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áloha\IB\STAVBY 2017\Rozpočty a zadania\Cintorín Chrenová\"/>
    </mc:Choice>
  </mc:AlternateContent>
  <bookViews>
    <workbookView xWindow="0" yWindow="0" windowWidth="15345" windowHeight="6825"/>
  </bookViews>
  <sheets>
    <sheet name="Rekapitulácia stavby" sheetId="1" r:id="rId1"/>
    <sheet name="1a - SO 101 Architektúra ..." sheetId="2" r:id="rId2"/>
    <sheet name="1b - SO 101 Elektroinštal..." sheetId="3" r:id="rId3"/>
    <sheet name="1c - SO 101 Slaboprúd" sheetId="4" r:id="rId4"/>
    <sheet name="1d - SO 101 Vykurovanie" sheetId="5" r:id="rId5"/>
    <sheet name="1f - SO 101 Zdravotechnika" sheetId="6" r:id="rId6"/>
    <sheet name="02 - SO 102 Hrobové miesta" sheetId="7" r:id="rId7"/>
    <sheet name="3a - SO 103a Zjazdné chod..." sheetId="8" r:id="rId8"/>
    <sheet name="3b - SO 103b Prístupové a..." sheetId="9" r:id="rId9"/>
    <sheet name="04 - SO 104 Drobná archit..." sheetId="10" r:id="rId10"/>
    <sheet name="05 - SO 105 Zeleň a sadov..." sheetId="11" r:id="rId11"/>
    <sheet name="06 - SO 106 Oplotenie" sheetId="12" r:id="rId12"/>
    <sheet name="07 - SO 302 Elektrická pr..." sheetId="13" r:id="rId13"/>
    <sheet name="08 - SO 303 Areálový zásu..." sheetId="14" r:id="rId14"/>
    <sheet name="09 - SO 304 Vonkajšie osv..." sheetId="15" r:id="rId15"/>
    <sheet name="10 - SO 403 Vnútroareálov..." sheetId="16" r:id="rId16"/>
    <sheet name="11 - SO 404 Nádrž požiarn..." sheetId="17" r:id="rId17"/>
    <sheet name="12 - SO 501 Kanalizačná p..." sheetId="18" r:id="rId18"/>
    <sheet name="13 - SO 502 Žumpa" sheetId="19" r:id="rId19"/>
    <sheet name="VRN - Vedľajšie rozpočtov..." sheetId="20" r:id="rId20"/>
  </sheets>
  <definedNames>
    <definedName name="_xlnm.Print_Titles" localSheetId="6">'02 - SO 102 Hrobové miesta'!$126:$126</definedName>
    <definedName name="_xlnm.Print_Titles" localSheetId="9">'04 - SO 104 Drobná archit...'!$129:$129</definedName>
    <definedName name="_xlnm.Print_Titles" localSheetId="10">'05 - SO 105 Zeleň a sadov...'!$120:$120</definedName>
    <definedName name="_xlnm.Print_Titles" localSheetId="11">'06 - SO 106 Oplotenie'!$125:$125</definedName>
    <definedName name="_xlnm.Print_Titles" localSheetId="12">'07 - SO 302 Elektrická pr...'!$120:$120</definedName>
    <definedName name="_xlnm.Print_Titles" localSheetId="13">'08 - SO 303 Areálový zásu...'!$120:$120</definedName>
    <definedName name="_xlnm.Print_Titles" localSheetId="14">'09 - SO 304 Vonkajšie osv...'!$120:$120</definedName>
    <definedName name="_xlnm.Print_Titles" localSheetId="15">'10 - SO 403 Vnútroareálov...'!$122:$122</definedName>
    <definedName name="_xlnm.Print_Titles" localSheetId="16">'11 - SO 404 Nádrž požiarn...'!$128:$128</definedName>
    <definedName name="_xlnm.Print_Titles" localSheetId="17">'12 - SO 501 Kanalizačná p...'!$123:$123</definedName>
    <definedName name="_xlnm.Print_Titles" localSheetId="18">'13 - SO 502 Žumpa'!$128:$128</definedName>
    <definedName name="_xlnm.Print_Titles" localSheetId="1">'1a - SO 101 Architektúra ...'!$144:$144</definedName>
    <definedName name="_xlnm.Print_Titles" localSheetId="2">'1b - SO 101 Elektroinštal...'!$122:$122</definedName>
    <definedName name="_xlnm.Print_Titles" localSheetId="3">'1c - SO 101 Slaboprúd'!$124:$124</definedName>
    <definedName name="_xlnm.Print_Titles" localSheetId="4">'1d - SO 101 Vykurovanie'!$125:$125</definedName>
    <definedName name="_xlnm.Print_Titles" localSheetId="5">'1f - SO 101 Zdravotechnika'!$124:$124</definedName>
    <definedName name="_xlnm.Print_Titles" localSheetId="7">'3a - SO 103a Zjazdné chod...'!$124:$124</definedName>
    <definedName name="_xlnm.Print_Titles" localSheetId="8">'3b - SO 103b Prístupové a...'!$125:$125</definedName>
    <definedName name="_xlnm.Print_Titles" localSheetId="0">'Rekapitulácia stavby'!$85:$85</definedName>
    <definedName name="_xlnm.Print_Titles" localSheetId="19">'VRN - Vedľajšie rozpočtov...'!$123:$123</definedName>
    <definedName name="_xlnm.Print_Area" localSheetId="6">'02 - SO 102 Hrobové miesta'!$C$4:$Q$70,'02 - SO 102 Hrobové miesta'!$C$76:$Q$109,'02 - SO 102 Hrobové miesta'!$C$115:$Q$172</definedName>
    <definedName name="_xlnm.Print_Area" localSheetId="9">'04 - SO 104 Drobná archit...'!$C$4:$Q$70,'04 - SO 104 Drobná archit...'!$C$76:$Q$112,'04 - SO 104 Drobná archit...'!$C$118:$Q$203</definedName>
    <definedName name="_xlnm.Print_Area" localSheetId="10">'05 - SO 105 Zeleň a sadov...'!$C$4:$Q$70,'05 - SO 105 Zeleň a sadov...'!$C$76:$Q$103,'05 - SO 105 Zeleň a sadov...'!$C$109:$Q$197</definedName>
    <definedName name="_xlnm.Print_Area" localSheetId="11">'06 - SO 106 Oplotenie'!$C$4:$Q$70,'06 - SO 106 Oplotenie'!$C$76:$Q$108,'06 - SO 106 Oplotenie'!$C$114:$Q$187</definedName>
    <definedName name="_xlnm.Print_Area" localSheetId="12">'07 - SO 302 Elektrická pr...'!$C$4:$Q$70,'07 - SO 302 Elektrická pr...'!$C$76:$Q$103,'07 - SO 302 Elektrická pr...'!$C$109:$Q$174</definedName>
    <definedName name="_xlnm.Print_Area" localSheetId="13">'08 - SO 303 Areálový zásu...'!$C$4:$Q$70,'08 - SO 303 Areálový zásu...'!$C$76:$Q$103,'08 - SO 303 Areálový zásu...'!$C$109:$Q$164</definedName>
    <definedName name="_xlnm.Print_Area" localSheetId="14">'09 - SO 304 Vonkajšie osv...'!$C$4:$Q$70,'09 - SO 304 Vonkajšie osv...'!$C$76:$Q$103,'09 - SO 304 Vonkajšie osv...'!$C$109:$Q$185</definedName>
    <definedName name="_xlnm.Print_Area" localSheetId="15">'10 - SO 403 Vnútroareálov...'!$C$4:$Q$70,'10 - SO 403 Vnútroareálov...'!$C$76:$Q$105,'10 - SO 403 Vnútroareálov...'!$C$111:$Q$171</definedName>
    <definedName name="_xlnm.Print_Area" localSheetId="16">'11 - SO 404 Nádrž požiarn...'!$C$4:$Q$70,'11 - SO 404 Nádrž požiarn...'!$C$76:$Q$111,'11 - SO 404 Nádrž požiarn...'!$C$117:$Q$206</definedName>
    <definedName name="_xlnm.Print_Area" localSheetId="17">'12 - SO 501 Kanalizačná p...'!$C$4:$Q$70,'12 - SO 501 Kanalizačná p...'!$C$76:$Q$106,'12 - SO 501 Kanalizačná p...'!$C$112:$Q$166</definedName>
    <definedName name="_xlnm.Print_Area" localSheetId="18">'13 - SO 502 Žumpa'!$C$4:$Q$70,'13 - SO 502 Žumpa'!$C$76:$Q$111,'13 - SO 502 Žumpa'!$C$117:$Q$206</definedName>
    <definedName name="_xlnm.Print_Area" localSheetId="1">'1a - SO 101 Architektúra ...'!$C$4:$Q$70,'1a - SO 101 Architektúra ...'!$C$76:$Q$126,'1a - SO 101 Architektúra ...'!$C$132:$Q$496</definedName>
    <definedName name="_xlnm.Print_Area" localSheetId="2">'1b - SO 101 Elektroinštal...'!$C$4:$Q$70,'1b - SO 101 Elektroinštal...'!$C$76:$Q$104,'1b - SO 101 Elektroinštal...'!$C$110:$Q$255</definedName>
    <definedName name="_xlnm.Print_Area" localSheetId="3">'1c - SO 101 Slaboprúd'!$C$4:$Q$70,'1c - SO 101 Slaboprúd'!$C$76:$Q$106,'1c - SO 101 Slaboprúd'!$C$112:$Q$207</definedName>
    <definedName name="_xlnm.Print_Area" localSheetId="4">'1d - SO 101 Vykurovanie'!$C$4:$Q$70,'1d - SO 101 Vykurovanie'!$C$76:$Q$107,'1d - SO 101 Vykurovanie'!$C$113:$Q$161</definedName>
    <definedName name="_xlnm.Print_Area" localSheetId="5">'1f - SO 101 Zdravotechnika'!$C$4:$Q$70,'1f - SO 101 Zdravotechnika'!$C$76:$Q$106,'1f - SO 101 Zdravotechnika'!$C$112:$Q$224</definedName>
    <definedName name="_xlnm.Print_Area" localSheetId="7">'3a - SO 103a Zjazdné chod...'!$C$4:$Q$70,'3a - SO 103a Zjazdné chod...'!$C$76:$Q$106,'3a - SO 103a Zjazdné chod...'!$C$112:$Q$165</definedName>
    <definedName name="_xlnm.Print_Area" localSheetId="8">'3b - SO 103b Prístupové a...'!$C$4:$Q$70,'3b - SO 103b Prístupové a...'!$C$76:$Q$107,'3b - SO 103b Prístupové a...'!$C$113:$Q$161</definedName>
    <definedName name="_xlnm.Print_Area" localSheetId="0">'Rekapitulácia stavby'!$C$4:$AP$70,'Rekapitulácia stavby'!$C$76:$AP$119</definedName>
    <definedName name="_xlnm.Print_Area" localSheetId="19">'VRN - Vedľajšie rozpočtov...'!$C$4:$Q$70,'VRN - Vedľajšie rozpočtov...'!$C$76:$Q$106,'VRN - Vedľajšie rozpočtov...'!$C$112:$Q$158</definedName>
  </definedNames>
  <calcPr calcId="152511"/>
</workbook>
</file>

<file path=xl/calcChain.xml><?xml version="1.0" encoding="utf-8"?>
<calcChain xmlns="http://schemas.openxmlformats.org/spreadsheetml/2006/main">
  <c r="AY109" i="1" l="1"/>
  <c r="AX109" i="1"/>
  <c r="BI158" i="20"/>
  <c r="BH158" i="20"/>
  <c r="BG158" i="20"/>
  <c r="BE158" i="20"/>
  <c r="BK158" i="20"/>
  <c r="N158" i="20" s="1"/>
  <c r="BF158" i="20" s="1"/>
  <c r="BI157" i="20"/>
  <c r="BH157" i="20"/>
  <c r="BG157" i="20"/>
  <c r="BE157" i="20"/>
  <c r="BK157" i="20"/>
  <c r="N157" i="20" s="1"/>
  <c r="BF157" i="20" s="1"/>
  <c r="BI156" i="20"/>
  <c r="BH156" i="20"/>
  <c r="BG156" i="20"/>
  <c r="BE156" i="20"/>
  <c r="N156" i="20"/>
  <c r="BF156" i="20" s="1"/>
  <c r="BK156" i="20"/>
  <c r="BI155" i="20"/>
  <c r="BH155" i="20"/>
  <c r="BG155" i="20"/>
  <c r="BE155" i="20"/>
  <c r="BK155" i="20"/>
  <c r="N155" i="20" s="1"/>
  <c r="BF155" i="20" s="1"/>
  <c r="BI154" i="20"/>
  <c r="BH154" i="20"/>
  <c r="BG154" i="20"/>
  <c r="BE154" i="20"/>
  <c r="N154" i="20"/>
  <c r="BF154" i="20" s="1"/>
  <c r="BK154" i="20"/>
  <c r="BK153" i="20" s="1"/>
  <c r="N153" i="20" s="1"/>
  <c r="N96" i="20" s="1"/>
  <c r="BI152" i="20"/>
  <c r="BH152" i="20"/>
  <c r="BG152" i="20"/>
  <c r="BE152" i="20"/>
  <c r="AA152" i="20"/>
  <c r="Y152" i="20"/>
  <c r="W152" i="20"/>
  <c r="BK152" i="20"/>
  <c r="N152" i="20"/>
  <c r="BF152" i="20" s="1"/>
  <c r="BI151" i="20"/>
  <c r="BH151" i="20"/>
  <c r="BG151" i="20"/>
  <c r="BE151" i="20"/>
  <c r="AA151" i="20"/>
  <c r="Y151" i="20"/>
  <c r="W151" i="20"/>
  <c r="BK151" i="20"/>
  <c r="N151" i="20"/>
  <c r="BF151" i="20" s="1"/>
  <c r="BI150" i="20"/>
  <c r="BH150" i="20"/>
  <c r="BG150" i="20"/>
  <c r="BE150" i="20"/>
  <c r="AA150" i="20"/>
  <c r="Y150" i="20"/>
  <c r="W150" i="20"/>
  <c r="BK150" i="20"/>
  <c r="N150" i="20"/>
  <c r="BF150" i="20" s="1"/>
  <c r="BI149" i="20"/>
  <c r="BH149" i="20"/>
  <c r="BG149" i="20"/>
  <c r="BE149" i="20"/>
  <c r="AA149" i="20"/>
  <c r="Y149" i="20"/>
  <c r="W149" i="20"/>
  <c r="BK149" i="20"/>
  <c r="N149" i="20"/>
  <c r="BF149" i="20" s="1"/>
  <c r="BI148" i="20"/>
  <c r="BH148" i="20"/>
  <c r="BG148" i="20"/>
  <c r="BE148" i="20"/>
  <c r="AA148" i="20"/>
  <c r="AA147" i="20" s="1"/>
  <c r="Y148" i="20"/>
  <c r="Y147" i="20" s="1"/>
  <c r="W148" i="20"/>
  <c r="W147" i="20" s="1"/>
  <c r="BK148" i="20"/>
  <c r="BK147" i="20" s="1"/>
  <c r="N147" i="20" s="1"/>
  <c r="N95" i="20" s="1"/>
  <c r="N148" i="20"/>
  <c r="BF148" i="20" s="1"/>
  <c r="BI146" i="20"/>
  <c r="BH146" i="20"/>
  <c r="BG146" i="20"/>
  <c r="BE146" i="20"/>
  <c r="AA146" i="20"/>
  <c r="Y146" i="20"/>
  <c r="W146" i="20"/>
  <c r="BK146" i="20"/>
  <c r="N146" i="20"/>
  <c r="BF146" i="20" s="1"/>
  <c r="BI145" i="20"/>
  <c r="BH145" i="20"/>
  <c r="BG145" i="20"/>
  <c r="BE145" i="20"/>
  <c r="AA145" i="20"/>
  <c r="AA144" i="20" s="1"/>
  <c r="Y145" i="20"/>
  <c r="Y144" i="20" s="1"/>
  <c r="W145" i="20"/>
  <c r="W144" i="20" s="1"/>
  <c r="BK145" i="20"/>
  <c r="BK144" i="20" s="1"/>
  <c r="N144" i="20" s="1"/>
  <c r="N94" i="20" s="1"/>
  <c r="N145" i="20"/>
  <c r="BF145" i="20" s="1"/>
  <c r="BI143" i="20"/>
  <c r="BH143" i="20"/>
  <c r="BG143" i="20"/>
  <c r="BE143" i="20"/>
  <c r="AA143" i="20"/>
  <c r="Y143" i="20"/>
  <c r="W143" i="20"/>
  <c r="BK143" i="20"/>
  <c r="N143" i="20"/>
  <c r="BF143" i="20" s="1"/>
  <c r="BI142" i="20"/>
  <c r="BH142" i="20"/>
  <c r="BG142" i="20"/>
  <c r="BE142" i="20"/>
  <c r="AA142" i="20"/>
  <c r="Y142" i="20"/>
  <c r="W142" i="20"/>
  <c r="BK142" i="20"/>
  <c r="N142" i="20"/>
  <c r="BF142" i="20" s="1"/>
  <c r="BI141" i="20"/>
  <c r="BH141" i="20"/>
  <c r="BG141" i="20"/>
  <c r="BE141" i="20"/>
  <c r="AA141" i="20"/>
  <c r="Y141" i="20"/>
  <c r="W141" i="20"/>
  <c r="BK141" i="20"/>
  <c r="N141" i="20"/>
  <c r="BF141" i="20" s="1"/>
  <c r="BI140" i="20"/>
  <c r="BH140" i="20"/>
  <c r="BG140" i="20"/>
  <c r="BE140" i="20"/>
  <c r="AA140" i="20"/>
  <c r="Y140" i="20"/>
  <c r="W140" i="20"/>
  <c r="BK140" i="20"/>
  <c r="N140" i="20"/>
  <c r="BF140" i="20" s="1"/>
  <c r="BI139" i="20"/>
  <c r="BH139" i="20"/>
  <c r="BG139" i="20"/>
  <c r="BE139" i="20"/>
  <c r="AA139" i="20"/>
  <c r="Y139" i="20"/>
  <c r="W139" i="20"/>
  <c r="BK139" i="20"/>
  <c r="N139" i="20"/>
  <c r="BF139" i="20" s="1"/>
  <c r="BI138" i="20"/>
  <c r="BH138" i="20"/>
  <c r="BG138" i="20"/>
  <c r="BE138" i="20"/>
  <c r="AA138" i="20"/>
  <c r="Y138" i="20"/>
  <c r="W138" i="20"/>
  <c r="BK138" i="20"/>
  <c r="N138" i="20"/>
  <c r="BF138" i="20" s="1"/>
  <c r="BI137" i="20"/>
  <c r="BH137" i="20"/>
  <c r="BG137" i="20"/>
  <c r="BE137" i="20"/>
  <c r="AA137" i="20"/>
  <c r="Y137" i="20"/>
  <c r="W137" i="20"/>
  <c r="BK137" i="20"/>
  <c r="N137" i="20"/>
  <c r="BF137" i="20" s="1"/>
  <c r="BI136" i="20"/>
  <c r="BH136" i="20"/>
  <c r="BG136" i="20"/>
  <c r="BE136" i="20"/>
  <c r="AA136" i="20"/>
  <c r="Y136" i="20"/>
  <c r="W136" i="20"/>
  <c r="BK136" i="20"/>
  <c r="N136" i="20"/>
  <c r="BF136" i="20" s="1"/>
  <c r="BI135" i="20"/>
  <c r="BH135" i="20"/>
  <c r="BG135" i="20"/>
  <c r="BE135" i="20"/>
  <c r="AA135" i="20"/>
  <c r="AA134" i="20" s="1"/>
  <c r="Y135" i="20"/>
  <c r="Y134" i="20" s="1"/>
  <c r="W135" i="20"/>
  <c r="W134" i="20" s="1"/>
  <c r="BK135" i="20"/>
  <c r="BK134" i="20" s="1"/>
  <c r="N134" i="20" s="1"/>
  <c r="N93" i="20" s="1"/>
  <c r="N135" i="20"/>
  <c r="BF135" i="20" s="1"/>
  <c r="BI133" i="20"/>
  <c r="BH133" i="20"/>
  <c r="BG133" i="20"/>
  <c r="BE133" i="20"/>
  <c r="AA133" i="20"/>
  <c r="Y133" i="20"/>
  <c r="W133" i="20"/>
  <c r="BK133" i="20"/>
  <c r="N133" i="20"/>
  <c r="BF133" i="20" s="1"/>
  <c r="BI132" i="20"/>
  <c r="BH132" i="20"/>
  <c r="BG132" i="20"/>
  <c r="BE132" i="20"/>
  <c r="AA132" i="20"/>
  <c r="Y132" i="20"/>
  <c r="W132" i="20"/>
  <c r="BK132" i="20"/>
  <c r="N132" i="20"/>
  <c r="BF132" i="20" s="1"/>
  <c r="BI131" i="20"/>
  <c r="BH131" i="20"/>
  <c r="BG131" i="20"/>
  <c r="BE131" i="20"/>
  <c r="AA131" i="20"/>
  <c r="Y131" i="20"/>
  <c r="W131" i="20"/>
  <c r="BK131" i="20"/>
  <c r="N131" i="20"/>
  <c r="BF131" i="20" s="1"/>
  <c r="BI130" i="20"/>
  <c r="BH130" i="20"/>
  <c r="BG130" i="20"/>
  <c r="BE130" i="20"/>
  <c r="AA130" i="20"/>
  <c r="Y130" i="20"/>
  <c r="W130" i="20"/>
  <c r="BK130" i="20"/>
  <c r="N130" i="20"/>
  <c r="BF130" i="20" s="1"/>
  <c r="BI129" i="20"/>
  <c r="BH129" i="20"/>
  <c r="BG129" i="20"/>
  <c r="BE129" i="20"/>
  <c r="AA129" i="20"/>
  <c r="AA128" i="20" s="1"/>
  <c r="Y129" i="20"/>
  <c r="Y128" i="20" s="1"/>
  <c r="W129" i="20"/>
  <c r="W128" i="20" s="1"/>
  <c r="BK129" i="20"/>
  <c r="BK128" i="20" s="1"/>
  <c r="N128" i="20" s="1"/>
  <c r="N92" i="20" s="1"/>
  <c r="N129" i="20"/>
  <c r="BF129" i="20" s="1"/>
  <c r="BI127" i="20"/>
  <c r="BH127" i="20"/>
  <c r="BG127" i="20"/>
  <c r="BE127" i="20"/>
  <c r="AA127" i="20"/>
  <c r="AA126" i="20" s="1"/>
  <c r="AA125" i="20" s="1"/>
  <c r="AA124" i="20" s="1"/>
  <c r="Y127" i="20"/>
  <c r="Y126" i="20" s="1"/>
  <c r="W127" i="20"/>
  <c r="W126" i="20" s="1"/>
  <c r="BK127" i="20"/>
  <c r="BK126" i="20" s="1"/>
  <c r="N127" i="20"/>
  <c r="BF127" i="20" s="1"/>
  <c r="F118" i="20"/>
  <c r="F116" i="20"/>
  <c r="BI104" i="20"/>
  <c r="BH104" i="20"/>
  <c r="BG104" i="20"/>
  <c r="BE104" i="20"/>
  <c r="BI103" i="20"/>
  <c r="BH103" i="20"/>
  <c r="BG103" i="20"/>
  <c r="BE103" i="20"/>
  <c r="BI102" i="20"/>
  <c r="BH102" i="20"/>
  <c r="BG102" i="20"/>
  <c r="BE102" i="20"/>
  <c r="BI101" i="20"/>
  <c r="BH101" i="20"/>
  <c r="BG101" i="20"/>
  <c r="BE101" i="20"/>
  <c r="BI100" i="20"/>
  <c r="BH100" i="20"/>
  <c r="BG100" i="20"/>
  <c r="BE100" i="20"/>
  <c r="BI99" i="20"/>
  <c r="H37" i="20" s="1"/>
  <c r="BD109" i="1" s="1"/>
  <c r="BH99" i="20"/>
  <c r="H36" i="20" s="1"/>
  <c r="BC109" i="1" s="1"/>
  <c r="BG99" i="20"/>
  <c r="H35" i="20" s="1"/>
  <c r="BB109" i="1" s="1"/>
  <c r="BE99" i="20"/>
  <c r="M33" i="20" s="1"/>
  <c r="AV109" i="1" s="1"/>
  <c r="F82" i="20"/>
  <c r="F80" i="20"/>
  <c r="O22" i="20"/>
  <c r="E22" i="20"/>
  <c r="M121" i="20" s="1"/>
  <c r="O21" i="20"/>
  <c r="O19" i="20"/>
  <c r="E19" i="20"/>
  <c r="M120" i="20" s="1"/>
  <c r="O18" i="20"/>
  <c r="O16" i="20"/>
  <c r="E16" i="20"/>
  <c r="F121" i="20" s="1"/>
  <c r="O15" i="20"/>
  <c r="O13" i="20"/>
  <c r="E13" i="20"/>
  <c r="F120" i="20" s="1"/>
  <c r="O12" i="20"/>
  <c r="O10" i="20"/>
  <c r="M118" i="20" s="1"/>
  <c r="F6" i="20"/>
  <c r="F114" i="20" s="1"/>
  <c r="AY108" i="1"/>
  <c r="AX108" i="1"/>
  <c r="BI206" i="19"/>
  <c r="BH206" i="19"/>
  <c r="BG206" i="19"/>
  <c r="BE206" i="19"/>
  <c r="N206" i="19"/>
  <c r="BF206" i="19" s="1"/>
  <c r="BK206" i="19"/>
  <c r="BI205" i="19"/>
  <c r="BH205" i="19"/>
  <c r="BG205" i="19"/>
  <c r="BE205" i="19"/>
  <c r="BK205" i="19"/>
  <c r="N205" i="19" s="1"/>
  <c r="BF205" i="19" s="1"/>
  <c r="BI204" i="19"/>
  <c r="BH204" i="19"/>
  <c r="BG204" i="19"/>
  <c r="BE204" i="19"/>
  <c r="BK204" i="19"/>
  <c r="N204" i="19" s="1"/>
  <c r="BF204" i="19" s="1"/>
  <c r="BI203" i="19"/>
  <c r="BH203" i="19"/>
  <c r="BG203" i="19"/>
  <c r="BE203" i="19"/>
  <c r="BK203" i="19"/>
  <c r="N203" i="19" s="1"/>
  <c r="BF203" i="19" s="1"/>
  <c r="BI202" i="19"/>
  <c r="BH202" i="19"/>
  <c r="BG202" i="19"/>
  <c r="BE202" i="19"/>
  <c r="BK202" i="19"/>
  <c r="N202" i="19" s="1"/>
  <c r="BF202" i="19" s="1"/>
  <c r="BI200" i="19"/>
  <c r="BH200" i="19"/>
  <c r="BG200" i="19"/>
  <c r="BE200" i="19"/>
  <c r="AA200" i="19"/>
  <c r="AA199" i="19" s="1"/>
  <c r="Y200" i="19"/>
  <c r="Y199" i="19" s="1"/>
  <c r="W200" i="19"/>
  <c r="W199" i="19" s="1"/>
  <c r="BK200" i="19"/>
  <c r="BK199" i="19" s="1"/>
  <c r="N199" i="19" s="1"/>
  <c r="N100" i="19" s="1"/>
  <c r="N200" i="19"/>
  <c r="BF200" i="19" s="1"/>
  <c r="BI198" i="19"/>
  <c r="BH198" i="19"/>
  <c r="BG198" i="19"/>
  <c r="BE198" i="19"/>
  <c r="AA198" i="19"/>
  <c r="Y198" i="19"/>
  <c r="W198" i="19"/>
  <c r="BK198" i="19"/>
  <c r="N198" i="19"/>
  <c r="BF198" i="19" s="1"/>
  <c r="BI197" i="19"/>
  <c r="BH197" i="19"/>
  <c r="BG197" i="19"/>
  <c r="BE197" i="19"/>
  <c r="AA197" i="19"/>
  <c r="Y197" i="19"/>
  <c r="W197" i="19"/>
  <c r="BK197" i="19"/>
  <c r="N197" i="19"/>
  <c r="BF197" i="19" s="1"/>
  <c r="BI196" i="19"/>
  <c r="BH196" i="19"/>
  <c r="BG196" i="19"/>
  <c r="BE196" i="19"/>
  <c r="AA196" i="19"/>
  <c r="Y196" i="19"/>
  <c r="W196" i="19"/>
  <c r="BK196" i="19"/>
  <c r="N196" i="19"/>
  <c r="BF196" i="19" s="1"/>
  <c r="BI195" i="19"/>
  <c r="BH195" i="19"/>
  <c r="BG195" i="19"/>
  <c r="BE195" i="19"/>
  <c r="AA195" i="19"/>
  <c r="AA194" i="19" s="1"/>
  <c r="Y195" i="19"/>
  <c r="Y194" i="19" s="1"/>
  <c r="W195" i="19"/>
  <c r="W194" i="19" s="1"/>
  <c r="BK195" i="19"/>
  <c r="BK194" i="19" s="1"/>
  <c r="N194" i="19" s="1"/>
  <c r="N99" i="19" s="1"/>
  <c r="N195" i="19"/>
  <c r="BF195" i="19" s="1"/>
  <c r="BI193" i="19"/>
  <c r="BH193" i="19"/>
  <c r="BG193" i="19"/>
  <c r="BE193" i="19"/>
  <c r="AA193" i="19"/>
  <c r="Y193" i="19"/>
  <c r="W193" i="19"/>
  <c r="BK193" i="19"/>
  <c r="N193" i="19"/>
  <c r="BF193" i="19" s="1"/>
  <c r="BI192" i="19"/>
  <c r="BH192" i="19"/>
  <c r="BG192" i="19"/>
  <c r="BE192" i="19"/>
  <c r="AA192" i="19"/>
  <c r="Y192" i="19"/>
  <c r="W192" i="19"/>
  <c r="BK192" i="19"/>
  <c r="N192" i="19"/>
  <c r="BF192" i="19" s="1"/>
  <c r="BI191" i="19"/>
  <c r="BH191" i="19"/>
  <c r="BG191" i="19"/>
  <c r="BE191" i="19"/>
  <c r="AA191" i="19"/>
  <c r="Y191" i="19"/>
  <c r="W191" i="19"/>
  <c r="BK191" i="19"/>
  <c r="N191" i="19"/>
  <c r="BF191" i="19" s="1"/>
  <c r="BI190" i="19"/>
  <c r="BH190" i="19"/>
  <c r="BG190" i="19"/>
  <c r="BE190" i="19"/>
  <c r="AA190" i="19"/>
  <c r="Y190" i="19"/>
  <c r="W190" i="19"/>
  <c r="BK190" i="19"/>
  <c r="N190" i="19"/>
  <c r="BF190" i="19" s="1"/>
  <c r="BI189" i="19"/>
  <c r="BH189" i="19"/>
  <c r="BG189" i="19"/>
  <c r="BE189" i="19"/>
  <c r="AA189" i="19"/>
  <c r="Y189" i="19"/>
  <c r="W189" i="19"/>
  <c r="BK189" i="19"/>
  <c r="N189" i="19"/>
  <c r="BF189" i="19" s="1"/>
  <c r="BI188" i="19"/>
  <c r="BH188" i="19"/>
  <c r="BG188" i="19"/>
  <c r="BE188" i="19"/>
  <c r="AA188" i="19"/>
  <c r="Y188" i="19"/>
  <c r="W188" i="19"/>
  <c r="BK188" i="19"/>
  <c r="N188" i="19"/>
  <c r="BF188" i="19" s="1"/>
  <c r="BI187" i="19"/>
  <c r="BH187" i="19"/>
  <c r="BG187" i="19"/>
  <c r="BE187" i="19"/>
  <c r="AA187" i="19"/>
  <c r="Y187" i="19"/>
  <c r="W187" i="19"/>
  <c r="BK187" i="19"/>
  <c r="N187" i="19"/>
  <c r="BF187" i="19" s="1"/>
  <c r="BI186" i="19"/>
  <c r="BH186" i="19"/>
  <c r="BG186" i="19"/>
  <c r="BE186" i="19"/>
  <c r="AA186" i="19"/>
  <c r="Y186" i="19"/>
  <c r="W186" i="19"/>
  <c r="BK186" i="19"/>
  <c r="N186" i="19"/>
  <c r="BF186" i="19" s="1"/>
  <c r="BI185" i="19"/>
  <c r="BH185" i="19"/>
  <c r="BG185" i="19"/>
  <c r="BE185" i="19"/>
  <c r="AA185" i="19"/>
  <c r="Y185" i="19"/>
  <c r="W185" i="19"/>
  <c r="BK185" i="19"/>
  <c r="N185" i="19"/>
  <c r="BF185" i="19" s="1"/>
  <c r="BI184" i="19"/>
  <c r="BH184" i="19"/>
  <c r="BG184" i="19"/>
  <c r="BE184" i="19"/>
  <c r="AA184" i="19"/>
  <c r="Y184" i="19"/>
  <c r="W184" i="19"/>
  <c r="BK184" i="19"/>
  <c r="N184" i="19"/>
  <c r="BF184" i="19" s="1"/>
  <c r="BI183" i="19"/>
  <c r="BH183" i="19"/>
  <c r="BG183" i="19"/>
  <c r="BE183" i="19"/>
  <c r="AA183" i="19"/>
  <c r="Y183" i="19"/>
  <c r="W183" i="19"/>
  <c r="BK183" i="19"/>
  <c r="N183" i="19"/>
  <c r="BF183" i="19" s="1"/>
  <c r="BI182" i="19"/>
  <c r="BH182" i="19"/>
  <c r="BG182" i="19"/>
  <c r="BE182" i="19"/>
  <c r="AA182" i="19"/>
  <c r="AA181" i="19" s="1"/>
  <c r="AA180" i="19" s="1"/>
  <c r="Y182" i="19"/>
  <c r="Y181" i="19" s="1"/>
  <c r="Y180" i="19" s="1"/>
  <c r="W182" i="19"/>
  <c r="W181" i="19" s="1"/>
  <c r="W180" i="19" s="1"/>
  <c r="BK182" i="19"/>
  <c r="BK181" i="19" s="1"/>
  <c r="N182" i="19"/>
  <c r="BF182" i="19" s="1"/>
  <c r="BI179" i="19"/>
  <c r="BH179" i="19"/>
  <c r="BG179" i="19"/>
  <c r="BE179" i="19"/>
  <c r="AA179" i="19"/>
  <c r="AA178" i="19" s="1"/>
  <c r="Y179" i="19"/>
  <c r="Y178" i="19" s="1"/>
  <c r="W179" i="19"/>
  <c r="W178" i="19" s="1"/>
  <c r="BK179" i="19"/>
  <c r="BK178" i="19" s="1"/>
  <c r="N178" i="19" s="1"/>
  <c r="N96" i="19" s="1"/>
  <c r="N179" i="19"/>
  <c r="BF179" i="19" s="1"/>
  <c r="BI177" i="19"/>
  <c r="BH177" i="19"/>
  <c r="BG177" i="19"/>
  <c r="BE177" i="19"/>
  <c r="AA177" i="19"/>
  <c r="Y177" i="19"/>
  <c r="W177" i="19"/>
  <c r="BK177" i="19"/>
  <c r="N177" i="19"/>
  <c r="BF177" i="19" s="1"/>
  <c r="BI176" i="19"/>
  <c r="BH176" i="19"/>
  <c r="BG176" i="19"/>
  <c r="BE176" i="19"/>
  <c r="AA176" i="19"/>
  <c r="Y176" i="19"/>
  <c r="W176" i="19"/>
  <c r="BK176" i="19"/>
  <c r="N176" i="19"/>
  <c r="BF176" i="19" s="1"/>
  <c r="BI175" i="19"/>
  <c r="BH175" i="19"/>
  <c r="BG175" i="19"/>
  <c r="BE175" i="19"/>
  <c r="AA175" i="19"/>
  <c r="AA174" i="19" s="1"/>
  <c r="Y175" i="19"/>
  <c r="Y174" i="19" s="1"/>
  <c r="W175" i="19"/>
  <c r="W174" i="19" s="1"/>
  <c r="BK175" i="19"/>
  <c r="BK174" i="19" s="1"/>
  <c r="N174" i="19" s="1"/>
  <c r="N95" i="19" s="1"/>
  <c r="N175" i="19"/>
  <c r="BF175" i="19" s="1"/>
  <c r="BI173" i="19"/>
  <c r="BH173" i="19"/>
  <c r="BG173" i="19"/>
  <c r="BE173" i="19"/>
  <c r="AA173" i="19"/>
  <c r="Y173" i="19"/>
  <c r="W173" i="19"/>
  <c r="BK173" i="19"/>
  <c r="N173" i="19"/>
  <c r="BF173" i="19" s="1"/>
  <c r="BI172" i="19"/>
  <c r="BH172" i="19"/>
  <c r="BG172" i="19"/>
  <c r="BE172" i="19"/>
  <c r="AA172" i="19"/>
  <c r="Y172" i="19"/>
  <c r="W172" i="19"/>
  <c r="BK172" i="19"/>
  <c r="N172" i="19"/>
  <c r="BF172" i="19" s="1"/>
  <c r="BI171" i="19"/>
  <c r="BH171" i="19"/>
  <c r="BG171" i="19"/>
  <c r="BE171" i="19"/>
  <c r="AA171" i="19"/>
  <c r="Y171" i="19"/>
  <c r="W171" i="19"/>
  <c r="BK171" i="19"/>
  <c r="N171" i="19"/>
  <c r="BF171" i="19" s="1"/>
  <c r="BI170" i="19"/>
  <c r="BH170" i="19"/>
  <c r="BG170" i="19"/>
  <c r="BE170" i="19"/>
  <c r="AA170" i="19"/>
  <c r="AA169" i="19" s="1"/>
  <c r="Y170" i="19"/>
  <c r="Y169" i="19" s="1"/>
  <c r="W170" i="19"/>
  <c r="W169" i="19" s="1"/>
  <c r="BK170" i="19"/>
  <c r="BK169" i="19" s="1"/>
  <c r="N169" i="19" s="1"/>
  <c r="N94" i="19" s="1"/>
  <c r="N170" i="19"/>
  <c r="BF170" i="19" s="1"/>
  <c r="BI168" i="19"/>
  <c r="BH168" i="19"/>
  <c r="BG168" i="19"/>
  <c r="BE168" i="19"/>
  <c r="AA168" i="19"/>
  <c r="Y168" i="19"/>
  <c r="W168" i="19"/>
  <c r="BK168" i="19"/>
  <c r="N168" i="19"/>
  <c r="BF168" i="19" s="1"/>
  <c r="BI167" i="19"/>
  <c r="BH167" i="19"/>
  <c r="BG167" i="19"/>
  <c r="BE167" i="19"/>
  <c r="AA167" i="19"/>
  <c r="Y167" i="19"/>
  <c r="W167" i="19"/>
  <c r="BK167" i="19"/>
  <c r="N167" i="19"/>
  <c r="BF167" i="19" s="1"/>
  <c r="BI166" i="19"/>
  <c r="BH166" i="19"/>
  <c r="BG166" i="19"/>
  <c r="BE166" i="19"/>
  <c r="AA166" i="19"/>
  <c r="Y166" i="19"/>
  <c r="W166" i="19"/>
  <c r="BK166" i="19"/>
  <c r="N166" i="19"/>
  <c r="BF166" i="19" s="1"/>
  <c r="BI165" i="19"/>
  <c r="BH165" i="19"/>
  <c r="BG165" i="19"/>
  <c r="BE165" i="19"/>
  <c r="AA165" i="19"/>
  <c r="Y165" i="19"/>
  <c r="W165" i="19"/>
  <c r="BK165" i="19"/>
  <c r="N165" i="19"/>
  <c r="BF165" i="19" s="1"/>
  <c r="BI164" i="19"/>
  <c r="BH164" i="19"/>
  <c r="BG164" i="19"/>
  <c r="BE164" i="19"/>
  <c r="AA164" i="19"/>
  <c r="Y164" i="19"/>
  <c r="W164" i="19"/>
  <c r="BK164" i="19"/>
  <c r="N164" i="19"/>
  <c r="BF164" i="19" s="1"/>
  <c r="BI163" i="19"/>
  <c r="BH163" i="19"/>
  <c r="BG163" i="19"/>
  <c r="BE163" i="19"/>
  <c r="AA163" i="19"/>
  <c r="Y163" i="19"/>
  <c r="W163" i="19"/>
  <c r="BK163" i="19"/>
  <c r="N163" i="19"/>
  <c r="BF163" i="19" s="1"/>
  <c r="BI162" i="19"/>
  <c r="BH162" i="19"/>
  <c r="BG162" i="19"/>
  <c r="BE162" i="19"/>
  <c r="AA162" i="19"/>
  <c r="Y162" i="19"/>
  <c r="W162" i="19"/>
  <c r="BK162" i="19"/>
  <c r="N162" i="19"/>
  <c r="BF162" i="19" s="1"/>
  <c r="BI161" i="19"/>
  <c r="BH161" i="19"/>
  <c r="BG161" i="19"/>
  <c r="BE161" i="19"/>
  <c r="AA161" i="19"/>
  <c r="AA160" i="19" s="1"/>
  <c r="Y161" i="19"/>
  <c r="Y160" i="19" s="1"/>
  <c r="W161" i="19"/>
  <c r="W160" i="19" s="1"/>
  <c r="BK161" i="19"/>
  <c r="BK160" i="19" s="1"/>
  <c r="N160" i="19" s="1"/>
  <c r="N93" i="19" s="1"/>
  <c r="N161" i="19"/>
  <c r="BF161" i="19" s="1"/>
  <c r="BI159" i="19"/>
  <c r="BH159" i="19"/>
  <c r="BG159" i="19"/>
  <c r="BE159" i="19"/>
  <c r="AA159" i="19"/>
  <c r="Y159" i="19"/>
  <c r="W159" i="19"/>
  <c r="BK159" i="19"/>
  <c r="N159" i="19"/>
  <c r="BF159" i="19" s="1"/>
  <c r="BI158" i="19"/>
  <c r="BH158" i="19"/>
  <c r="BG158" i="19"/>
  <c r="BE158" i="19"/>
  <c r="AA158" i="19"/>
  <c r="Y158" i="19"/>
  <c r="W158" i="19"/>
  <c r="BK158" i="19"/>
  <c r="N158" i="19"/>
  <c r="BF158" i="19" s="1"/>
  <c r="BI157" i="19"/>
  <c r="BH157" i="19"/>
  <c r="BG157" i="19"/>
  <c r="BE157" i="19"/>
  <c r="AA157" i="19"/>
  <c r="Y157" i="19"/>
  <c r="W157" i="19"/>
  <c r="BK157" i="19"/>
  <c r="N157" i="19"/>
  <c r="BF157" i="19" s="1"/>
  <c r="BI156" i="19"/>
  <c r="BH156" i="19"/>
  <c r="BG156" i="19"/>
  <c r="BE156" i="19"/>
  <c r="AA156" i="19"/>
  <c r="Y156" i="19"/>
  <c r="W156" i="19"/>
  <c r="BK156" i="19"/>
  <c r="N156" i="19"/>
  <c r="BF156" i="19" s="1"/>
  <c r="BI155" i="19"/>
  <c r="BH155" i="19"/>
  <c r="BG155" i="19"/>
  <c r="BE155" i="19"/>
  <c r="AA155" i="19"/>
  <c r="Y155" i="19"/>
  <c r="W155" i="19"/>
  <c r="BK155" i="19"/>
  <c r="N155" i="19"/>
  <c r="BF155" i="19" s="1"/>
  <c r="BI154" i="19"/>
  <c r="BH154" i="19"/>
  <c r="BG154" i="19"/>
  <c r="BE154" i="19"/>
  <c r="AA154" i="19"/>
  <c r="Y154" i="19"/>
  <c r="W154" i="19"/>
  <c r="BK154" i="19"/>
  <c r="N154" i="19"/>
  <c r="BF154" i="19" s="1"/>
  <c r="BI153" i="19"/>
  <c r="BH153" i="19"/>
  <c r="BG153" i="19"/>
  <c r="BE153" i="19"/>
  <c r="AA153" i="19"/>
  <c r="Y153" i="19"/>
  <c r="W153" i="19"/>
  <c r="BK153" i="19"/>
  <c r="N153" i="19"/>
  <c r="BF153" i="19" s="1"/>
  <c r="BI152" i="19"/>
  <c r="BH152" i="19"/>
  <c r="BG152" i="19"/>
  <c r="BE152" i="19"/>
  <c r="AA152" i="19"/>
  <c r="Y152" i="19"/>
  <c r="W152" i="19"/>
  <c r="BK152" i="19"/>
  <c r="N152" i="19"/>
  <c r="BF152" i="19" s="1"/>
  <c r="BI151" i="19"/>
  <c r="BH151" i="19"/>
  <c r="BG151" i="19"/>
  <c r="BE151" i="19"/>
  <c r="AA151" i="19"/>
  <c r="Y151" i="19"/>
  <c r="W151" i="19"/>
  <c r="BK151" i="19"/>
  <c r="N151" i="19"/>
  <c r="BF151" i="19" s="1"/>
  <c r="BI150" i="19"/>
  <c r="BH150" i="19"/>
  <c r="BG150" i="19"/>
  <c r="BE150" i="19"/>
  <c r="AA150" i="19"/>
  <c r="Y150" i="19"/>
  <c r="W150" i="19"/>
  <c r="BK150" i="19"/>
  <c r="N150" i="19"/>
  <c r="BF150" i="19" s="1"/>
  <c r="BI149" i="19"/>
  <c r="BH149" i="19"/>
  <c r="BG149" i="19"/>
  <c r="BE149" i="19"/>
  <c r="AA149" i="19"/>
  <c r="Y149" i="19"/>
  <c r="W149" i="19"/>
  <c r="BK149" i="19"/>
  <c r="N149" i="19"/>
  <c r="BF149" i="19" s="1"/>
  <c r="BI148" i="19"/>
  <c r="BH148" i="19"/>
  <c r="BG148" i="19"/>
  <c r="BE148" i="19"/>
  <c r="AA148" i="19"/>
  <c r="Y148" i="19"/>
  <c r="W148" i="19"/>
  <c r="BK148" i="19"/>
  <c r="N148" i="19"/>
  <c r="BF148" i="19" s="1"/>
  <c r="BI147" i="19"/>
  <c r="BH147" i="19"/>
  <c r="BG147" i="19"/>
  <c r="BE147" i="19"/>
  <c r="AA147" i="19"/>
  <c r="Y147" i="19"/>
  <c r="W147" i="19"/>
  <c r="BK147" i="19"/>
  <c r="N147" i="19"/>
  <c r="BF147" i="19" s="1"/>
  <c r="BI146" i="19"/>
  <c r="BH146" i="19"/>
  <c r="BG146" i="19"/>
  <c r="BE146" i="19"/>
  <c r="AA146" i="19"/>
  <c r="Y146" i="19"/>
  <c r="W146" i="19"/>
  <c r="BK146" i="19"/>
  <c r="N146" i="19"/>
  <c r="BF146" i="19" s="1"/>
  <c r="BI145" i="19"/>
  <c r="BH145" i="19"/>
  <c r="BG145" i="19"/>
  <c r="BE145" i="19"/>
  <c r="AA145" i="19"/>
  <c r="Y145" i="19"/>
  <c r="W145" i="19"/>
  <c r="BK145" i="19"/>
  <c r="N145" i="19"/>
  <c r="BF145" i="19" s="1"/>
  <c r="BI144" i="19"/>
  <c r="BH144" i="19"/>
  <c r="BG144" i="19"/>
  <c r="BE144" i="19"/>
  <c r="AA144" i="19"/>
  <c r="AA143" i="19" s="1"/>
  <c r="Y144" i="19"/>
  <c r="Y143" i="19" s="1"/>
  <c r="W144" i="19"/>
  <c r="W143" i="19" s="1"/>
  <c r="BK144" i="19"/>
  <c r="BK143" i="19" s="1"/>
  <c r="N143" i="19" s="1"/>
  <c r="N92" i="19" s="1"/>
  <c r="N144" i="19"/>
  <c r="BF144" i="19" s="1"/>
  <c r="BI142" i="19"/>
  <c r="BH142" i="19"/>
  <c r="BG142" i="19"/>
  <c r="BE142" i="19"/>
  <c r="AA142" i="19"/>
  <c r="Y142" i="19"/>
  <c r="W142" i="19"/>
  <c r="BK142" i="19"/>
  <c r="N142" i="19"/>
  <c r="BF142" i="19" s="1"/>
  <c r="BI141" i="19"/>
  <c r="BH141" i="19"/>
  <c r="BG141" i="19"/>
  <c r="BE141" i="19"/>
  <c r="AA141" i="19"/>
  <c r="Y141" i="19"/>
  <c r="W141" i="19"/>
  <c r="BK141" i="19"/>
  <c r="N141" i="19"/>
  <c r="BF141" i="19" s="1"/>
  <c r="BI140" i="19"/>
  <c r="BH140" i="19"/>
  <c r="BG140" i="19"/>
  <c r="BE140" i="19"/>
  <c r="AA140" i="19"/>
  <c r="Y140" i="19"/>
  <c r="W140" i="19"/>
  <c r="BK140" i="19"/>
  <c r="N140" i="19"/>
  <c r="BF140" i="19" s="1"/>
  <c r="BI139" i="19"/>
  <c r="BH139" i="19"/>
  <c r="BG139" i="19"/>
  <c r="BE139" i="19"/>
  <c r="AA139" i="19"/>
  <c r="Y139" i="19"/>
  <c r="W139" i="19"/>
  <c r="BK139" i="19"/>
  <c r="N139" i="19"/>
  <c r="BF139" i="19" s="1"/>
  <c r="BI138" i="19"/>
  <c r="BH138" i="19"/>
  <c r="BG138" i="19"/>
  <c r="BE138" i="19"/>
  <c r="AA138" i="19"/>
  <c r="Y138" i="19"/>
  <c r="W138" i="19"/>
  <c r="BK138" i="19"/>
  <c r="N138" i="19"/>
  <c r="BF138" i="19" s="1"/>
  <c r="BI137" i="19"/>
  <c r="BH137" i="19"/>
  <c r="BG137" i="19"/>
  <c r="BE137" i="19"/>
  <c r="AA137" i="19"/>
  <c r="Y137" i="19"/>
  <c r="W137" i="19"/>
  <c r="BK137" i="19"/>
  <c r="N137" i="19"/>
  <c r="BF137" i="19" s="1"/>
  <c r="BI136" i="19"/>
  <c r="BH136" i="19"/>
  <c r="BG136" i="19"/>
  <c r="BE136" i="19"/>
  <c r="AA136" i="19"/>
  <c r="Y136" i="19"/>
  <c r="W136" i="19"/>
  <c r="BK136" i="19"/>
  <c r="N136" i="19"/>
  <c r="BF136" i="19" s="1"/>
  <c r="BI135" i="19"/>
  <c r="BH135" i="19"/>
  <c r="BG135" i="19"/>
  <c r="BE135" i="19"/>
  <c r="AA135" i="19"/>
  <c r="Y135" i="19"/>
  <c r="W135" i="19"/>
  <c r="BK135" i="19"/>
  <c r="N135" i="19"/>
  <c r="BF135" i="19" s="1"/>
  <c r="BI134" i="19"/>
  <c r="BH134" i="19"/>
  <c r="BG134" i="19"/>
  <c r="BE134" i="19"/>
  <c r="AA134" i="19"/>
  <c r="Y134" i="19"/>
  <c r="W134" i="19"/>
  <c r="BK134" i="19"/>
  <c r="N134" i="19"/>
  <c r="BF134" i="19" s="1"/>
  <c r="BI133" i="19"/>
  <c r="BH133" i="19"/>
  <c r="BG133" i="19"/>
  <c r="BE133" i="19"/>
  <c r="AA133" i="19"/>
  <c r="Y133" i="19"/>
  <c r="W133" i="19"/>
  <c r="BK133" i="19"/>
  <c r="N133" i="19"/>
  <c r="BF133" i="19" s="1"/>
  <c r="BI132" i="19"/>
  <c r="BH132" i="19"/>
  <c r="BG132" i="19"/>
  <c r="BE132" i="19"/>
  <c r="AA132" i="19"/>
  <c r="AA131" i="19" s="1"/>
  <c r="AA130" i="19" s="1"/>
  <c r="AA129" i="19" s="1"/>
  <c r="Y132" i="19"/>
  <c r="Y131" i="19" s="1"/>
  <c r="Y130" i="19" s="1"/>
  <c r="Y129" i="19" s="1"/>
  <c r="W132" i="19"/>
  <c r="W131" i="19" s="1"/>
  <c r="W130" i="19" s="1"/>
  <c r="W129" i="19" s="1"/>
  <c r="AU108" i="1" s="1"/>
  <c r="BK132" i="19"/>
  <c r="BK131" i="19" s="1"/>
  <c r="N132" i="19"/>
  <c r="BF132" i="19" s="1"/>
  <c r="F123" i="19"/>
  <c r="F121" i="19"/>
  <c r="BI109" i="19"/>
  <c r="BH109" i="19"/>
  <c r="BG109" i="19"/>
  <c r="BE109" i="19"/>
  <c r="BI108" i="19"/>
  <c r="BH108" i="19"/>
  <c r="BG108" i="19"/>
  <c r="BE108" i="19"/>
  <c r="BI107" i="19"/>
  <c r="BH107" i="19"/>
  <c r="BG107" i="19"/>
  <c r="BE107" i="19"/>
  <c r="BI106" i="19"/>
  <c r="BH106" i="19"/>
  <c r="BG106" i="19"/>
  <c r="BE106" i="19"/>
  <c r="BI105" i="19"/>
  <c r="BH105" i="19"/>
  <c r="BG105" i="19"/>
  <c r="BE105" i="19"/>
  <c r="BI104" i="19"/>
  <c r="H37" i="19" s="1"/>
  <c r="BD108" i="1" s="1"/>
  <c r="BH104" i="19"/>
  <c r="H36" i="19" s="1"/>
  <c r="BC108" i="1" s="1"/>
  <c r="BG104" i="19"/>
  <c r="H35" i="19" s="1"/>
  <c r="BB108" i="1" s="1"/>
  <c r="BE104" i="19"/>
  <c r="M33" i="19" s="1"/>
  <c r="AV108" i="1" s="1"/>
  <c r="F82" i="19"/>
  <c r="F80" i="19"/>
  <c r="O22" i="19"/>
  <c r="E22" i="19"/>
  <c r="M126" i="19" s="1"/>
  <c r="O21" i="19"/>
  <c r="O19" i="19"/>
  <c r="E19" i="19"/>
  <c r="M125" i="19" s="1"/>
  <c r="O18" i="19"/>
  <c r="O16" i="19"/>
  <c r="E16" i="19"/>
  <c r="F126" i="19" s="1"/>
  <c r="O15" i="19"/>
  <c r="O13" i="19"/>
  <c r="E13" i="19"/>
  <c r="F125" i="19" s="1"/>
  <c r="O12" i="19"/>
  <c r="O10" i="19"/>
  <c r="M123" i="19" s="1"/>
  <c r="F6" i="19"/>
  <c r="F119" i="19" s="1"/>
  <c r="AY107" i="1"/>
  <c r="AX107" i="1"/>
  <c r="BI166" i="18"/>
  <c r="BH166" i="18"/>
  <c r="BG166" i="18"/>
  <c r="BF166" i="18"/>
  <c r="BE166" i="18"/>
  <c r="N166" i="18"/>
  <c r="BK166" i="18"/>
  <c r="BI165" i="18"/>
  <c r="BH165" i="18"/>
  <c r="BG165" i="18"/>
  <c r="BE165" i="18"/>
  <c r="N165" i="18"/>
  <c r="BF165" i="18" s="1"/>
  <c r="BK165" i="18"/>
  <c r="BI164" i="18"/>
  <c r="BH164" i="18"/>
  <c r="BG164" i="18"/>
  <c r="BE164" i="18"/>
  <c r="BK164" i="18"/>
  <c r="N164" i="18" s="1"/>
  <c r="BF164" i="18" s="1"/>
  <c r="BI163" i="18"/>
  <c r="BH163" i="18"/>
  <c r="BG163" i="18"/>
  <c r="BE163" i="18"/>
  <c r="BK163" i="18"/>
  <c r="N163" i="18" s="1"/>
  <c r="BF163" i="18" s="1"/>
  <c r="BI162" i="18"/>
  <c r="BH162" i="18"/>
  <c r="BG162" i="18"/>
  <c r="BE162" i="18"/>
  <c r="N162" i="18"/>
  <c r="BF162" i="18" s="1"/>
  <c r="BK162" i="18"/>
  <c r="BI160" i="18"/>
  <c r="BH160" i="18"/>
  <c r="BG160" i="18"/>
  <c r="BE160" i="18"/>
  <c r="AA160" i="18"/>
  <c r="AA159" i="18" s="1"/>
  <c r="Y160" i="18"/>
  <c r="Y159" i="18" s="1"/>
  <c r="W160" i="18"/>
  <c r="W159" i="18" s="1"/>
  <c r="BK160" i="18"/>
  <c r="BK159" i="18" s="1"/>
  <c r="N159" i="18" s="1"/>
  <c r="N95" i="18" s="1"/>
  <c r="N160" i="18"/>
  <c r="BF160" i="18" s="1"/>
  <c r="BI158" i="18"/>
  <c r="BH158" i="18"/>
  <c r="BG158" i="18"/>
  <c r="BE158" i="18"/>
  <c r="AA158" i="18"/>
  <c r="Y158" i="18"/>
  <c r="W158" i="18"/>
  <c r="BK158" i="18"/>
  <c r="N158" i="18"/>
  <c r="BF158" i="18" s="1"/>
  <c r="BI157" i="18"/>
  <c r="BH157" i="18"/>
  <c r="BG157" i="18"/>
  <c r="BE157" i="18"/>
  <c r="AA157" i="18"/>
  <c r="Y157" i="18"/>
  <c r="W157" i="18"/>
  <c r="BK157" i="18"/>
  <c r="N157" i="18"/>
  <c r="BF157" i="18" s="1"/>
  <c r="BI156" i="18"/>
  <c r="BH156" i="18"/>
  <c r="BG156" i="18"/>
  <c r="BE156" i="18"/>
  <c r="AA156" i="18"/>
  <c r="Y156" i="18"/>
  <c r="W156" i="18"/>
  <c r="BK156" i="18"/>
  <c r="N156" i="18"/>
  <c r="BF156" i="18" s="1"/>
  <c r="BI155" i="18"/>
  <c r="BH155" i="18"/>
  <c r="BG155" i="18"/>
  <c r="BE155" i="18"/>
  <c r="AA155" i="18"/>
  <c r="Y155" i="18"/>
  <c r="W155" i="18"/>
  <c r="BK155" i="18"/>
  <c r="N155" i="18"/>
  <c r="BF155" i="18" s="1"/>
  <c r="BI154" i="18"/>
  <c r="BH154" i="18"/>
  <c r="BG154" i="18"/>
  <c r="BE154" i="18"/>
  <c r="AA154" i="18"/>
  <c r="Y154" i="18"/>
  <c r="W154" i="18"/>
  <c r="BK154" i="18"/>
  <c r="N154" i="18"/>
  <c r="BF154" i="18" s="1"/>
  <c r="BI153" i="18"/>
  <c r="BH153" i="18"/>
  <c r="BG153" i="18"/>
  <c r="BE153" i="18"/>
  <c r="AA153" i="18"/>
  <c r="Y153" i="18"/>
  <c r="W153" i="18"/>
  <c r="BK153" i="18"/>
  <c r="N153" i="18"/>
  <c r="BF153" i="18" s="1"/>
  <c r="BI152" i="18"/>
  <c r="BH152" i="18"/>
  <c r="BG152" i="18"/>
  <c r="BE152" i="18"/>
  <c r="AA152" i="18"/>
  <c r="Y152" i="18"/>
  <c r="W152" i="18"/>
  <c r="BK152" i="18"/>
  <c r="N152" i="18"/>
  <c r="BF152" i="18" s="1"/>
  <c r="BI151" i="18"/>
  <c r="BH151" i="18"/>
  <c r="BG151" i="18"/>
  <c r="BE151" i="18"/>
  <c r="AA151" i="18"/>
  <c r="Y151" i="18"/>
  <c r="W151" i="18"/>
  <c r="BK151" i="18"/>
  <c r="N151" i="18"/>
  <c r="BF151" i="18" s="1"/>
  <c r="BI150" i="18"/>
  <c r="BH150" i="18"/>
  <c r="BG150" i="18"/>
  <c r="BE150" i="18"/>
  <c r="AA150" i="18"/>
  <c r="Y150" i="18"/>
  <c r="W150" i="18"/>
  <c r="BK150" i="18"/>
  <c r="N150" i="18"/>
  <c r="BF150" i="18" s="1"/>
  <c r="BI149" i="18"/>
  <c r="BH149" i="18"/>
  <c r="BG149" i="18"/>
  <c r="BE149" i="18"/>
  <c r="AA149" i="18"/>
  <c r="Y149" i="18"/>
  <c r="W149" i="18"/>
  <c r="BK149" i="18"/>
  <c r="N149" i="18"/>
  <c r="BF149" i="18" s="1"/>
  <c r="BI148" i="18"/>
  <c r="BH148" i="18"/>
  <c r="BG148" i="18"/>
  <c r="BE148" i="18"/>
  <c r="AA148" i="18"/>
  <c r="AA147" i="18" s="1"/>
  <c r="Y148" i="18"/>
  <c r="Y147" i="18" s="1"/>
  <c r="W148" i="18"/>
  <c r="W147" i="18" s="1"/>
  <c r="BK148" i="18"/>
  <c r="BK147" i="18" s="1"/>
  <c r="N147" i="18" s="1"/>
  <c r="N94" i="18" s="1"/>
  <c r="N148" i="18"/>
  <c r="BF148" i="18" s="1"/>
  <c r="BI146" i="18"/>
  <c r="BH146" i="18"/>
  <c r="BG146" i="18"/>
  <c r="BE146" i="18"/>
  <c r="AA146" i="18"/>
  <c r="Y146" i="18"/>
  <c r="W146" i="18"/>
  <c r="BK146" i="18"/>
  <c r="N146" i="18"/>
  <c r="BF146" i="18" s="1"/>
  <c r="BI145" i="18"/>
  <c r="BH145" i="18"/>
  <c r="BG145" i="18"/>
  <c r="BE145" i="18"/>
  <c r="AA145" i="18"/>
  <c r="AA144" i="18" s="1"/>
  <c r="Y145" i="18"/>
  <c r="Y144" i="18" s="1"/>
  <c r="W145" i="18"/>
  <c r="W144" i="18" s="1"/>
  <c r="BK145" i="18"/>
  <c r="BK144" i="18" s="1"/>
  <c r="N144" i="18" s="1"/>
  <c r="N93" i="18" s="1"/>
  <c r="N145" i="18"/>
  <c r="BF145" i="18" s="1"/>
  <c r="BI143" i="18"/>
  <c r="BH143" i="18"/>
  <c r="BG143" i="18"/>
  <c r="BE143" i="18"/>
  <c r="AA143" i="18"/>
  <c r="AA142" i="18" s="1"/>
  <c r="Y143" i="18"/>
  <c r="Y142" i="18" s="1"/>
  <c r="W143" i="18"/>
  <c r="W142" i="18" s="1"/>
  <c r="BK143" i="18"/>
  <c r="BK142" i="18" s="1"/>
  <c r="N142" i="18" s="1"/>
  <c r="N92" i="18" s="1"/>
  <c r="N143" i="18"/>
  <c r="BF143" i="18" s="1"/>
  <c r="BI141" i="18"/>
  <c r="BH141" i="18"/>
  <c r="BG141" i="18"/>
  <c r="BE141" i="18"/>
  <c r="AA141" i="18"/>
  <c r="Y141" i="18"/>
  <c r="W141" i="18"/>
  <c r="BK141" i="18"/>
  <c r="N141" i="18"/>
  <c r="BF141" i="18" s="1"/>
  <c r="BI140" i="18"/>
  <c r="BH140" i="18"/>
  <c r="BG140" i="18"/>
  <c r="BE140" i="18"/>
  <c r="AA140" i="18"/>
  <c r="Y140" i="18"/>
  <c r="W140" i="18"/>
  <c r="BK140" i="18"/>
  <c r="N140" i="18"/>
  <c r="BF140" i="18" s="1"/>
  <c r="BI139" i="18"/>
  <c r="BH139" i="18"/>
  <c r="BG139" i="18"/>
  <c r="BE139" i="18"/>
  <c r="AA139" i="18"/>
  <c r="Y139" i="18"/>
  <c r="W139" i="18"/>
  <c r="BK139" i="18"/>
  <c r="N139" i="18"/>
  <c r="BF139" i="18" s="1"/>
  <c r="BI138" i="18"/>
  <c r="BH138" i="18"/>
  <c r="BG138" i="18"/>
  <c r="BE138" i="18"/>
  <c r="AA138" i="18"/>
  <c r="Y138" i="18"/>
  <c r="W138" i="18"/>
  <c r="BK138" i="18"/>
  <c r="N138" i="18"/>
  <c r="BF138" i="18" s="1"/>
  <c r="BI137" i="18"/>
  <c r="BH137" i="18"/>
  <c r="BG137" i="18"/>
  <c r="BE137" i="18"/>
  <c r="AA137" i="18"/>
  <c r="Y137" i="18"/>
  <c r="W137" i="18"/>
  <c r="BK137" i="18"/>
  <c r="N137" i="18"/>
  <c r="BF137" i="18" s="1"/>
  <c r="BI136" i="18"/>
  <c r="BH136" i="18"/>
  <c r="BG136" i="18"/>
  <c r="BE136" i="18"/>
  <c r="AA136" i="18"/>
  <c r="Y136" i="18"/>
  <c r="W136" i="18"/>
  <c r="BK136" i="18"/>
  <c r="N136" i="18"/>
  <c r="BF136" i="18" s="1"/>
  <c r="BI135" i="18"/>
  <c r="BH135" i="18"/>
  <c r="BG135" i="18"/>
  <c r="BE135" i="18"/>
  <c r="AA135" i="18"/>
  <c r="Y135" i="18"/>
  <c r="W135" i="18"/>
  <c r="BK135" i="18"/>
  <c r="N135" i="18"/>
  <c r="BF135" i="18" s="1"/>
  <c r="BI134" i="18"/>
  <c r="BH134" i="18"/>
  <c r="BG134" i="18"/>
  <c r="BE134" i="18"/>
  <c r="AA134" i="18"/>
  <c r="Y134" i="18"/>
  <c r="W134" i="18"/>
  <c r="BK134" i="18"/>
  <c r="N134" i="18"/>
  <c r="BF134" i="18" s="1"/>
  <c r="BI133" i="18"/>
  <c r="BH133" i="18"/>
  <c r="BG133" i="18"/>
  <c r="BE133" i="18"/>
  <c r="AA133" i="18"/>
  <c r="Y133" i="18"/>
  <c r="W133" i="18"/>
  <c r="BK133" i="18"/>
  <c r="N133" i="18"/>
  <c r="BF133" i="18" s="1"/>
  <c r="BI132" i="18"/>
  <c r="BH132" i="18"/>
  <c r="BG132" i="18"/>
  <c r="BE132" i="18"/>
  <c r="AA132" i="18"/>
  <c r="Y132" i="18"/>
  <c r="W132" i="18"/>
  <c r="BK132" i="18"/>
  <c r="N132" i="18"/>
  <c r="BF132" i="18" s="1"/>
  <c r="BI131" i="18"/>
  <c r="BH131" i="18"/>
  <c r="BG131" i="18"/>
  <c r="BE131" i="18"/>
  <c r="AA131" i="18"/>
  <c r="Y131" i="18"/>
  <c r="W131" i="18"/>
  <c r="BK131" i="18"/>
  <c r="N131" i="18"/>
  <c r="BF131" i="18" s="1"/>
  <c r="BI130" i="18"/>
  <c r="BH130" i="18"/>
  <c r="BG130" i="18"/>
  <c r="BE130" i="18"/>
  <c r="AA130" i="18"/>
  <c r="Y130" i="18"/>
  <c r="W130" i="18"/>
  <c r="BK130" i="18"/>
  <c r="N130" i="18"/>
  <c r="BF130" i="18" s="1"/>
  <c r="BI129" i="18"/>
  <c r="BH129" i="18"/>
  <c r="BG129" i="18"/>
  <c r="BE129" i="18"/>
  <c r="AA129" i="18"/>
  <c r="Y129" i="18"/>
  <c r="W129" i="18"/>
  <c r="BK129" i="18"/>
  <c r="N129" i="18"/>
  <c r="BF129" i="18" s="1"/>
  <c r="BI128" i="18"/>
  <c r="BH128" i="18"/>
  <c r="BG128" i="18"/>
  <c r="BE128" i="18"/>
  <c r="AA128" i="18"/>
  <c r="Y128" i="18"/>
  <c r="W128" i="18"/>
  <c r="BK128" i="18"/>
  <c r="N128" i="18"/>
  <c r="BF128" i="18" s="1"/>
  <c r="BI127" i="18"/>
  <c r="BH127" i="18"/>
  <c r="BG127" i="18"/>
  <c r="BE127" i="18"/>
  <c r="AA127" i="18"/>
  <c r="Y127" i="18"/>
  <c r="W127" i="18"/>
  <c r="W126" i="18" s="1"/>
  <c r="W125" i="18" s="1"/>
  <c r="W124" i="18" s="1"/>
  <c r="AU107" i="1" s="1"/>
  <c r="BK127" i="18"/>
  <c r="N127" i="18"/>
  <c r="BF127" i="18" s="1"/>
  <c r="M120" i="18"/>
  <c r="F118" i="18"/>
  <c r="F116" i="18"/>
  <c r="BI104" i="18"/>
  <c r="BH104" i="18"/>
  <c r="BG104" i="18"/>
  <c r="BE104" i="18"/>
  <c r="BI103" i="18"/>
  <c r="BH103" i="18"/>
  <c r="BG103" i="18"/>
  <c r="BE103" i="18"/>
  <c r="BI102" i="18"/>
  <c r="BH102" i="18"/>
  <c r="BG102" i="18"/>
  <c r="BE102" i="18"/>
  <c r="BI101" i="18"/>
  <c r="BH101" i="18"/>
  <c r="BG101" i="18"/>
  <c r="BE101" i="18"/>
  <c r="BI100" i="18"/>
  <c r="BH100" i="18"/>
  <c r="BG100" i="18"/>
  <c r="BE100" i="18"/>
  <c r="BI99" i="18"/>
  <c r="BH99" i="18"/>
  <c r="BG99" i="18"/>
  <c r="BE99" i="18"/>
  <c r="M84" i="18"/>
  <c r="M82" i="18"/>
  <c r="F82" i="18"/>
  <c r="F80" i="18"/>
  <c r="O22" i="18"/>
  <c r="E22" i="18"/>
  <c r="M85" i="18" s="1"/>
  <c r="O21" i="18"/>
  <c r="O19" i="18"/>
  <c r="E19" i="18"/>
  <c r="O18" i="18"/>
  <c r="O16" i="18"/>
  <c r="E16" i="18"/>
  <c r="F85" i="18" s="1"/>
  <c r="O15" i="18"/>
  <c r="O13" i="18"/>
  <c r="E13" i="18"/>
  <c r="O12" i="18"/>
  <c r="O10" i="18"/>
  <c r="M118" i="18" s="1"/>
  <c r="F6" i="18"/>
  <c r="F78" i="18" s="1"/>
  <c r="AA178" i="17"/>
  <c r="Y178" i="17"/>
  <c r="W174" i="17"/>
  <c r="AA131" i="17"/>
  <c r="AY106" i="1"/>
  <c r="AX106" i="1"/>
  <c r="BI206" i="17"/>
  <c r="BH206" i="17"/>
  <c r="BG206" i="17"/>
  <c r="BF206" i="17"/>
  <c r="BE206" i="17"/>
  <c r="N206" i="17"/>
  <c r="BK206" i="17"/>
  <c r="BI205" i="17"/>
  <c r="BH205" i="17"/>
  <c r="BG205" i="17"/>
  <c r="BE205" i="17"/>
  <c r="BK205" i="17"/>
  <c r="N205" i="17" s="1"/>
  <c r="BF205" i="17" s="1"/>
  <c r="BI204" i="17"/>
  <c r="BH204" i="17"/>
  <c r="BG204" i="17"/>
  <c r="BE204" i="17"/>
  <c r="BK204" i="17"/>
  <c r="N204" i="17" s="1"/>
  <c r="BF204" i="17" s="1"/>
  <c r="BI203" i="17"/>
  <c r="BH203" i="17"/>
  <c r="BG203" i="17"/>
  <c r="BE203" i="17"/>
  <c r="N203" i="17"/>
  <c r="BF203" i="17" s="1"/>
  <c r="BK203" i="17"/>
  <c r="BI202" i="17"/>
  <c r="BH202" i="17"/>
  <c r="BG202" i="17"/>
  <c r="BF202" i="17"/>
  <c r="BE202" i="17"/>
  <c r="N202" i="17"/>
  <c r="BK202" i="17"/>
  <c r="BK201" i="17" s="1"/>
  <c r="N201" i="17" s="1"/>
  <c r="N101" i="17" s="1"/>
  <c r="BI200" i="17"/>
  <c r="BH200" i="17"/>
  <c r="BG200" i="17"/>
  <c r="BE200" i="17"/>
  <c r="AA200" i="17"/>
  <c r="AA199" i="17" s="1"/>
  <c r="Y200" i="17"/>
  <c r="Y199" i="17" s="1"/>
  <c r="W200" i="17"/>
  <c r="W199" i="17" s="1"/>
  <c r="BK200" i="17"/>
  <c r="BK199" i="17" s="1"/>
  <c r="N199" i="17" s="1"/>
  <c r="N100" i="17" s="1"/>
  <c r="N200" i="17"/>
  <c r="BF200" i="17" s="1"/>
  <c r="BI198" i="17"/>
  <c r="BH198" i="17"/>
  <c r="BG198" i="17"/>
  <c r="BE198" i="17"/>
  <c r="AA198" i="17"/>
  <c r="Y198" i="17"/>
  <c r="W198" i="17"/>
  <c r="BK198" i="17"/>
  <c r="N198" i="17"/>
  <c r="BF198" i="17" s="1"/>
  <c r="BI197" i="17"/>
  <c r="BH197" i="17"/>
  <c r="BG197" i="17"/>
  <c r="BE197" i="17"/>
  <c r="AA197" i="17"/>
  <c r="Y197" i="17"/>
  <c r="W197" i="17"/>
  <c r="BK197" i="17"/>
  <c r="N197" i="17"/>
  <c r="BF197" i="17" s="1"/>
  <c r="BI196" i="17"/>
  <c r="BH196" i="17"/>
  <c r="BG196" i="17"/>
  <c r="BE196" i="17"/>
  <c r="AA196" i="17"/>
  <c r="Y196" i="17"/>
  <c r="W196" i="17"/>
  <c r="BK196" i="17"/>
  <c r="N196" i="17"/>
  <c r="BF196" i="17" s="1"/>
  <c r="BI195" i="17"/>
  <c r="BH195" i="17"/>
  <c r="BG195" i="17"/>
  <c r="BE195" i="17"/>
  <c r="AA195" i="17"/>
  <c r="AA194" i="17" s="1"/>
  <c r="Y195" i="17"/>
  <c r="Y194" i="17" s="1"/>
  <c r="W195" i="17"/>
  <c r="W194" i="17" s="1"/>
  <c r="BK195" i="17"/>
  <c r="BK194" i="17" s="1"/>
  <c r="N194" i="17" s="1"/>
  <c r="N99" i="17" s="1"/>
  <c r="N195" i="17"/>
  <c r="BF195" i="17" s="1"/>
  <c r="BI193" i="17"/>
  <c r="BH193" i="17"/>
  <c r="BG193" i="17"/>
  <c r="BE193" i="17"/>
  <c r="AA193" i="17"/>
  <c r="Y193" i="17"/>
  <c r="W193" i="17"/>
  <c r="BK193" i="17"/>
  <c r="N193" i="17"/>
  <c r="BF193" i="17" s="1"/>
  <c r="BI192" i="17"/>
  <c r="BH192" i="17"/>
  <c r="BG192" i="17"/>
  <c r="BE192" i="17"/>
  <c r="AA192" i="17"/>
  <c r="Y192" i="17"/>
  <c r="W192" i="17"/>
  <c r="BK192" i="17"/>
  <c r="N192" i="17"/>
  <c r="BF192" i="17" s="1"/>
  <c r="BI191" i="17"/>
  <c r="BH191" i="17"/>
  <c r="BG191" i="17"/>
  <c r="BE191" i="17"/>
  <c r="AA191" i="17"/>
  <c r="Y191" i="17"/>
  <c r="W191" i="17"/>
  <c r="BK191" i="17"/>
  <c r="N191" i="17"/>
  <c r="BF191" i="17" s="1"/>
  <c r="BI190" i="17"/>
  <c r="BH190" i="17"/>
  <c r="BG190" i="17"/>
  <c r="BE190" i="17"/>
  <c r="AA190" i="17"/>
  <c r="Y190" i="17"/>
  <c r="W190" i="17"/>
  <c r="BK190" i="17"/>
  <c r="N190" i="17"/>
  <c r="BF190" i="17" s="1"/>
  <c r="BI189" i="17"/>
  <c r="BH189" i="17"/>
  <c r="BG189" i="17"/>
  <c r="BE189" i="17"/>
  <c r="AA189" i="17"/>
  <c r="Y189" i="17"/>
  <c r="W189" i="17"/>
  <c r="BK189" i="17"/>
  <c r="N189" i="17"/>
  <c r="BF189" i="17" s="1"/>
  <c r="BI188" i="17"/>
  <c r="BH188" i="17"/>
  <c r="BG188" i="17"/>
  <c r="BE188" i="17"/>
  <c r="AA188" i="17"/>
  <c r="Y188" i="17"/>
  <c r="W188" i="17"/>
  <c r="BK188" i="17"/>
  <c r="N188" i="17"/>
  <c r="BF188" i="17" s="1"/>
  <c r="BI187" i="17"/>
  <c r="BH187" i="17"/>
  <c r="BG187" i="17"/>
  <c r="BE187" i="17"/>
  <c r="AA187" i="17"/>
  <c r="Y187" i="17"/>
  <c r="W187" i="17"/>
  <c r="BK187" i="17"/>
  <c r="N187" i="17"/>
  <c r="BF187" i="17" s="1"/>
  <c r="BI186" i="17"/>
  <c r="BH186" i="17"/>
  <c r="BG186" i="17"/>
  <c r="BE186" i="17"/>
  <c r="AA186" i="17"/>
  <c r="Y186" i="17"/>
  <c r="W186" i="17"/>
  <c r="BK186" i="17"/>
  <c r="N186" i="17"/>
  <c r="BF186" i="17" s="1"/>
  <c r="BI185" i="17"/>
  <c r="BH185" i="17"/>
  <c r="BG185" i="17"/>
  <c r="BE185" i="17"/>
  <c r="AA185" i="17"/>
  <c r="Y185" i="17"/>
  <c r="W185" i="17"/>
  <c r="BK185" i="17"/>
  <c r="N185" i="17"/>
  <c r="BF185" i="17" s="1"/>
  <c r="BI184" i="17"/>
  <c r="BH184" i="17"/>
  <c r="BG184" i="17"/>
  <c r="BE184" i="17"/>
  <c r="AA184" i="17"/>
  <c r="Y184" i="17"/>
  <c r="W184" i="17"/>
  <c r="BK184" i="17"/>
  <c r="N184" i="17"/>
  <c r="BF184" i="17" s="1"/>
  <c r="BI183" i="17"/>
  <c r="BH183" i="17"/>
  <c r="BG183" i="17"/>
  <c r="BE183" i="17"/>
  <c r="AA183" i="17"/>
  <c r="AA181" i="17" s="1"/>
  <c r="AA180" i="17" s="1"/>
  <c r="Y183" i="17"/>
  <c r="W183" i="17"/>
  <c r="BK183" i="17"/>
  <c r="N183" i="17"/>
  <c r="BF183" i="17" s="1"/>
  <c r="BI182" i="17"/>
  <c r="BH182" i="17"/>
  <c r="BG182" i="17"/>
  <c r="BE182" i="17"/>
  <c r="AA182" i="17"/>
  <c r="Y182" i="17"/>
  <c r="Y181" i="17" s="1"/>
  <c r="W182" i="17"/>
  <c r="BK182" i="17"/>
  <c r="BK181" i="17" s="1"/>
  <c r="N182" i="17"/>
  <c r="BF182" i="17" s="1"/>
  <c r="BI179" i="17"/>
  <c r="BH179" i="17"/>
  <c r="BG179" i="17"/>
  <c r="BE179" i="17"/>
  <c r="AA179" i="17"/>
  <c r="Y179" i="17"/>
  <c r="W179" i="17"/>
  <c r="W178" i="17" s="1"/>
  <c r="BK179" i="17"/>
  <c r="BK178" i="17" s="1"/>
  <c r="N178" i="17" s="1"/>
  <c r="N96" i="17" s="1"/>
  <c r="N179" i="17"/>
  <c r="BF179" i="17" s="1"/>
  <c r="BI177" i="17"/>
  <c r="BH177" i="17"/>
  <c r="BG177" i="17"/>
  <c r="BE177" i="17"/>
  <c r="AA177" i="17"/>
  <c r="Y177" i="17"/>
  <c r="W177" i="17"/>
  <c r="BK177" i="17"/>
  <c r="N177" i="17"/>
  <c r="BF177" i="17" s="1"/>
  <c r="BI176" i="17"/>
  <c r="BH176" i="17"/>
  <c r="BG176" i="17"/>
  <c r="BE176" i="17"/>
  <c r="AA176" i="17"/>
  <c r="Y176" i="17"/>
  <c r="W176" i="17"/>
  <c r="BK176" i="17"/>
  <c r="N176" i="17"/>
  <c r="BF176" i="17" s="1"/>
  <c r="BI175" i="17"/>
  <c r="BH175" i="17"/>
  <c r="BG175" i="17"/>
  <c r="BE175" i="17"/>
  <c r="AA175" i="17"/>
  <c r="AA174" i="17" s="1"/>
  <c r="Y175" i="17"/>
  <c r="Y174" i="17" s="1"/>
  <c r="W175" i="17"/>
  <c r="BK175" i="17"/>
  <c r="BK174" i="17" s="1"/>
  <c r="N174" i="17" s="1"/>
  <c r="N95" i="17" s="1"/>
  <c r="N175" i="17"/>
  <c r="BF175" i="17" s="1"/>
  <c r="BI173" i="17"/>
  <c r="BH173" i="17"/>
  <c r="BG173" i="17"/>
  <c r="BE173" i="17"/>
  <c r="AA173" i="17"/>
  <c r="Y173" i="17"/>
  <c r="W173" i="17"/>
  <c r="BK173" i="17"/>
  <c r="N173" i="17"/>
  <c r="BF173" i="17" s="1"/>
  <c r="BI172" i="17"/>
  <c r="BH172" i="17"/>
  <c r="BG172" i="17"/>
  <c r="BE172" i="17"/>
  <c r="AA172" i="17"/>
  <c r="Y172" i="17"/>
  <c r="W172" i="17"/>
  <c r="BK172" i="17"/>
  <c r="N172" i="17"/>
  <c r="BF172" i="17" s="1"/>
  <c r="BI171" i="17"/>
  <c r="BH171" i="17"/>
  <c r="BG171" i="17"/>
  <c r="BE171" i="17"/>
  <c r="AA171" i="17"/>
  <c r="Y171" i="17"/>
  <c r="W171" i="17"/>
  <c r="BK171" i="17"/>
  <c r="N171" i="17"/>
  <c r="BF171" i="17" s="1"/>
  <c r="BI170" i="17"/>
  <c r="BH170" i="17"/>
  <c r="BG170" i="17"/>
  <c r="BE170" i="17"/>
  <c r="AA170" i="17"/>
  <c r="Y170" i="17"/>
  <c r="Y169" i="17" s="1"/>
  <c r="W170" i="17"/>
  <c r="W169" i="17" s="1"/>
  <c r="BK170" i="17"/>
  <c r="BK169" i="17" s="1"/>
  <c r="N169" i="17" s="1"/>
  <c r="N94" i="17" s="1"/>
  <c r="N170" i="17"/>
  <c r="BF170" i="17" s="1"/>
  <c r="BI168" i="17"/>
  <c r="BH168" i="17"/>
  <c r="BG168" i="17"/>
  <c r="BE168" i="17"/>
  <c r="AA168" i="17"/>
  <c r="Y168" i="17"/>
  <c r="W168" i="17"/>
  <c r="BK168" i="17"/>
  <c r="N168" i="17"/>
  <c r="BF168" i="17" s="1"/>
  <c r="BI167" i="17"/>
  <c r="BH167" i="17"/>
  <c r="BG167" i="17"/>
  <c r="BE167" i="17"/>
  <c r="AA167" i="17"/>
  <c r="Y167" i="17"/>
  <c r="W167" i="17"/>
  <c r="BK167" i="17"/>
  <c r="N167" i="17"/>
  <c r="BF167" i="17" s="1"/>
  <c r="BI166" i="17"/>
  <c r="BH166" i="17"/>
  <c r="BG166" i="17"/>
  <c r="BE166" i="17"/>
  <c r="AA166" i="17"/>
  <c r="Y166" i="17"/>
  <c r="W166" i="17"/>
  <c r="BK166" i="17"/>
  <c r="N166" i="17"/>
  <c r="BF166" i="17" s="1"/>
  <c r="BI165" i="17"/>
  <c r="BH165" i="17"/>
  <c r="BG165" i="17"/>
  <c r="BE165" i="17"/>
  <c r="AA165" i="17"/>
  <c r="Y165" i="17"/>
  <c r="W165" i="17"/>
  <c r="BK165" i="17"/>
  <c r="N165" i="17"/>
  <c r="BF165" i="17" s="1"/>
  <c r="BI164" i="17"/>
  <c r="BH164" i="17"/>
  <c r="BG164" i="17"/>
  <c r="BE164" i="17"/>
  <c r="AA164" i="17"/>
  <c r="Y164" i="17"/>
  <c r="W164" i="17"/>
  <c r="BK164" i="17"/>
  <c r="N164" i="17"/>
  <c r="BF164" i="17" s="1"/>
  <c r="BI163" i="17"/>
  <c r="BH163" i="17"/>
  <c r="BG163" i="17"/>
  <c r="BE163" i="17"/>
  <c r="AA163" i="17"/>
  <c r="Y163" i="17"/>
  <c r="W163" i="17"/>
  <c r="BK163" i="17"/>
  <c r="N163" i="17"/>
  <c r="BF163" i="17" s="1"/>
  <c r="BI162" i="17"/>
  <c r="BH162" i="17"/>
  <c r="BG162" i="17"/>
  <c r="BE162" i="17"/>
  <c r="AA162" i="17"/>
  <c r="Y162" i="17"/>
  <c r="W162" i="17"/>
  <c r="BK162" i="17"/>
  <c r="N162" i="17"/>
  <c r="BF162" i="17" s="1"/>
  <c r="BI161" i="17"/>
  <c r="BH161" i="17"/>
  <c r="BG161" i="17"/>
  <c r="BE161" i="17"/>
  <c r="AA161" i="17"/>
  <c r="AA160" i="17" s="1"/>
  <c r="Y161" i="17"/>
  <c r="W161" i="17"/>
  <c r="W160" i="17" s="1"/>
  <c r="BK161" i="17"/>
  <c r="N161" i="17"/>
  <c r="BF161" i="17" s="1"/>
  <c r="BI159" i="17"/>
  <c r="BH159" i="17"/>
  <c r="BG159" i="17"/>
  <c r="BE159" i="17"/>
  <c r="AA159" i="17"/>
  <c r="Y159" i="17"/>
  <c r="W159" i="17"/>
  <c r="BK159" i="17"/>
  <c r="N159" i="17"/>
  <c r="BF159" i="17" s="1"/>
  <c r="BI158" i="17"/>
  <c r="BH158" i="17"/>
  <c r="BG158" i="17"/>
  <c r="BE158" i="17"/>
  <c r="AA158" i="17"/>
  <c r="Y158" i="17"/>
  <c r="W158" i="17"/>
  <c r="BK158" i="17"/>
  <c r="N158" i="17"/>
  <c r="BF158" i="17" s="1"/>
  <c r="BI157" i="17"/>
  <c r="BH157" i="17"/>
  <c r="BG157" i="17"/>
  <c r="BE157" i="17"/>
  <c r="AA157" i="17"/>
  <c r="Y157" i="17"/>
  <c r="W157" i="17"/>
  <c r="BK157" i="17"/>
  <c r="N157" i="17"/>
  <c r="BF157" i="17" s="1"/>
  <c r="BI156" i="17"/>
  <c r="BH156" i="17"/>
  <c r="BG156" i="17"/>
  <c r="BE156" i="17"/>
  <c r="AA156" i="17"/>
  <c r="Y156" i="17"/>
  <c r="W156" i="17"/>
  <c r="BK156" i="17"/>
  <c r="N156" i="17"/>
  <c r="BF156" i="17" s="1"/>
  <c r="BI155" i="17"/>
  <c r="BH155" i="17"/>
  <c r="BG155" i="17"/>
  <c r="BE155" i="17"/>
  <c r="AA155" i="17"/>
  <c r="Y155" i="17"/>
  <c r="W155" i="17"/>
  <c r="BK155" i="17"/>
  <c r="N155" i="17"/>
  <c r="BF155" i="17" s="1"/>
  <c r="BI154" i="17"/>
  <c r="BH154" i="17"/>
  <c r="BG154" i="17"/>
  <c r="BE154" i="17"/>
  <c r="AA154" i="17"/>
  <c r="Y154" i="17"/>
  <c r="W154" i="17"/>
  <c r="BK154" i="17"/>
  <c r="N154" i="17"/>
  <c r="BF154" i="17" s="1"/>
  <c r="BI153" i="17"/>
  <c r="BH153" i="17"/>
  <c r="BG153" i="17"/>
  <c r="BE153" i="17"/>
  <c r="AA153" i="17"/>
  <c r="Y153" i="17"/>
  <c r="W153" i="17"/>
  <c r="BK153" i="17"/>
  <c r="N153" i="17"/>
  <c r="BF153" i="17" s="1"/>
  <c r="BI152" i="17"/>
  <c r="BH152" i="17"/>
  <c r="BG152" i="17"/>
  <c r="BE152" i="17"/>
  <c r="AA152" i="17"/>
  <c r="Y152" i="17"/>
  <c r="W152" i="17"/>
  <c r="BK152" i="17"/>
  <c r="N152" i="17"/>
  <c r="BF152" i="17" s="1"/>
  <c r="BI151" i="17"/>
  <c r="BH151" i="17"/>
  <c r="BG151" i="17"/>
  <c r="BE151" i="17"/>
  <c r="AA151" i="17"/>
  <c r="Y151" i="17"/>
  <c r="W151" i="17"/>
  <c r="BK151" i="17"/>
  <c r="N151" i="17"/>
  <c r="BF151" i="17" s="1"/>
  <c r="BI150" i="17"/>
  <c r="BH150" i="17"/>
  <c r="BG150" i="17"/>
  <c r="BE150" i="17"/>
  <c r="AA150" i="17"/>
  <c r="Y150" i="17"/>
  <c r="W150" i="17"/>
  <c r="BK150" i="17"/>
  <c r="N150" i="17"/>
  <c r="BF150" i="17" s="1"/>
  <c r="BI149" i="17"/>
  <c r="BH149" i="17"/>
  <c r="BG149" i="17"/>
  <c r="BE149" i="17"/>
  <c r="AA149" i="17"/>
  <c r="Y149" i="17"/>
  <c r="W149" i="17"/>
  <c r="BK149" i="17"/>
  <c r="N149" i="17"/>
  <c r="BF149" i="17" s="1"/>
  <c r="BI148" i="17"/>
  <c r="BH148" i="17"/>
  <c r="BG148" i="17"/>
  <c r="BE148" i="17"/>
  <c r="AA148" i="17"/>
  <c r="Y148" i="17"/>
  <c r="W148" i="17"/>
  <c r="BK148" i="17"/>
  <c r="N148" i="17"/>
  <c r="BF148" i="17" s="1"/>
  <c r="BI147" i="17"/>
  <c r="BH147" i="17"/>
  <c r="BG147" i="17"/>
  <c r="BE147" i="17"/>
  <c r="AA147" i="17"/>
  <c r="Y147" i="17"/>
  <c r="W147" i="17"/>
  <c r="BK147" i="17"/>
  <c r="N147" i="17"/>
  <c r="BF147" i="17" s="1"/>
  <c r="BI146" i="17"/>
  <c r="BH146" i="17"/>
  <c r="BG146" i="17"/>
  <c r="BE146" i="17"/>
  <c r="AA146" i="17"/>
  <c r="Y146" i="17"/>
  <c r="W146" i="17"/>
  <c r="BK146" i="17"/>
  <c r="N146" i="17"/>
  <c r="BF146" i="17" s="1"/>
  <c r="BI145" i="17"/>
  <c r="BH145" i="17"/>
  <c r="BG145" i="17"/>
  <c r="BE145" i="17"/>
  <c r="AA145" i="17"/>
  <c r="Y145" i="17"/>
  <c r="W145" i="17"/>
  <c r="BK145" i="17"/>
  <c r="N145" i="17"/>
  <c r="BF145" i="17" s="1"/>
  <c r="BI144" i="17"/>
  <c r="BH144" i="17"/>
  <c r="BG144" i="17"/>
  <c r="BE144" i="17"/>
  <c r="AA144" i="17"/>
  <c r="Y144" i="17"/>
  <c r="Y143" i="17" s="1"/>
  <c r="W144" i="17"/>
  <c r="BK144" i="17"/>
  <c r="BK143" i="17" s="1"/>
  <c r="N143" i="17" s="1"/>
  <c r="N92" i="17" s="1"/>
  <c r="N144" i="17"/>
  <c r="BF144" i="17" s="1"/>
  <c r="BI142" i="17"/>
  <c r="BH142" i="17"/>
  <c r="BG142" i="17"/>
  <c r="BE142" i="17"/>
  <c r="AA142" i="17"/>
  <c r="Y142" i="17"/>
  <c r="W142" i="17"/>
  <c r="BK142" i="17"/>
  <c r="N142" i="17"/>
  <c r="BF142" i="17" s="1"/>
  <c r="BI141" i="17"/>
  <c r="BH141" i="17"/>
  <c r="BG141" i="17"/>
  <c r="BE141" i="17"/>
  <c r="AA141" i="17"/>
  <c r="Y141" i="17"/>
  <c r="W141" i="17"/>
  <c r="BK141" i="17"/>
  <c r="N141" i="17"/>
  <c r="BF141" i="17" s="1"/>
  <c r="BI140" i="17"/>
  <c r="BH140" i="17"/>
  <c r="BG140" i="17"/>
  <c r="BE140" i="17"/>
  <c r="AA140" i="17"/>
  <c r="Y140" i="17"/>
  <c r="W140" i="17"/>
  <c r="BK140" i="17"/>
  <c r="N140" i="17"/>
  <c r="BF140" i="17" s="1"/>
  <c r="BI139" i="17"/>
  <c r="BH139" i="17"/>
  <c r="BG139" i="17"/>
  <c r="BE139" i="17"/>
  <c r="AA139" i="17"/>
  <c r="Y139" i="17"/>
  <c r="W139" i="17"/>
  <c r="BK139" i="17"/>
  <c r="N139" i="17"/>
  <c r="BF139" i="17" s="1"/>
  <c r="BI138" i="17"/>
  <c r="BH138" i="17"/>
  <c r="BG138" i="17"/>
  <c r="BE138" i="17"/>
  <c r="AA138" i="17"/>
  <c r="Y138" i="17"/>
  <c r="W138" i="17"/>
  <c r="BK138" i="17"/>
  <c r="N138" i="17"/>
  <c r="BF138" i="17" s="1"/>
  <c r="BI137" i="17"/>
  <c r="BH137" i="17"/>
  <c r="BG137" i="17"/>
  <c r="BE137" i="17"/>
  <c r="AA137" i="17"/>
  <c r="Y137" i="17"/>
  <c r="W137" i="17"/>
  <c r="BK137" i="17"/>
  <c r="N137" i="17"/>
  <c r="BF137" i="17" s="1"/>
  <c r="BI136" i="17"/>
  <c r="BH136" i="17"/>
  <c r="BG136" i="17"/>
  <c r="BE136" i="17"/>
  <c r="AA136" i="17"/>
  <c r="Y136" i="17"/>
  <c r="W136" i="17"/>
  <c r="BK136" i="17"/>
  <c r="N136" i="17"/>
  <c r="BF136" i="17" s="1"/>
  <c r="BI135" i="17"/>
  <c r="BH135" i="17"/>
  <c r="BG135" i="17"/>
  <c r="BE135" i="17"/>
  <c r="AA135" i="17"/>
  <c r="Y135" i="17"/>
  <c r="W135" i="17"/>
  <c r="BK135" i="17"/>
  <c r="N135" i="17"/>
  <c r="BF135" i="17" s="1"/>
  <c r="BI134" i="17"/>
  <c r="BH134" i="17"/>
  <c r="BG134" i="17"/>
  <c r="BE134" i="17"/>
  <c r="AA134" i="17"/>
  <c r="Y134" i="17"/>
  <c r="W134" i="17"/>
  <c r="BK134" i="17"/>
  <c r="N134" i="17"/>
  <c r="BF134" i="17" s="1"/>
  <c r="BI133" i="17"/>
  <c r="BH133" i="17"/>
  <c r="BG133" i="17"/>
  <c r="BE133" i="17"/>
  <c r="AA133" i="17"/>
  <c r="Y133" i="17"/>
  <c r="W133" i="17"/>
  <c r="BK133" i="17"/>
  <c r="N133" i="17"/>
  <c r="BF133" i="17" s="1"/>
  <c r="BI132" i="17"/>
  <c r="BH132" i="17"/>
  <c r="BG132" i="17"/>
  <c r="BE132" i="17"/>
  <c r="AA132" i="17"/>
  <c r="Y132" i="17"/>
  <c r="Y131" i="17" s="1"/>
  <c r="W132" i="17"/>
  <c r="W131" i="17" s="1"/>
  <c r="BK132" i="17"/>
  <c r="N132" i="17"/>
  <c r="BF132" i="17" s="1"/>
  <c r="F126" i="17"/>
  <c r="M125" i="17"/>
  <c r="F123" i="17"/>
  <c r="F121" i="17"/>
  <c r="F119" i="17"/>
  <c r="BI109" i="17"/>
  <c r="BH109" i="17"/>
  <c r="BG109" i="17"/>
  <c r="BE109" i="17"/>
  <c r="BI108" i="17"/>
  <c r="BH108" i="17"/>
  <c r="BG108" i="17"/>
  <c r="BE108" i="17"/>
  <c r="BI107" i="17"/>
  <c r="BH107" i="17"/>
  <c r="BG107" i="17"/>
  <c r="BE107" i="17"/>
  <c r="BI106" i="17"/>
  <c r="BH106" i="17"/>
  <c r="BG106" i="17"/>
  <c r="BE106" i="17"/>
  <c r="BI105" i="17"/>
  <c r="BH105" i="17"/>
  <c r="BG105" i="17"/>
  <c r="BE105" i="17"/>
  <c r="BI104" i="17"/>
  <c r="H37" i="17" s="1"/>
  <c r="BD106" i="1" s="1"/>
  <c r="BH104" i="17"/>
  <c r="BG104" i="17"/>
  <c r="BE104" i="17"/>
  <c r="F85" i="17"/>
  <c r="M84" i="17"/>
  <c r="F82" i="17"/>
  <c r="F80" i="17"/>
  <c r="O22" i="17"/>
  <c r="E22" i="17"/>
  <c r="M126" i="17" s="1"/>
  <c r="O21" i="17"/>
  <c r="O19" i="17"/>
  <c r="E19" i="17"/>
  <c r="O18" i="17"/>
  <c r="O16" i="17"/>
  <c r="E16" i="17"/>
  <c r="O15" i="17"/>
  <c r="O13" i="17"/>
  <c r="E13" i="17"/>
  <c r="O12" i="17"/>
  <c r="O10" i="17"/>
  <c r="M123" i="17" s="1"/>
  <c r="F6" i="17"/>
  <c r="F78" i="17" s="1"/>
  <c r="BK166" i="16"/>
  <c r="N166" i="16" s="1"/>
  <c r="N95" i="16" s="1"/>
  <c r="Y164" i="16"/>
  <c r="Y139" i="16"/>
  <c r="AY105" i="1"/>
  <c r="AX105" i="1"/>
  <c r="BI171" i="16"/>
  <c r="BH171" i="16"/>
  <c r="BG171" i="16"/>
  <c r="BE171" i="16"/>
  <c r="N171" i="16"/>
  <c r="BF171" i="16" s="1"/>
  <c r="BK171" i="16"/>
  <c r="BI170" i="16"/>
  <c r="BH170" i="16"/>
  <c r="BG170" i="16"/>
  <c r="BF170" i="16"/>
  <c r="BE170" i="16"/>
  <c r="N170" i="16"/>
  <c r="BK170" i="16"/>
  <c r="BI169" i="16"/>
  <c r="BH169" i="16"/>
  <c r="BG169" i="16"/>
  <c r="BF169" i="16"/>
  <c r="BE169" i="16"/>
  <c r="BK169" i="16"/>
  <c r="N169" i="16" s="1"/>
  <c r="BI168" i="16"/>
  <c r="BH168" i="16"/>
  <c r="BG168" i="16"/>
  <c r="BF168" i="16"/>
  <c r="BE168" i="16"/>
  <c r="N168" i="16"/>
  <c r="BK168" i="16"/>
  <c r="BI167" i="16"/>
  <c r="BH167" i="16"/>
  <c r="BG167" i="16"/>
  <c r="BE167" i="16"/>
  <c r="BK167" i="16"/>
  <c r="N167" i="16" s="1"/>
  <c r="BF167" i="16" s="1"/>
  <c r="BI165" i="16"/>
  <c r="BH165" i="16"/>
  <c r="BG165" i="16"/>
  <c r="BE165" i="16"/>
  <c r="AA165" i="16"/>
  <c r="AA164" i="16" s="1"/>
  <c r="Y165" i="16"/>
  <c r="W165" i="16"/>
  <c r="W164" i="16" s="1"/>
  <c r="BK165" i="16"/>
  <c r="BK164" i="16" s="1"/>
  <c r="N164" i="16" s="1"/>
  <c r="N94" i="16" s="1"/>
  <c r="N165" i="16"/>
  <c r="BF165" i="16" s="1"/>
  <c r="BI163" i="16"/>
  <c r="BH163" i="16"/>
  <c r="BG163" i="16"/>
  <c r="BE163" i="16"/>
  <c r="AA163" i="16"/>
  <c r="Y163" i="16"/>
  <c r="W163" i="16"/>
  <c r="BK163" i="16"/>
  <c r="N163" i="16"/>
  <c r="BF163" i="16" s="1"/>
  <c r="BI162" i="16"/>
  <c r="BH162" i="16"/>
  <c r="BG162" i="16"/>
  <c r="BE162" i="16"/>
  <c r="AA162" i="16"/>
  <c r="Y162" i="16"/>
  <c r="W162" i="16"/>
  <c r="BK162" i="16"/>
  <c r="N162" i="16"/>
  <c r="BF162" i="16" s="1"/>
  <c r="BI161" i="16"/>
  <c r="BH161" i="16"/>
  <c r="BG161" i="16"/>
  <c r="BE161" i="16"/>
  <c r="AA161" i="16"/>
  <c r="Y161" i="16"/>
  <c r="W161" i="16"/>
  <c r="BK161" i="16"/>
  <c r="N161" i="16"/>
  <c r="BF161" i="16" s="1"/>
  <c r="BI160" i="16"/>
  <c r="BH160" i="16"/>
  <c r="BG160" i="16"/>
  <c r="BE160" i="16"/>
  <c r="AA160" i="16"/>
  <c r="Y160" i="16"/>
  <c r="W160" i="16"/>
  <c r="BK160" i="16"/>
  <c r="N160" i="16"/>
  <c r="BF160" i="16" s="1"/>
  <c r="BI159" i="16"/>
  <c r="BH159" i="16"/>
  <c r="BG159" i="16"/>
  <c r="BE159" i="16"/>
  <c r="AA159" i="16"/>
  <c r="Y159" i="16"/>
  <c r="W159" i="16"/>
  <c r="BK159" i="16"/>
  <c r="N159" i="16"/>
  <c r="BF159" i="16" s="1"/>
  <c r="BI158" i="16"/>
  <c r="BH158" i="16"/>
  <c r="BG158" i="16"/>
  <c r="BE158" i="16"/>
  <c r="AA158" i="16"/>
  <c r="Y158" i="16"/>
  <c r="W158" i="16"/>
  <c r="BK158" i="16"/>
  <c r="N158" i="16"/>
  <c r="BF158" i="16" s="1"/>
  <c r="BI157" i="16"/>
  <c r="BH157" i="16"/>
  <c r="BG157" i="16"/>
  <c r="BE157" i="16"/>
  <c r="AA157" i="16"/>
  <c r="Y157" i="16"/>
  <c r="W157" i="16"/>
  <c r="BK157" i="16"/>
  <c r="N157" i="16"/>
  <c r="BF157" i="16" s="1"/>
  <c r="BI156" i="16"/>
  <c r="BH156" i="16"/>
  <c r="BG156" i="16"/>
  <c r="BE156" i="16"/>
  <c r="AA156" i="16"/>
  <c r="Y156" i="16"/>
  <c r="W156" i="16"/>
  <c r="BK156" i="16"/>
  <c r="N156" i="16"/>
  <c r="BF156" i="16" s="1"/>
  <c r="BI155" i="16"/>
  <c r="BH155" i="16"/>
  <c r="BG155" i="16"/>
  <c r="BE155" i="16"/>
  <c r="AA155" i="16"/>
  <c r="Y155" i="16"/>
  <c r="W155" i="16"/>
  <c r="BK155" i="16"/>
  <c r="N155" i="16"/>
  <c r="BF155" i="16" s="1"/>
  <c r="BI154" i="16"/>
  <c r="BH154" i="16"/>
  <c r="BG154" i="16"/>
  <c r="BE154" i="16"/>
  <c r="AA154" i="16"/>
  <c r="Y154" i="16"/>
  <c r="W154" i="16"/>
  <c r="BK154" i="16"/>
  <c r="N154" i="16"/>
  <c r="BF154" i="16" s="1"/>
  <c r="BI153" i="16"/>
  <c r="BH153" i="16"/>
  <c r="BG153" i="16"/>
  <c r="BE153" i="16"/>
  <c r="AA153" i="16"/>
  <c r="Y153" i="16"/>
  <c r="W153" i="16"/>
  <c r="BK153" i="16"/>
  <c r="N153" i="16"/>
  <c r="BF153" i="16" s="1"/>
  <c r="BI152" i="16"/>
  <c r="BH152" i="16"/>
  <c r="BG152" i="16"/>
  <c r="BE152" i="16"/>
  <c r="AA152" i="16"/>
  <c r="Y152" i="16"/>
  <c r="W152" i="16"/>
  <c r="BK152" i="16"/>
  <c r="N152" i="16"/>
  <c r="BF152" i="16" s="1"/>
  <c r="BI151" i="16"/>
  <c r="BH151" i="16"/>
  <c r="BG151" i="16"/>
  <c r="BE151" i="16"/>
  <c r="AA151" i="16"/>
  <c r="Y151" i="16"/>
  <c r="W151" i="16"/>
  <c r="BK151" i="16"/>
  <c r="N151" i="16"/>
  <c r="BF151" i="16" s="1"/>
  <c r="BI150" i="16"/>
  <c r="BH150" i="16"/>
  <c r="BG150" i="16"/>
  <c r="BE150" i="16"/>
  <c r="AA150" i="16"/>
  <c r="Y150" i="16"/>
  <c r="W150" i="16"/>
  <c r="BK150" i="16"/>
  <c r="N150" i="16"/>
  <c r="BF150" i="16" s="1"/>
  <c r="BI149" i="16"/>
  <c r="BH149" i="16"/>
  <c r="BG149" i="16"/>
  <c r="BE149" i="16"/>
  <c r="AA149" i="16"/>
  <c r="Y149" i="16"/>
  <c r="W149" i="16"/>
  <c r="BK149" i="16"/>
  <c r="N149" i="16"/>
  <c r="BF149" i="16" s="1"/>
  <c r="BI148" i="16"/>
  <c r="BH148" i="16"/>
  <c r="BG148" i="16"/>
  <c r="BE148" i="16"/>
  <c r="AA148" i="16"/>
  <c r="Y148" i="16"/>
  <c r="W148" i="16"/>
  <c r="BK148" i="16"/>
  <c r="N148" i="16"/>
  <c r="BF148" i="16" s="1"/>
  <c r="BI147" i="16"/>
  <c r="BH147" i="16"/>
  <c r="BG147" i="16"/>
  <c r="BE147" i="16"/>
  <c r="AA147" i="16"/>
  <c r="Y147" i="16"/>
  <c r="W147" i="16"/>
  <c r="BK147" i="16"/>
  <c r="N147" i="16"/>
  <c r="BF147" i="16" s="1"/>
  <c r="BI146" i="16"/>
  <c r="BH146" i="16"/>
  <c r="BG146" i="16"/>
  <c r="BE146" i="16"/>
  <c r="AA146" i="16"/>
  <c r="Y146" i="16"/>
  <c r="W146" i="16"/>
  <c r="BK146" i="16"/>
  <c r="N146" i="16"/>
  <c r="BF146" i="16" s="1"/>
  <c r="BI145" i="16"/>
  <c r="BH145" i="16"/>
  <c r="BG145" i="16"/>
  <c r="BE145" i="16"/>
  <c r="AA145" i="16"/>
  <c r="Y145" i="16"/>
  <c r="W145" i="16"/>
  <c r="BK145" i="16"/>
  <c r="N145" i="16"/>
  <c r="BF145" i="16" s="1"/>
  <c r="BI144" i="16"/>
  <c r="BH144" i="16"/>
  <c r="BG144" i="16"/>
  <c r="BE144" i="16"/>
  <c r="AA144" i="16"/>
  <c r="Y144" i="16"/>
  <c r="W144" i="16"/>
  <c r="W141" i="16" s="1"/>
  <c r="BK144" i="16"/>
  <c r="N144" i="16"/>
  <c r="BF144" i="16" s="1"/>
  <c r="BI143" i="16"/>
  <c r="BH143" i="16"/>
  <c r="BG143" i="16"/>
  <c r="BE143" i="16"/>
  <c r="AA143" i="16"/>
  <c r="Y143" i="16"/>
  <c r="W143" i="16"/>
  <c r="BK143" i="16"/>
  <c r="N143" i="16"/>
  <c r="BF143" i="16" s="1"/>
  <c r="BI142" i="16"/>
  <c r="BH142" i="16"/>
  <c r="BG142" i="16"/>
  <c r="BE142" i="16"/>
  <c r="AA142" i="16"/>
  <c r="AA141" i="16" s="1"/>
  <c r="Y142" i="16"/>
  <c r="Y141" i="16" s="1"/>
  <c r="W142" i="16"/>
  <c r="BK142" i="16"/>
  <c r="N142" i="16"/>
  <c r="BF142" i="16" s="1"/>
  <c r="BI140" i="16"/>
  <c r="BH140" i="16"/>
  <c r="BG140" i="16"/>
  <c r="BE140" i="16"/>
  <c r="AA140" i="16"/>
  <c r="AA139" i="16" s="1"/>
  <c r="Y140" i="16"/>
  <c r="W140" i="16"/>
  <c r="W139" i="16" s="1"/>
  <c r="BK140" i="16"/>
  <c r="BK139" i="16" s="1"/>
  <c r="N139" i="16" s="1"/>
  <c r="N92" i="16" s="1"/>
  <c r="N140" i="16"/>
  <c r="BF140" i="16" s="1"/>
  <c r="BI138" i="16"/>
  <c r="BH138" i="16"/>
  <c r="BG138" i="16"/>
  <c r="BE138" i="16"/>
  <c r="AA138" i="16"/>
  <c r="Y138" i="16"/>
  <c r="W138" i="16"/>
  <c r="BK138" i="16"/>
  <c r="N138" i="16"/>
  <c r="BF138" i="16" s="1"/>
  <c r="BI137" i="16"/>
  <c r="BH137" i="16"/>
  <c r="BG137" i="16"/>
  <c r="BE137" i="16"/>
  <c r="AA137" i="16"/>
  <c r="Y137" i="16"/>
  <c r="W137" i="16"/>
  <c r="BK137" i="16"/>
  <c r="N137" i="16"/>
  <c r="BF137" i="16" s="1"/>
  <c r="BI136" i="16"/>
  <c r="BH136" i="16"/>
  <c r="BG136" i="16"/>
  <c r="BE136" i="16"/>
  <c r="AA136" i="16"/>
  <c r="Y136" i="16"/>
  <c r="W136" i="16"/>
  <c r="BK136" i="16"/>
  <c r="N136" i="16"/>
  <c r="BF136" i="16" s="1"/>
  <c r="BI135" i="16"/>
  <c r="BH135" i="16"/>
  <c r="BG135" i="16"/>
  <c r="BE135" i="16"/>
  <c r="AA135" i="16"/>
  <c r="Y135" i="16"/>
  <c r="W135" i="16"/>
  <c r="BK135" i="16"/>
  <c r="N135" i="16"/>
  <c r="BF135" i="16" s="1"/>
  <c r="BI134" i="16"/>
  <c r="BH134" i="16"/>
  <c r="BG134" i="16"/>
  <c r="BE134" i="16"/>
  <c r="AA134" i="16"/>
  <c r="Y134" i="16"/>
  <c r="W134" i="16"/>
  <c r="BK134" i="16"/>
  <c r="N134" i="16"/>
  <c r="BF134" i="16" s="1"/>
  <c r="BI133" i="16"/>
  <c r="BH133" i="16"/>
  <c r="BG133" i="16"/>
  <c r="BE133" i="16"/>
  <c r="AA133" i="16"/>
  <c r="Y133" i="16"/>
  <c r="W133" i="16"/>
  <c r="BK133" i="16"/>
  <c r="N133" i="16"/>
  <c r="BF133" i="16" s="1"/>
  <c r="BI132" i="16"/>
  <c r="BH132" i="16"/>
  <c r="BG132" i="16"/>
  <c r="BE132" i="16"/>
  <c r="AA132" i="16"/>
  <c r="Y132" i="16"/>
  <c r="W132" i="16"/>
  <c r="BK132" i="16"/>
  <c r="N132" i="16"/>
  <c r="BF132" i="16" s="1"/>
  <c r="BI131" i="16"/>
  <c r="BH131" i="16"/>
  <c r="BG131" i="16"/>
  <c r="BE131" i="16"/>
  <c r="AA131" i="16"/>
  <c r="Y131" i="16"/>
  <c r="W131" i="16"/>
  <c r="BK131" i="16"/>
  <c r="N131" i="16"/>
  <c r="BF131" i="16" s="1"/>
  <c r="BI130" i="16"/>
  <c r="BH130" i="16"/>
  <c r="BG130" i="16"/>
  <c r="BE130" i="16"/>
  <c r="AA130" i="16"/>
  <c r="Y130" i="16"/>
  <c r="W130" i="16"/>
  <c r="BK130" i="16"/>
  <c r="N130" i="16"/>
  <c r="BF130" i="16" s="1"/>
  <c r="BI129" i="16"/>
  <c r="BH129" i="16"/>
  <c r="BG129" i="16"/>
  <c r="BE129" i="16"/>
  <c r="AA129" i="16"/>
  <c r="Y129" i="16"/>
  <c r="W129" i="16"/>
  <c r="BK129" i="16"/>
  <c r="N129" i="16"/>
  <c r="BF129" i="16" s="1"/>
  <c r="BI128" i="16"/>
  <c r="BH128" i="16"/>
  <c r="BG128" i="16"/>
  <c r="BE128" i="16"/>
  <c r="AA128" i="16"/>
  <c r="Y128" i="16"/>
  <c r="W128" i="16"/>
  <c r="BK128" i="16"/>
  <c r="N128" i="16"/>
  <c r="BF128" i="16" s="1"/>
  <c r="BI127" i="16"/>
  <c r="BH127" i="16"/>
  <c r="BG127" i="16"/>
  <c r="BE127" i="16"/>
  <c r="AA127" i="16"/>
  <c r="Y127" i="16"/>
  <c r="W127" i="16"/>
  <c r="BK127" i="16"/>
  <c r="N127" i="16"/>
  <c r="BF127" i="16" s="1"/>
  <c r="BI126" i="16"/>
  <c r="H37" i="16" s="1"/>
  <c r="BD105" i="1" s="1"/>
  <c r="BH126" i="16"/>
  <c r="BG126" i="16"/>
  <c r="BE126" i="16"/>
  <c r="AA126" i="16"/>
  <c r="Y126" i="16"/>
  <c r="Y125" i="16" s="1"/>
  <c r="W126" i="16"/>
  <c r="W125" i="16" s="1"/>
  <c r="W124" i="16" s="1"/>
  <c r="W123" i="16" s="1"/>
  <c r="AU105" i="1" s="1"/>
  <c r="BK126" i="16"/>
  <c r="N126" i="16"/>
  <c r="BF126" i="16" s="1"/>
  <c r="M120" i="16"/>
  <c r="F120" i="16"/>
  <c r="M119" i="16"/>
  <c r="F117" i="16"/>
  <c r="F115" i="16"/>
  <c r="BI103" i="16"/>
  <c r="BH103" i="16"/>
  <c r="BG103" i="16"/>
  <c r="BE103" i="16"/>
  <c r="BI102" i="16"/>
  <c r="BH102" i="16"/>
  <c r="BG102" i="16"/>
  <c r="BE102" i="16"/>
  <c r="BI101" i="16"/>
  <c r="BH101" i="16"/>
  <c r="BG101" i="16"/>
  <c r="BE101" i="16"/>
  <c r="BI100" i="16"/>
  <c r="BH100" i="16"/>
  <c r="BG100" i="16"/>
  <c r="BE100" i="16"/>
  <c r="M33" i="16" s="1"/>
  <c r="AV105" i="1" s="1"/>
  <c r="BI99" i="16"/>
  <c r="BH99" i="16"/>
  <c r="BG99" i="16"/>
  <c r="BE99" i="16"/>
  <c r="BI98" i="16"/>
  <c r="BH98" i="16"/>
  <c r="BG98" i="16"/>
  <c r="BE98" i="16"/>
  <c r="M85" i="16"/>
  <c r="F85" i="16"/>
  <c r="M84" i="16"/>
  <c r="F82" i="16"/>
  <c r="F80" i="16"/>
  <c r="F78" i="16"/>
  <c r="O22" i="16"/>
  <c r="E22" i="16"/>
  <c r="O21" i="16"/>
  <c r="O19" i="16"/>
  <c r="E19" i="16"/>
  <c r="O18" i="16"/>
  <c r="O16" i="16"/>
  <c r="E16" i="16"/>
  <c r="O15" i="16"/>
  <c r="O13" i="16"/>
  <c r="E13" i="16"/>
  <c r="O12" i="16"/>
  <c r="O10" i="16"/>
  <c r="M117" i="16" s="1"/>
  <c r="F6" i="16"/>
  <c r="F113" i="16" s="1"/>
  <c r="BK180" i="15"/>
  <c r="N180" i="15" s="1"/>
  <c r="N93" i="15" s="1"/>
  <c r="AY104" i="1"/>
  <c r="AX104" i="1"/>
  <c r="BI185" i="15"/>
  <c r="BH185" i="15"/>
  <c r="BG185" i="15"/>
  <c r="BE185" i="15"/>
  <c r="BK185" i="15"/>
  <c r="N185" i="15" s="1"/>
  <c r="BF185" i="15" s="1"/>
  <c r="BI184" i="15"/>
  <c r="BH184" i="15"/>
  <c r="BG184" i="15"/>
  <c r="BE184" i="15"/>
  <c r="BK184" i="15"/>
  <c r="N184" i="15" s="1"/>
  <c r="BF184" i="15" s="1"/>
  <c r="BI183" i="15"/>
  <c r="BH183" i="15"/>
  <c r="BG183" i="15"/>
  <c r="BE183" i="15"/>
  <c r="N183" i="15"/>
  <c r="BF183" i="15" s="1"/>
  <c r="BK183" i="15"/>
  <c r="BI182" i="15"/>
  <c r="BH182" i="15"/>
  <c r="BG182" i="15"/>
  <c r="BE182" i="15"/>
  <c r="N182" i="15"/>
  <c r="BF182" i="15" s="1"/>
  <c r="BK182" i="15"/>
  <c r="BI181" i="15"/>
  <c r="BH181" i="15"/>
  <c r="BG181" i="15"/>
  <c r="BF181" i="15"/>
  <c r="BE181" i="15"/>
  <c r="N181" i="15"/>
  <c r="BK181" i="15"/>
  <c r="BI179" i="15"/>
  <c r="BH179" i="15"/>
  <c r="BG179" i="15"/>
  <c r="BE179" i="15"/>
  <c r="AA179" i="15"/>
  <c r="Y179" i="15"/>
  <c r="W179" i="15"/>
  <c r="BK179" i="15"/>
  <c r="N179" i="15"/>
  <c r="BF179" i="15" s="1"/>
  <c r="BI178" i="15"/>
  <c r="BH178" i="15"/>
  <c r="BG178" i="15"/>
  <c r="BE178" i="15"/>
  <c r="AA178" i="15"/>
  <c r="Y178" i="15"/>
  <c r="W178" i="15"/>
  <c r="BK178" i="15"/>
  <c r="N178" i="15"/>
  <c r="BF178" i="15" s="1"/>
  <c r="BI177" i="15"/>
  <c r="BH177" i="15"/>
  <c r="BG177" i="15"/>
  <c r="BE177" i="15"/>
  <c r="AA177" i="15"/>
  <c r="Y177" i="15"/>
  <c r="W177" i="15"/>
  <c r="BK177" i="15"/>
  <c r="N177" i="15"/>
  <c r="BF177" i="15" s="1"/>
  <c r="BI176" i="15"/>
  <c r="BH176" i="15"/>
  <c r="BG176" i="15"/>
  <c r="BE176" i="15"/>
  <c r="AA176" i="15"/>
  <c r="Y176" i="15"/>
  <c r="W176" i="15"/>
  <c r="BK176" i="15"/>
  <c r="N176" i="15"/>
  <c r="BF176" i="15" s="1"/>
  <c r="BI175" i="15"/>
  <c r="BH175" i="15"/>
  <c r="BG175" i="15"/>
  <c r="BE175" i="15"/>
  <c r="AA175" i="15"/>
  <c r="Y175" i="15"/>
  <c r="W175" i="15"/>
  <c r="BK175" i="15"/>
  <c r="N175" i="15"/>
  <c r="BF175" i="15" s="1"/>
  <c r="BI174" i="15"/>
  <c r="BH174" i="15"/>
  <c r="BG174" i="15"/>
  <c r="BE174" i="15"/>
  <c r="AA174" i="15"/>
  <c r="Y174" i="15"/>
  <c r="W174" i="15"/>
  <c r="BK174" i="15"/>
  <c r="N174" i="15"/>
  <c r="BF174" i="15" s="1"/>
  <c r="BI173" i="15"/>
  <c r="BH173" i="15"/>
  <c r="BG173" i="15"/>
  <c r="BE173" i="15"/>
  <c r="AA173" i="15"/>
  <c r="Y173" i="15"/>
  <c r="W173" i="15"/>
  <c r="BK173" i="15"/>
  <c r="N173" i="15"/>
  <c r="BF173" i="15" s="1"/>
  <c r="BI172" i="15"/>
  <c r="BH172" i="15"/>
  <c r="BG172" i="15"/>
  <c r="BE172" i="15"/>
  <c r="AA172" i="15"/>
  <c r="Y172" i="15"/>
  <c r="W172" i="15"/>
  <c r="BK172" i="15"/>
  <c r="N172" i="15"/>
  <c r="BF172" i="15" s="1"/>
  <c r="BI171" i="15"/>
  <c r="BH171" i="15"/>
  <c r="BG171" i="15"/>
  <c r="BE171" i="15"/>
  <c r="AA171" i="15"/>
  <c r="Y171" i="15"/>
  <c r="W171" i="15"/>
  <c r="BK171" i="15"/>
  <c r="N171" i="15"/>
  <c r="BF171" i="15" s="1"/>
  <c r="BI170" i="15"/>
  <c r="BH170" i="15"/>
  <c r="BG170" i="15"/>
  <c r="BE170" i="15"/>
  <c r="AA170" i="15"/>
  <c r="Y170" i="15"/>
  <c r="W170" i="15"/>
  <c r="BK170" i="15"/>
  <c r="N170" i="15"/>
  <c r="BF170" i="15" s="1"/>
  <c r="BI169" i="15"/>
  <c r="BH169" i="15"/>
  <c r="BG169" i="15"/>
  <c r="BE169" i="15"/>
  <c r="AA169" i="15"/>
  <c r="Y169" i="15"/>
  <c r="W169" i="15"/>
  <c r="BK169" i="15"/>
  <c r="N169" i="15"/>
  <c r="BF169" i="15" s="1"/>
  <c r="BI168" i="15"/>
  <c r="BH168" i="15"/>
  <c r="BG168" i="15"/>
  <c r="BE168" i="15"/>
  <c r="AA168" i="15"/>
  <c r="Y168" i="15"/>
  <c r="W168" i="15"/>
  <c r="BK168" i="15"/>
  <c r="N168" i="15"/>
  <c r="BF168" i="15" s="1"/>
  <c r="BI167" i="15"/>
  <c r="BH167" i="15"/>
  <c r="BG167" i="15"/>
  <c r="BE167" i="15"/>
  <c r="AA167" i="15"/>
  <c r="Y167" i="15"/>
  <c r="W167" i="15"/>
  <c r="BK167" i="15"/>
  <c r="N167" i="15"/>
  <c r="BF167" i="15" s="1"/>
  <c r="BI166" i="15"/>
  <c r="BH166" i="15"/>
  <c r="BG166" i="15"/>
  <c r="BE166" i="15"/>
  <c r="AA166" i="15"/>
  <c r="Y166" i="15"/>
  <c r="W166" i="15"/>
  <c r="BK166" i="15"/>
  <c r="N166" i="15"/>
  <c r="BF166" i="15" s="1"/>
  <c r="BI165" i="15"/>
  <c r="BH165" i="15"/>
  <c r="BG165" i="15"/>
  <c r="BE165" i="15"/>
  <c r="AA165" i="15"/>
  <c r="Y165" i="15"/>
  <c r="W165" i="15"/>
  <c r="BK165" i="15"/>
  <c r="N165" i="15"/>
  <c r="BF165" i="15" s="1"/>
  <c r="BI164" i="15"/>
  <c r="BH164" i="15"/>
  <c r="BG164" i="15"/>
  <c r="BE164" i="15"/>
  <c r="AA164" i="15"/>
  <c r="Y164" i="15"/>
  <c r="W164" i="15"/>
  <c r="BK164" i="15"/>
  <c r="N164" i="15"/>
  <c r="BF164" i="15" s="1"/>
  <c r="BI163" i="15"/>
  <c r="BH163" i="15"/>
  <c r="BG163" i="15"/>
  <c r="BE163" i="15"/>
  <c r="AA163" i="15"/>
  <c r="Y163" i="15"/>
  <c r="W163" i="15"/>
  <c r="BK163" i="15"/>
  <c r="N163" i="15"/>
  <c r="BF163" i="15" s="1"/>
  <c r="BI162" i="15"/>
  <c r="BH162" i="15"/>
  <c r="BG162" i="15"/>
  <c r="BE162" i="15"/>
  <c r="AA162" i="15"/>
  <c r="Y162" i="15"/>
  <c r="W162" i="15"/>
  <c r="BK162" i="15"/>
  <c r="N162" i="15"/>
  <c r="BF162" i="15" s="1"/>
  <c r="BI161" i="15"/>
  <c r="BH161" i="15"/>
  <c r="BG161" i="15"/>
  <c r="BE161" i="15"/>
  <c r="AA161" i="15"/>
  <c r="Y161" i="15"/>
  <c r="W161" i="15"/>
  <c r="BK161" i="15"/>
  <c r="N161" i="15"/>
  <c r="BF161" i="15" s="1"/>
  <c r="BI160" i="15"/>
  <c r="BH160" i="15"/>
  <c r="BG160" i="15"/>
  <c r="BE160" i="15"/>
  <c r="AA160" i="15"/>
  <c r="Y160" i="15"/>
  <c r="W160" i="15"/>
  <c r="BK160" i="15"/>
  <c r="N160" i="15"/>
  <c r="BF160" i="15" s="1"/>
  <c r="BI159" i="15"/>
  <c r="BH159" i="15"/>
  <c r="BG159" i="15"/>
  <c r="BE159" i="15"/>
  <c r="AA159" i="15"/>
  <c r="Y159" i="15"/>
  <c r="W159" i="15"/>
  <c r="BK159" i="15"/>
  <c r="N159" i="15"/>
  <c r="BF159" i="15" s="1"/>
  <c r="BI158" i="15"/>
  <c r="BH158" i="15"/>
  <c r="BG158" i="15"/>
  <c r="BE158" i="15"/>
  <c r="AA158" i="15"/>
  <c r="Y158" i="15"/>
  <c r="W158" i="15"/>
  <c r="BK158" i="15"/>
  <c r="N158" i="15"/>
  <c r="BF158" i="15" s="1"/>
  <c r="BI157" i="15"/>
  <c r="BH157" i="15"/>
  <c r="BG157" i="15"/>
  <c r="BE157" i="15"/>
  <c r="AA157" i="15"/>
  <c r="AA156" i="15" s="1"/>
  <c r="Y157" i="15"/>
  <c r="Y156" i="15" s="1"/>
  <c r="W157" i="15"/>
  <c r="W156" i="15" s="1"/>
  <c r="BK157" i="15"/>
  <c r="BK156" i="15" s="1"/>
  <c r="N156" i="15" s="1"/>
  <c r="N92" i="15" s="1"/>
  <c r="N157" i="15"/>
  <c r="BF157" i="15" s="1"/>
  <c r="BI155" i="15"/>
  <c r="BH155" i="15"/>
  <c r="BG155" i="15"/>
  <c r="BE155" i="15"/>
  <c r="AA155" i="15"/>
  <c r="Y155" i="15"/>
  <c r="W155" i="15"/>
  <c r="BK155" i="15"/>
  <c r="N155" i="15"/>
  <c r="BF155" i="15" s="1"/>
  <c r="BI154" i="15"/>
  <c r="BH154" i="15"/>
  <c r="BG154" i="15"/>
  <c r="BE154" i="15"/>
  <c r="AA154" i="15"/>
  <c r="Y154" i="15"/>
  <c r="W154" i="15"/>
  <c r="BK154" i="15"/>
  <c r="N154" i="15"/>
  <c r="BF154" i="15" s="1"/>
  <c r="BI153" i="15"/>
  <c r="BH153" i="15"/>
  <c r="BG153" i="15"/>
  <c r="BE153" i="15"/>
  <c r="AA153" i="15"/>
  <c r="Y153" i="15"/>
  <c r="W153" i="15"/>
  <c r="BK153" i="15"/>
  <c r="N153" i="15"/>
  <c r="BF153" i="15" s="1"/>
  <c r="BI152" i="15"/>
  <c r="BH152" i="15"/>
  <c r="BG152" i="15"/>
  <c r="BE152" i="15"/>
  <c r="AA152" i="15"/>
  <c r="Y152" i="15"/>
  <c r="W152" i="15"/>
  <c r="BK152" i="15"/>
  <c r="N152" i="15"/>
  <c r="BF152" i="15" s="1"/>
  <c r="BI151" i="15"/>
  <c r="BH151" i="15"/>
  <c r="BG151" i="15"/>
  <c r="BE151" i="15"/>
  <c r="AA151" i="15"/>
  <c r="Y151" i="15"/>
  <c r="W151" i="15"/>
  <c r="BK151" i="15"/>
  <c r="N151" i="15"/>
  <c r="BF151" i="15" s="1"/>
  <c r="BI150" i="15"/>
  <c r="BH150" i="15"/>
  <c r="BG150" i="15"/>
  <c r="BE150" i="15"/>
  <c r="AA150" i="15"/>
  <c r="Y150" i="15"/>
  <c r="W150" i="15"/>
  <c r="BK150" i="15"/>
  <c r="N150" i="15"/>
  <c r="BF150" i="15" s="1"/>
  <c r="BI149" i="15"/>
  <c r="BH149" i="15"/>
  <c r="BG149" i="15"/>
  <c r="BE149" i="15"/>
  <c r="AA149" i="15"/>
  <c r="Y149" i="15"/>
  <c r="W149" i="15"/>
  <c r="BK149" i="15"/>
  <c r="N149" i="15"/>
  <c r="BF149" i="15" s="1"/>
  <c r="BI148" i="15"/>
  <c r="BH148" i="15"/>
  <c r="BG148" i="15"/>
  <c r="BE148" i="15"/>
  <c r="AA148" i="15"/>
  <c r="Y148" i="15"/>
  <c r="W148" i="15"/>
  <c r="BK148" i="15"/>
  <c r="N148" i="15"/>
  <c r="BF148" i="15" s="1"/>
  <c r="BI147" i="15"/>
  <c r="BH147" i="15"/>
  <c r="BG147" i="15"/>
  <c r="BE147" i="15"/>
  <c r="AA147" i="15"/>
  <c r="Y147" i="15"/>
  <c r="W147" i="15"/>
  <c r="BK147" i="15"/>
  <c r="N147" i="15"/>
  <c r="BF147" i="15" s="1"/>
  <c r="BI146" i="15"/>
  <c r="BH146" i="15"/>
  <c r="BG146" i="15"/>
  <c r="BE146" i="15"/>
  <c r="AA146" i="15"/>
  <c r="Y146" i="15"/>
  <c r="W146" i="15"/>
  <c r="BK146" i="15"/>
  <c r="N146" i="15"/>
  <c r="BF146" i="15" s="1"/>
  <c r="BI145" i="15"/>
  <c r="BH145" i="15"/>
  <c r="BG145" i="15"/>
  <c r="BE145" i="15"/>
  <c r="AA145" i="15"/>
  <c r="Y145" i="15"/>
  <c r="W145" i="15"/>
  <c r="BK145" i="15"/>
  <c r="N145" i="15"/>
  <c r="BF145" i="15" s="1"/>
  <c r="BI144" i="15"/>
  <c r="BH144" i="15"/>
  <c r="BG144" i="15"/>
  <c r="BE144" i="15"/>
  <c r="AA144" i="15"/>
  <c r="Y144" i="15"/>
  <c r="W144" i="15"/>
  <c r="BK144" i="15"/>
  <c r="N144" i="15"/>
  <c r="BF144" i="15" s="1"/>
  <c r="BI143" i="15"/>
  <c r="BH143" i="15"/>
  <c r="BG143" i="15"/>
  <c r="BE143" i="15"/>
  <c r="AA143" i="15"/>
  <c r="Y143" i="15"/>
  <c r="W143" i="15"/>
  <c r="BK143" i="15"/>
  <c r="N143" i="15"/>
  <c r="BF143" i="15" s="1"/>
  <c r="BI142" i="15"/>
  <c r="BH142" i="15"/>
  <c r="BG142" i="15"/>
  <c r="BE142" i="15"/>
  <c r="AA142" i="15"/>
  <c r="Y142" i="15"/>
  <c r="W142" i="15"/>
  <c r="BK142" i="15"/>
  <c r="N142" i="15"/>
  <c r="BF142" i="15" s="1"/>
  <c r="BI141" i="15"/>
  <c r="BH141" i="15"/>
  <c r="BG141" i="15"/>
  <c r="BE141" i="15"/>
  <c r="AA141" i="15"/>
  <c r="Y141" i="15"/>
  <c r="W141" i="15"/>
  <c r="BK141" i="15"/>
  <c r="N141" i="15"/>
  <c r="BF141" i="15" s="1"/>
  <c r="BI140" i="15"/>
  <c r="BH140" i="15"/>
  <c r="BG140" i="15"/>
  <c r="BE140" i="15"/>
  <c r="AA140" i="15"/>
  <c r="Y140" i="15"/>
  <c r="W140" i="15"/>
  <c r="BK140" i="15"/>
  <c r="N140" i="15"/>
  <c r="BF140" i="15" s="1"/>
  <c r="BI139" i="15"/>
  <c r="BH139" i="15"/>
  <c r="BG139" i="15"/>
  <c r="BE139" i="15"/>
  <c r="AA139" i="15"/>
  <c r="Y139" i="15"/>
  <c r="W139" i="15"/>
  <c r="BK139" i="15"/>
  <c r="N139" i="15"/>
  <c r="BF139" i="15" s="1"/>
  <c r="BI138" i="15"/>
  <c r="BH138" i="15"/>
  <c r="BG138" i="15"/>
  <c r="BE138" i="15"/>
  <c r="AA138" i="15"/>
  <c r="Y138" i="15"/>
  <c r="W138" i="15"/>
  <c r="BK138" i="15"/>
  <c r="N138" i="15"/>
  <c r="BF138" i="15" s="1"/>
  <c r="BI137" i="15"/>
  <c r="BH137" i="15"/>
  <c r="BG137" i="15"/>
  <c r="BE137" i="15"/>
  <c r="AA137" i="15"/>
  <c r="Y137" i="15"/>
  <c r="W137" i="15"/>
  <c r="BK137" i="15"/>
  <c r="N137" i="15"/>
  <c r="BF137" i="15" s="1"/>
  <c r="BI136" i="15"/>
  <c r="BH136" i="15"/>
  <c r="BG136" i="15"/>
  <c r="BE136" i="15"/>
  <c r="AA136" i="15"/>
  <c r="Y136" i="15"/>
  <c r="W136" i="15"/>
  <c r="BK136" i="15"/>
  <c r="N136" i="15"/>
  <c r="BF136" i="15" s="1"/>
  <c r="BI135" i="15"/>
  <c r="BH135" i="15"/>
  <c r="BG135" i="15"/>
  <c r="BE135" i="15"/>
  <c r="AA135" i="15"/>
  <c r="Y135" i="15"/>
  <c r="W135" i="15"/>
  <c r="BK135" i="15"/>
  <c r="N135" i="15"/>
  <c r="BF135" i="15" s="1"/>
  <c r="BI134" i="15"/>
  <c r="BH134" i="15"/>
  <c r="BG134" i="15"/>
  <c r="BE134" i="15"/>
  <c r="AA134" i="15"/>
  <c r="Y134" i="15"/>
  <c r="W134" i="15"/>
  <c r="BK134" i="15"/>
  <c r="N134" i="15"/>
  <c r="BF134" i="15" s="1"/>
  <c r="BI133" i="15"/>
  <c r="BH133" i="15"/>
  <c r="BG133" i="15"/>
  <c r="BE133" i="15"/>
  <c r="AA133" i="15"/>
  <c r="Y133" i="15"/>
  <c r="W133" i="15"/>
  <c r="BK133" i="15"/>
  <c r="N133" i="15"/>
  <c r="BF133" i="15" s="1"/>
  <c r="BI132" i="15"/>
  <c r="BH132" i="15"/>
  <c r="BG132" i="15"/>
  <c r="BE132" i="15"/>
  <c r="AA132" i="15"/>
  <c r="Y132" i="15"/>
  <c r="W132" i="15"/>
  <c r="BK132" i="15"/>
  <c r="N132" i="15"/>
  <c r="BF132" i="15" s="1"/>
  <c r="BI131" i="15"/>
  <c r="BH131" i="15"/>
  <c r="BG131" i="15"/>
  <c r="BE131" i="15"/>
  <c r="AA131" i="15"/>
  <c r="Y131" i="15"/>
  <c r="W131" i="15"/>
  <c r="BK131" i="15"/>
  <c r="N131" i="15"/>
  <c r="BF131" i="15" s="1"/>
  <c r="BI130" i="15"/>
  <c r="BH130" i="15"/>
  <c r="BG130" i="15"/>
  <c r="BE130" i="15"/>
  <c r="AA130" i="15"/>
  <c r="Y130" i="15"/>
  <c r="W130" i="15"/>
  <c r="BK130" i="15"/>
  <c r="N130" i="15"/>
  <c r="BF130" i="15" s="1"/>
  <c r="BI129" i="15"/>
  <c r="BH129" i="15"/>
  <c r="BG129" i="15"/>
  <c r="BE129" i="15"/>
  <c r="AA129" i="15"/>
  <c r="Y129" i="15"/>
  <c r="W129" i="15"/>
  <c r="BK129" i="15"/>
  <c r="N129" i="15"/>
  <c r="BF129" i="15" s="1"/>
  <c r="BI128" i="15"/>
  <c r="BH128" i="15"/>
  <c r="BG128" i="15"/>
  <c r="BE128" i="15"/>
  <c r="AA128" i="15"/>
  <c r="Y128" i="15"/>
  <c r="W128" i="15"/>
  <c r="BK128" i="15"/>
  <c r="N128" i="15"/>
  <c r="BF128" i="15" s="1"/>
  <c r="BI127" i="15"/>
  <c r="BH127" i="15"/>
  <c r="BG127" i="15"/>
  <c r="BE127" i="15"/>
  <c r="AA127" i="15"/>
  <c r="Y127" i="15"/>
  <c r="W127" i="15"/>
  <c r="BK127" i="15"/>
  <c r="N127" i="15"/>
  <c r="BF127" i="15" s="1"/>
  <c r="BI126" i="15"/>
  <c r="BH126" i="15"/>
  <c r="BG126" i="15"/>
  <c r="BE126" i="15"/>
  <c r="AA126" i="15"/>
  <c r="Y126" i="15"/>
  <c r="W126" i="15"/>
  <c r="BK126" i="15"/>
  <c r="N126" i="15"/>
  <c r="BF126" i="15" s="1"/>
  <c r="BI125" i="15"/>
  <c r="BH125" i="15"/>
  <c r="BG125" i="15"/>
  <c r="BE125" i="15"/>
  <c r="AA125" i="15"/>
  <c r="Y125" i="15"/>
  <c r="W125" i="15"/>
  <c r="BK125" i="15"/>
  <c r="N125" i="15"/>
  <c r="BF125" i="15" s="1"/>
  <c r="BI124" i="15"/>
  <c r="BH124" i="15"/>
  <c r="BG124" i="15"/>
  <c r="BE124" i="15"/>
  <c r="AA124" i="15"/>
  <c r="AA123" i="15" s="1"/>
  <c r="AA122" i="15" s="1"/>
  <c r="AA121" i="15" s="1"/>
  <c r="Y124" i="15"/>
  <c r="Y123" i="15" s="1"/>
  <c r="Y122" i="15" s="1"/>
  <c r="Y121" i="15" s="1"/>
  <c r="W124" i="15"/>
  <c r="BK124" i="15"/>
  <c r="N124" i="15"/>
  <c r="BF124" i="15" s="1"/>
  <c r="F117" i="15"/>
  <c r="F115" i="15"/>
  <c r="F113" i="15"/>
  <c r="BI101" i="15"/>
  <c r="BH101" i="15"/>
  <c r="BG101" i="15"/>
  <c r="BE101" i="15"/>
  <c r="BI100" i="15"/>
  <c r="BH100" i="15"/>
  <c r="BG100" i="15"/>
  <c r="BE100" i="15"/>
  <c r="BI99" i="15"/>
  <c r="BH99" i="15"/>
  <c r="BG99" i="15"/>
  <c r="BE99" i="15"/>
  <c r="BI98" i="15"/>
  <c r="BH98" i="15"/>
  <c r="BG98" i="15"/>
  <c r="BE98" i="15"/>
  <c r="BI97" i="15"/>
  <c r="BH97" i="15"/>
  <c r="BG97" i="15"/>
  <c r="BE97" i="15"/>
  <c r="BI96" i="15"/>
  <c r="H37" i="15" s="1"/>
  <c r="BD104" i="1" s="1"/>
  <c r="BH96" i="15"/>
  <c r="BG96" i="15"/>
  <c r="H35" i="15" s="1"/>
  <c r="BB104" i="1" s="1"/>
  <c r="BE96" i="15"/>
  <c r="F84" i="15"/>
  <c r="F82" i="15"/>
  <c r="F80" i="15"/>
  <c r="O22" i="15"/>
  <c r="E22" i="15"/>
  <c r="M118" i="15" s="1"/>
  <c r="O21" i="15"/>
  <c r="O19" i="15"/>
  <c r="E19" i="15"/>
  <c r="M117" i="15" s="1"/>
  <c r="O18" i="15"/>
  <c r="O16" i="15"/>
  <c r="E16" i="15"/>
  <c r="F118" i="15" s="1"/>
  <c r="O15" i="15"/>
  <c r="O13" i="15"/>
  <c r="E13" i="15"/>
  <c r="O12" i="15"/>
  <c r="O10" i="15"/>
  <c r="M115" i="15" s="1"/>
  <c r="F6" i="15"/>
  <c r="F111" i="15" s="1"/>
  <c r="AY103" i="1"/>
  <c r="AX103" i="1"/>
  <c r="BI164" i="14"/>
  <c r="BH164" i="14"/>
  <c r="BG164" i="14"/>
  <c r="BE164" i="14"/>
  <c r="N164" i="14"/>
  <c r="BF164" i="14" s="1"/>
  <c r="BK164" i="14"/>
  <c r="BI163" i="14"/>
  <c r="BH163" i="14"/>
  <c r="BG163" i="14"/>
  <c r="BE163" i="14"/>
  <c r="BK163" i="14"/>
  <c r="N163" i="14" s="1"/>
  <c r="BF163" i="14" s="1"/>
  <c r="BI162" i="14"/>
  <c r="BH162" i="14"/>
  <c r="BG162" i="14"/>
  <c r="BE162" i="14"/>
  <c r="BK162" i="14"/>
  <c r="N162" i="14" s="1"/>
  <c r="BF162" i="14" s="1"/>
  <c r="BI161" i="14"/>
  <c r="BH161" i="14"/>
  <c r="BG161" i="14"/>
  <c r="BE161" i="14"/>
  <c r="N161" i="14"/>
  <c r="BF161" i="14" s="1"/>
  <c r="BK161" i="14"/>
  <c r="BI160" i="14"/>
  <c r="BH160" i="14"/>
  <c r="BG160" i="14"/>
  <c r="BE160" i="14"/>
  <c r="BK160" i="14"/>
  <c r="BK159" i="14" s="1"/>
  <c r="N159" i="14" s="1"/>
  <c r="N93" i="14" s="1"/>
  <c r="BI158" i="14"/>
  <c r="BH158" i="14"/>
  <c r="BG158" i="14"/>
  <c r="BE158" i="14"/>
  <c r="AA158" i="14"/>
  <c r="Y158" i="14"/>
  <c r="W158" i="14"/>
  <c r="BK158" i="14"/>
  <c r="N158" i="14"/>
  <c r="BF158" i="14" s="1"/>
  <c r="BI157" i="14"/>
  <c r="BH157" i="14"/>
  <c r="BG157" i="14"/>
  <c r="BE157" i="14"/>
  <c r="AA157" i="14"/>
  <c r="Y157" i="14"/>
  <c r="W157" i="14"/>
  <c r="BK157" i="14"/>
  <c r="N157" i="14"/>
  <c r="BF157" i="14" s="1"/>
  <c r="BI156" i="14"/>
  <c r="BH156" i="14"/>
  <c r="BG156" i="14"/>
  <c r="BE156" i="14"/>
  <c r="AA156" i="14"/>
  <c r="Y156" i="14"/>
  <c r="W156" i="14"/>
  <c r="BK156" i="14"/>
  <c r="N156" i="14"/>
  <c r="BF156" i="14" s="1"/>
  <c r="BI155" i="14"/>
  <c r="BH155" i="14"/>
  <c r="BG155" i="14"/>
  <c r="BE155" i="14"/>
  <c r="AA155" i="14"/>
  <c r="Y155" i="14"/>
  <c r="W155" i="14"/>
  <c r="BK155" i="14"/>
  <c r="N155" i="14"/>
  <c r="BF155" i="14" s="1"/>
  <c r="BI154" i="14"/>
  <c r="BH154" i="14"/>
  <c r="BG154" i="14"/>
  <c r="BE154" i="14"/>
  <c r="AA154" i="14"/>
  <c r="Y154" i="14"/>
  <c r="W154" i="14"/>
  <c r="BK154" i="14"/>
  <c r="N154" i="14"/>
  <c r="BF154" i="14" s="1"/>
  <c r="BI153" i="14"/>
  <c r="BH153" i="14"/>
  <c r="BG153" i="14"/>
  <c r="BE153" i="14"/>
  <c r="AA153" i="14"/>
  <c r="Y153" i="14"/>
  <c r="W153" i="14"/>
  <c r="BK153" i="14"/>
  <c r="N153" i="14"/>
  <c r="BF153" i="14" s="1"/>
  <c r="BI152" i="14"/>
  <c r="BH152" i="14"/>
  <c r="BG152" i="14"/>
  <c r="BE152" i="14"/>
  <c r="AA152" i="14"/>
  <c r="Y152" i="14"/>
  <c r="W152" i="14"/>
  <c r="BK152" i="14"/>
  <c r="N152" i="14"/>
  <c r="BF152" i="14" s="1"/>
  <c r="BI151" i="14"/>
  <c r="BH151" i="14"/>
  <c r="BG151" i="14"/>
  <c r="BE151" i="14"/>
  <c r="AA151" i="14"/>
  <c r="Y151" i="14"/>
  <c r="W151" i="14"/>
  <c r="BK151" i="14"/>
  <c r="N151" i="14"/>
  <c r="BF151" i="14" s="1"/>
  <c r="BI150" i="14"/>
  <c r="BH150" i="14"/>
  <c r="BG150" i="14"/>
  <c r="BE150" i="14"/>
  <c r="AA150" i="14"/>
  <c r="Y150" i="14"/>
  <c r="W150" i="14"/>
  <c r="BK150" i="14"/>
  <c r="N150" i="14"/>
  <c r="BF150" i="14" s="1"/>
  <c r="BI149" i="14"/>
  <c r="BH149" i="14"/>
  <c r="BG149" i="14"/>
  <c r="BE149" i="14"/>
  <c r="AA149" i="14"/>
  <c r="Y149" i="14"/>
  <c r="W149" i="14"/>
  <c r="BK149" i="14"/>
  <c r="N149" i="14"/>
  <c r="BF149" i="14" s="1"/>
  <c r="BI148" i="14"/>
  <c r="BH148" i="14"/>
  <c r="BG148" i="14"/>
  <c r="BE148" i="14"/>
  <c r="AA148" i="14"/>
  <c r="Y148" i="14"/>
  <c r="W148" i="14"/>
  <c r="BK148" i="14"/>
  <c r="N148" i="14"/>
  <c r="BF148" i="14" s="1"/>
  <c r="BI147" i="14"/>
  <c r="BH147" i="14"/>
  <c r="BG147" i="14"/>
  <c r="BE147" i="14"/>
  <c r="AA147" i="14"/>
  <c r="Y147" i="14"/>
  <c r="W147" i="14"/>
  <c r="W144" i="14" s="1"/>
  <c r="BK147" i="14"/>
  <c r="N147" i="14"/>
  <c r="BF147" i="14" s="1"/>
  <c r="BI146" i="14"/>
  <c r="BH146" i="14"/>
  <c r="BG146" i="14"/>
  <c r="BE146" i="14"/>
  <c r="AA146" i="14"/>
  <c r="Y146" i="14"/>
  <c r="W146" i="14"/>
  <c r="BK146" i="14"/>
  <c r="N146" i="14"/>
  <c r="BF146" i="14" s="1"/>
  <c r="BI145" i="14"/>
  <c r="BH145" i="14"/>
  <c r="BG145" i="14"/>
  <c r="BE145" i="14"/>
  <c r="AA145" i="14"/>
  <c r="AA144" i="14" s="1"/>
  <c r="Y145" i="14"/>
  <c r="Y144" i="14" s="1"/>
  <c r="W145" i="14"/>
  <c r="BK145" i="14"/>
  <c r="BK144" i="14" s="1"/>
  <c r="N144" i="14" s="1"/>
  <c r="N92" i="14" s="1"/>
  <c r="N145" i="14"/>
  <c r="BF145" i="14" s="1"/>
  <c r="BI143" i="14"/>
  <c r="BH143" i="14"/>
  <c r="BG143" i="14"/>
  <c r="BE143" i="14"/>
  <c r="AA143" i="14"/>
  <c r="Y143" i="14"/>
  <c r="W143" i="14"/>
  <c r="BK143" i="14"/>
  <c r="N143" i="14"/>
  <c r="BF143" i="14" s="1"/>
  <c r="BI142" i="14"/>
  <c r="BH142" i="14"/>
  <c r="BG142" i="14"/>
  <c r="BE142" i="14"/>
  <c r="AA142" i="14"/>
  <c r="Y142" i="14"/>
  <c r="W142" i="14"/>
  <c r="BK142" i="14"/>
  <c r="N142" i="14"/>
  <c r="BF142" i="14" s="1"/>
  <c r="BI141" i="14"/>
  <c r="BH141" i="14"/>
  <c r="BG141" i="14"/>
  <c r="BE141" i="14"/>
  <c r="AA141" i="14"/>
  <c r="Y141" i="14"/>
  <c r="W141" i="14"/>
  <c r="BK141" i="14"/>
  <c r="N141" i="14"/>
  <c r="BF141" i="14" s="1"/>
  <c r="BI140" i="14"/>
  <c r="BH140" i="14"/>
  <c r="BG140" i="14"/>
  <c r="BE140" i="14"/>
  <c r="AA140" i="14"/>
  <c r="Y140" i="14"/>
  <c r="W140" i="14"/>
  <c r="BK140" i="14"/>
  <c r="N140" i="14"/>
  <c r="BF140" i="14" s="1"/>
  <c r="BI139" i="14"/>
  <c r="BH139" i="14"/>
  <c r="BG139" i="14"/>
  <c r="BE139" i="14"/>
  <c r="AA139" i="14"/>
  <c r="Y139" i="14"/>
  <c r="W139" i="14"/>
  <c r="BK139" i="14"/>
  <c r="N139" i="14"/>
  <c r="BF139" i="14" s="1"/>
  <c r="BI138" i="14"/>
  <c r="BH138" i="14"/>
  <c r="BG138" i="14"/>
  <c r="BE138" i="14"/>
  <c r="AA138" i="14"/>
  <c r="Y138" i="14"/>
  <c r="W138" i="14"/>
  <c r="BK138" i="14"/>
  <c r="N138" i="14"/>
  <c r="BF138" i="14" s="1"/>
  <c r="BI137" i="14"/>
  <c r="BH137" i="14"/>
  <c r="BG137" i="14"/>
  <c r="BE137" i="14"/>
  <c r="AA137" i="14"/>
  <c r="Y137" i="14"/>
  <c r="W137" i="14"/>
  <c r="BK137" i="14"/>
  <c r="N137" i="14"/>
  <c r="BF137" i="14" s="1"/>
  <c r="BI136" i="14"/>
  <c r="BH136" i="14"/>
  <c r="BG136" i="14"/>
  <c r="BE136" i="14"/>
  <c r="AA136" i="14"/>
  <c r="Y136" i="14"/>
  <c r="W136" i="14"/>
  <c r="BK136" i="14"/>
  <c r="N136" i="14"/>
  <c r="BF136" i="14" s="1"/>
  <c r="BI135" i="14"/>
  <c r="BH135" i="14"/>
  <c r="BG135" i="14"/>
  <c r="BE135" i="14"/>
  <c r="AA135" i="14"/>
  <c r="Y135" i="14"/>
  <c r="W135" i="14"/>
  <c r="BK135" i="14"/>
  <c r="N135" i="14"/>
  <c r="BF135" i="14" s="1"/>
  <c r="BI134" i="14"/>
  <c r="BH134" i="14"/>
  <c r="BG134" i="14"/>
  <c r="BE134" i="14"/>
  <c r="AA134" i="14"/>
  <c r="Y134" i="14"/>
  <c r="W134" i="14"/>
  <c r="BK134" i="14"/>
  <c r="N134" i="14"/>
  <c r="BF134" i="14" s="1"/>
  <c r="BI133" i="14"/>
  <c r="BH133" i="14"/>
  <c r="BG133" i="14"/>
  <c r="BE133" i="14"/>
  <c r="AA133" i="14"/>
  <c r="Y133" i="14"/>
  <c r="W133" i="14"/>
  <c r="BK133" i="14"/>
  <c r="N133" i="14"/>
  <c r="BF133" i="14" s="1"/>
  <c r="BI132" i="14"/>
  <c r="BH132" i="14"/>
  <c r="BG132" i="14"/>
  <c r="BE132" i="14"/>
  <c r="AA132" i="14"/>
  <c r="Y132" i="14"/>
  <c r="W132" i="14"/>
  <c r="BK132" i="14"/>
  <c r="N132" i="14"/>
  <c r="BF132" i="14" s="1"/>
  <c r="BI131" i="14"/>
  <c r="BH131" i="14"/>
  <c r="BG131" i="14"/>
  <c r="BE131" i="14"/>
  <c r="AA131" i="14"/>
  <c r="Y131" i="14"/>
  <c r="W131" i="14"/>
  <c r="BK131" i="14"/>
  <c r="N131" i="14"/>
  <c r="BF131" i="14" s="1"/>
  <c r="BI130" i="14"/>
  <c r="BH130" i="14"/>
  <c r="BG130" i="14"/>
  <c r="BE130" i="14"/>
  <c r="AA130" i="14"/>
  <c r="Y130" i="14"/>
  <c r="W130" i="14"/>
  <c r="BK130" i="14"/>
  <c r="N130" i="14"/>
  <c r="BF130" i="14" s="1"/>
  <c r="BI129" i="14"/>
  <c r="BH129" i="14"/>
  <c r="BG129" i="14"/>
  <c r="BE129" i="14"/>
  <c r="AA129" i="14"/>
  <c r="Y129" i="14"/>
  <c r="W129" i="14"/>
  <c r="BK129" i="14"/>
  <c r="N129" i="14"/>
  <c r="BF129" i="14" s="1"/>
  <c r="BI128" i="14"/>
  <c r="BH128" i="14"/>
  <c r="BG128" i="14"/>
  <c r="BE128" i="14"/>
  <c r="AA128" i="14"/>
  <c r="Y128" i="14"/>
  <c r="W128" i="14"/>
  <c r="BK128" i="14"/>
  <c r="N128" i="14"/>
  <c r="BF128" i="14" s="1"/>
  <c r="BI127" i="14"/>
  <c r="BH127" i="14"/>
  <c r="BG127" i="14"/>
  <c r="BE127" i="14"/>
  <c r="AA127" i="14"/>
  <c r="Y127" i="14"/>
  <c r="W127" i="14"/>
  <c r="BK127" i="14"/>
  <c r="N127" i="14"/>
  <c r="BF127" i="14" s="1"/>
  <c r="BI126" i="14"/>
  <c r="BH126" i="14"/>
  <c r="BG126" i="14"/>
  <c r="BE126" i="14"/>
  <c r="AA126" i="14"/>
  <c r="Y126" i="14"/>
  <c r="W126" i="14"/>
  <c r="BK126" i="14"/>
  <c r="N126" i="14"/>
  <c r="BF126" i="14" s="1"/>
  <c r="BI125" i="14"/>
  <c r="BH125" i="14"/>
  <c r="BG125" i="14"/>
  <c r="BE125" i="14"/>
  <c r="AA125" i="14"/>
  <c r="Y125" i="14"/>
  <c r="W125" i="14"/>
  <c r="BK125" i="14"/>
  <c r="N125" i="14"/>
  <c r="BF125" i="14" s="1"/>
  <c r="BI124" i="14"/>
  <c r="BH124" i="14"/>
  <c r="BG124" i="14"/>
  <c r="BE124" i="14"/>
  <c r="AA124" i="14"/>
  <c r="AA123" i="14" s="1"/>
  <c r="AA122" i="14" s="1"/>
  <c r="AA121" i="14" s="1"/>
  <c r="Y124" i="14"/>
  <c r="W124" i="14"/>
  <c r="BK124" i="14"/>
  <c r="N124" i="14"/>
  <c r="BF124" i="14" s="1"/>
  <c r="M117" i="14"/>
  <c r="F117" i="14"/>
  <c r="F115" i="14"/>
  <c r="F113" i="14"/>
  <c r="BI101" i="14"/>
  <c r="BH101" i="14"/>
  <c r="BG101" i="14"/>
  <c r="BE101" i="14"/>
  <c r="BI100" i="14"/>
  <c r="BH100" i="14"/>
  <c r="BG100" i="14"/>
  <c r="BE100" i="14"/>
  <c r="BI99" i="14"/>
  <c r="BH99" i="14"/>
  <c r="BG99" i="14"/>
  <c r="BE99" i="14"/>
  <c r="BI98" i="14"/>
  <c r="BH98" i="14"/>
  <c r="BG98" i="14"/>
  <c r="BE98" i="14"/>
  <c r="BI97" i="14"/>
  <c r="BH97" i="14"/>
  <c r="BG97" i="14"/>
  <c r="BE97" i="14"/>
  <c r="BI96" i="14"/>
  <c r="BH96" i="14"/>
  <c r="BG96" i="14"/>
  <c r="BE96" i="14"/>
  <c r="M84" i="14"/>
  <c r="F84" i="14"/>
  <c r="F82" i="14"/>
  <c r="F80" i="14"/>
  <c r="O22" i="14"/>
  <c r="E22" i="14"/>
  <c r="M118" i="14" s="1"/>
  <c r="O21" i="14"/>
  <c r="O19" i="14"/>
  <c r="E19" i="14"/>
  <c r="O18" i="14"/>
  <c r="O16" i="14"/>
  <c r="E16" i="14"/>
  <c r="F118" i="14" s="1"/>
  <c r="O15" i="14"/>
  <c r="O13" i="14"/>
  <c r="E13" i="14"/>
  <c r="O12" i="14"/>
  <c r="O10" i="14"/>
  <c r="M115" i="14" s="1"/>
  <c r="F6" i="14"/>
  <c r="F111" i="14" s="1"/>
  <c r="AY102" i="1"/>
  <c r="AX102" i="1"/>
  <c r="BI174" i="13"/>
  <c r="BH174" i="13"/>
  <c r="BG174" i="13"/>
  <c r="BE174" i="13"/>
  <c r="BK174" i="13"/>
  <c r="N174" i="13" s="1"/>
  <c r="BF174" i="13" s="1"/>
  <c r="BI173" i="13"/>
  <c r="BH173" i="13"/>
  <c r="BG173" i="13"/>
  <c r="BF173" i="13"/>
  <c r="BE173" i="13"/>
  <c r="N173" i="13"/>
  <c r="BK173" i="13"/>
  <c r="BI172" i="13"/>
  <c r="BH172" i="13"/>
  <c r="BG172" i="13"/>
  <c r="BE172" i="13"/>
  <c r="N172" i="13"/>
  <c r="BF172" i="13" s="1"/>
  <c r="BK172" i="13"/>
  <c r="BI171" i="13"/>
  <c r="BH171" i="13"/>
  <c r="BG171" i="13"/>
  <c r="BE171" i="13"/>
  <c r="BK171" i="13"/>
  <c r="N171" i="13" s="1"/>
  <c r="BF171" i="13" s="1"/>
  <c r="BI170" i="13"/>
  <c r="BH170" i="13"/>
  <c r="BG170" i="13"/>
  <c r="BE170" i="13"/>
  <c r="BK170" i="13"/>
  <c r="BK169" i="13" s="1"/>
  <c r="N169" i="13" s="1"/>
  <c r="N93" i="13" s="1"/>
  <c r="BI168" i="13"/>
  <c r="BH168" i="13"/>
  <c r="BG168" i="13"/>
  <c r="BE168" i="13"/>
  <c r="AA168" i="13"/>
  <c r="Y168" i="13"/>
  <c r="W168" i="13"/>
  <c r="BK168" i="13"/>
  <c r="N168" i="13"/>
  <c r="BF168" i="13" s="1"/>
  <c r="BI167" i="13"/>
  <c r="BH167" i="13"/>
  <c r="BG167" i="13"/>
  <c r="BE167" i="13"/>
  <c r="AA167" i="13"/>
  <c r="Y167" i="13"/>
  <c r="W167" i="13"/>
  <c r="BK167" i="13"/>
  <c r="N167" i="13"/>
  <c r="BF167" i="13" s="1"/>
  <c r="BI166" i="13"/>
  <c r="BH166" i="13"/>
  <c r="BG166" i="13"/>
  <c r="BE166" i="13"/>
  <c r="AA166" i="13"/>
  <c r="Y166" i="13"/>
  <c r="W166" i="13"/>
  <c r="BK166" i="13"/>
  <c r="N166" i="13"/>
  <c r="BF166" i="13" s="1"/>
  <c r="BI165" i="13"/>
  <c r="BH165" i="13"/>
  <c r="BG165" i="13"/>
  <c r="BE165" i="13"/>
  <c r="AA165" i="13"/>
  <c r="Y165" i="13"/>
  <c r="W165" i="13"/>
  <c r="BK165" i="13"/>
  <c r="N165" i="13"/>
  <c r="BF165" i="13" s="1"/>
  <c r="BI164" i="13"/>
  <c r="BH164" i="13"/>
  <c r="BG164" i="13"/>
  <c r="BE164" i="13"/>
  <c r="AA164" i="13"/>
  <c r="Y164" i="13"/>
  <c r="W164" i="13"/>
  <c r="BK164" i="13"/>
  <c r="N164" i="13"/>
  <c r="BF164" i="13" s="1"/>
  <c r="BI163" i="13"/>
  <c r="BH163" i="13"/>
  <c r="BG163" i="13"/>
  <c r="BE163" i="13"/>
  <c r="AA163" i="13"/>
  <c r="Y163" i="13"/>
  <c r="W163" i="13"/>
  <c r="BK163" i="13"/>
  <c r="N163" i="13"/>
  <c r="BF163" i="13" s="1"/>
  <c r="BI162" i="13"/>
  <c r="BH162" i="13"/>
  <c r="BG162" i="13"/>
  <c r="BE162" i="13"/>
  <c r="AA162" i="13"/>
  <c r="Y162" i="13"/>
  <c r="W162" i="13"/>
  <c r="BK162" i="13"/>
  <c r="N162" i="13"/>
  <c r="BF162" i="13" s="1"/>
  <c r="BI161" i="13"/>
  <c r="BH161" i="13"/>
  <c r="BG161" i="13"/>
  <c r="BE161" i="13"/>
  <c r="AA161" i="13"/>
  <c r="Y161" i="13"/>
  <c r="W161" i="13"/>
  <c r="BK161" i="13"/>
  <c r="N161" i="13"/>
  <c r="BF161" i="13" s="1"/>
  <c r="BI160" i="13"/>
  <c r="BH160" i="13"/>
  <c r="BG160" i="13"/>
  <c r="BE160" i="13"/>
  <c r="AA160" i="13"/>
  <c r="Y160" i="13"/>
  <c r="W160" i="13"/>
  <c r="BK160" i="13"/>
  <c r="N160" i="13"/>
  <c r="BF160" i="13" s="1"/>
  <c r="BI159" i="13"/>
  <c r="BH159" i="13"/>
  <c r="BG159" i="13"/>
  <c r="BE159" i="13"/>
  <c r="AA159" i="13"/>
  <c r="Y159" i="13"/>
  <c r="W159" i="13"/>
  <c r="BK159" i="13"/>
  <c r="N159" i="13"/>
  <c r="BF159" i="13" s="1"/>
  <c r="BI158" i="13"/>
  <c r="BH158" i="13"/>
  <c r="BG158" i="13"/>
  <c r="BE158" i="13"/>
  <c r="AA158" i="13"/>
  <c r="Y158" i="13"/>
  <c r="W158" i="13"/>
  <c r="BK158" i="13"/>
  <c r="N158" i="13"/>
  <c r="BF158" i="13" s="1"/>
  <c r="BI157" i="13"/>
  <c r="BH157" i="13"/>
  <c r="BG157" i="13"/>
  <c r="BE157" i="13"/>
  <c r="AA157" i="13"/>
  <c r="Y157" i="13"/>
  <c r="W157" i="13"/>
  <c r="BK157" i="13"/>
  <c r="N157" i="13"/>
  <c r="BF157" i="13" s="1"/>
  <c r="BI156" i="13"/>
  <c r="BH156" i="13"/>
  <c r="BG156" i="13"/>
  <c r="BE156" i="13"/>
  <c r="AA156" i="13"/>
  <c r="Y156" i="13"/>
  <c r="W156" i="13"/>
  <c r="BK156" i="13"/>
  <c r="N156" i="13"/>
  <c r="BF156" i="13" s="1"/>
  <c r="BI155" i="13"/>
  <c r="BH155" i="13"/>
  <c r="BG155" i="13"/>
  <c r="BE155" i="13"/>
  <c r="AA155" i="13"/>
  <c r="Y155" i="13"/>
  <c r="W155" i="13"/>
  <c r="BK155" i="13"/>
  <c r="N155" i="13"/>
  <c r="BF155" i="13" s="1"/>
  <c r="BI154" i="13"/>
  <c r="BH154" i="13"/>
  <c r="BG154" i="13"/>
  <c r="BE154" i="13"/>
  <c r="AA154" i="13"/>
  <c r="Y154" i="13"/>
  <c r="W154" i="13"/>
  <c r="BK154" i="13"/>
  <c r="N154" i="13"/>
  <c r="BF154" i="13" s="1"/>
  <c r="BI153" i="13"/>
  <c r="BH153" i="13"/>
  <c r="BG153" i="13"/>
  <c r="BE153" i="13"/>
  <c r="AA153" i="13"/>
  <c r="Y153" i="13"/>
  <c r="W153" i="13"/>
  <c r="BK153" i="13"/>
  <c r="N153" i="13"/>
  <c r="BF153" i="13" s="1"/>
  <c r="BI152" i="13"/>
  <c r="BH152" i="13"/>
  <c r="BG152" i="13"/>
  <c r="BE152" i="13"/>
  <c r="AA152" i="13"/>
  <c r="Y152" i="13"/>
  <c r="W152" i="13"/>
  <c r="BK152" i="13"/>
  <c r="N152" i="13"/>
  <c r="BF152" i="13" s="1"/>
  <c r="BI151" i="13"/>
  <c r="BH151" i="13"/>
  <c r="BG151" i="13"/>
  <c r="BE151" i="13"/>
  <c r="AA151" i="13"/>
  <c r="Y151" i="13"/>
  <c r="W151" i="13"/>
  <c r="BK151" i="13"/>
  <c r="N151" i="13"/>
  <c r="BF151" i="13" s="1"/>
  <c r="BI150" i="13"/>
  <c r="BH150" i="13"/>
  <c r="BG150" i="13"/>
  <c r="BE150" i="13"/>
  <c r="AA150" i="13"/>
  <c r="Y150" i="13"/>
  <c r="W150" i="13"/>
  <c r="BK150" i="13"/>
  <c r="N150" i="13"/>
  <c r="BF150" i="13" s="1"/>
  <c r="BI149" i="13"/>
  <c r="BH149" i="13"/>
  <c r="BG149" i="13"/>
  <c r="BE149" i="13"/>
  <c r="AA149" i="13"/>
  <c r="Y149" i="13"/>
  <c r="W149" i="13"/>
  <c r="BK149" i="13"/>
  <c r="N149" i="13"/>
  <c r="BF149" i="13" s="1"/>
  <c r="BI148" i="13"/>
  <c r="BH148" i="13"/>
  <c r="BG148" i="13"/>
  <c r="BE148" i="13"/>
  <c r="AA148" i="13"/>
  <c r="Y148" i="13"/>
  <c r="Y145" i="13" s="1"/>
  <c r="W148" i="13"/>
  <c r="BK148" i="13"/>
  <c r="N148" i="13"/>
  <c r="BF148" i="13" s="1"/>
  <c r="BI147" i="13"/>
  <c r="BH147" i="13"/>
  <c r="BG147" i="13"/>
  <c r="BE147" i="13"/>
  <c r="AA147" i="13"/>
  <c r="Y147" i="13"/>
  <c r="W147" i="13"/>
  <c r="BK147" i="13"/>
  <c r="N147" i="13"/>
  <c r="BF147" i="13" s="1"/>
  <c r="BI146" i="13"/>
  <c r="BH146" i="13"/>
  <c r="BG146" i="13"/>
  <c r="BE146" i="13"/>
  <c r="AA146" i="13"/>
  <c r="AA145" i="13" s="1"/>
  <c r="Y146" i="13"/>
  <c r="W146" i="13"/>
  <c r="W145" i="13" s="1"/>
  <c r="BK146" i="13"/>
  <c r="N146" i="13"/>
  <c r="BF146" i="13" s="1"/>
  <c r="BI144" i="13"/>
  <c r="BH144" i="13"/>
  <c r="BG144" i="13"/>
  <c r="BE144" i="13"/>
  <c r="AA144" i="13"/>
  <c r="Y144" i="13"/>
  <c r="W144" i="13"/>
  <c r="BK144" i="13"/>
  <c r="N144" i="13"/>
  <c r="BF144" i="13" s="1"/>
  <c r="BI143" i="13"/>
  <c r="BH143" i="13"/>
  <c r="BG143" i="13"/>
  <c r="BE143" i="13"/>
  <c r="AA143" i="13"/>
  <c r="Y143" i="13"/>
  <c r="W143" i="13"/>
  <c r="BK143" i="13"/>
  <c r="N143" i="13"/>
  <c r="BF143" i="13" s="1"/>
  <c r="BI142" i="13"/>
  <c r="BH142" i="13"/>
  <c r="BG142" i="13"/>
  <c r="BE142" i="13"/>
  <c r="AA142" i="13"/>
  <c r="Y142" i="13"/>
  <c r="W142" i="13"/>
  <c r="BK142" i="13"/>
  <c r="N142" i="13"/>
  <c r="BF142" i="13" s="1"/>
  <c r="BI141" i="13"/>
  <c r="BH141" i="13"/>
  <c r="BG141" i="13"/>
  <c r="BE141" i="13"/>
  <c r="AA141" i="13"/>
  <c r="Y141" i="13"/>
  <c r="W141" i="13"/>
  <c r="BK141" i="13"/>
  <c r="N141" i="13"/>
  <c r="BF141" i="13" s="1"/>
  <c r="BI140" i="13"/>
  <c r="BH140" i="13"/>
  <c r="BG140" i="13"/>
  <c r="BE140" i="13"/>
  <c r="AA140" i="13"/>
  <c r="Y140" i="13"/>
  <c r="W140" i="13"/>
  <c r="BK140" i="13"/>
  <c r="N140" i="13"/>
  <c r="BF140" i="13" s="1"/>
  <c r="BI139" i="13"/>
  <c r="BH139" i="13"/>
  <c r="BG139" i="13"/>
  <c r="BE139" i="13"/>
  <c r="AA139" i="13"/>
  <c r="Y139" i="13"/>
  <c r="W139" i="13"/>
  <c r="BK139" i="13"/>
  <c r="N139" i="13"/>
  <c r="BF139" i="13" s="1"/>
  <c r="BI138" i="13"/>
  <c r="BH138" i="13"/>
  <c r="BG138" i="13"/>
  <c r="BE138" i="13"/>
  <c r="AA138" i="13"/>
  <c r="Y138" i="13"/>
  <c r="W138" i="13"/>
  <c r="BK138" i="13"/>
  <c r="N138" i="13"/>
  <c r="BF138" i="13" s="1"/>
  <c r="BI137" i="13"/>
  <c r="BH137" i="13"/>
  <c r="BG137" i="13"/>
  <c r="BE137" i="13"/>
  <c r="AA137" i="13"/>
  <c r="Y137" i="13"/>
  <c r="W137" i="13"/>
  <c r="BK137" i="13"/>
  <c r="N137" i="13"/>
  <c r="BF137" i="13" s="1"/>
  <c r="BI136" i="13"/>
  <c r="BH136" i="13"/>
  <c r="BG136" i="13"/>
  <c r="BE136" i="13"/>
  <c r="AA136" i="13"/>
  <c r="Y136" i="13"/>
  <c r="W136" i="13"/>
  <c r="BK136" i="13"/>
  <c r="N136" i="13"/>
  <c r="BF136" i="13" s="1"/>
  <c r="BI135" i="13"/>
  <c r="BH135" i="13"/>
  <c r="BG135" i="13"/>
  <c r="BE135" i="13"/>
  <c r="AA135" i="13"/>
  <c r="Y135" i="13"/>
  <c r="W135" i="13"/>
  <c r="BK135" i="13"/>
  <c r="N135" i="13"/>
  <c r="BF135" i="13" s="1"/>
  <c r="BI134" i="13"/>
  <c r="BH134" i="13"/>
  <c r="BG134" i="13"/>
  <c r="BE134" i="13"/>
  <c r="AA134" i="13"/>
  <c r="Y134" i="13"/>
  <c r="W134" i="13"/>
  <c r="BK134" i="13"/>
  <c r="N134" i="13"/>
  <c r="BF134" i="13" s="1"/>
  <c r="BI133" i="13"/>
  <c r="BH133" i="13"/>
  <c r="BG133" i="13"/>
  <c r="BE133" i="13"/>
  <c r="AA133" i="13"/>
  <c r="Y133" i="13"/>
  <c r="W133" i="13"/>
  <c r="BK133" i="13"/>
  <c r="N133" i="13"/>
  <c r="BF133" i="13" s="1"/>
  <c r="BI132" i="13"/>
  <c r="BH132" i="13"/>
  <c r="BG132" i="13"/>
  <c r="BE132" i="13"/>
  <c r="AA132" i="13"/>
  <c r="Y132" i="13"/>
  <c r="W132" i="13"/>
  <c r="BK132" i="13"/>
  <c r="N132" i="13"/>
  <c r="BF132" i="13" s="1"/>
  <c r="BI131" i="13"/>
  <c r="BH131" i="13"/>
  <c r="BG131" i="13"/>
  <c r="BE131" i="13"/>
  <c r="AA131" i="13"/>
  <c r="Y131" i="13"/>
  <c r="W131" i="13"/>
  <c r="BK131" i="13"/>
  <c r="N131" i="13"/>
  <c r="BF131" i="13" s="1"/>
  <c r="BI130" i="13"/>
  <c r="BH130" i="13"/>
  <c r="BG130" i="13"/>
  <c r="BE130" i="13"/>
  <c r="AA130" i="13"/>
  <c r="Y130" i="13"/>
  <c r="W130" i="13"/>
  <c r="BK130" i="13"/>
  <c r="N130" i="13"/>
  <c r="BF130" i="13" s="1"/>
  <c r="BI129" i="13"/>
  <c r="BH129" i="13"/>
  <c r="BG129" i="13"/>
  <c r="BE129" i="13"/>
  <c r="AA129" i="13"/>
  <c r="Y129" i="13"/>
  <c r="W129" i="13"/>
  <c r="BK129" i="13"/>
  <c r="N129" i="13"/>
  <c r="BF129" i="13" s="1"/>
  <c r="BI128" i="13"/>
  <c r="BH128" i="13"/>
  <c r="BG128" i="13"/>
  <c r="BE128" i="13"/>
  <c r="AA128" i="13"/>
  <c r="Y128" i="13"/>
  <c r="W128" i="13"/>
  <c r="BK128" i="13"/>
  <c r="N128" i="13"/>
  <c r="BF128" i="13" s="1"/>
  <c r="BI127" i="13"/>
  <c r="BH127" i="13"/>
  <c r="BG127" i="13"/>
  <c r="BE127" i="13"/>
  <c r="AA127" i="13"/>
  <c r="Y127" i="13"/>
  <c r="W127" i="13"/>
  <c r="BK127" i="13"/>
  <c r="N127" i="13"/>
  <c r="BF127" i="13" s="1"/>
  <c r="BI126" i="13"/>
  <c r="BH126" i="13"/>
  <c r="BG126" i="13"/>
  <c r="BE126" i="13"/>
  <c r="AA126" i="13"/>
  <c r="Y126" i="13"/>
  <c r="Y123" i="13" s="1"/>
  <c r="Y122" i="13" s="1"/>
  <c r="Y121" i="13" s="1"/>
  <c r="W126" i="13"/>
  <c r="BK126" i="13"/>
  <c r="N126" i="13"/>
  <c r="BF126" i="13" s="1"/>
  <c r="BI125" i="13"/>
  <c r="BH125" i="13"/>
  <c r="BG125" i="13"/>
  <c r="BE125" i="13"/>
  <c r="AA125" i="13"/>
  <c r="Y125" i="13"/>
  <c r="W125" i="13"/>
  <c r="W123" i="13" s="1"/>
  <c r="W122" i="13" s="1"/>
  <c r="W121" i="13" s="1"/>
  <c r="AU102" i="1" s="1"/>
  <c r="BK125" i="13"/>
  <c r="N125" i="13"/>
  <c r="BF125" i="13" s="1"/>
  <c r="BI124" i="13"/>
  <c r="BH124" i="13"/>
  <c r="BG124" i="13"/>
  <c r="BE124" i="13"/>
  <c r="M33" i="13" s="1"/>
  <c r="AV102" i="1" s="1"/>
  <c r="AA124" i="13"/>
  <c r="Y124" i="13"/>
  <c r="W124" i="13"/>
  <c r="BK124" i="13"/>
  <c r="BK123" i="13" s="1"/>
  <c r="N124" i="13"/>
  <c r="BF124" i="13" s="1"/>
  <c r="F117" i="13"/>
  <c r="F115" i="13"/>
  <c r="F113" i="13"/>
  <c r="BI101" i="13"/>
  <c r="BH101" i="13"/>
  <c r="BG101" i="13"/>
  <c r="BE101" i="13"/>
  <c r="BI100" i="13"/>
  <c r="BH100" i="13"/>
  <c r="BG100" i="13"/>
  <c r="BE100" i="13"/>
  <c r="BI99" i="13"/>
  <c r="BH99" i="13"/>
  <c r="BG99" i="13"/>
  <c r="BE99" i="13"/>
  <c r="BI98" i="13"/>
  <c r="BH98" i="13"/>
  <c r="BG98" i="13"/>
  <c r="BE98" i="13"/>
  <c r="BI97" i="13"/>
  <c r="BH97" i="13"/>
  <c r="BG97" i="13"/>
  <c r="BE97" i="13"/>
  <c r="BI96" i="13"/>
  <c r="BH96" i="13"/>
  <c r="BG96" i="13"/>
  <c r="H35" i="13" s="1"/>
  <c r="BB102" i="1" s="1"/>
  <c r="BE96" i="13"/>
  <c r="H33" i="13" s="1"/>
  <c r="AZ102" i="1" s="1"/>
  <c r="M85" i="13"/>
  <c r="F85" i="13"/>
  <c r="F84" i="13"/>
  <c r="M82" i="13"/>
  <c r="F82" i="13"/>
  <c r="F80" i="13"/>
  <c r="O22" i="13"/>
  <c r="E22" i="13"/>
  <c r="M118" i="13" s="1"/>
  <c r="O21" i="13"/>
  <c r="O19" i="13"/>
  <c r="E19" i="13"/>
  <c r="M117" i="13" s="1"/>
  <c r="O18" i="13"/>
  <c r="O16" i="13"/>
  <c r="E16" i="13"/>
  <c r="F118" i="13" s="1"/>
  <c r="O15" i="13"/>
  <c r="O13" i="13"/>
  <c r="E13" i="13"/>
  <c r="O12" i="13"/>
  <c r="O10" i="13"/>
  <c r="M115" i="13" s="1"/>
  <c r="F6" i="13"/>
  <c r="F111" i="13" s="1"/>
  <c r="BK156" i="12"/>
  <c r="N156" i="12" s="1"/>
  <c r="N94" i="12" s="1"/>
  <c r="AY101" i="1"/>
  <c r="AX101" i="1"/>
  <c r="BI187" i="12"/>
  <c r="BH187" i="12"/>
  <c r="BG187" i="12"/>
  <c r="BE187" i="12"/>
  <c r="BK187" i="12"/>
  <c r="N187" i="12" s="1"/>
  <c r="BF187" i="12" s="1"/>
  <c r="BI186" i="12"/>
  <c r="BH186" i="12"/>
  <c r="BG186" i="12"/>
  <c r="BE186" i="12"/>
  <c r="N186" i="12"/>
  <c r="BF186" i="12" s="1"/>
  <c r="BK186" i="12"/>
  <c r="BI185" i="12"/>
  <c r="BH185" i="12"/>
  <c r="BG185" i="12"/>
  <c r="BE185" i="12"/>
  <c r="N185" i="12"/>
  <c r="BF185" i="12" s="1"/>
  <c r="BK185" i="12"/>
  <c r="BI184" i="12"/>
  <c r="BH184" i="12"/>
  <c r="BG184" i="12"/>
  <c r="BF184" i="12"/>
  <c r="BE184" i="12"/>
  <c r="BK184" i="12"/>
  <c r="N184" i="12" s="1"/>
  <c r="BI183" i="12"/>
  <c r="BH183" i="12"/>
  <c r="BG183" i="12"/>
  <c r="BE183" i="12"/>
  <c r="BK183" i="12"/>
  <c r="BK182" i="12" s="1"/>
  <c r="N182" i="12" s="1"/>
  <c r="N98" i="12" s="1"/>
  <c r="BI181" i="12"/>
  <c r="BH181" i="12"/>
  <c r="BG181" i="12"/>
  <c r="BE181" i="12"/>
  <c r="AA181" i="12"/>
  <c r="Y181" i="12"/>
  <c r="W181" i="12"/>
  <c r="BK181" i="12"/>
  <c r="N181" i="12"/>
  <c r="BF181" i="12" s="1"/>
  <c r="BI180" i="12"/>
  <c r="BH180" i="12"/>
  <c r="BG180" i="12"/>
  <c r="BE180" i="12"/>
  <c r="AA180" i="12"/>
  <c r="Y180" i="12"/>
  <c r="W180" i="12"/>
  <c r="W176" i="12" s="1"/>
  <c r="BK180" i="12"/>
  <c r="N180" i="12"/>
  <c r="BF180" i="12" s="1"/>
  <c r="BI179" i="12"/>
  <c r="BH179" i="12"/>
  <c r="BG179" i="12"/>
  <c r="BE179" i="12"/>
  <c r="AA179" i="12"/>
  <c r="Y179" i="12"/>
  <c r="W179" i="12"/>
  <c r="BK179" i="12"/>
  <c r="N179" i="12"/>
  <c r="BF179" i="12" s="1"/>
  <c r="BI178" i="12"/>
  <c r="BH178" i="12"/>
  <c r="BG178" i="12"/>
  <c r="BE178" i="12"/>
  <c r="AA178" i="12"/>
  <c r="Y178" i="12"/>
  <c r="W178" i="12"/>
  <c r="BK178" i="12"/>
  <c r="N178" i="12"/>
  <c r="BF178" i="12" s="1"/>
  <c r="BI177" i="12"/>
  <c r="BH177" i="12"/>
  <c r="BG177" i="12"/>
  <c r="BE177" i="12"/>
  <c r="AA177" i="12"/>
  <c r="AA176" i="12" s="1"/>
  <c r="Y177" i="12"/>
  <c r="Y176" i="12" s="1"/>
  <c r="W177" i="12"/>
  <c r="BK177" i="12"/>
  <c r="N177" i="12"/>
  <c r="BF177" i="12" s="1"/>
  <c r="BI175" i="12"/>
  <c r="BH175" i="12"/>
  <c r="BG175" i="12"/>
  <c r="BE175" i="12"/>
  <c r="AA175" i="12"/>
  <c r="Y175" i="12"/>
  <c r="W175" i="12"/>
  <c r="BK175" i="12"/>
  <c r="N175" i="12"/>
  <c r="BF175" i="12" s="1"/>
  <c r="BI174" i="12"/>
  <c r="BH174" i="12"/>
  <c r="BG174" i="12"/>
  <c r="BE174" i="12"/>
  <c r="AA174" i="12"/>
  <c r="Y174" i="12"/>
  <c r="W174" i="12"/>
  <c r="BK174" i="12"/>
  <c r="N174" i="12"/>
  <c r="BF174" i="12" s="1"/>
  <c r="BI173" i="12"/>
  <c r="BH173" i="12"/>
  <c r="BG173" i="12"/>
  <c r="BE173" i="12"/>
  <c r="AA173" i="12"/>
  <c r="Y173" i="12"/>
  <c r="W173" i="12"/>
  <c r="BK173" i="12"/>
  <c r="N173" i="12"/>
  <c r="BF173" i="12" s="1"/>
  <c r="BI172" i="12"/>
  <c r="BH172" i="12"/>
  <c r="BG172" i="12"/>
  <c r="BE172" i="12"/>
  <c r="AA172" i="12"/>
  <c r="Y172" i="12"/>
  <c r="W172" i="12"/>
  <c r="BK172" i="12"/>
  <c r="N172" i="12"/>
  <c r="BF172" i="12" s="1"/>
  <c r="BI171" i="12"/>
  <c r="BH171" i="12"/>
  <c r="BG171" i="12"/>
  <c r="BE171" i="12"/>
  <c r="AA171" i="12"/>
  <c r="Y171" i="12"/>
  <c r="W171" i="12"/>
  <c r="BK171" i="12"/>
  <c r="N171" i="12"/>
  <c r="BF171" i="12" s="1"/>
  <c r="BI170" i="12"/>
  <c r="BH170" i="12"/>
  <c r="BG170" i="12"/>
  <c r="BE170" i="12"/>
  <c r="AA170" i="12"/>
  <c r="Y170" i="12"/>
  <c r="W170" i="12"/>
  <c r="BK170" i="12"/>
  <c r="N170" i="12"/>
  <c r="BF170" i="12" s="1"/>
  <c r="BI169" i="12"/>
  <c r="BH169" i="12"/>
  <c r="BG169" i="12"/>
  <c r="BE169" i="12"/>
  <c r="AA169" i="12"/>
  <c r="Y169" i="12"/>
  <c r="W169" i="12"/>
  <c r="BK169" i="12"/>
  <c r="N169" i="12"/>
  <c r="BF169" i="12" s="1"/>
  <c r="BI168" i="12"/>
  <c r="BH168" i="12"/>
  <c r="BG168" i="12"/>
  <c r="BE168" i="12"/>
  <c r="AA168" i="12"/>
  <c r="Y168" i="12"/>
  <c r="W168" i="12"/>
  <c r="BK168" i="12"/>
  <c r="N168" i="12"/>
  <c r="BF168" i="12" s="1"/>
  <c r="BI167" i="12"/>
  <c r="BH167" i="12"/>
  <c r="BG167" i="12"/>
  <c r="BE167" i="12"/>
  <c r="AA167" i="12"/>
  <c r="Y167" i="12"/>
  <c r="W167" i="12"/>
  <c r="BK167" i="12"/>
  <c r="N167" i="12"/>
  <c r="BF167" i="12" s="1"/>
  <c r="BI166" i="12"/>
  <c r="BH166" i="12"/>
  <c r="BG166" i="12"/>
  <c r="BE166" i="12"/>
  <c r="AA166" i="12"/>
  <c r="Y166" i="12"/>
  <c r="W166" i="12"/>
  <c r="BK166" i="12"/>
  <c r="N166" i="12"/>
  <c r="BF166" i="12" s="1"/>
  <c r="BI165" i="12"/>
  <c r="BH165" i="12"/>
  <c r="BG165" i="12"/>
  <c r="BE165" i="12"/>
  <c r="AA165" i="12"/>
  <c r="Y165" i="12"/>
  <c r="W165" i="12"/>
  <c r="BK165" i="12"/>
  <c r="N165" i="12"/>
  <c r="BF165" i="12" s="1"/>
  <c r="BI164" i="12"/>
  <c r="BH164" i="12"/>
  <c r="BG164" i="12"/>
  <c r="BE164" i="12"/>
  <c r="AA164" i="12"/>
  <c r="Y164" i="12"/>
  <c r="W164" i="12"/>
  <c r="BK164" i="12"/>
  <c r="N164" i="12"/>
  <c r="BF164" i="12" s="1"/>
  <c r="BI163" i="12"/>
  <c r="BH163" i="12"/>
  <c r="BG163" i="12"/>
  <c r="BE163" i="12"/>
  <c r="AA163" i="12"/>
  <c r="Y163" i="12"/>
  <c r="W163" i="12"/>
  <c r="BK163" i="12"/>
  <c r="N163" i="12"/>
  <c r="BF163" i="12" s="1"/>
  <c r="BI162" i="12"/>
  <c r="BH162" i="12"/>
  <c r="BG162" i="12"/>
  <c r="BE162" i="12"/>
  <c r="AA162" i="12"/>
  <c r="Y162" i="12"/>
  <c r="W162" i="12"/>
  <c r="W160" i="12" s="1"/>
  <c r="W159" i="12" s="1"/>
  <c r="BK162" i="12"/>
  <c r="N162" i="12"/>
  <c r="BF162" i="12" s="1"/>
  <c r="BI161" i="12"/>
  <c r="BH161" i="12"/>
  <c r="BG161" i="12"/>
  <c r="BE161" i="12"/>
  <c r="AA161" i="12"/>
  <c r="AA160" i="12" s="1"/>
  <c r="AA159" i="12" s="1"/>
  <c r="Y161" i="12"/>
  <c r="W161" i="12"/>
  <c r="BK161" i="12"/>
  <c r="N161" i="12"/>
  <c r="BF161" i="12" s="1"/>
  <c r="BI158" i="12"/>
  <c r="BH158" i="12"/>
  <c r="BG158" i="12"/>
  <c r="BE158" i="12"/>
  <c r="AA158" i="12"/>
  <c r="Y158" i="12"/>
  <c r="W158" i="12"/>
  <c r="BK158" i="12"/>
  <c r="N158" i="12"/>
  <c r="BF158" i="12" s="1"/>
  <c r="BI157" i="12"/>
  <c r="BH157" i="12"/>
  <c r="BG157" i="12"/>
  <c r="BE157" i="12"/>
  <c r="AA157" i="12"/>
  <c r="AA156" i="12" s="1"/>
  <c r="Y157" i="12"/>
  <c r="Y156" i="12" s="1"/>
  <c r="W157" i="12"/>
  <c r="W156" i="12" s="1"/>
  <c r="BK157" i="12"/>
  <c r="N157" i="12"/>
  <c r="BF157" i="12" s="1"/>
  <c r="BI155" i="12"/>
  <c r="BH155" i="12"/>
  <c r="BG155" i="12"/>
  <c r="BE155" i="12"/>
  <c r="AA155" i="12"/>
  <c r="Y155" i="12"/>
  <c r="W155" i="12"/>
  <c r="BK155" i="12"/>
  <c r="N155" i="12"/>
  <c r="BF155" i="12" s="1"/>
  <c r="BI154" i="12"/>
  <c r="BH154" i="12"/>
  <c r="BG154" i="12"/>
  <c r="BE154" i="12"/>
  <c r="AA154" i="12"/>
  <c r="Y154" i="12"/>
  <c r="W154" i="12"/>
  <c r="BK154" i="12"/>
  <c r="N154" i="12"/>
  <c r="BF154" i="12" s="1"/>
  <c r="BI153" i="12"/>
  <c r="BH153" i="12"/>
  <c r="BG153" i="12"/>
  <c r="BE153" i="12"/>
  <c r="AA153" i="12"/>
  <c r="Y153" i="12"/>
  <c r="W153" i="12"/>
  <c r="BK153" i="12"/>
  <c r="N153" i="12"/>
  <c r="BF153" i="12" s="1"/>
  <c r="BI152" i="12"/>
  <c r="BH152" i="12"/>
  <c r="BG152" i="12"/>
  <c r="BE152" i="12"/>
  <c r="AA152" i="12"/>
  <c r="Y152" i="12"/>
  <c r="W152" i="12"/>
  <c r="BK152" i="12"/>
  <c r="N152" i="12"/>
  <c r="BF152" i="12" s="1"/>
  <c r="BI151" i="12"/>
  <c r="BH151" i="12"/>
  <c r="BG151" i="12"/>
  <c r="BE151" i="12"/>
  <c r="AA151" i="12"/>
  <c r="Y151" i="12"/>
  <c r="W151" i="12"/>
  <c r="BK151" i="12"/>
  <c r="N151" i="12"/>
  <c r="BF151" i="12" s="1"/>
  <c r="BI150" i="12"/>
  <c r="BH150" i="12"/>
  <c r="BG150" i="12"/>
  <c r="BE150" i="12"/>
  <c r="AA150" i="12"/>
  <c r="Y150" i="12"/>
  <c r="W150" i="12"/>
  <c r="BK150" i="12"/>
  <c r="N150" i="12"/>
  <c r="BF150" i="12" s="1"/>
  <c r="BI149" i="12"/>
  <c r="BH149" i="12"/>
  <c r="BG149" i="12"/>
  <c r="BE149" i="12"/>
  <c r="AA149" i="12"/>
  <c r="Y149" i="12"/>
  <c r="W149" i="12"/>
  <c r="BK149" i="12"/>
  <c r="N149" i="12"/>
  <c r="BF149" i="12" s="1"/>
  <c r="BI148" i="12"/>
  <c r="BH148" i="12"/>
  <c r="BG148" i="12"/>
  <c r="BE148" i="12"/>
  <c r="AA148" i="12"/>
  <c r="Y148" i="12"/>
  <c r="W148" i="12"/>
  <c r="BK148" i="12"/>
  <c r="N148" i="12"/>
  <c r="BF148" i="12" s="1"/>
  <c r="BI147" i="12"/>
  <c r="BH147" i="12"/>
  <c r="BG147" i="12"/>
  <c r="BE147" i="12"/>
  <c r="AA147" i="12"/>
  <c r="Y147" i="12"/>
  <c r="W147" i="12"/>
  <c r="BK147" i="12"/>
  <c r="N147" i="12"/>
  <c r="BF147" i="12" s="1"/>
  <c r="BI146" i="12"/>
  <c r="BH146" i="12"/>
  <c r="BG146" i="12"/>
  <c r="BE146" i="12"/>
  <c r="AA146" i="12"/>
  <c r="Y146" i="12"/>
  <c r="W146" i="12"/>
  <c r="BK146" i="12"/>
  <c r="N146" i="12"/>
  <c r="BF146" i="12" s="1"/>
  <c r="BI145" i="12"/>
  <c r="BH145" i="12"/>
  <c r="BG145" i="12"/>
  <c r="BE145" i="12"/>
  <c r="AA145" i="12"/>
  <c r="AA144" i="12" s="1"/>
  <c r="Y145" i="12"/>
  <c r="W145" i="12"/>
  <c r="BK145" i="12"/>
  <c r="N145" i="12"/>
  <c r="BF145" i="12" s="1"/>
  <c r="BI143" i="12"/>
  <c r="BH143" i="12"/>
  <c r="BG143" i="12"/>
  <c r="BE143" i="12"/>
  <c r="AA143" i="12"/>
  <c r="Y143" i="12"/>
  <c r="W143" i="12"/>
  <c r="BK143" i="12"/>
  <c r="N143" i="12"/>
  <c r="BF143" i="12" s="1"/>
  <c r="BI142" i="12"/>
  <c r="BH142" i="12"/>
  <c r="BG142" i="12"/>
  <c r="BE142" i="12"/>
  <c r="AA142" i="12"/>
  <c r="Y142" i="12"/>
  <c r="W142" i="12"/>
  <c r="BK142" i="12"/>
  <c r="N142" i="12"/>
  <c r="BF142" i="12" s="1"/>
  <c r="BI141" i="12"/>
  <c r="BH141" i="12"/>
  <c r="BG141" i="12"/>
  <c r="BE141" i="12"/>
  <c r="AA141" i="12"/>
  <c r="Y141" i="12"/>
  <c r="W141" i="12"/>
  <c r="BK141" i="12"/>
  <c r="N141" i="12"/>
  <c r="BF141" i="12" s="1"/>
  <c r="BI140" i="12"/>
  <c r="BH140" i="12"/>
  <c r="BG140" i="12"/>
  <c r="BE140" i="12"/>
  <c r="AA140" i="12"/>
  <c r="Y140" i="12"/>
  <c r="W140" i="12"/>
  <c r="BK140" i="12"/>
  <c r="N140" i="12"/>
  <c r="BF140" i="12" s="1"/>
  <c r="BI139" i="12"/>
  <c r="BH139" i="12"/>
  <c r="BG139" i="12"/>
  <c r="BE139" i="12"/>
  <c r="AA139" i="12"/>
  <c r="Y139" i="12"/>
  <c r="W139" i="12"/>
  <c r="BK139" i="12"/>
  <c r="N139" i="12"/>
  <c r="BF139" i="12" s="1"/>
  <c r="BI138" i="12"/>
  <c r="BH138" i="12"/>
  <c r="BG138" i="12"/>
  <c r="BE138" i="12"/>
  <c r="AA138" i="12"/>
  <c r="Y138" i="12"/>
  <c r="W138" i="12"/>
  <c r="BK138" i="12"/>
  <c r="N138" i="12"/>
  <c r="BF138" i="12" s="1"/>
  <c r="BI137" i="12"/>
  <c r="BH137" i="12"/>
  <c r="BG137" i="12"/>
  <c r="BE137" i="12"/>
  <c r="AA137" i="12"/>
  <c r="AA136" i="12" s="1"/>
  <c r="Y137" i="12"/>
  <c r="Y136" i="12" s="1"/>
  <c r="W137" i="12"/>
  <c r="BK137" i="12"/>
  <c r="BK136" i="12" s="1"/>
  <c r="N136" i="12" s="1"/>
  <c r="N92" i="12" s="1"/>
  <c r="N137" i="12"/>
  <c r="BF137" i="12" s="1"/>
  <c r="BI135" i="12"/>
  <c r="BH135" i="12"/>
  <c r="BG135" i="12"/>
  <c r="BE135" i="12"/>
  <c r="AA135" i="12"/>
  <c r="Y135" i="12"/>
  <c r="W135" i="12"/>
  <c r="BK135" i="12"/>
  <c r="N135" i="12"/>
  <c r="BF135" i="12" s="1"/>
  <c r="BI134" i="12"/>
  <c r="BH134" i="12"/>
  <c r="BG134" i="12"/>
  <c r="BE134" i="12"/>
  <c r="AA134" i="12"/>
  <c r="Y134" i="12"/>
  <c r="W134" i="12"/>
  <c r="BK134" i="12"/>
  <c r="N134" i="12"/>
  <c r="BF134" i="12" s="1"/>
  <c r="BI133" i="12"/>
  <c r="BH133" i="12"/>
  <c r="BG133" i="12"/>
  <c r="BE133" i="12"/>
  <c r="AA133" i="12"/>
  <c r="Y133" i="12"/>
  <c r="W133" i="12"/>
  <c r="BK133" i="12"/>
  <c r="N133" i="12"/>
  <c r="BF133" i="12" s="1"/>
  <c r="BI132" i="12"/>
  <c r="BH132" i="12"/>
  <c r="BG132" i="12"/>
  <c r="BE132" i="12"/>
  <c r="AA132" i="12"/>
  <c r="Y132" i="12"/>
  <c r="W132" i="12"/>
  <c r="BK132" i="12"/>
  <c r="N132" i="12"/>
  <c r="BF132" i="12" s="1"/>
  <c r="BI131" i="12"/>
  <c r="BH131" i="12"/>
  <c r="BG131" i="12"/>
  <c r="BE131" i="12"/>
  <c r="AA131" i="12"/>
  <c r="Y131" i="12"/>
  <c r="W131" i="12"/>
  <c r="BK131" i="12"/>
  <c r="N131" i="12"/>
  <c r="BF131" i="12" s="1"/>
  <c r="BI130" i="12"/>
  <c r="BH130" i="12"/>
  <c r="BG130" i="12"/>
  <c r="BE130" i="12"/>
  <c r="M33" i="12" s="1"/>
  <c r="AV101" i="1" s="1"/>
  <c r="AA130" i="12"/>
  <c r="Y130" i="12"/>
  <c r="W130" i="12"/>
  <c r="BK130" i="12"/>
  <c r="N130" i="12"/>
  <c r="BF130" i="12" s="1"/>
  <c r="BI129" i="12"/>
  <c r="BH129" i="12"/>
  <c r="BG129" i="12"/>
  <c r="BE129" i="12"/>
  <c r="AA129" i="12"/>
  <c r="Y129" i="12"/>
  <c r="Y128" i="12" s="1"/>
  <c r="W129" i="12"/>
  <c r="W128" i="12" s="1"/>
  <c r="BK129" i="12"/>
  <c r="N129" i="12"/>
  <c r="BF129" i="12" s="1"/>
  <c r="M123" i="12"/>
  <c r="F123" i="12"/>
  <c r="F120" i="12"/>
  <c r="F118" i="12"/>
  <c r="BI106" i="12"/>
  <c r="BH106" i="12"/>
  <c r="BG106" i="12"/>
  <c r="BE106" i="12"/>
  <c r="BI105" i="12"/>
  <c r="BH105" i="12"/>
  <c r="BG105" i="12"/>
  <c r="BE105" i="12"/>
  <c r="BI104" i="12"/>
  <c r="BH104" i="12"/>
  <c r="BG104" i="12"/>
  <c r="BE104" i="12"/>
  <c r="BI103" i="12"/>
  <c r="BH103" i="12"/>
  <c r="BG103" i="12"/>
  <c r="BE103" i="12"/>
  <c r="BI102" i="12"/>
  <c r="BH102" i="12"/>
  <c r="BG102" i="12"/>
  <c r="BE102" i="12"/>
  <c r="BI101" i="12"/>
  <c r="BH101" i="12"/>
  <c r="H36" i="12" s="1"/>
  <c r="BC101" i="1" s="1"/>
  <c r="BG101" i="12"/>
  <c r="H35" i="12" s="1"/>
  <c r="BB101" i="1" s="1"/>
  <c r="BE101" i="12"/>
  <c r="M85" i="12"/>
  <c r="F85" i="12"/>
  <c r="F84" i="12"/>
  <c r="F82" i="12"/>
  <c r="F80" i="12"/>
  <c r="O22" i="12"/>
  <c r="E22" i="12"/>
  <c r="O21" i="12"/>
  <c r="O19" i="12"/>
  <c r="E19" i="12"/>
  <c r="M122" i="12" s="1"/>
  <c r="O18" i="12"/>
  <c r="O16" i="12"/>
  <c r="E16" i="12"/>
  <c r="O15" i="12"/>
  <c r="O13" i="12"/>
  <c r="E13" i="12"/>
  <c r="F122" i="12" s="1"/>
  <c r="O12" i="12"/>
  <c r="O10" i="12"/>
  <c r="M120" i="12" s="1"/>
  <c r="F6" i="12"/>
  <c r="F78" i="12" s="1"/>
  <c r="BK192" i="11"/>
  <c r="N192" i="11" s="1"/>
  <c r="N93" i="11" s="1"/>
  <c r="BK190" i="11"/>
  <c r="N190" i="11" s="1"/>
  <c r="N92" i="11" s="1"/>
  <c r="AY100" i="1"/>
  <c r="AX100" i="1"/>
  <c r="BI197" i="11"/>
  <c r="BH197" i="11"/>
  <c r="BG197" i="11"/>
  <c r="BE197" i="11"/>
  <c r="N197" i="11"/>
  <c r="BF197" i="11" s="1"/>
  <c r="BK197" i="11"/>
  <c r="BI196" i="11"/>
  <c r="BH196" i="11"/>
  <c r="BG196" i="11"/>
  <c r="BE196" i="11"/>
  <c r="BK196" i="11"/>
  <c r="N196" i="11" s="1"/>
  <c r="BF196" i="11" s="1"/>
  <c r="BI195" i="11"/>
  <c r="BH195" i="11"/>
  <c r="BG195" i="11"/>
  <c r="BE195" i="11"/>
  <c r="N195" i="11"/>
  <c r="BF195" i="11" s="1"/>
  <c r="BK195" i="11"/>
  <c r="BI194" i="11"/>
  <c r="BH194" i="11"/>
  <c r="BG194" i="11"/>
  <c r="BE194" i="11"/>
  <c r="N194" i="11"/>
  <c r="BF194" i="11" s="1"/>
  <c r="BK194" i="11"/>
  <c r="BI193" i="11"/>
  <c r="BH193" i="11"/>
  <c r="BG193" i="11"/>
  <c r="BE193" i="11"/>
  <c r="BK193" i="11"/>
  <c r="N193" i="11" s="1"/>
  <c r="BF193" i="11" s="1"/>
  <c r="BI191" i="11"/>
  <c r="BH191" i="11"/>
  <c r="BG191" i="11"/>
  <c r="BE191" i="11"/>
  <c r="AA191" i="11"/>
  <c r="AA190" i="11" s="1"/>
  <c r="Y191" i="11"/>
  <c r="Y190" i="11" s="1"/>
  <c r="W191" i="11"/>
  <c r="W190" i="11" s="1"/>
  <c r="BK191" i="11"/>
  <c r="N191" i="11"/>
  <c r="BF191" i="11" s="1"/>
  <c r="BI189" i="11"/>
  <c r="BH189" i="11"/>
  <c r="BG189" i="11"/>
  <c r="BE189" i="11"/>
  <c r="AA189" i="11"/>
  <c r="Y189" i="11"/>
  <c r="W189" i="11"/>
  <c r="BK189" i="11"/>
  <c r="N189" i="11"/>
  <c r="BF189" i="11" s="1"/>
  <c r="BI188" i="11"/>
  <c r="BH188" i="11"/>
  <c r="BG188" i="11"/>
  <c r="BE188" i="11"/>
  <c r="AA188" i="11"/>
  <c r="Y188" i="11"/>
  <c r="W188" i="11"/>
  <c r="BK188" i="11"/>
  <c r="N188" i="11"/>
  <c r="BF188" i="11" s="1"/>
  <c r="BI187" i="11"/>
  <c r="BH187" i="11"/>
  <c r="BG187" i="11"/>
  <c r="BE187" i="11"/>
  <c r="AA187" i="11"/>
  <c r="Y187" i="11"/>
  <c r="W187" i="11"/>
  <c r="BK187" i="11"/>
  <c r="N187" i="11"/>
  <c r="BF187" i="11" s="1"/>
  <c r="BI186" i="11"/>
  <c r="BH186" i="11"/>
  <c r="BG186" i="11"/>
  <c r="BE186" i="11"/>
  <c r="AA186" i="11"/>
  <c r="Y186" i="11"/>
  <c r="W186" i="11"/>
  <c r="BK186" i="11"/>
  <c r="N186" i="11"/>
  <c r="BF186" i="11" s="1"/>
  <c r="BI185" i="11"/>
  <c r="BH185" i="11"/>
  <c r="BG185" i="11"/>
  <c r="BE185" i="11"/>
  <c r="AA185" i="11"/>
  <c r="Y185" i="11"/>
  <c r="W185" i="11"/>
  <c r="BK185" i="11"/>
  <c r="N185" i="11"/>
  <c r="BF185" i="11" s="1"/>
  <c r="BI184" i="11"/>
  <c r="BH184" i="11"/>
  <c r="BG184" i="11"/>
  <c r="BE184" i="11"/>
  <c r="AA184" i="11"/>
  <c r="Y184" i="11"/>
  <c r="W184" i="11"/>
  <c r="BK184" i="11"/>
  <c r="N184" i="11"/>
  <c r="BF184" i="11" s="1"/>
  <c r="BI183" i="11"/>
  <c r="BH183" i="11"/>
  <c r="BG183" i="11"/>
  <c r="BE183" i="11"/>
  <c r="AA183" i="11"/>
  <c r="Y183" i="11"/>
  <c r="W183" i="11"/>
  <c r="BK183" i="11"/>
  <c r="N183" i="11"/>
  <c r="BF183" i="11" s="1"/>
  <c r="BI182" i="11"/>
  <c r="BH182" i="11"/>
  <c r="BG182" i="11"/>
  <c r="BE182" i="11"/>
  <c r="AA182" i="11"/>
  <c r="Y182" i="11"/>
  <c r="W182" i="11"/>
  <c r="BK182" i="11"/>
  <c r="N182" i="11"/>
  <c r="BF182" i="11" s="1"/>
  <c r="BI181" i="11"/>
  <c r="BH181" i="11"/>
  <c r="BG181" i="11"/>
  <c r="BE181" i="11"/>
  <c r="AA181" i="11"/>
  <c r="Y181" i="11"/>
  <c r="W181" i="11"/>
  <c r="BK181" i="11"/>
  <c r="N181" i="11"/>
  <c r="BF181" i="11" s="1"/>
  <c r="BI180" i="11"/>
  <c r="BH180" i="11"/>
  <c r="BG180" i="11"/>
  <c r="BE180" i="11"/>
  <c r="AA180" i="11"/>
  <c r="Y180" i="11"/>
  <c r="W180" i="11"/>
  <c r="BK180" i="11"/>
  <c r="N180" i="11"/>
  <c r="BF180" i="11" s="1"/>
  <c r="BI179" i="11"/>
  <c r="BH179" i="11"/>
  <c r="BG179" i="11"/>
  <c r="BE179" i="11"/>
  <c r="AA179" i="11"/>
  <c r="Y179" i="11"/>
  <c r="W179" i="11"/>
  <c r="BK179" i="11"/>
  <c r="N179" i="11"/>
  <c r="BF179" i="11" s="1"/>
  <c r="BI178" i="11"/>
  <c r="BH178" i="11"/>
  <c r="BG178" i="11"/>
  <c r="BE178" i="11"/>
  <c r="AA178" i="11"/>
  <c r="Y178" i="11"/>
  <c r="W178" i="11"/>
  <c r="BK178" i="11"/>
  <c r="N178" i="11"/>
  <c r="BF178" i="11" s="1"/>
  <c r="BI177" i="11"/>
  <c r="BH177" i="11"/>
  <c r="BG177" i="11"/>
  <c r="BE177" i="11"/>
  <c r="AA177" i="11"/>
  <c r="Y177" i="11"/>
  <c r="W177" i="11"/>
  <c r="BK177" i="11"/>
  <c r="N177" i="11"/>
  <c r="BF177" i="11" s="1"/>
  <c r="BI176" i="11"/>
  <c r="BH176" i="11"/>
  <c r="BG176" i="11"/>
  <c r="BE176" i="11"/>
  <c r="AA176" i="11"/>
  <c r="Y176" i="11"/>
  <c r="W176" i="11"/>
  <c r="BK176" i="11"/>
  <c r="N176" i="11"/>
  <c r="BF176" i="11" s="1"/>
  <c r="BI175" i="11"/>
  <c r="BH175" i="11"/>
  <c r="BG175" i="11"/>
  <c r="BE175" i="11"/>
  <c r="AA175" i="11"/>
  <c r="Y175" i="11"/>
  <c r="W175" i="11"/>
  <c r="BK175" i="11"/>
  <c r="N175" i="11"/>
  <c r="BF175" i="11" s="1"/>
  <c r="BI174" i="11"/>
  <c r="BH174" i="11"/>
  <c r="BG174" i="11"/>
  <c r="BE174" i="11"/>
  <c r="AA174" i="11"/>
  <c r="Y174" i="11"/>
  <c r="W174" i="11"/>
  <c r="BK174" i="11"/>
  <c r="N174" i="11"/>
  <c r="BF174" i="11" s="1"/>
  <c r="BI173" i="11"/>
  <c r="BH173" i="11"/>
  <c r="BG173" i="11"/>
  <c r="BE173" i="11"/>
  <c r="AA173" i="11"/>
  <c r="Y173" i="11"/>
  <c r="W173" i="11"/>
  <c r="BK173" i="11"/>
  <c r="N173" i="11"/>
  <c r="BF173" i="11" s="1"/>
  <c r="BI172" i="11"/>
  <c r="BH172" i="11"/>
  <c r="BG172" i="11"/>
  <c r="BE172" i="11"/>
  <c r="AA172" i="11"/>
  <c r="Y172" i="11"/>
  <c r="W172" i="11"/>
  <c r="BK172" i="11"/>
  <c r="N172" i="11"/>
  <c r="BF172" i="11" s="1"/>
  <c r="BI171" i="11"/>
  <c r="BH171" i="11"/>
  <c r="BG171" i="11"/>
  <c r="BE171" i="11"/>
  <c r="AA171" i="11"/>
  <c r="Y171" i="11"/>
  <c r="W171" i="11"/>
  <c r="BK171" i="11"/>
  <c r="N171" i="11"/>
  <c r="BF171" i="11" s="1"/>
  <c r="BI170" i="11"/>
  <c r="BH170" i="11"/>
  <c r="BG170" i="11"/>
  <c r="BE170" i="11"/>
  <c r="AA170" i="11"/>
  <c r="Y170" i="11"/>
  <c r="W170" i="11"/>
  <c r="BK170" i="11"/>
  <c r="N170" i="11"/>
  <c r="BF170" i="11" s="1"/>
  <c r="BI169" i="11"/>
  <c r="BH169" i="11"/>
  <c r="BG169" i="11"/>
  <c r="BE169" i="11"/>
  <c r="AA169" i="11"/>
  <c r="Y169" i="11"/>
  <c r="W169" i="11"/>
  <c r="BK169" i="11"/>
  <c r="N169" i="11"/>
  <c r="BF169" i="11" s="1"/>
  <c r="BI168" i="11"/>
  <c r="BH168" i="11"/>
  <c r="BG168" i="11"/>
  <c r="BE168" i="11"/>
  <c r="AA168" i="11"/>
  <c r="Y168" i="11"/>
  <c r="W168" i="11"/>
  <c r="BK168" i="11"/>
  <c r="N168" i="11"/>
  <c r="BF168" i="11" s="1"/>
  <c r="BI167" i="11"/>
  <c r="BH167" i="11"/>
  <c r="BG167" i="11"/>
  <c r="BE167" i="11"/>
  <c r="AA167" i="11"/>
  <c r="Y167" i="11"/>
  <c r="W167" i="11"/>
  <c r="BK167" i="11"/>
  <c r="N167" i="11"/>
  <c r="BF167" i="11" s="1"/>
  <c r="BI166" i="11"/>
  <c r="BH166" i="11"/>
  <c r="BG166" i="11"/>
  <c r="BE166" i="11"/>
  <c r="AA166" i="11"/>
  <c r="Y166" i="11"/>
  <c r="W166" i="11"/>
  <c r="BK166" i="11"/>
  <c r="N166" i="11"/>
  <c r="BF166" i="11" s="1"/>
  <c r="BI165" i="11"/>
  <c r="BH165" i="11"/>
  <c r="BG165" i="11"/>
  <c r="BE165" i="11"/>
  <c r="AA165" i="11"/>
  <c r="Y165" i="11"/>
  <c r="W165" i="11"/>
  <c r="BK165" i="11"/>
  <c r="N165" i="11"/>
  <c r="BF165" i="11" s="1"/>
  <c r="BI164" i="11"/>
  <c r="BH164" i="11"/>
  <c r="BG164" i="11"/>
  <c r="BE164" i="11"/>
  <c r="AA164" i="11"/>
  <c r="Y164" i="11"/>
  <c r="W164" i="11"/>
  <c r="BK164" i="11"/>
  <c r="N164" i="11"/>
  <c r="BF164" i="11" s="1"/>
  <c r="BI163" i="11"/>
  <c r="BH163" i="11"/>
  <c r="BG163" i="11"/>
  <c r="BE163" i="11"/>
  <c r="AA163" i="11"/>
  <c r="Y163" i="11"/>
  <c r="W163" i="11"/>
  <c r="BK163" i="11"/>
  <c r="N163" i="11"/>
  <c r="BF163" i="11" s="1"/>
  <c r="BI162" i="11"/>
  <c r="BH162" i="11"/>
  <c r="BG162" i="11"/>
  <c r="BE162" i="11"/>
  <c r="AA162" i="11"/>
  <c r="Y162" i="11"/>
  <c r="W162" i="11"/>
  <c r="BK162" i="11"/>
  <c r="N162" i="11"/>
  <c r="BF162" i="11" s="1"/>
  <c r="BI161" i="11"/>
  <c r="BH161" i="11"/>
  <c r="BG161" i="11"/>
  <c r="BE161" i="11"/>
  <c r="AA161" i="11"/>
  <c r="Y161" i="11"/>
  <c r="W161" i="11"/>
  <c r="BK161" i="11"/>
  <c r="N161" i="11"/>
  <c r="BF161" i="11" s="1"/>
  <c r="BI160" i="11"/>
  <c r="BH160" i="11"/>
  <c r="BG160" i="11"/>
  <c r="BE160" i="11"/>
  <c r="AA160" i="11"/>
  <c r="Y160" i="11"/>
  <c r="W160" i="11"/>
  <c r="BK160" i="11"/>
  <c r="N160" i="11"/>
  <c r="BF160" i="11" s="1"/>
  <c r="BI159" i="11"/>
  <c r="BH159" i="11"/>
  <c r="BG159" i="11"/>
  <c r="BE159" i="11"/>
  <c r="AA159" i="11"/>
  <c r="Y159" i="11"/>
  <c r="W159" i="11"/>
  <c r="BK159" i="11"/>
  <c r="N159" i="11"/>
  <c r="BF159" i="11" s="1"/>
  <c r="BI158" i="11"/>
  <c r="BH158" i="11"/>
  <c r="BG158" i="11"/>
  <c r="BE158" i="11"/>
  <c r="AA158" i="11"/>
  <c r="Y158" i="11"/>
  <c r="W158" i="11"/>
  <c r="BK158" i="11"/>
  <c r="N158" i="11"/>
  <c r="BF158" i="11" s="1"/>
  <c r="BI157" i="11"/>
  <c r="BH157" i="11"/>
  <c r="BG157" i="11"/>
  <c r="BE157" i="11"/>
  <c r="AA157" i="11"/>
  <c r="Y157" i="11"/>
  <c r="W157" i="11"/>
  <c r="BK157" i="11"/>
  <c r="N157" i="11"/>
  <c r="BF157" i="11" s="1"/>
  <c r="BI156" i="11"/>
  <c r="BH156" i="11"/>
  <c r="BG156" i="11"/>
  <c r="BE156" i="11"/>
  <c r="AA156" i="11"/>
  <c r="Y156" i="11"/>
  <c r="W156" i="11"/>
  <c r="BK156" i="11"/>
  <c r="N156" i="11"/>
  <c r="BF156" i="11" s="1"/>
  <c r="BI155" i="11"/>
  <c r="BH155" i="11"/>
  <c r="BG155" i="11"/>
  <c r="BE155" i="11"/>
  <c r="AA155" i="11"/>
  <c r="Y155" i="11"/>
  <c r="W155" i="11"/>
  <c r="BK155" i="11"/>
  <c r="N155" i="11"/>
  <c r="BF155" i="11" s="1"/>
  <c r="BI154" i="11"/>
  <c r="BH154" i="11"/>
  <c r="BG154" i="11"/>
  <c r="BE154" i="11"/>
  <c r="AA154" i="11"/>
  <c r="Y154" i="11"/>
  <c r="W154" i="11"/>
  <c r="BK154" i="11"/>
  <c r="N154" i="11"/>
  <c r="BF154" i="11" s="1"/>
  <c r="BI153" i="11"/>
  <c r="BH153" i="11"/>
  <c r="BG153" i="11"/>
  <c r="BE153" i="11"/>
  <c r="AA153" i="11"/>
  <c r="Y153" i="11"/>
  <c r="W153" i="11"/>
  <c r="BK153" i="11"/>
  <c r="N153" i="11"/>
  <c r="BF153" i="11" s="1"/>
  <c r="BI152" i="11"/>
  <c r="BH152" i="11"/>
  <c r="BG152" i="11"/>
  <c r="BE152" i="11"/>
  <c r="AA152" i="11"/>
  <c r="Y152" i="11"/>
  <c r="W152" i="11"/>
  <c r="BK152" i="11"/>
  <c r="N152" i="11"/>
  <c r="BF152" i="11" s="1"/>
  <c r="BI151" i="11"/>
  <c r="BH151" i="11"/>
  <c r="BG151" i="11"/>
  <c r="BE151" i="11"/>
  <c r="AA151" i="11"/>
  <c r="Y151" i="11"/>
  <c r="W151" i="11"/>
  <c r="BK151" i="11"/>
  <c r="N151" i="11"/>
  <c r="BF151" i="11" s="1"/>
  <c r="BI150" i="11"/>
  <c r="BH150" i="11"/>
  <c r="BG150" i="11"/>
  <c r="BE150" i="11"/>
  <c r="AA150" i="11"/>
  <c r="Y150" i="11"/>
  <c r="W150" i="11"/>
  <c r="BK150" i="11"/>
  <c r="N150" i="11"/>
  <c r="BF150" i="11" s="1"/>
  <c r="BI149" i="11"/>
  <c r="BH149" i="11"/>
  <c r="BG149" i="11"/>
  <c r="BE149" i="11"/>
  <c r="AA149" i="11"/>
  <c r="Y149" i="11"/>
  <c r="W149" i="11"/>
  <c r="BK149" i="11"/>
  <c r="N149" i="11"/>
  <c r="BF149" i="11" s="1"/>
  <c r="BI148" i="11"/>
  <c r="BH148" i="11"/>
  <c r="BG148" i="11"/>
  <c r="BE148" i="11"/>
  <c r="AA148" i="11"/>
  <c r="Y148" i="11"/>
  <c r="W148" i="11"/>
  <c r="BK148" i="11"/>
  <c r="N148" i="11"/>
  <c r="BF148" i="11" s="1"/>
  <c r="BI147" i="11"/>
  <c r="BH147" i="11"/>
  <c r="BG147" i="11"/>
  <c r="BE147" i="11"/>
  <c r="AA147" i="11"/>
  <c r="Y147" i="11"/>
  <c r="W147" i="11"/>
  <c r="BK147" i="11"/>
  <c r="N147" i="11"/>
  <c r="BF147" i="11" s="1"/>
  <c r="BI146" i="11"/>
  <c r="BH146" i="11"/>
  <c r="BG146" i="11"/>
  <c r="BE146" i="11"/>
  <c r="AA146" i="11"/>
  <c r="Y146" i="11"/>
  <c r="W146" i="11"/>
  <c r="BK146" i="11"/>
  <c r="N146" i="11"/>
  <c r="BF146" i="11" s="1"/>
  <c r="BI145" i="11"/>
  <c r="BH145" i="11"/>
  <c r="BG145" i="11"/>
  <c r="BE145" i="11"/>
  <c r="AA145" i="11"/>
  <c r="Y145" i="11"/>
  <c r="W145" i="11"/>
  <c r="BK145" i="11"/>
  <c r="N145" i="11"/>
  <c r="BF145" i="11" s="1"/>
  <c r="BI144" i="11"/>
  <c r="BH144" i="11"/>
  <c r="BG144" i="11"/>
  <c r="BE144" i="11"/>
  <c r="AA144" i="11"/>
  <c r="Y144" i="11"/>
  <c r="W144" i="11"/>
  <c r="BK144" i="11"/>
  <c r="N144" i="11"/>
  <c r="BF144" i="11" s="1"/>
  <c r="BI143" i="11"/>
  <c r="BH143" i="11"/>
  <c r="BG143" i="11"/>
  <c r="BE143" i="11"/>
  <c r="AA143" i="11"/>
  <c r="Y143" i="11"/>
  <c r="W143" i="11"/>
  <c r="BK143" i="11"/>
  <c r="N143" i="11"/>
  <c r="BF143" i="11" s="1"/>
  <c r="BI142" i="11"/>
  <c r="BH142" i="11"/>
  <c r="BG142" i="11"/>
  <c r="BE142" i="11"/>
  <c r="AA142" i="11"/>
  <c r="Y142" i="11"/>
  <c r="W142" i="11"/>
  <c r="BK142" i="11"/>
  <c r="N142" i="11"/>
  <c r="BF142" i="11" s="1"/>
  <c r="BI141" i="11"/>
  <c r="BH141" i="11"/>
  <c r="BG141" i="11"/>
  <c r="BE141" i="11"/>
  <c r="AA141" i="11"/>
  <c r="Y141" i="11"/>
  <c r="W141" i="11"/>
  <c r="BK141" i="11"/>
  <c r="N141" i="11"/>
  <c r="BF141" i="11" s="1"/>
  <c r="BI140" i="11"/>
  <c r="BH140" i="11"/>
  <c r="BG140" i="11"/>
  <c r="BE140" i="11"/>
  <c r="AA140" i="11"/>
  <c r="Y140" i="11"/>
  <c r="W140" i="11"/>
  <c r="BK140" i="11"/>
  <c r="N140" i="11"/>
  <c r="BF140" i="11" s="1"/>
  <c r="BI139" i="11"/>
  <c r="BH139" i="11"/>
  <c r="BG139" i="11"/>
  <c r="BE139" i="11"/>
  <c r="AA139" i="11"/>
  <c r="Y139" i="11"/>
  <c r="W139" i="11"/>
  <c r="BK139" i="11"/>
  <c r="N139" i="11"/>
  <c r="BF139" i="11" s="1"/>
  <c r="BI138" i="11"/>
  <c r="BH138" i="11"/>
  <c r="BG138" i="11"/>
  <c r="BE138" i="11"/>
  <c r="AA138" i="11"/>
  <c r="Y138" i="11"/>
  <c r="W138" i="11"/>
  <c r="BK138" i="11"/>
  <c r="N138" i="11"/>
  <c r="BF138" i="11" s="1"/>
  <c r="BI137" i="11"/>
  <c r="BH137" i="11"/>
  <c r="BG137" i="11"/>
  <c r="BE137" i="11"/>
  <c r="AA137" i="11"/>
  <c r="Y137" i="11"/>
  <c r="W137" i="11"/>
  <c r="BK137" i="11"/>
  <c r="N137" i="11"/>
  <c r="BF137" i="11" s="1"/>
  <c r="BI136" i="11"/>
  <c r="BH136" i="11"/>
  <c r="BG136" i="11"/>
  <c r="BE136" i="11"/>
  <c r="AA136" i="11"/>
  <c r="Y136" i="11"/>
  <c r="W136" i="11"/>
  <c r="BK136" i="11"/>
  <c r="N136" i="11"/>
  <c r="BF136" i="11" s="1"/>
  <c r="BI135" i="11"/>
  <c r="BH135" i="11"/>
  <c r="BG135" i="11"/>
  <c r="BE135" i="11"/>
  <c r="AA135" i="11"/>
  <c r="Y135" i="11"/>
  <c r="W135" i="11"/>
  <c r="BK135" i="11"/>
  <c r="N135" i="11"/>
  <c r="BF135" i="11" s="1"/>
  <c r="BI134" i="11"/>
  <c r="BH134" i="11"/>
  <c r="BG134" i="11"/>
  <c r="BE134" i="11"/>
  <c r="AA134" i="11"/>
  <c r="Y134" i="11"/>
  <c r="W134" i="11"/>
  <c r="BK134" i="11"/>
  <c r="N134" i="11"/>
  <c r="BF134" i="11" s="1"/>
  <c r="BI133" i="11"/>
  <c r="BH133" i="11"/>
  <c r="BG133" i="11"/>
  <c r="BE133" i="11"/>
  <c r="AA133" i="11"/>
  <c r="Y133" i="11"/>
  <c r="W133" i="11"/>
  <c r="BK133" i="11"/>
  <c r="N133" i="11"/>
  <c r="BF133" i="11" s="1"/>
  <c r="BI132" i="11"/>
  <c r="BH132" i="11"/>
  <c r="BG132" i="11"/>
  <c r="BE132" i="11"/>
  <c r="AA132" i="11"/>
  <c r="Y132" i="11"/>
  <c r="W132" i="11"/>
  <c r="BK132" i="11"/>
  <c r="N132" i="11"/>
  <c r="BF132" i="11" s="1"/>
  <c r="BI131" i="11"/>
  <c r="BH131" i="11"/>
  <c r="BG131" i="11"/>
  <c r="BE131" i="11"/>
  <c r="AA131" i="11"/>
  <c r="Y131" i="11"/>
  <c r="W131" i="11"/>
  <c r="BK131" i="11"/>
  <c r="N131" i="11"/>
  <c r="BF131" i="11" s="1"/>
  <c r="BI130" i="11"/>
  <c r="BH130" i="11"/>
  <c r="BG130" i="11"/>
  <c r="BE130" i="11"/>
  <c r="AA130" i="11"/>
  <c r="Y130" i="11"/>
  <c r="W130" i="11"/>
  <c r="BK130" i="11"/>
  <c r="N130" i="11"/>
  <c r="BF130" i="11" s="1"/>
  <c r="BI129" i="11"/>
  <c r="BH129" i="11"/>
  <c r="BG129" i="11"/>
  <c r="BE129" i="11"/>
  <c r="AA129" i="11"/>
  <c r="Y129" i="11"/>
  <c r="W129" i="11"/>
  <c r="BK129" i="11"/>
  <c r="N129" i="11"/>
  <c r="BF129" i="11" s="1"/>
  <c r="BI128" i="11"/>
  <c r="BH128" i="11"/>
  <c r="BG128" i="11"/>
  <c r="BE128" i="11"/>
  <c r="AA128" i="11"/>
  <c r="Y128" i="11"/>
  <c r="W128" i="11"/>
  <c r="BK128" i="11"/>
  <c r="N128" i="11"/>
  <c r="BF128" i="11" s="1"/>
  <c r="BI127" i="11"/>
  <c r="BH127" i="11"/>
  <c r="BG127" i="11"/>
  <c r="BE127" i="11"/>
  <c r="AA127" i="11"/>
  <c r="Y127" i="11"/>
  <c r="W127" i="11"/>
  <c r="BK127" i="11"/>
  <c r="N127" i="11"/>
  <c r="BF127" i="11" s="1"/>
  <c r="BI126" i="11"/>
  <c r="BH126" i="11"/>
  <c r="BG126" i="11"/>
  <c r="BE126" i="11"/>
  <c r="AA126" i="11"/>
  <c r="Y126" i="11"/>
  <c r="W126" i="11"/>
  <c r="BK126" i="11"/>
  <c r="N126" i="11"/>
  <c r="BF126" i="11" s="1"/>
  <c r="BI125" i="11"/>
  <c r="BH125" i="11"/>
  <c r="BG125" i="11"/>
  <c r="BE125" i="11"/>
  <c r="AA125" i="11"/>
  <c r="Y125" i="11"/>
  <c r="W125" i="11"/>
  <c r="BK125" i="11"/>
  <c r="N125" i="11"/>
  <c r="BF125" i="11" s="1"/>
  <c r="BI124" i="11"/>
  <c r="BH124" i="11"/>
  <c r="BG124" i="11"/>
  <c r="BE124" i="11"/>
  <c r="AA124" i="11"/>
  <c r="AA123" i="11" s="1"/>
  <c r="AA122" i="11" s="1"/>
  <c r="AA121" i="11" s="1"/>
  <c r="Y124" i="11"/>
  <c r="W124" i="11"/>
  <c r="BK124" i="11"/>
  <c r="BK123" i="11" s="1"/>
  <c r="N124" i="11"/>
  <c r="BF124" i="11" s="1"/>
  <c r="F117" i="11"/>
  <c r="F115" i="11"/>
  <c r="F113" i="11"/>
  <c r="BI101" i="11"/>
  <c r="BH101" i="11"/>
  <c r="BG101" i="11"/>
  <c r="BE101" i="11"/>
  <c r="BI100" i="11"/>
  <c r="BH100" i="11"/>
  <c r="BG100" i="11"/>
  <c r="BE100" i="11"/>
  <c r="BI99" i="11"/>
  <c r="BH99" i="11"/>
  <c r="BG99" i="11"/>
  <c r="BE99" i="11"/>
  <c r="BI98" i="11"/>
  <c r="BH98" i="11"/>
  <c r="BG98" i="11"/>
  <c r="BE98" i="11"/>
  <c r="BI97" i="11"/>
  <c r="BH97" i="11"/>
  <c r="BG97" i="11"/>
  <c r="BE97" i="11"/>
  <c r="BI96" i="11"/>
  <c r="BH96" i="11"/>
  <c r="BG96" i="11"/>
  <c r="H35" i="11" s="1"/>
  <c r="BB100" i="1" s="1"/>
  <c r="BE96" i="11"/>
  <c r="M33" i="11" s="1"/>
  <c r="AV100" i="1" s="1"/>
  <c r="F84" i="11"/>
  <c r="F82" i="11"/>
  <c r="F80" i="11"/>
  <c r="O22" i="11"/>
  <c r="E22" i="11"/>
  <c r="M118" i="11" s="1"/>
  <c r="O21" i="11"/>
  <c r="O19" i="11"/>
  <c r="E19" i="11"/>
  <c r="M117" i="11" s="1"/>
  <c r="O18" i="11"/>
  <c r="O16" i="11"/>
  <c r="E16" i="11"/>
  <c r="O15" i="11"/>
  <c r="O13" i="11"/>
  <c r="E13" i="11"/>
  <c r="O12" i="11"/>
  <c r="O10" i="11"/>
  <c r="M115" i="11" s="1"/>
  <c r="F6" i="11"/>
  <c r="AY99" i="1"/>
  <c r="AX99" i="1"/>
  <c r="BI203" i="10"/>
  <c r="BH203" i="10"/>
  <c r="BG203" i="10"/>
  <c r="BE203" i="10"/>
  <c r="BK203" i="10"/>
  <c r="N203" i="10" s="1"/>
  <c r="BF203" i="10" s="1"/>
  <c r="BI202" i="10"/>
  <c r="BH202" i="10"/>
  <c r="BG202" i="10"/>
  <c r="BE202" i="10"/>
  <c r="N202" i="10"/>
  <c r="BF202" i="10" s="1"/>
  <c r="BK202" i="10"/>
  <c r="BI201" i="10"/>
  <c r="BH201" i="10"/>
  <c r="BG201" i="10"/>
  <c r="BF201" i="10"/>
  <c r="BE201" i="10"/>
  <c r="N201" i="10"/>
  <c r="BK201" i="10"/>
  <c r="BI200" i="10"/>
  <c r="BH200" i="10"/>
  <c r="BG200" i="10"/>
  <c r="BF200" i="10"/>
  <c r="BE200" i="10"/>
  <c r="BK200" i="10"/>
  <c r="N200" i="10" s="1"/>
  <c r="BI199" i="10"/>
  <c r="BH199" i="10"/>
  <c r="BG199" i="10"/>
  <c r="BE199" i="10"/>
  <c r="BK199" i="10"/>
  <c r="BI197" i="10"/>
  <c r="BH197" i="10"/>
  <c r="BG197" i="10"/>
  <c r="BE197" i="10"/>
  <c r="AA197" i="10"/>
  <c r="Y197" i="10"/>
  <c r="W197" i="10"/>
  <c r="BK197" i="10"/>
  <c r="N197" i="10"/>
  <c r="BF197" i="10" s="1"/>
  <c r="BI196" i="10"/>
  <c r="BH196" i="10"/>
  <c r="BG196" i="10"/>
  <c r="BE196" i="10"/>
  <c r="AA196" i="10"/>
  <c r="Y196" i="10"/>
  <c r="W196" i="10"/>
  <c r="BK196" i="10"/>
  <c r="N196" i="10"/>
  <c r="BF196" i="10" s="1"/>
  <c r="BI195" i="10"/>
  <c r="BH195" i="10"/>
  <c r="BG195" i="10"/>
  <c r="BE195" i="10"/>
  <c r="AA195" i="10"/>
  <c r="Y195" i="10"/>
  <c r="W195" i="10"/>
  <c r="BK195" i="10"/>
  <c r="BK192" i="10" s="1"/>
  <c r="N192" i="10" s="1"/>
  <c r="N101" i="10" s="1"/>
  <c r="N195" i="10"/>
  <c r="BF195" i="10" s="1"/>
  <c r="BI194" i="10"/>
  <c r="BH194" i="10"/>
  <c r="BG194" i="10"/>
  <c r="BE194" i="10"/>
  <c r="AA194" i="10"/>
  <c r="Y194" i="10"/>
  <c r="W194" i="10"/>
  <c r="BK194" i="10"/>
  <c r="N194" i="10"/>
  <c r="BF194" i="10" s="1"/>
  <c r="BI193" i="10"/>
  <c r="BH193" i="10"/>
  <c r="BG193" i="10"/>
  <c r="BE193" i="10"/>
  <c r="AA193" i="10"/>
  <c r="Y193" i="10"/>
  <c r="Y192" i="10" s="1"/>
  <c r="W193" i="10"/>
  <c r="W192" i="10" s="1"/>
  <c r="BK193" i="10"/>
  <c r="N193" i="10"/>
  <c r="BF193" i="10" s="1"/>
  <c r="BI191" i="10"/>
  <c r="BH191" i="10"/>
  <c r="BG191" i="10"/>
  <c r="BE191" i="10"/>
  <c r="AA191" i="10"/>
  <c r="Y191" i="10"/>
  <c r="W191" i="10"/>
  <c r="BK191" i="10"/>
  <c r="N191" i="10"/>
  <c r="BF191" i="10" s="1"/>
  <c r="BI190" i="10"/>
  <c r="BH190" i="10"/>
  <c r="BG190" i="10"/>
  <c r="BE190" i="10"/>
  <c r="AA190" i="10"/>
  <c r="Y190" i="10"/>
  <c r="W190" i="10"/>
  <c r="BK190" i="10"/>
  <c r="N190" i="10"/>
  <c r="BF190" i="10" s="1"/>
  <c r="BI189" i="10"/>
  <c r="BH189" i="10"/>
  <c r="BG189" i="10"/>
  <c r="BE189" i="10"/>
  <c r="AA189" i="10"/>
  <c r="Y189" i="10"/>
  <c r="W189" i="10"/>
  <c r="BK189" i="10"/>
  <c r="N189" i="10"/>
  <c r="BF189" i="10" s="1"/>
  <c r="BI188" i="10"/>
  <c r="BH188" i="10"/>
  <c r="BG188" i="10"/>
  <c r="BE188" i="10"/>
  <c r="AA188" i="10"/>
  <c r="AA187" i="10" s="1"/>
  <c r="Y188" i="10"/>
  <c r="W188" i="10"/>
  <c r="W187" i="10" s="1"/>
  <c r="W186" i="10" s="1"/>
  <c r="BK188" i="10"/>
  <c r="BK187" i="10" s="1"/>
  <c r="N188" i="10"/>
  <c r="BF188" i="10" s="1"/>
  <c r="BI185" i="10"/>
  <c r="BH185" i="10"/>
  <c r="BG185" i="10"/>
  <c r="BE185" i="10"/>
  <c r="AA185" i="10"/>
  <c r="AA183" i="10" s="1"/>
  <c r="Y185" i="10"/>
  <c r="W185" i="10"/>
  <c r="BK185" i="10"/>
  <c r="N185" i="10"/>
  <c r="BF185" i="10" s="1"/>
  <c r="BI184" i="10"/>
  <c r="BH184" i="10"/>
  <c r="BG184" i="10"/>
  <c r="BE184" i="10"/>
  <c r="AA184" i="10"/>
  <c r="Y184" i="10"/>
  <c r="Y183" i="10" s="1"/>
  <c r="W184" i="10"/>
  <c r="W183" i="10" s="1"/>
  <c r="BK184" i="10"/>
  <c r="BK183" i="10" s="1"/>
  <c r="N183" i="10" s="1"/>
  <c r="N98" i="10" s="1"/>
  <c r="N184" i="10"/>
  <c r="BF184" i="10" s="1"/>
  <c r="BI182" i="10"/>
  <c r="BH182" i="10"/>
  <c r="BG182" i="10"/>
  <c r="BE182" i="10"/>
  <c r="AA182" i="10"/>
  <c r="Y182" i="10"/>
  <c r="W182" i="10"/>
  <c r="BK182" i="10"/>
  <c r="N182" i="10"/>
  <c r="BF182" i="10" s="1"/>
  <c r="BI181" i="10"/>
  <c r="BH181" i="10"/>
  <c r="BG181" i="10"/>
  <c r="BE181" i="10"/>
  <c r="AA181" i="10"/>
  <c r="Y181" i="10"/>
  <c r="W181" i="10"/>
  <c r="BK181" i="10"/>
  <c r="N181" i="10"/>
  <c r="BF181" i="10" s="1"/>
  <c r="BI180" i="10"/>
  <c r="BH180" i="10"/>
  <c r="BG180" i="10"/>
  <c r="BE180" i="10"/>
  <c r="AA180" i="10"/>
  <c r="Y180" i="10"/>
  <c r="W180" i="10"/>
  <c r="BK180" i="10"/>
  <c r="N180" i="10"/>
  <c r="BF180" i="10" s="1"/>
  <c r="BI179" i="10"/>
  <c r="BH179" i="10"/>
  <c r="BG179" i="10"/>
  <c r="BE179" i="10"/>
  <c r="AA179" i="10"/>
  <c r="Y179" i="10"/>
  <c r="W179" i="10"/>
  <c r="BK179" i="10"/>
  <c r="N179" i="10"/>
  <c r="BF179" i="10" s="1"/>
  <c r="BI178" i="10"/>
  <c r="BH178" i="10"/>
  <c r="BG178" i="10"/>
  <c r="BE178" i="10"/>
  <c r="AA178" i="10"/>
  <c r="Y178" i="10"/>
  <c r="W178" i="10"/>
  <c r="BK178" i="10"/>
  <c r="N178" i="10"/>
  <c r="BF178" i="10" s="1"/>
  <c r="BI177" i="10"/>
  <c r="BH177" i="10"/>
  <c r="BG177" i="10"/>
  <c r="BE177" i="10"/>
  <c r="AA177" i="10"/>
  <c r="Y177" i="10"/>
  <c r="W177" i="10"/>
  <c r="BK177" i="10"/>
  <c r="N177" i="10"/>
  <c r="BF177" i="10" s="1"/>
  <c r="BI176" i="10"/>
  <c r="BH176" i="10"/>
  <c r="BG176" i="10"/>
  <c r="BE176" i="10"/>
  <c r="AA176" i="10"/>
  <c r="Y176" i="10"/>
  <c r="W176" i="10"/>
  <c r="BK176" i="10"/>
  <c r="N176" i="10"/>
  <c r="BF176" i="10" s="1"/>
  <c r="BI175" i="10"/>
  <c r="BH175" i="10"/>
  <c r="BG175" i="10"/>
  <c r="BE175" i="10"/>
  <c r="AA175" i="10"/>
  <c r="Y175" i="10"/>
  <c r="W175" i="10"/>
  <c r="BK175" i="10"/>
  <c r="N175" i="10"/>
  <c r="BF175" i="10" s="1"/>
  <c r="BI174" i="10"/>
  <c r="BH174" i="10"/>
  <c r="BG174" i="10"/>
  <c r="BE174" i="10"/>
  <c r="AA174" i="10"/>
  <c r="Y174" i="10"/>
  <c r="W174" i="10"/>
  <c r="BK174" i="10"/>
  <c r="N174" i="10"/>
  <c r="BF174" i="10" s="1"/>
  <c r="BI173" i="10"/>
  <c r="BH173" i="10"/>
  <c r="BG173" i="10"/>
  <c r="BE173" i="10"/>
  <c r="AA173" i="10"/>
  <c r="Y173" i="10"/>
  <c r="W173" i="10"/>
  <c r="BK173" i="10"/>
  <c r="N173" i="10"/>
  <c r="BF173" i="10" s="1"/>
  <c r="BI172" i="10"/>
  <c r="BH172" i="10"/>
  <c r="BG172" i="10"/>
  <c r="BE172" i="10"/>
  <c r="AA172" i="10"/>
  <c r="Y172" i="10"/>
  <c r="W172" i="10"/>
  <c r="BK172" i="10"/>
  <c r="N172" i="10"/>
  <c r="BF172" i="10" s="1"/>
  <c r="BI171" i="10"/>
  <c r="BH171" i="10"/>
  <c r="BG171" i="10"/>
  <c r="BE171" i="10"/>
  <c r="AA171" i="10"/>
  <c r="AA170" i="10" s="1"/>
  <c r="Y171" i="10"/>
  <c r="Y170" i="10" s="1"/>
  <c r="W171" i="10"/>
  <c r="W170" i="10" s="1"/>
  <c r="BK171" i="10"/>
  <c r="N171" i="10"/>
  <c r="BF171" i="10" s="1"/>
  <c r="BI169" i="10"/>
  <c r="BH169" i="10"/>
  <c r="BG169" i="10"/>
  <c r="BE169" i="10"/>
  <c r="AA169" i="10"/>
  <c r="Y169" i="10"/>
  <c r="W169" i="10"/>
  <c r="BK169" i="10"/>
  <c r="N169" i="10"/>
  <c r="BF169" i="10" s="1"/>
  <c r="BI168" i="10"/>
  <c r="BH168" i="10"/>
  <c r="BG168" i="10"/>
  <c r="BE168" i="10"/>
  <c r="AA168" i="10"/>
  <c r="Y168" i="10"/>
  <c r="W168" i="10"/>
  <c r="BK168" i="10"/>
  <c r="N168" i="10"/>
  <c r="BF168" i="10" s="1"/>
  <c r="BI167" i="10"/>
  <c r="BH167" i="10"/>
  <c r="BG167" i="10"/>
  <c r="BE167" i="10"/>
  <c r="AA167" i="10"/>
  <c r="Y167" i="10"/>
  <c r="W167" i="10"/>
  <c r="BK167" i="10"/>
  <c r="N167" i="10"/>
  <c r="BF167" i="10" s="1"/>
  <c r="BI166" i="10"/>
  <c r="BH166" i="10"/>
  <c r="BG166" i="10"/>
  <c r="BE166" i="10"/>
  <c r="AA166" i="10"/>
  <c r="Y166" i="10"/>
  <c r="W166" i="10"/>
  <c r="BK166" i="10"/>
  <c r="N166" i="10"/>
  <c r="BF166" i="10" s="1"/>
  <c r="BI165" i="10"/>
  <c r="BH165" i="10"/>
  <c r="BG165" i="10"/>
  <c r="BE165" i="10"/>
  <c r="AA165" i="10"/>
  <c r="Y165" i="10"/>
  <c r="W165" i="10"/>
  <c r="BK165" i="10"/>
  <c r="N165" i="10"/>
  <c r="BF165" i="10" s="1"/>
  <c r="BI164" i="10"/>
  <c r="BH164" i="10"/>
  <c r="BG164" i="10"/>
  <c r="BE164" i="10"/>
  <c r="AA164" i="10"/>
  <c r="AA163" i="10" s="1"/>
  <c r="Y164" i="10"/>
  <c r="W164" i="10"/>
  <c r="W163" i="10" s="1"/>
  <c r="BK164" i="10"/>
  <c r="BK163" i="10" s="1"/>
  <c r="N163" i="10" s="1"/>
  <c r="N96" i="10" s="1"/>
  <c r="N164" i="10"/>
  <c r="BF164" i="10" s="1"/>
  <c r="BI162" i="10"/>
  <c r="BH162" i="10"/>
  <c r="BG162" i="10"/>
  <c r="BE162" i="10"/>
  <c r="AA162" i="10"/>
  <c r="Y162" i="10"/>
  <c r="W162" i="10"/>
  <c r="BK162" i="10"/>
  <c r="N162" i="10"/>
  <c r="BF162" i="10" s="1"/>
  <c r="BI161" i="10"/>
  <c r="BH161" i="10"/>
  <c r="BG161" i="10"/>
  <c r="BE161" i="10"/>
  <c r="AA161" i="10"/>
  <c r="Y161" i="10"/>
  <c r="W161" i="10"/>
  <c r="BK161" i="10"/>
  <c r="N161" i="10"/>
  <c r="BF161" i="10" s="1"/>
  <c r="BI160" i="10"/>
  <c r="BH160" i="10"/>
  <c r="BG160" i="10"/>
  <c r="BE160" i="10"/>
  <c r="AA160" i="10"/>
  <c r="Y160" i="10"/>
  <c r="W160" i="10"/>
  <c r="BK160" i="10"/>
  <c r="N160" i="10"/>
  <c r="BF160" i="10" s="1"/>
  <c r="BI159" i="10"/>
  <c r="BH159" i="10"/>
  <c r="BG159" i="10"/>
  <c r="BE159" i="10"/>
  <c r="AA159" i="10"/>
  <c r="Y159" i="10"/>
  <c r="W159" i="10"/>
  <c r="BK159" i="10"/>
  <c r="N159" i="10"/>
  <c r="BF159" i="10" s="1"/>
  <c r="BI158" i="10"/>
  <c r="BH158" i="10"/>
  <c r="BG158" i="10"/>
  <c r="BE158" i="10"/>
  <c r="AA158" i="10"/>
  <c r="Y158" i="10"/>
  <c r="W158" i="10"/>
  <c r="BK158" i="10"/>
  <c r="N158" i="10"/>
  <c r="BF158" i="10" s="1"/>
  <c r="BI157" i="10"/>
  <c r="BH157" i="10"/>
  <c r="BG157" i="10"/>
  <c r="BE157" i="10"/>
  <c r="AA157" i="10"/>
  <c r="Y157" i="10"/>
  <c r="Y156" i="10" s="1"/>
  <c r="W157" i="10"/>
  <c r="BK157" i="10"/>
  <c r="BK156" i="10" s="1"/>
  <c r="N156" i="10" s="1"/>
  <c r="N95" i="10" s="1"/>
  <c r="N157" i="10"/>
  <c r="BF157" i="10" s="1"/>
  <c r="BI155" i="10"/>
  <c r="BH155" i="10"/>
  <c r="BG155" i="10"/>
  <c r="BE155" i="10"/>
  <c r="AA155" i="10"/>
  <c r="Y155" i="10"/>
  <c r="W155" i="10"/>
  <c r="BK155" i="10"/>
  <c r="N155" i="10"/>
  <c r="BF155" i="10" s="1"/>
  <c r="BI154" i="10"/>
  <c r="BH154" i="10"/>
  <c r="BG154" i="10"/>
  <c r="BE154" i="10"/>
  <c r="AA154" i="10"/>
  <c r="AA153" i="10" s="1"/>
  <c r="Y154" i="10"/>
  <c r="Y153" i="10" s="1"/>
  <c r="W154" i="10"/>
  <c r="W153" i="10" s="1"/>
  <c r="BK154" i="10"/>
  <c r="BK153" i="10" s="1"/>
  <c r="N153" i="10" s="1"/>
  <c r="N94" i="10" s="1"/>
  <c r="N154" i="10"/>
  <c r="BF154" i="10" s="1"/>
  <c r="BI152" i="10"/>
  <c r="BH152" i="10"/>
  <c r="BG152" i="10"/>
  <c r="BE152" i="10"/>
  <c r="AA152" i="10"/>
  <c r="Y152" i="10"/>
  <c r="W152" i="10"/>
  <c r="BK152" i="10"/>
  <c r="N152" i="10"/>
  <c r="BF152" i="10" s="1"/>
  <c r="BI151" i="10"/>
  <c r="BH151" i="10"/>
  <c r="BG151" i="10"/>
  <c r="BE151" i="10"/>
  <c r="AA151" i="10"/>
  <c r="Y151" i="10"/>
  <c r="W151" i="10"/>
  <c r="BK151" i="10"/>
  <c r="N151" i="10"/>
  <c r="BF151" i="10" s="1"/>
  <c r="BI150" i="10"/>
  <c r="BH150" i="10"/>
  <c r="BG150" i="10"/>
  <c r="BE150" i="10"/>
  <c r="AA150" i="10"/>
  <c r="Y150" i="10"/>
  <c r="W150" i="10"/>
  <c r="BK150" i="10"/>
  <c r="N150" i="10"/>
  <c r="BF150" i="10" s="1"/>
  <c r="BI149" i="10"/>
  <c r="BH149" i="10"/>
  <c r="BG149" i="10"/>
  <c r="BE149" i="10"/>
  <c r="AA149" i="10"/>
  <c r="Y149" i="10"/>
  <c r="W149" i="10"/>
  <c r="BK149" i="10"/>
  <c r="N149" i="10"/>
  <c r="BF149" i="10" s="1"/>
  <c r="BI148" i="10"/>
  <c r="BH148" i="10"/>
  <c r="BG148" i="10"/>
  <c r="BE148" i="10"/>
  <c r="AA148" i="10"/>
  <c r="Y148" i="10"/>
  <c r="W148" i="10"/>
  <c r="BK148" i="10"/>
  <c r="N148" i="10"/>
  <c r="BF148" i="10" s="1"/>
  <c r="BI147" i="10"/>
  <c r="BH147" i="10"/>
  <c r="BG147" i="10"/>
  <c r="BE147" i="10"/>
  <c r="AA147" i="10"/>
  <c r="Y147" i="10"/>
  <c r="W147" i="10"/>
  <c r="BK147" i="10"/>
  <c r="N147" i="10"/>
  <c r="BF147" i="10" s="1"/>
  <c r="BI146" i="10"/>
  <c r="BH146" i="10"/>
  <c r="BG146" i="10"/>
  <c r="BE146" i="10"/>
  <c r="AA146" i="10"/>
  <c r="AA145" i="10" s="1"/>
  <c r="Y146" i="10"/>
  <c r="Y145" i="10" s="1"/>
  <c r="W146" i="10"/>
  <c r="W145" i="10" s="1"/>
  <c r="BK146" i="10"/>
  <c r="BK145" i="10" s="1"/>
  <c r="N145" i="10" s="1"/>
  <c r="N93" i="10" s="1"/>
  <c r="N146" i="10"/>
  <c r="BF146" i="10" s="1"/>
  <c r="BI144" i="10"/>
  <c r="BH144" i="10"/>
  <c r="BG144" i="10"/>
  <c r="BE144" i="10"/>
  <c r="AA144" i="10"/>
  <c r="Y144" i="10"/>
  <c r="W144" i="10"/>
  <c r="BK144" i="10"/>
  <c r="N144" i="10"/>
  <c r="BF144" i="10" s="1"/>
  <c r="BI143" i="10"/>
  <c r="BH143" i="10"/>
  <c r="BG143" i="10"/>
  <c r="BE143" i="10"/>
  <c r="AA143" i="10"/>
  <c r="Y143" i="10"/>
  <c r="W143" i="10"/>
  <c r="BK143" i="10"/>
  <c r="N143" i="10"/>
  <c r="BF143" i="10" s="1"/>
  <c r="BI142" i="10"/>
  <c r="BH142" i="10"/>
  <c r="BG142" i="10"/>
  <c r="BE142" i="10"/>
  <c r="AA142" i="10"/>
  <c r="Y142" i="10"/>
  <c r="W142" i="10"/>
  <c r="BK142" i="10"/>
  <c r="N142" i="10"/>
  <c r="BF142" i="10" s="1"/>
  <c r="BI141" i="10"/>
  <c r="BH141" i="10"/>
  <c r="BG141" i="10"/>
  <c r="BE141" i="10"/>
  <c r="AA141" i="10"/>
  <c r="Y141" i="10"/>
  <c r="W141" i="10"/>
  <c r="BK141" i="10"/>
  <c r="N141" i="10"/>
  <c r="BF141" i="10" s="1"/>
  <c r="BI140" i="10"/>
  <c r="BH140" i="10"/>
  <c r="BG140" i="10"/>
  <c r="BE140" i="10"/>
  <c r="AA140" i="10"/>
  <c r="AA139" i="10" s="1"/>
  <c r="Y140" i="10"/>
  <c r="Y139" i="10" s="1"/>
  <c r="W140" i="10"/>
  <c r="W139" i="10" s="1"/>
  <c r="BK140" i="10"/>
  <c r="BK139" i="10" s="1"/>
  <c r="N139" i="10" s="1"/>
  <c r="N92" i="10" s="1"/>
  <c r="N140" i="10"/>
  <c r="BF140" i="10" s="1"/>
  <c r="BI138" i="10"/>
  <c r="BH138" i="10"/>
  <c r="BG138" i="10"/>
  <c r="BE138" i="10"/>
  <c r="AA138" i="10"/>
  <c r="Y138" i="10"/>
  <c r="W138" i="10"/>
  <c r="BK138" i="10"/>
  <c r="N138" i="10"/>
  <c r="BF138" i="10" s="1"/>
  <c r="BI137" i="10"/>
  <c r="BH137" i="10"/>
  <c r="BG137" i="10"/>
  <c r="BE137" i="10"/>
  <c r="AA137" i="10"/>
  <c r="Y137" i="10"/>
  <c r="W137" i="10"/>
  <c r="BK137" i="10"/>
  <c r="N137" i="10"/>
  <c r="BF137" i="10" s="1"/>
  <c r="BI136" i="10"/>
  <c r="BH136" i="10"/>
  <c r="BG136" i="10"/>
  <c r="BE136" i="10"/>
  <c r="AA136" i="10"/>
  <c r="Y136" i="10"/>
  <c r="W136" i="10"/>
  <c r="BK136" i="10"/>
  <c r="N136" i="10"/>
  <c r="BF136" i="10" s="1"/>
  <c r="BI135" i="10"/>
  <c r="BH135" i="10"/>
  <c r="BG135" i="10"/>
  <c r="BE135" i="10"/>
  <c r="AA135" i="10"/>
  <c r="Y135" i="10"/>
  <c r="W135" i="10"/>
  <c r="BK135" i="10"/>
  <c r="N135" i="10"/>
  <c r="BF135" i="10" s="1"/>
  <c r="BI134" i="10"/>
  <c r="BH134" i="10"/>
  <c r="BG134" i="10"/>
  <c r="BE134" i="10"/>
  <c r="AA134" i="10"/>
  <c r="Y134" i="10"/>
  <c r="W134" i="10"/>
  <c r="BK134" i="10"/>
  <c r="N134" i="10"/>
  <c r="BF134" i="10" s="1"/>
  <c r="BI133" i="10"/>
  <c r="BH133" i="10"/>
  <c r="BG133" i="10"/>
  <c r="BE133" i="10"/>
  <c r="AA133" i="10"/>
  <c r="Y133" i="10"/>
  <c r="Y132" i="10" s="1"/>
  <c r="W133" i="10"/>
  <c r="W132" i="10" s="1"/>
  <c r="BK133" i="10"/>
  <c r="BK132" i="10" s="1"/>
  <c r="N133" i="10"/>
  <c r="BF133" i="10" s="1"/>
  <c r="M127" i="10"/>
  <c r="F127" i="10"/>
  <c r="F126" i="10"/>
  <c r="F124" i="10"/>
  <c r="F122" i="10"/>
  <c r="BI110" i="10"/>
  <c r="BH110" i="10"/>
  <c r="BG110" i="10"/>
  <c r="BE110" i="10"/>
  <c r="BI109" i="10"/>
  <c r="BH109" i="10"/>
  <c r="BG109" i="10"/>
  <c r="BE109" i="10"/>
  <c r="BI108" i="10"/>
  <c r="BH108" i="10"/>
  <c r="BG108" i="10"/>
  <c r="BE108" i="10"/>
  <c r="BI107" i="10"/>
  <c r="BH107" i="10"/>
  <c r="BG107" i="10"/>
  <c r="BE107" i="10"/>
  <c r="BI106" i="10"/>
  <c r="BH106" i="10"/>
  <c r="BG106" i="10"/>
  <c r="BE106" i="10"/>
  <c r="BI105" i="10"/>
  <c r="H37" i="10" s="1"/>
  <c r="BD99" i="1" s="1"/>
  <c r="BH105" i="10"/>
  <c r="H36" i="10" s="1"/>
  <c r="BC99" i="1" s="1"/>
  <c r="BG105" i="10"/>
  <c r="H35" i="10" s="1"/>
  <c r="BB99" i="1" s="1"/>
  <c r="BE105" i="10"/>
  <c r="H33" i="10" s="1"/>
  <c r="AZ99" i="1" s="1"/>
  <c r="M85" i="10"/>
  <c r="F85" i="10"/>
  <c r="F84" i="10"/>
  <c r="F82" i="10"/>
  <c r="F80" i="10"/>
  <c r="F78" i="10"/>
  <c r="O22" i="10"/>
  <c r="E22" i="10"/>
  <c r="O21" i="10"/>
  <c r="O19" i="10"/>
  <c r="E19" i="10"/>
  <c r="M126" i="10" s="1"/>
  <c r="O18" i="10"/>
  <c r="O16" i="10"/>
  <c r="E16" i="10"/>
  <c r="O15" i="10"/>
  <c r="O13" i="10"/>
  <c r="E13" i="10"/>
  <c r="O12" i="10"/>
  <c r="O10" i="10"/>
  <c r="M124" i="10" s="1"/>
  <c r="F6" i="10"/>
  <c r="F120" i="10" s="1"/>
  <c r="BK138" i="9"/>
  <c r="N138" i="9" s="1"/>
  <c r="N93" i="9" s="1"/>
  <c r="AY98" i="1"/>
  <c r="AX98" i="1"/>
  <c r="BI161" i="9"/>
  <c r="BH161" i="9"/>
  <c r="BG161" i="9"/>
  <c r="BE161" i="9"/>
  <c r="N161" i="9"/>
  <c r="BF161" i="9" s="1"/>
  <c r="BK161" i="9"/>
  <c r="BI160" i="9"/>
  <c r="BH160" i="9"/>
  <c r="BG160" i="9"/>
  <c r="BE160" i="9"/>
  <c r="BK160" i="9"/>
  <c r="N160" i="9" s="1"/>
  <c r="BF160" i="9" s="1"/>
  <c r="BI159" i="9"/>
  <c r="BH159" i="9"/>
  <c r="BG159" i="9"/>
  <c r="BE159" i="9"/>
  <c r="BK159" i="9"/>
  <c r="N159" i="9" s="1"/>
  <c r="BF159" i="9" s="1"/>
  <c r="BI158" i="9"/>
  <c r="BH158" i="9"/>
  <c r="BG158" i="9"/>
  <c r="BE158" i="9"/>
  <c r="N158" i="9"/>
  <c r="BF158" i="9" s="1"/>
  <c r="BK158" i="9"/>
  <c r="BI157" i="9"/>
  <c r="BH157" i="9"/>
  <c r="BG157" i="9"/>
  <c r="BE157" i="9"/>
  <c r="BK157" i="9"/>
  <c r="N157" i="9" s="1"/>
  <c r="BF157" i="9" s="1"/>
  <c r="BI155" i="9"/>
  <c r="BH155" i="9"/>
  <c r="BG155" i="9"/>
  <c r="BE155" i="9"/>
  <c r="AA155" i="9"/>
  <c r="Y155" i="9"/>
  <c r="Y153" i="9" s="1"/>
  <c r="W155" i="9"/>
  <c r="W153" i="9" s="1"/>
  <c r="BK155" i="9"/>
  <c r="N155" i="9"/>
  <c r="BF155" i="9" s="1"/>
  <c r="BI154" i="9"/>
  <c r="BH154" i="9"/>
  <c r="BG154" i="9"/>
  <c r="BE154" i="9"/>
  <c r="AA154" i="9"/>
  <c r="AA153" i="9" s="1"/>
  <c r="Y154" i="9"/>
  <c r="W154" i="9"/>
  <c r="BK154" i="9"/>
  <c r="BK153" i="9" s="1"/>
  <c r="N153" i="9" s="1"/>
  <c r="N96" i="9" s="1"/>
  <c r="N154" i="9"/>
  <c r="BF154" i="9" s="1"/>
  <c r="BI152" i="9"/>
  <c r="BH152" i="9"/>
  <c r="BG152" i="9"/>
  <c r="BE152" i="9"/>
  <c r="AA152" i="9"/>
  <c r="Y152" i="9"/>
  <c r="W152" i="9"/>
  <c r="BK152" i="9"/>
  <c r="N152" i="9"/>
  <c r="BF152" i="9" s="1"/>
  <c r="BI151" i="9"/>
  <c r="BH151" i="9"/>
  <c r="BG151" i="9"/>
  <c r="BE151" i="9"/>
  <c r="AA151" i="9"/>
  <c r="Y151" i="9"/>
  <c r="W151" i="9"/>
  <c r="BK151" i="9"/>
  <c r="N151" i="9"/>
  <c r="BF151" i="9" s="1"/>
  <c r="BI150" i="9"/>
  <c r="BH150" i="9"/>
  <c r="BG150" i="9"/>
  <c r="BE150" i="9"/>
  <c r="AA150" i="9"/>
  <c r="AA148" i="9" s="1"/>
  <c r="Y150" i="9"/>
  <c r="W150" i="9"/>
  <c r="W148" i="9" s="1"/>
  <c r="BK150" i="9"/>
  <c r="N150" i="9"/>
  <c r="BF150" i="9" s="1"/>
  <c r="BI149" i="9"/>
  <c r="BH149" i="9"/>
  <c r="BG149" i="9"/>
  <c r="BE149" i="9"/>
  <c r="AA149" i="9"/>
  <c r="Y149" i="9"/>
  <c r="Y148" i="9" s="1"/>
  <c r="W149" i="9"/>
  <c r="BK149" i="9"/>
  <c r="BK148" i="9" s="1"/>
  <c r="N148" i="9" s="1"/>
  <c r="N95" i="9" s="1"/>
  <c r="N149" i="9"/>
  <c r="BF149" i="9" s="1"/>
  <c r="BI147" i="9"/>
  <c r="BH147" i="9"/>
  <c r="BG147" i="9"/>
  <c r="BE147" i="9"/>
  <c r="AA147" i="9"/>
  <c r="Y147" i="9"/>
  <c r="W147" i="9"/>
  <c r="BK147" i="9"/>
  <c r="N147" i="9"/>
  <c r="BF147" i="9" s="1"/>
  <c r="BI146" i="9"/>
  <c r="BH146" i="9"/>
  <c r="BG146" i="9"/>
  <c r="BE146" i="9"/>
  <c r="AA146" i="9"/>
  <c r="Y146" i="9"/>
  <c r="W146" i="9"/>
  <c r="BK146" i="9"/>
  <c r="N146" i="9"/>
  <c r="BF146" i="9" s="1"/>
  <c r="BI145" i="9"/>
  <c r="BH145" i="9"/>
  <c r="BG145" i="9"/>
  <c r="BE145" i="9"/>
  <c r="AA145" i="9"/>
  <c r="Y145" i="9"/>
  <c r="W145" i="9"/>
  <c r="BK145" i="9"/>
  <c r="N145" i="9"/>
  <c r="BF145" i="9" s="1"/>
  <c r="BI144" i="9"/>
  <c r="BH144" i="9"/>
  <c r="BG144" i="9"/>
  <c r="BE144" i="9"/>
  <c r="AA144" i="9"/>
  <c r="Y144" i="9"/>
  <c r="W144" i="9"/>
  <c r="BK144" i="9"/>
  <c r="N144" i="9"/>
  <c r="BF144" i="9" s="1"/>
  <c r="BI143" i="9"/>
  <c r="BH143" i="9"/>
  <c r="BG143" i="9"/>
  <c r="BE143" i="9"/>
  <c r="AA143" i="9"/>
  <c r="Y143" i="9"/>
  <c r="W143" i="9"/>
  <c r="BK143" i="9"/>
  <c r="N143" i="9"/>
  <c r="BF143" i="9" s="1"/>
  <c r="BI142" i="9"/>
  <c r="BH142" i="9"/>
  <c r="BG142" i="9"/>
  <c r="BE142" i="9"/>
  <c r="AA142" i="9"/>
  <c r="Y142" i="9"/>
  <c r="Y141" i="9" s="1"/>
  <c r="W142" i="9"/>
  <c r="BK142" i="9"/>
  <c r="BK141" i="9" s="1"/>
  <c r="N141" i="9" s="1"/>
  <c r="N94" i="9" s="1"/>
  <c r="N142" i="9"/>
  <c r="BF142" i="9" s="1"/>
  <c r="BI140" i="9"/>
  <c r="BH140" i="9"/>
  <c r="BG140" i="9"/>
  <c r="BE140" i="9"/>
  <c r="AA140" i="9"/>
  <c r="Y140" i="9"/>
  <c r="W140" i="9"/>
  <c r="W138" i="9" s="1"/>
  <c r="BK140" i="9"/>
  <c r="N140" i="9"/>
  <c r="BF140" i="9" s="1"/>
  <c r="BI139" i="9"/>
  <c r="BH139" i="9"/>
  <c r="BG139" i="9"/>
  <c r="BE139" i="9"/>
  <c r="AA139" i="9"/>
  <c r="AA138" i="9" s="1"/>
  <c r="Y139" i="9"/>
  <c r="Y138" i="9" s="1"/>
  <c r="W139" i="9"/>
  <c r="BK139" i="9"/>
  <c r="N139" i="9"/>
  <c r="BF139" i="9" s="1"/>
  <c r="BI137" i="9"/>
  <c r="BH137" i="9"/>
  <c r="BG137" i="9"/>
  <c r="BE137" i="9"/>
  <c r="AA137" i="9"/>
  <c r="Y137" i="9"/>
  <c r="W137" i="9"/>
  <c r="BK137" i="9"/>
  <c r="N137" i="9"/>
  <c r="BF137" i="9" s="1"/>
  <c r="BI136" i="9"/>
  <c r="BH136" i="9"/>
  <c r="BG136" i="9"/>
  <c r="BE136" i="9"/>
  <c r="AA136" i="9"/>
  <c r="Y136" i="9"/>
  <c r="W136" i="9"/>
  <c r="BK136" i="9"/>
  <c r="N136" i="9"/>
  <c r="BF136" i="9" s="1"/>
  <c r="BI135" i="9"/>
  <c r="BH135" i="9"/>
  <c r="BG135" i="9"/>
  <c r="BE135" i="9"/>
  <c r="AA135" i="9"/>
  <c r="Y135" i="9"/>
  <c r="W135" i="9"/>
  <c r="BK135" i="9"/>
  <c r="N135" i="9"/>
  <c r="BF135" i="9" s="1"/>
  <c r="BI134" i="9"/>
  <c r="BH134" i="9"/>
  <c r="BG134" i="9"/>
  <c r="BE134" i="9"/>
  <c r="AA134" i="9"/>
  <c r="Y134" i="9"/>
  <c r="W134" i="9"/>
  <c r="BK134" i="9"/>
  <c r="N134" i="9"/>
  <c r="BF134" i="9" s="1"/>
  <c r="BI133" i="9"/>
  <c r="BH133" i="9"/>
  <c r="BG133" i="9"/>
  <c r="BE133" i="9"/>
  <c r="AA133" i="9"/>
  <c r="Y133" i="9"/>
  <c r="W133" i="9"/>
  <c r="BK133" i="9"/>
  <c r="N133" i="9"/>
  <c r="BF133" i="9" s="1"/>
  <c r="BI132" i="9"/>
  <c r="BH132" i="9"/>
  <c r="BG132" i="9"/>
  <c r="BE132" i="9"/>
  <c r="AA132" i="9"/>
  <c r="Y132" i="9"/>
  <c r="W132" i="9"/>
  <c r="BK132" i="9"/>
  <c r="N132" i="9"/>
  <c r="BF132" i="9" s="1"/>
  <c r="BI131" i="9"/>
  <c r="BH131" i="9"/>
  <c r="BG131" i="9"/>
  <c r="BE131" i="9"/>
  <c r="AA131" i="9"/>
  <c r="Y131" i="9"/>
  <c r="W131" i="9"/>
  <c r="BK131" i="9"/>
  <c r="N131" i="9"/>
  <c r="BF131" i="9" s="1"/>
  <c r="BI130" i="9"/>
  <c r="BH130" i="9"/>
  <c r="BG130" i="9"/>
  <c r="H36" i="9" s="1"/>
  <c r="BB98" i="1" s="1"/>
  <c r="BE130" i="9"/>
  <c r="AA130" i="9"/>
  <c r="Y130" i="9"/>
  <c r="W130" i="9"/>
  <c r="BK130" i="9"/>
  <c r="N130" i="9"/>
  <c r="BF130" i="9" s="1"/>
  <c r="BI129" i="9"/>
  <c r="BH129" i="9"/>
  <c r="BG129" i="9"/>
  <c r="BE129" i="9"/>
  <c r="AA129" i="9"/>
  <c r="AA128" i="9" s="1"/>
  <c r="Y129" i="9"/>
  <c r="W129" i="9"/>
  <c r="BK129" i="9"/>
  <c r="BK128" i="9" s="1"/>
  <c r="N129" i="9"/>
  <c r="BF129" i="9" s="1"/>
  <c r="F120" i="9"/>
  <c r="F118" i="9"/>
  <c r="BI105" i="9"/>
  <c r="BH105" i="9"/>
  <c r="BG105" i="9"/>
  <c r="BE105" i="9"/>
  <c r="BI104" i="9"/>
  <c r="BH104" i="9"/>
  <c r="BG104" i="9"/>
  <c r="BE104" i="9"/>
  <c r="BI103" i="9"/>
  <c r="BH103" i="9"/>
  <c r="BG103" i="9"/>
  <c r="BE103" i="9"/>
  <c r="BI102" i="9"/>
  <c r="BH102" i="9"/>
  <c r="BG102" i="9"/>
  <c r="BE102" i="9"/>
  <c r="BI101" i="9"/>
  <c r="BH101" i="9"/>
  <c r="BG101" i="9"/>
  <c r="BE101" i="9"/>
  <c r="BI100" i="9"/>
  <c r="BH100" i="9"/>
  <c r="BG100" i="9"/>
  <c r="BE100" i="9"/>
  <c r="M34" i="9" s="1"/>
  <c r="AV98" i="1" s="1"/>
  <c r="F83" i="9"/>
  <c r="F81" i="9"/>
  <c r="O23" i="9"/>
  <c r="E23" i="9"/>
  <c r="O22" i="9"/>
  <c r="O20" i="9"/>
  <c r="E20" i="9"/>
  <c r="M122" i="9" s="1"/>
  <c r="O19" i="9"/>
  <c r="O17" i="9"/>
  <c r="E17" i="9"/>
  <c r="O16" i="9"/>
  <c r="O14" i="9"/>
  <c r="E14" i="9"/>
  <c r="F122" i="9" s="1"/>
  <c r="O13" i="9"/>
  <c r="O11" i="9"/>
  <c r="M83" i="9" s="1"/>
  <c r="F6" i="9"/>
  <c r="AA157" i="8"/>
  <c r="W157" i="8"/>
  <c r="N157" i="8"/>
  <c r="N95" i="8" s="1"/>
  <c r="BK149" i="8"/>
  <c r="N149" i="8" s="1"/>
  <c r="N94" i="8" s="1"/>
  <c r="AY97" i="1"/>
  <c r="AX97" i="1"/>
  <c r="BI165" i="8"/>
  <c r="BH165" i="8"/>
  <c r="BG165" i="8"/>
  <c r="BE165" i="8"/>
  <c r="N165" i="8"/>
  <c r="BF165" i="8" s="1"/>
  <c r="BK165" i="8"/>
  <c r="BI164" i="8"/>
  <c r="BH164" i="8"/>
  <c r="BG164" i="8"/>
  <c r="BE164" i="8"/>
  <c r="BK164" i="8"/>
  <c r="N164" i="8" s="1"/>
  <c r="BF164" i="8" s="1"/>
  <c r="BI163" i="8"/>
  <c r="BH163" i="8"/>
  <c r="BG163" i="8"/>
  <c r="BE163" i="8"/>
  <c r="N163" i="8"/>
  <c r="BF163" i="8" s="1"/>
  <c r="BK163" i="8"/>
  <c r="BI162" i="8"/>
  <c r="BH162" i="8"/>
  <c r="BG162" i="8"/>
  <c r="BE162" i="8"/>
  <c r="N162" i="8"/>
  <c r="BF162" i="8" s="1"/>
  <c r="BK162" i="8"/>
  <c r="BI161" i="8"/>
  <c r="BH161" i="8"/>
  <c r="BG161" i="8"/>
  <c r="BF161" i="8"/>
  <c r="BE161" i="8"/>
  <c r="BK161" i="8"/>
  <c r="N161" i="8" s="1"/>
  <c r="BI159" i="8"/>
  <c r="BH159" i="8"/>
  <c r="BG159" i="8"/>
  <c r="BE159" i="8"/>
  <c r="AA159" i="8"/>
  <c r="Y159" i="8"/>
  <c r="W159" i="8"/>
  <c r="BK159" i="8"/>
  <c r="N159" i="8"/>
  <c r="BF159" i="8" s="1"/>
  <c r="BI158" i="8"/>
  <c r="BH158" i="8"/>
  <c r="BG158" i="8"/>
  <c r="BE158" i="8"/>
  <c r="AA158" i="8"/>
  <c r="Y158" i="8"/>
  <c r="Y157" i="8" s="1"/>
  <c r="W158" i="8"/>
  <c r="BK158" i="8"/>
  <c r="BK157" i="8" s="1"/>
  <c r="N158" i="8"/>
  <c r="BF158" i="8" s="1"/>
  <c r="BI156" i="8"/>
  <c r="BH156" i="8"/>
  <c r="BG156" i="8"/>
  <c r="BE156" i="8"/>
  <c r="AA156" i="8"/>
  <c r="Y156" i="8"/>
  <c r="W156" i="8"/>
  <c r="BK156" i="8"/>
  <c r="N156" i="8"/>
  <c r="BF156" i="8" s="1"/>
  <c r="BI155" i="8"/>
  <c r="BH155" i="8"/>
  <c r="BG155" i="8"/>
  <c r="BE155" i="8"/>
  <c r="AA155" i="8"/>
  <c r="Y155" i="8"/>
  <c r="W155" i="8"/>
  <c r="BK155" i="8"/>
  <c r="N155" i="8"/>
  <c r="BF155" i="8" s="1"/>
  <c r="BI154" i="8"/>
  <c r="BH154" i="8"/>
  <c r="BG154" i="8"/>
  <c r="BE154" i="8"/>
  <c r="AA154" i="8"/>
  <c r="Y154" i="8"/>
  <c r="W154" i="8"/>
  <c r="BK154" i="8"/>
  <c r="N154" i="8"/>
  <c r="BF154" i="8" s="1"/>
  <c r="BI153" i="8"/>
  <c r="BH153" i="8"/>
  <c r="BG153" i="8"/>
  <c r="BE153" i="8"/>
  <c r="AA153" i="8"/>
  <c r="Y153" i="8"/>
  <c r="W153" i="8"/>
  <c r="BK153" i="8"/>
  <c r="N153" i="8"/>
  <c r="BF153" i="8" s="1"/>
  <c r="BI152" i="8"/>
  <c r="BH152" i="8"/>
  <c r="BG152" i="8"/>
  <c r="BE152" i="8"/>
  <c r="AA152" i="8"/>
  <c r="Y152" i="8"/>
  <c r="W152" i="8"/>
  <c r="BK152" i="8"/>
  <c r="N152" i="8"/>
  <c r="BF152" i="8" s="1"/>
  <c r="BI151" i="8"/>
  <c r="BH151" i="8"/>
  <c r="BG151" i="8"/>
  <c r="BE151" i="8"/>
  <c r="AA151" i="8"/>
  <c r="AA149" i="8" s="1"/>
  <c r="Y151" i="8"/>
  <c r="W151" i="8"/>
  <c r="BK151" i="8"/>
  <c r="N151" i="8"/>
  <c r="BF151" i="8" s="1"/>
  <c r="BI150" i="8"/>
  <c r="BH150" i="8"/>
  <c r="BG150" i="8"/>
  <c r="BE150" i="8"/>
  <c r="AA150" i="8"/>
  <c r="Y150" i="8"/>
  <c r="W150" i="8"/>
  <c r="W149" i="8" s="1"/>
  <c r="BK150" i="8"/>
  <c r="N150" i="8"/>
  <c r="BF150" i="8" s="1"/>
  <c r="BI148" i="8"/>
  <c r="BH148" i="8"/>
  <c r="BG148" i="8"/>
  <c r="BE148" i="8"/>
  <c r="AA148" i="8"/>
  <c r="Y148" i="8"/>
  <c r="W148" i="8"/>
  <c r="BK148" i="8"/>
  <c r="N148" i="8"/>
  <c r="BF148" i="8" s="1"/>
  <c r="BI147" i="8"/>
  <c r="BH147" i="8"/>
  <c r="BG147" i="8"/>
  <c r="BE147" i="8"/>
  <c r="AA147" i="8"/>
  <c r="Y147" i="8"/>
  <c r="W147" i="8"/>
  <c r="BK147" i="8"/>
  <c r="N147" i="8"/>
  <c r="BF147" i="8" s="1"/>
  <c r="BI146" i="8"/>
  <c r="BH146" i="8"/>
  <c r="BG146" i="8"/>
  <c r="BE146" i="8"/>
  <c r="AA146" i="8"/>
  <c r="Y146" i="8"/>
  <c r="W146" i="8"/>
  <c r="BK146" i="8"/>
  <c r="N146" i="8"/>
  <c r="BF146" i="8" s="1"/>
  <c r="BI145" i="8"/>
  <c r="BH145" i="8"/>
  <c r="BG145" i="8"/>
  <c r="BE145" i="8"/>
  <c r="AA145" i="8"/>
  <c r="Y145" i="8"/>
  <c r="W145" i="8"/>
  <c r="BK145" i="8"/>
  <c r="N145" i="8"/>
  <c r="BF145" i="8" s="1"/>
  <c r="BI144" i="8"/>
  <c r="BH144" i="8"/>
  <c r="BG144" i="8"/>
  <c r="BE144" i="8"/>
  <c r="AA144" i="8"/>
  <c r="Y144" i="8"/>
  <c r="W144" i="8"/>
  <c r="BK144" i="8"/>
  <c r="N144" i="8"/>
  <c r="BF144" i="8" s="1"/>
  <c r="BI143" i="8"/>
  <c r="BH143" i="8"/>
  <c r="BG143" i="8"/>
  <c r="BE143" i="8"/>
  <c r="AA143" i="8"/>
  <c r="Y143" i="8"/>
  <c r="W143" i="8"/>
  <c r="BK143" i="8"/>
  <c r="N143" i="8"/>
  <c r="BF143" i="8" s="1"/>
  <c r="BI142" i="8"/>
  <c r="BH142" i="8"/>
  <c r="BG142" i="8"/>
  <c r="BE142" i="8"/>
  <c r="AA142" i="8"/>
  <c r="Y142" i="8"/>
  <c r="W142" i="8"/>
  <c r="BK142" i="8"/>
  <c r="N142" i="8"/>
  <c r="BF142" i="8" s="1"/>
  <c r="BI141" i="8"/>
  <c r="BH141" i="8"/>
  <c r="BG141" i="8"/>
  <c r="BE141" i="8"/>
  <c r="AA141" i="8"/>
  <c r="Y141" i="8"/>
  <c r="W141" i="8"/>
  <c r="BK141" i="8"/>
  <c r="N141" i="8"/>
  <c r="BF141" i="8" s="1"/>
  <c r="BI140" i="8"/>
  <c r="BH140" i="8"/>
  <c r="BG140" i="8"/>
  <c r="BE140" i="8"/>
  <c r="AA140" i="8"/>
  <c r="Y140" i="8"/>
  <c r="Y139" i="8" s="1"/>
  <c r="W140" i="8"/>
  <c r="BK140" i="8"/>
  <c r="BK139" i="8" s="1"/>
  <c r="N139" i="8" s="1"/>
  <c r="N93" i="8" s="1"/>
  <c r="N140" i="8"/>
  <c r="BF140" i="8" s="1"/>
  <c r="BI138" i="8"/>
  <c r="BH138" i="8"/>
  <c r="BG138" i="8"/>
  <c r="BE138" i="8"/>
  <c r="AA138" i="8"/>
  <c r="Y138" i="8"/>
  <c r="W138" i="8"/>
  <c r="BK138" i="8"/>
  <c r="N138" i="8"/>
  <c r="BF138" i="8" s="1"/>
  <c r="BI137" i="8"/>
  <c r="BH137" i="8"/>
  <c r="BG137" i="8"/>
  <c r="BE137" i="8"/>
  <c r="AA137" i="8"/>
  <c r="Y137" i="8"/>
  <c r="W137" i="8"/>
  <c r="BK137" i="8"/>
  <c r="N137" i="8"/>
  <c r="BF137" i="8" s="1"/>
  <c r="BI136" i="8"/>
  <c r="BH136" i="8"/>
  <c r="BG136" i="8"/>
  <c r="BE136" i="8"/>
  <c r="AA136" i="8"/>
  <c r="Y136" i="8"/>
  <c r="W136" i="8"/>
  <c r="BK136" i="8"/>
  <c r="N136" i="8"/>
  <c r="BF136" i="8" s="1"/>
  <c r="BI135" i="8"/>
  <c r="BH135" i="8"/>
  <c r="BG135" i="8"/>
  <c r="BE135" i="8"/>
  <c r="AA135" i="8"/>
  <c r="Y135" i="8"/>
  <c r="W135" i="8"/>
  <c r="BK135" i="8"/>
  <c r="N135" i="8"/>
  <c r="BF135" i="8" s="1"/>
  <c r="BI134" i="8"/>
  <c r="BH134" i="8"/>
  <c r="BG134" i="8"/>
  <c r="BE134" i="8"/>
  <c r="AA134" i="8"/>
  <c r="Y134" i="8"/>
  <c r="W134" i="8"/>
  <c r="BK134" i="8"/>
  <c r="N134" i="8"/>
  <c r="BF134" i="8" s="1"/>
  <c r="BI133" i="8"/>
  <c r="BH133" i="8"/>
  <c r="BG133" i="8"/>
  <c r="BE133" i="8"/>
  <c r="AA133" i="8"/>
  <c r="Y133" i="8"/>
  <c r="W133" i="8"/>
  <c r="BK133" i="8"/>
  <c r="N133" i="8"/>
  <c r="BF133" i="8" s="1"/>
  <c r="BI132" i="8"/>
  <c r="BH132" i="8"/>
  <c r="BG132" i="8"/>
  <c r="BE132" i="8"/>
  <c r="AA132" i="8"/>
  <c r="Y132" i="8"/>
  <c r="W132" i="8"/>
  <c r="BK132" i="8"/>
  <c r="N132" i="8"/>
  <c r="BF132" i="8" s="1"/>
  <c r="BI131" i="8"/>
  <c r="BH131" i="8"/>
  <c r="BG131" i="8"/>
  <c r="BE131" i="8"/>
  <c r="AA131" i="8"/>
  <c r="Y131" i="8"/>
  <c r="W131" i="8"/>
  <c r="BK131" i="8"/>
  <c r="N131" i="8"/>
  <c r="BF131" i="8" s="1"/>
  <c r="BI130" i="8"/>
  <c r="BH130" i="8"/>
  <c r="BG130" i="8"/>
  <c r="BE130" i="8"/>
  <c r="AA130" i="8"/>
  <c r="Y130" i="8"/>
  <c r="W130" i="8"/>
  <c r="BK130" i="8"/>
  <c r="N130" i="8"/>
  <c r="BF130" i="8" s="1"/>
  <c r="BI129" i="8"/>
  <c r="BH129" i="8"/>
  <c r="BG129" i="8"/>
  <c r="BE129" i="8"/>
  <c r="AA129" i="8"/>
  <c r="Y129" i="8"/>
  <c r="W129" i="8"/>
  <c r="BK129" i="8"/>
  <c r="N129" i="8"/>
  <c r="BF129" i="8" s="1"/>
  <c r="BI128" i="8"/>
  <c r="BH128" i="8"/>
  <c r="BG128" i="8"/>
  <c r="BE128" i="8"/>
  <c r="AA128" i="8"/>
  <c r="AA127" i="8" s="1"/>
  <c r="Y128" i="8"/>
  <c r="W128" i="8"/>
  <c r="BK128" i="8"/>
  <c r="BK127" i="8" s="1"/>
  <c r="N128" i="8"/>
  <c r="BF128" i="8" s="1"/>
  <c r="F121" i="8"/>
  <c r="F119" i="8"/>
  <c r="F117" i="8"/>
  <c r="BI104" i="8"/>
  <c r="BH104" i="8"/>
  <c r="BG104" i="8"/>
  <c r="BE104" i="8"/>
  <c r="BI103" i="8"/>
  <c r="BH103" i="8"/>
  <c r="BG103" i="8"/>
  <c r="BE103" i="8"/>
  <c r="BI102" i="8"/>
  <c r="BH102" i="8"/>
  <c r="BG102" i="8"/>
  <c r="BE102" i="8"/>
  <c r="BI101" i="8"/>
  <c r="BH101" i="8"/>
  <c r="BG101" i="8"/>
  <c r="BE101" i="8"/>
  <c r="BI100" i="8"/>
  <c r="BH100" i="8"/>
  <c r="BG100" i="8"/>
  <c r="BE100" i="8"/>
  <c r="BI99" i="8"/>
  <c r="BH99" i="8"/>
  <c r="BG99" i="8"/>
  <c r="H36" i="8" s="1"/>
  <c r="BB97" i="1" s="1"/>
  <c r="BE99" i="8"/>
  <c r="M34" i="8" s="1"/>
  <c r="AV97" i="1" s="1"/>
  <c r="F85" i="8"/>
  <c r="F83" i="8"/>
  <c r="F81" i="8"/>
  <c r="O23" i="8"/>
  <c r="E23" i="8"/>
  <c r="M122" i="8" s="1"/>
  <c r="O22" i="8"/>
  <c r="O20" i="8"/>
  <c r="E20" i="8"/>
  <c r="M121" i="8" s="1"/>
  <c r="O19" i="8"/>
  <c r="O17" i="8"/>
  <c r="E17" i="8"/>
  <c r="O16" i="8"/>
  <c r="O14" i="8"/>
  <c r="E14" i="8"/>
  <c r="O13" i="8"/>
  <c r="O11" i="8"/>
  <c r="M119" i="8" s="1"/>
  <c r="F6" i="8"/>
  <c r="AA151" i="7"/>
  <c r="BK148" i="7"/>
  <c r="N148" i="7" s="1"/>
  <c r="N94" i="7" s="1"/>
  <c r="AY95" i="1"/>
  <c r="AX95" i="1"/>
  <c r="BI172" i="7"/>
  <c r="BH172" i="7"/>
  <c r="BG172" i="7"/>
  <c r="BE172" i="7"/>
  <c r="BK172" i="7"/>
  <c r="N172" i="7" s="1"/>
  <c r="BF172" i="7" s="1"/>
  <c r="BI171" i="7"/>
  <c r="BH171" i="7"/>
  <c r="BG171" i="7"/>
  <c r="BE171" i="7"/>
  <c r="N171" i="7"/>
  <c r="BF171" i="7" s="1"/>
  <c r="BK171" i="7"/>
  <c r="BI170" i="7"/>
  <c r="BH170" i="7"/>
  <c r="BG170" i="7"/>
  <c r="BF170" i="7"/>
  <c r="BE170" i="7"/>
  <c r="N170" i="7"/>
  <c r="BK170" i="7"/>
  <c r="BI169" i="7"/>
  <c r="BH169" i="7"/>
  <c r="BG169" i="7"/>
  <c r="BF169" i="7"/>
  <c r="BE169" i="7"/>
  <c r="BK169" i="7"/>
  <c r="N169" i="7" s="1"/>
  <c r="BI168" i="7"/>
  <c r="BH168" i="7"/>
  <c r="BG168" i="7"/>
  <c r="BE168" i="7"/>
  <c r="BK168" i="7"/>
  <c r="BI166" i="7"/>
  <c r="BH166" i="7"/>
  <c r="BG166" i="7"/>
  <c r="BE166" i="7"/>
  <c r="AA166" i="7"/>
  <c r="Y166" i="7"/>
  <c r="W166" i="7"/>
  <c r="BK166" i="7"/>
  <c r="N166" i="7"/>
  <c r="BF166" i="7" s="1"/>
  <c r="BI165" i="7"/>
  <c r="BH165" i="7"/>
  <c r="BG165" i="7"/>
  <c r="BE165" i="7"/>
  <c r="AA165" i="7"/>
  <c r="Y165" i="7"/>
  <c r="W165" i="7"/>
  <c r="BK165" i="7"/>
  <c r="N165" i="7"/>
  <c r="BF165" i="7" s="1"/>
  <c r="BI164" i="7"/>
  <c r="BH164" i="7"/>
  <c r="BG164" i="7"/>
  <c r="BE164" i="7"/>
  <c r="AA164" i="7"/>
  <c r="Y164" i="7"/>
  <c r="W164" i="7"/>
  <c r="BK164" i="7"/>
  <c r="N164" i="7"/>
  <c r="BF164" i="7" s="1"/>
  <c r="BI163" i="7"/>
  <c r="BH163" i="7"/>
  <c r="BG163" i="7"/>
  <c r="BE163" i="7"/>
  <c r="AA163" i="7"/>
  <c r="Y163" i="7"/>
  <c r="W163" i="7"/>
  <c r="BK163" i="7"/>
  <c r="N163" i="7"/>
  <c r="BF163" i="7" s="1"/>
  <c r="BI162" i="7"/>
  <c r="BH162" i="7"/>
  <c r="BG162" i="7"/>
  <c r="BE162" i="7"/>
  <c r="AA162" i="7"/>
  <c r="Y162" i="7"/>
  <c r="W162" i="7"/>
  <c r="BK162" i="7"/>
  <c r="N162" i="7"/>
  <c r="BF162" i="7" s="1"/>
  <c r="BI161" i="7"/>
  <c r="BH161" i="7"/>
  <c r="BG161" i="7"/>
  <c r="BE161" i="7"/>
  <c r="AA161" i="7"/>
  <c r="AA160" i="7" s="1"/>
  <c r="Y161" i="7"/>
  <c r="Y160" i="7" s="1"/>
  <c r="W161" i="7"/>
  <c r="BK161" i="7"/>
  <c r="BK160" i="7" s="1"/>
  <c r="N160" i="7" s="1"/>
  <c r="N98" i="7" s="1"/>
  <c r="N161" i="7"/>
  <c r="BF161" i="7" s="1"/>
  <c r="BI159" i="7"/>
  <c r="BH159" i="7"/>
  <c r="BG159" i="7"/>
  <c r="BE159" i="7"/>
  <c r="AA159" i="7"/>
  <c r="Y159" i="7"/>
  <c r="W159" i="7"/>
  <c r="BK159" i="7"/>
  <c r="N159" i="7"/>
  <c r="BF159" i="7" s="1"/>
  <c r="BI158" i="7"/>
  <c r="BH158" i="7"/>
  <c r="BG158" i="7"/>
  <c r="BE158" i="7"/>
  <c r="AA158" i="7"/>
  <c r="Y158" i="7"/>
  <c r="W158" i="7"/>
  <c r="BK158" i="7"/>
  <c r="N158" i="7"/>
  <c r="BF158" i="7" s="1"/>
  <c r="BI157" i="7"/>
  <c r="BH157" i="7"/>
  <c r="BG157" i="7"/>
  <c r="BE157" i="7"/>
  <c r="AA157" i="7"/>
  <c r="Y157" i="7"/>
  <c r="W157" i="7"/>
  <c r="BK157" i="7"/>
  <c r="BK155" i="7" s="1"/>
  <c r="N157" i="7"/>
  <c r="BF157" i="7" s="1"/>
  <c r="BI156" i="7"/>
  <c r="BH156" i="7"/>
  <c r="BG156" i="7"/>
  <c r="BE156" i="7"/>
  <c r="AA156" i="7"/>
  <c r="Y156" i="7"/>
  <c r="Y155" i="7" s="1"/>
  <c r="W156" i="7"/>
  <c r="W155" i="7" s="1"/>
  <c r="BK156" i="7"/>
  <c r="N156" i="7"/>
  <c r="BF156" i="7" s="1"/>
  <c r="BI153" i="7"/>
  <c r="BH153" i="7"/>
  <c r="BG153" i="7"/>
  <c r="BE153" i="7"/>
  <c r="AA153" i="7"/>
  <c r="Y153" i="7"/>
  <c r="W153" i="7"/>
  <c r="BK153" i="7"/>
  <c r="N153" i="7"/>
  <c r="BF153" i="7" s="1"/>
  <c r="BI152" i="7"/>
  <c r="BH152" i="7"/>
  <c r="BG152" i="7"/>
  <c r="BE152" i="7"/>
  <c r="AA152" i="7"/>
  <c r="Y152" i="7"/>
  <c r="Y151" i="7" s="1"/>
  <c r="W152" i="7"/>
  <c r="BK152" i="7"/>
  <c r="BK151" i="7" s="1"/>
  <c r="N151" i="7" s="1"/>
  <c r="N95" i="7" s="1"/>
  <c r="N152" i="7"/>
  <c r="BF152" i="7" s="1"/>
  <c r="BI150" i="7"/>
  <c r="BH150" i="7"/>
  <c r="BG150" i="7"/>
  <c r="BE150" i="7"/>
  <c r="AA150" i="7"/>
  <c r="Y150" i="7"/>
  <c r="W150" i="7"/>
  <c r="BK150" i="7"/>
  <c r="N150" i="7"/>
  <c r="BF150" i="7" s="1"/>
  <c r="BI149" i="7"/>
  <c r="BH149" i="7"/>
  <c r="BG149" i="7"/>
  <c r="BE149" i="7"/>
  <c r="AA149" i="7"/>
  <c r="AA148" i="7" s="1"/>
  <c r="Y149" i="7"/>
  <c r="Y148" i="7" s="1"/>
  <c r="W149" i="7"/>
  <c r="W148" i="7" s="1"/>
  <c r="BK149" i="7"/>
  <c r="N149" i="7"/>
  <c r="BF149" i="7" s="1"/>
  <c r="BI147" i="7"/>
  <c r="BH147" i="7"/>
  <c r="BG147" i="7"/>
  <c r="BE147" i="7"/>
  <c r="AA147" i="7"/>
  <c r="Y147" i="7"/>
  <c r="W147" i="7"/>
  <c r="BK147" i="7"/>
  <c r="N147" i="7"/>
  <c r="BF147" i="7" s="1"/>
  <c r="BI146" i="7"/>
  <c r="BH146" i="7"/>
  <c r="BG146" i="7"/>
  <c r="BE146" i="7"/>
  <c r="AA146" i="7"/>
  <c r="Y146" i="7"/>
  <c r="W146" i="7"/>
  <c r="BK146" i="7"/>
  <c r="N146" i="7"/>
  <c r="BF146" i="7" s="1"/>
  <c r="BI145" i="7"/>
  <c r="BH145" i="7"/>
  <c r="BG145" i="7"/>
  <c r="BE145" i="7"/>
  <c r="AA145" i="7"/>
  <c r="Y145" i="7"/>
  <c r="W145" i="7"/>
  <c r="BK145" i="7"/>
  <c r="N145" i="7"/>
  <c r="BF145" i="7" s="1"/>
  <c r="BI144" i="7"/>
  <c r="BH144" i="7"/>
  <c r="BG144" i="7"/>
  <c r="BE144" i="7"/>
  <c r="AA144" i="7"/>
  <c r="Y144" i="7"/>
  <c r="W144" i="7"/>
  <c r="BK144" i="7"/>
  <c r="N144" i="7"/>
  <c r="BF144" i="7" s="1"/>
  <c r="BI143" i="7"/>
  <c r="BH143" i="7"/>
  <c r="BG143" i="7"/>
  <c r="BE143" i="7"/>
  <c r="AA143" i="7"/>
  <c r="Y143" i="7"/>
  <c r="W143" i="7"/>
  <c r="BK143" i="7"/>
  <c r="N143" i="7"/>
  <c r="BF143" i="7" s="1"/>
  <c r="BI142" i="7"/>
  <c r="BH142" i="7"/>
  <c r="BG142" i="7"/>
  <c r="BE142" i="7"/>
  <c r="AA142" i="7"/>
  <c r="AA140" i="7" s="1"/>
  <c r="Y142" i="7"/>
  <c r="W142" i="7"/>
  <c r="BK142" i="7"/>
  <c r="N142" i="7"/>
  <c r="BF142" i="7" s="1"/>
  <c r="BI141" i="7"/>
  <c r="BH141" i="7"/>
  <c r="BG141" i="7"/>
  <c r="BE141" i="7"/>
  <c r="AA141" i="7"/>
  <c r="Y141" i="7"/>
  <c r="Y140" i="7" s="1"/>
  <c r="W141" i="7"/>
  <c r="W140" i="7" s="1"/>
  <c r="BK141" i="7"/>
  <c r="N141" i="7"/>
  <c r="BF141" i="7" s="1"/>
  <c r="BI139" i="7"/>
  <c r="BH139" i="7"/>
  <c r="BG139" i="7"/>
  <c r="BE139" i="7"/>
  <c r="AA139" i="7"/>
  <c r="Y139" i="7"/>
  <c r="W139" i="7"/>
  <c r="BK139" i="7"/>
  <c r="BK136" i="7" s="1"/>
  <c r="N136" i="7" s="1"/>
  <c r="N92" i="7" s="1"/>
  <c r="N139" i="7"/>
  <c r="BF139" i="7" s="1"/>
  <c r="BI138" i="7"/>
  <c r="BH138" i="7"/>
  <c r="BG138" i="7"/>
  <c r="BE138" i="7"/>
  <c r="AA138" i="7"/>
  <c r="Y138" i="7"/>
  <c r="W138" i="7"/>
  <c r="BK138" i="7"/>
  <c r="N138" i="7"/>
  <c r="BF138" i="7" s="1"/>
  <c r="BI137" i="7"/>
  <c r="BH137" i="7"/>
  <c r="BG137" i="7"/>
  <c r="BE137" i="7"/>
  <c r="AA137" i="7"/>
  <c r="AA136" i="7" s="1"/>
  <c r="Y137" i="7"/>
  <c r="Y136" i="7" s="1"/>
  <c r="W137" i="7"/>
  <c r="BK137" i="7"/>
  <c r="N137" i="7"/>
  <c r="BF137" i="7" s="1"/>
  <c r="BI135" i="7"/>
  <c r="BH135" i="7"/>
  <c r="BG135" i="7"/>
  <c r="BE135" i="7"/>
  <c r="AA135" i="7"/>
  <c r="Y135" i="7"/>
  <c r="W135" i="7"/>
  <c r="BK135" i="7"/>
  <c r="N135" i="7"/>
  <c r="BF135" i="7" s="1"/>
  <c r="BI134" i="7"/>
  <c r="BH134" i="7"/>
  <c r="BG134" i="7"/>
  <c r="BE134" i="7"/>
  <c r="AA134" i="7"/>
  <c r="Y134" i="7"/>
  <c r="W134" i="7"/>
  <c r="BK134" i="7"/>
  <c r="N134" i="7"/>
  <c r="BF134" i="7" s="1"/>
  <c r="BI133" i="7"/>
  <c r="BH133" i="7"/>
  <c r="BG133" i="7"/>
  <c r="BE133" i="7"/>
  <c r="AA133" i="7"/>
  <c r="Y133" i="7"/>
  <c r="W133" i="7"/>
  <c r="BK133" i="7"/>
  <c r="N133" i="7"/>
  <c r="BF133" i="7" s="1"/>
  <c r="BI132" i="7"/>
  <c r="BH132" i="7"/>
  <c r="BG132" i="7"/>
  <c r="BE132" i="7"/>
  <c r="AA132" i="7"/>
  <c r="Y132" i="7"/>
  <c r="W132" i="7"/>
  <c r="BK132" i="7"/>
  <c r="N132" i="7"/>
  <c r="BF132" i="7" s="1"/>
  <c r="BI131" i="7"/>
  <c r="BH131" i="7"/>
  <c r="BG131" i="7"/>
  <c r="BE131" i="7"/>
  <c r="AA131" i="7"/>
  <c r="Y131" i="7"/>
  <c r="W131" i="7"/>
  <c r="BK131" i="7"/>
  <c r="N131" i="7"/>
  <c r="BF131" i="7" s="1"/>
  <c r="BI130" i="7"/>
  <c r="BH130" i="7"/>
  <c r="BG130" i="7"/>
  <c r="H35" i="7" s="1"/>
  <c r="BB95" i="1" s="1"/>
  <c r="BE130" i="7"/>
  <c r="AA130" i="7"/>
  <c r="AA129" i="7" s="1"/>
  <c r="AA128" i="7" s="1"/>
  <c r="Y130" i="7"/>
  <c r="Y129" i="7" s="1"/>
  <c r="Y128" i="7" s="1"/>
  <c r="W130" i="7"/>
  <c r="W129" i="7" s="1"/>
  <c r="BK130" i="7"/>
  <c r="BK129" i="7" s="1"/>
  <c r="N130" i="7"/>
  <c r="BF130" i="7" s="1"/>
  <c r="F121" i="7"/>
  <c r="F119" i="7"/>
  <c r="BI107" i="7"/>
  <c r="BH107" i="7"/>
  <c r="BG107" i="7"/>
  <c r="BE107" i="7"/>
  <c r="BI106" i="7"/>
  <c r="BH106" i="7"/>
  <c r="BG106" i="7"/>
  <c r="BE106" i="7"/>
  <c r="BI105" i="7"/>
  <c r="BH105" i="7"/>
  <c r="BG105" i="7"/>
  <c r="BE105" i="7"/>
  <c r="BI104" i="7"/>
  <c r="BH104" i="7"/>
  <c r="BG104" i="7"/>
  <c r="BE104" i="7"/>
  <c r="BI103" i="7"/>
  <c r="BH103" i="7"/>
  <c r="BG103" i="7"/>
  <c r="BE103" i="7"/>
  <c r="BI102" i="7"/>
  <c r="BH102" i="7"/>
  <c r="H36" i="7" s="1"/>
  <c r="BC95" i="1" s="1"/>
  <c r="BG102" i="7"/>
  <c r="BE102" i="7"/>
  <c r="F82" i="7"/>
  <c r="F80" i="7"/>
  <c r="O22" i="7"/>
  <c r="E22" i="7"/>
  <c r="M124" i="7" s="1"/>
  <c r="O21" i="7"/>
  <c r="O19" i="7"/>
  <c r="E19" i="7"/>
  <c r="M123" i="7" s="1"/>
  <c r="O18" i="7"/>
  <c r="O16" i="7"/>
  <c r="E16" i="7"/>
  <c r="F124" i="7" s="1"/>
  <c r="O15" i="7"/>
  <c r="O13" i="7"/>
  <c r="E13" i="7"/>
  <c r="F123" i="7" s="1"/>
  <c r="O12" i="7"/>
  <c r="O10" i="7"/>
  <c r="M121" i="7" s="1"/>
  <c r="F6" i="7"/>
  <c r="F117" i="7" s="1"/>
  <c r="AY94" i="1"/>
  <c r="AX94" i="1"/>
  <c r="BI224" i="6"/>
  <c r="BH224" i="6"/>
  <c r="BG224" i="6"/>
  <c r="BE224" i="6"/>
  <c r="N224" i="6"/>
  <c r="BF224" i="6" s="1"/>
  <c r="BK224" i="6"/>
  <c r="BI223" i="6"/>
  <c r="BH223" i="6"/>
  <c r="BG223" i="6"/>
  <c r="BE223" i="6"/>
  <c r="BK223" i="6"/>
  <c r="N223" i="6" s="1"/>
  <c r="BF223" i="6" s="1"/>
  <c r="BI222" i="6"/>
  <c r="BH222" i="6"/>
  <c r="BG222" i="6"/>
  <c r="BE222" i="6"/>
  <c r="BK222" i="6"/>
  <c r="N222" i="6" s="1"/>
  <c r="BF222" i="6" s="1"/>
  <c r="BI221" i="6"/>
  <c r="BH221" i="6"/>
  <c r="BG221" i="6"/>
  <c r="BE221" i="6"/>
  <c r="N221" i="6"/>
  <c r="BF221" i="6" s="1"/>
  <c r="BK221" i="6"/>
  <c r="BI220" i="6"/>
  <c r="BH220" i="6"/>
  <c r="BG220" i="6"/>
  <c r="BE220" i="6"/>
  <c r="BK220" i="6"/>
  <c r="N220" i="6" s="1"/>
  <c r="BF220" i="6" s="1"/>
  <c r="BI218" i="6"/>
  <c r="BH218" i="6"/>
  <c r="BG218" i="6"/>
  <c r="BE218" i="6"/>
  <c r="AA218" i="6"/>
  <c r="Y218" i="6"/>
  <c r="W218" i="6"/>
  <c r="BK218" i="6"/>
  <c r="N218" i="6"/>
  <c r="BF218" i="6" s="1"/>
  <c r="BI217" i="6"/>
  <c r="BH217" i="6"/>
  <c r="BG217" i="6"/>
  <c r="BE217" i="6"/>
  <c r="AA217" i="6"/>
  <c r="Y217" i="6"/>
  <c r="W217" i="6"/>
  <c r="BK217" i="6"/>
  <c r="N217" i="6"/>
  <c r="BF217" i="6" s="1"/>
  <c r="BI216" i="6"/>
  <c r="BH216" i="6"/>
  <c r="BG216" i="6"/>
  <c r="BE216" i="6"/>
  <c r="AA216" i="6"/>
  <c r="Y216" i="6"/>
  <c r="W216" i="6"/>
  <c r="BK216" i="6"/>
  <c r="N216" i="6"/>
  <c r="BF216" i="6" s="1"/>
  <c r="BI215" i="6"/>
  <c r="BH215" i="6"/>
  <c r="BG215" i="6"/>
  <c r="BE215" i="6"/>
  <c r="AA215" i="6"/>
  <c r="Y215" i="6"/>
  <c r="W215" i="6"/>
  <c r="BK215" i="6"/>
  <c r="N215" i="6"/>
  <c r="BF215" i="6" s="1"/>
  <c r="BI214" i="6"/>
  <c r="BH214" i="6"/>
  <c r="BG214" i="6"/>
  <c r="BE214" i="6"/>
  <c r="AA214" i="6"/>
  <c r="Y214" i="6"/>
  <c r="W214" i="6"/>
  <c r="BK214" i="6"/>
  <c r="N214" i="6"/>
  <c r="BF214" i="6" s="1"/>
  <c r="BI213" i="6"/>
  <c r="BH213" i="6"/>
  <c r="BG213" i="6"/>
  <c r="BE213" i="6"/>
  <c r="AA213" i="6"/>
  <c r="Y213" i="6"/>
  <c r="W213" i="6"/>
  <c r="BK213" i="6"/>
  <c r="N213" i="6"/>
  <c r="BF213" i="6" s="1"/>
  <c r="BI212" i="6"/>
  <c r="BH212" i="6"/>
  <c r="BG212" i="6"/>
  <c r="BE212" i="6"/>
  <c r="AA212" i="6"/>
  <c r="Y212" i="6"/>
  <c r="W212" i="6"/>
  <c r="BK212" i="6"/>
  <c r="N212" i="6"/>
  <c r="BF212" i="6" s="1"/>
  <c r="BI211" i="6"/>
  <c r="BH211" i="6"/>
  <c r="BG211" i="6"/>
  <c r="BE211" i="6"/>
  <c r="AA211" i="6"/>
  <c r="Y211" i="6"/>
  <c r="W211" i="6"/>
  <c r="BK211" i="6"/>
  <c r="N211" i="6"/>
  <c r="BF211" i="6" s="1"/>
  <c r="BI210" i="6"/>
  <c r="BH210" i="6"/>
  <c r="BG210" i="6"/>
  <c r="BE210" i="6"/>
  <c r="AA210" i="6"/>
  <c r="Y210" i="6"/>
  <c r="W210" i="6"/>
  <c r="BK210" i="6"/>
  <c r="N210" i="6"/>
  <c r="BF210" i="6" s="1"/>
  <c r="BI209" i="6"/>
  <c r="BH209" i="6"/>
  <c r="BG209" i="6"/>
  <c r="BE209" i="6"/>
  <c r="AA209" i="6"/>
  <c r="Y209" i="6"/>
  <c r="W209" i="6"/>
  <c r="BK209" i="6"/>
  <c r="N209" i="6"/>
  <c r="BF209" i="6" s="1"/>
  <c r="BI208" i="6"/>
  <c r="BH208" i="6"/>
  <c r="BG208" i="6"/>
  <c r="BE208" i="6"/>
  <c r="AA208" i="6"/>
  <c r="Y208" i="6"/>
  <c r="W208" i="6"/>
  <c r="BK208" i="6"/>
  <c r="N208" i="6"/>
  <c r="BF208" i="6" s="1"/>
  <c r="BI207" i="6"/>
  <c r="BH207" i="6"/>
  <c r="BG207" i="6"/>
  <c r="BE207" i="6"/>
  <c r="AA207" i="6"/>
  <c r="Y207" i="6"/>
  <c r="W207" i="6"/>
  <c r="BK207" i="6"/>
  <c r="N207" i="6"/>
  <c r="BF207" i="6" s="1"/>
  <c r="BI206" i="6"/>
  <c r="BH206" i="6"/>
  <c r="BG206" i="6"/>
  <c r="BE206" i="6"/>
  <c r="AA206" i="6"/>
  <c r="Y206" i="6"/>
  <c r="W206" i="6"/>
  <c r="BK206" i="6"/>
  <c r="N206" i="6"/>
  <c r="BF206" i="6" s="1"/>
  <c r="BI205" i="6"/>
  <c r="BH205" i="6"/>
  <c r="BG205" i="6"/>
  <c r="BE205" i="6"/>
  <c r="AA205" i="6"/>
  <c r="Y205" i="6"/>
  <c r="W205" i="6"/>
  <c r="BK205" i="6"/>
  <c r="N205" i="6"/>
  <c r="BF205" i="6" s="1"/>
  <c r="BI204" i="6"/>
  <c r="BH204" i="6"/>
  <c r="BG204" i="6"/>
  <c r="BE204" i="6"/>
  <c r="AA204" i="6"/>
  <c r="Y204" i="6"/>
  <c r="W204" i="6"/>
  <c r="BK204" i="6"/>
  <c r="N204" i="6"/>
  <c r="BF204" i="6" s="1"/>
  <c r="BI203" i="6"/>
  <c r="BH203" i="6"/>
  <c r="BG203" i="6"/>
  <c r="BE203" i="6"/>
  <c r="AA203" i="6"/>
  <c r="Y203" i="6"/>
  <c r="W203" i="6"/>
  <c r="BK203" i="6"/>
  <c r="N203" i="6"/>
  <c r="BF203" i="6" s="1"/>
  <c r="BI202" i="6"/>
  <c r="BH202" i="6"/>
  <c r="BG202" i="6"/>
  <c r="BE202" i="6"/>
  <c r="AA202" i="6"/>
  <c r="Y202" i="6"/>
  <c r="W202" i="6"/>
  <c r="BK202" i="6"/>
  <c r="N202" i="6"/>
  <c r="BF202" i="6" s="1"/>
  <c r="BI201" i="6"/>
  <c r="BH201" i="6"/>
  <c r="BG201" i="6"/>
  <c r="BE201" i="6"/>
  <c r="AA201" i="6"/>
  <c r="Y201" i="6"/>
  <c r="W201" i="6"/>
  <c r="BK201" i="6"/>
  <c r="N201" i="6"/>
  <c r="BF201" i="6" s="1"/>
  <c r="BI200" i="6"/>
  <c r="BH200" i="6"/>
  <c r="BG200" i="6"/>
  <c r="BE200" i="6"/>
  <c r="AA200" i="6"/>
  <c r="Y200" i="6"/>
  <c r="W200" i="6"/>
  <c r="BK200" i="6"/>
  <c r="N200" i="6"/>
  <c r="BF200" i="6" s="1"/>
  <c r="BI199" i="6"/>
  <c r="BH199" i="6"/>
  <c r="BG199" i="6"/>
  <c r="BE199" i="6"/>
  <c r="AA199" i="6"/>
  <c r="Y199" i="6"/>
  <c r="W199" i="6"/>
  <c r="BK199" i="6"/>
  <c r="N199" i="6"/>
  <c r="BF199" i="6" s="1"/>
  <c r="BI198" i="6"/>
  <c r="BH198" i="6"/>
  <c r="BG198" i="6"/>
  <c r="BE198" i="6"/>
  <c r="AA198" i="6"/>
  <c r="Y198" i="6"/>
  <c r="W198" i="6"/>
  <c r="BK198" i="6"/>
  <c r="N198" i="6"/>
  <c r="BF198" i="6" s="1"/>
  <c r="BI197" i="6"/>
  <c r="BH197" i="6"/>
  <c r="BG197" i="6"/>
  <c r="BE197" i="6"/>
  <c r="AA197" i="6"/>
  <c r="Y197" i="6"/>
  <c r="W197" i="6"/>
  <c r="BK197" i="6"/>
  <c r="N197" i="6"/>
  <c r="BF197" i="6" s="1"/>
  <c r="BI196" i="6"/>
  <c r="BH196" i="6"/>
  <c r="BG196" i="6"/>
  <c r="BE196" i="6"/>
  <c r="AA196" i="6"/>
  <c r="Y196" i="6"/>
  <c r="W196" i="6"/>
  <c r="BK196" i="6"/>
  <c r="N196" i="6"/>
  <c r="BF196" i="6" s="1"/>
  <c r="BI195" i="6"/>
  <c r="BH195" i="6"/>
  <c r="BG195" i="6"/>
  <c r="BE195" i="6"/>
  <c r="AA195" i="6"/>
  <c r="Y195" i="6"/>
  <c r="W195" i="6"/>
  <c r="BK195" i="6"/>
  <c r="N195" i="6"/>
  <c r="BF195" i="6" s="1"/>
  <c r="BI194" i="6"/>
  <c r="BH194" i="6"/>
  <c r="BG194" i="6"/>
  <c r="BE194" i="6"/>
  <c r="AA194" i="6"/>
  <c r="Y194" i="6"/>
  <c r="W194" i="6"/>
  <c r="BK194" i="6"/>
  <c r="N194" i="6"/>
  <c r="BF194" i="6" s="1"/>
  <c r="BI193" i="6"/>
  <c r="BH193" i="6"/>
  <c r="BG193" i="6"/>
  <c r="BE193" i="6"/>
  <c r="AA193" i="6"/>
  <c r="Y193" i="6"/>
  <c r="W193" i="6"/>
  <c r="BK193" i="6"/>
  <c r="N193" i="6"/>
  <c r="BF193" i="6" s="1"/>
  <c r="BI192" i="6"/>
  <c r="BH192" i="6"/>
  <c r="BG192" i="6"/>
  <c r="BE192" i="6"/>
  <c r="AA192" i="6"/>
  <c r="Y192" i="6"/>
  <c r="W192" i="6"/>
  <c r="BK192" i="6"/>
  <c r="N192" i="6"/>
  <c r="BF192" i="6" s="1"/>
  <c r="BI191" i="6"/>
  <c r="BH191" i="6"/>
  <c r="BG191" i="6"/>
  <c r="BE191" i="6"/>
  <c r="AA191" i="6"/>
  <c r="Y191" i="6"/>
  <c r="W191" i="6"/>
  <c r="W188" i="6" s="1"/>
  <c r="BK191" i="6"/>
  <c r="N191" i="6"/>
  <c r="BF191" i="6" s="1"/>
  <c r="BI190" i="6"/>
  <c r="BH190" i="6"/>
  <c r="BG190" i="6"/>
  <c r="BE190" i="6"/>
  <c r="AA190" i="6"/>
  <c r="Y190" i="6"/>
  <c r="W190" i="6"/>
  <c r="BK190" i="6"/>
  <c r="N190" i="6"/>
  <c r="BF190" i="6" s="1"/>
  <c r="BI189" i="6"/>
  <c r="BH189" i="6"/>
  <c r="BG189" i="6"/>
  <c r="BE189" i="6"/>
  <c r="AA189" i="6"/>
  <c r="AA188" i="6" s="1"/>
  <c r="Y189" i="6"/>
  <c r="Y188" i="6" s="1"/>
  <c r="W189" i="6"/>
  <c r="BK189" i="6"/>
  <c r="BK188" i="6" s="1"/>
  <c r="N188" i="6" s="1"/>
  <c r="N95" i="6" s="1"/>
  <c r="N189" i="6"/>
  <c r="BF189" i="6" s="1"/>
  <c r="BI187" i="6"/>
  <c r="BH187" i="6"/>
  <c r="BG187" i="6"/>
  <c r="BE187" i="6"/>
  <c r="AA187" i="6"/>
  <c r="Y187" i="6"/>
  <c r="W187" i="6"/>
  <c r="BK187" i="6"/>
  <c r="N187" i="6"/>
  <c r="BF187" i="6" s="1"/>
  <c r="BI186" i="6"/>
  <c r="BH186" i="6"/>
  <c r="BG186" i="6"/>
  <c r="BE186" i="6"/>
  <c r="AA186" i="6"/>
  <c r="Y186" i="6"/>
  <c r="W186" i="6"/>
  <c r="BK186" i="6"/>
  <c r="N186" i="6"/>
  <c r="BF186" i="6" s="1"/>
  <c r="BI185" i="6"/>
  <c r="BH185" i="6"/>
  <c r="BG185" i="6"/>
  <c r="BE185" i="6"/>
  <c r="AA185" i="6"/>
  <c r="Y185" i="6"/>
  <c r="W185" i="6"/>
  <c r="BK185" i="6"/>
  <c r="N185" i="6"/>
  <c r="BF185" i="6" s="1"/>
  <c r="BI184" i="6"/>
  <c r="BH184" i="6"/>
  <c r="BG184" i="6"/>
  <c r="BE184" i="6"/>
  <c r="AA184" i="6"/>
  <c r="Y184" i="6"/>
  <c r="W184" i="6"/>
  <c r="BK184" i="6"/>
  <c r="N184" i="6"/>
  <c r="BF184" i="6" s="1"/>
  <c r="BI183" i="6"/>
  <c r="BH183" i="6"/>
  <c r="BG183" i="6"/>
  <c r="BE183" i="6"/>
  <c r="AA183" i="6"/>
  <c r="Y183" i="6"/>
  <c r="W183" i="6"/>
  <c r="BK183" i="6"/>
  <c r="N183" i="6"/>
  <c r="BF183" i="6" s="1"/>
  <c r="BI182" i="6"/>
  <c r="BH182" i="6"/>
  <c r="BG182" i="6"/>
  <c r="BE182" i="6"/>
  <c r="AA182" i="6"/>
  <c r="Y182" i="6"/>
  <c r="W182" i="6"/>
  <c r="BK182" i="6"/>
  <c r="N182" i="6"/>
  <c r="BF182" i="6" s="1"/>
  <c r="BI181" i="6"/>
  <c r="BH181" i="6"/>
  <c r="BG181" i="6"/>
  <c r="BE181" i="6"/>
  <c r="AA181" i="6"/>
  <c r="Y181" i="6"/>
  <c r="W181" i="6"/>
  <c r="BK181" i="6"/>
  <c r="N181" i="6"/>
  <c r="BF181" i="6" s="1"/>
  <c r="BI180" i="6"/>
  <c r="BH180" i="6"/>
  <c r="BG180" i="6"/>
  <c r="BE180" i="6"/>
  <c r="AA180" i="6"/>
  <c r="Y180" i="6"/>
  <c r="W180" i="6"/>
  <c r="BK180" i="6"/>
  <c r="N180" i="6"/>
  <c r="BF180" i="6" s="1"/>
  <c r="BI179" i="6"/>
  <c r="BH179" i="6"/>
  <c r="BG179" i="6"/>
  <c r="BE179" i="6"/>
  <c r="AA179" i="6"/>
  <c r="Y179" i="6"/>
  <c r="W179" i="6"/>
  <c r="BK179" i="6"/>
  <c r="N179" i="6"/>
  <c r="BF179" i="6" s="1"/>
  <c r="BI178" i="6"/>
  <c r="BH178" i="6"/>
  <c r="BG178" i="6"/>
  <c r="BE178" i="6"/>
  <c r="AA178" i="6"/>
  <c r="Y178" i="6"/>
  <c r="W178" i="6"/>
  <c r="BK178" i="6"/>
  <c r="N178" i="6"/>
  <c r="BF178" i="6" s="1"/>
  <c r="BI177" i="6"/>
  <c r="BH177" i="6"/>
  <c r="BG177" i="6"/>
  <c r="BE177" i="6"/>
  <c r="AA177" i="6"/>
  <c r="Y177" i="6"/>
  <c r="W177" i="6"/>
  <c r="BK177" i="6"/>
  <c r="N177" i="6"/>
  <c r="BF177" i="6" s="1"/>
  <c r="BI176" i="6"/>
  <c r="BH176" i="6"/>
  <c r="BG176" i="6"/>
  <c r="BE176" i="6"/>
  <c r="AA176" i="6"/>
  <c r="Y176" i="6"/>
  <c r="W176" i="6"/>
  <c r="BK176" i="6"/>
  <c r="N176" i="6"/>
  <c r="BF176" i="6" s="1"/>
  <c r="BI175" i="6"/>
  <c r="BH175" i="6"/>
  <c r="BG175" i="6"/>
  <c r="BE175" i="6"/>
  <c r="AA175" i="6"/>
  <c r="Y175" i="6"/>
  <c r="W175" i="6"/>
  <c r="BK175" i="6"/>
  <c r="N175" i="6"/>
  <c r="BF175" i="6" s="1"/>
  <c r="BI174" i="6"/>
  <c r="BH174" i="6"/>
  <c r="BG174" i="6"/>
  <c r="BE174" i="6"/>
  <c r="AA174" i="6"/>
  <c r="Y174" i="6"/>
  <c r="W174" i="6"/>
  <c r="BK174" i="6"/>
  <c r="N174" i="6"/>
  <c r="BF174" i="6" s="1"/>
  <c r="BI173" i="6"/>
  <c r="BH173" i="6"/>
  <c r="BG173" i="6"/>
  <c r="BE173" i="6"/>
  <c r="AA173" i="6"/>
  <c r="Y173" i="6"/>
  <c r="W173" i="6"/>
  <c r="BK173" i="6"/>
  <c r="N173" i="6"/>
  <c r="BF173" i="6" s="1"/>
  <c r="BI172" i="6"/>
  <c r="BH172" i="6"/>
  <c r="BG172" i="6"/>
  <c r="BE172" i="6"/>
  <c r="AA172" i="6"/>
  <c r="Y172" i="6"/>
  <c r="W172" i="6"/>
  <c r="BK172" i="6"/>
  <c r="N172" i="6"/>
  <c r="BF172" i="6" s="1"/>
  <c r="BI171" i="6"/>
  <c r="BH171" i="6"/>
  <c r="BG171" i="6"/>
  <c r="BE171" i="6"/>
  <c r="AA171" i="6"/>
  <c r="Y171" i="6"/>
  <c r="W171" i="6"/>
  <c r="BK171" i="6"/>
  <c r="N171" i="6"/>
  <c r="BF171" i="6" s="1"/>
  <c r="BI170" i="6"/>
  <c r="BH170" i="6"/>
  <c r="BG170" i="6"/>
  <c r="BE170" i="6"/>
  <c r="AA170" i="6"/>
  <c r="Y170" i="6"/>
  <c r="W170" i="6"/>
  <c r="BK170" i="6"/>
  <c r="N170" i="6"/>
  <c r="BF170" i="6" s="1"/>
  <c r="BI169" i="6"/>
  <c r="BH169" i="6"/>
  <c r="BG169" i="6"/>
  <c r="BE169" i="6"/>
  <c r="AA169" i="6"/>
  <c r="Y169" i="6"/>
  <c r="W169" i="6"/>
  <c r="BK169" i="6"/>
  <c r="N169" i="6"/>
  <c r="BF169" i="6" s="1"/>
  <c r="BI168" i="6"/>
  <c r="BH168" i="6"/>
  <c r="BG168" i="6"/>
  <c r="BE168" i="6"/>
  <c r="AA168" i="6"/>
  <c r="Y168" i="6"/>
  <c r="W168" i="6"/>
  <c r="BK168" i="6"/>
  <c r="N168" i="6"/>
  <c r="BF168" i="6" s="1"/>
  <c r="BI167" i="6"/>
  <c r="BH167" i="6"/>
  <c r="BG167" i="6"/>
  <c r="BE167" i="6"/>
  <c r="AA167" i="6"/>
  <c r="Y167" i="6"/>
  <c r="W167" i="6"/>
  <c r="BK167" i="6"/>
  <c r="N167" i="6"/>
  <c r="BF167" i="6" s="1"/>
  <c r="BI166" i="6"/>
  <c r="BH166" i="6"/>
  <c r="BG166" i="6"/>
  <c r="BE166" i="6"/>
  <c r="AA166" i="6"/>
  <c r="Y166" i="6"/>
  <c r="W166" i="6"/>
  <c r="BK166" i="6"/>
  <c r="N166" i="6"/>
  <c r="BF166" i="6" s="1"/>
  <c r="BI165" i="6"/>
  <c r="BH165" i="6"/>
  <c r="BG165" i="6"/>
  <c r="BE165" i="6"/>
  <c r="AA165" i="6"/>
  <c r="Y165" i="6"/>
  <c r="W165" i="6"/>
  <c r="BK165" i="6"/>
  <c r="N165" i="6"/>
  <c r="BF165" i="6" s="1"/>
  <c r="BI164" i="6"/>
  <c r="BH164" i="6"/>
  <c r="BG164" i="6"/>
  <c r="BE164" i="6"/>
  <c r="AA164" i="6"/>
  <c r="Y164" i="6"/>
  <c r="W164" i="6"/>
  <c r="BK164" i="6"/>
  <c r="N164" i="6"/>
  <c r="BF164" i="6" s="1"/>
  <c r="BI163" i="6"/>
  <c r="BH163" i="6"/>
  <c r="BG163" i="6"/>
  <c r="BE163" i="6"/>
  <c r="AA163" i="6"/>
  <c r="Y163" i="6"/>
  <c r="W163" i="6"/>
  <c r="BK163" i="6"/>
  <c r="N163" i="6"/>
  <c r="BF163" i="6" s="1"/>
  <c r="BI162" i="6"/>
  <c r="BH162" i="6"/>
  <c r="BG162" i="6"/>
  <c r="BE162" i="6"/>
  <c r="AA162" i="6"/>
  <c r="Y162" i="6"/>
  <c r="W162" i="6"/>
  <c r="BK162" i="6"/>
  <c r="N162" i="6"/>
  <c r="BF162" i="6" s="1"/>
  <c r="BI161" i="6"/>
  <c r="BH161" i="6"/>
  <c r="BG161" i="6"/>
  <c r="BE161" i="6"/>
  <c r="AA161" i="6"/>
  <c r="Y161" i="6"/>
  <c r="W161" i="6"/>
  <c r="BK161" i="6"/>
  <c r="N161" i="6"/>
  <c r="BF161" i="6" s="1"/>
  <c r="BI160" i="6"/>
  <c r="BH160" i="6"/>
  <c r="BG160" i="6"/>
  <c r="BE160" i="6"/>
  <c r="AA160" i="6"/>
  <c r="Y160" i="6"/>
  <c r="W160" i="6"/>
  <c r="BK160" i="6"/>
  <c r="N160" i="6"/>
  <c r="BF160" i="6" s="1"/>
  <c r="BI159" i="6"/>
  <c r="BH159" i="6"/>
  <c r="BG159" i="6"/>
  <c r="BE159" i="6"/>
  <c r="AA159" i="6"/>
  <c r="Y159" i="6"/>
  <c r="W159" i="6"/>
  <c r="BK159" i="6"/>
  <c r="BK157" i="6" s="1"/>
  <c r="N157" i="6" s="1"/>
  <c r="N94" i="6" s="1"/>
  <c r="N159" i="6"/>
  <c r="BF159" i="6" s="1"/>
  <c r="BI158" i="6"/>
  <c r="BH158" i="6"/>
  <c r="BG158" i="6"/>
  <c r="BE158" i="6"/>
  <c r="AA158" i="6"/>
  <c r="AA157" i="6" s="1"/>
  <c r="Y158" i="6"/>
  <c r="Y157" i="6" s="1"/>
  <c r="W158" i="6"/>
  <c r="W157" i="6" s="1"/>
  <c r="BK158" i="6"/>
  <c r="N158" i="6"/>
  <c r="BF158" i="6" s="1"/>
  <c r="BI156" i="6"/>
  <c r="BH156" i="6"/>
  <c r="BG156" i="6"/>
  <c r="BE156" i="6"/>
  <c r="AA156" i="6"/>
  <c r="Y156" i="6"/>
  <c r="W156" i="6"/>
  <c r="BK156" i="6"/>
  <c r="N156" i="6"/>
  <c r="BF156" i="6" s="1"/>
  <c r="BI155" i="6"/>
  <c r="BH155" i="6"/>
  <c r="BG155" i="6"/>
  <c r="BE155" i="6"/>
  <c r="AA155" i="6"/>
  <c r="Y155" i="6"/>
  <c r="W155" i="6"/>
  <c r="BK155" i="6"/>
  <c r="N155" i="6"/>
  <c r="BF155" i="6" s="1"/>
  <c r="BI154" i="6"/>
  <c r="BH154" i="6"/>
  <c r="BG154" i="6"/>
  <c r="BE154" i="6"/>
  <c r="AA154" i="6"/>
  <c r="Y154" i="6"/>
  <c r="W154" i="6"/>
  <c r="BK154" i="6"/>
  <c r="N154" i="6"/>
  <c r="BF154" i="6" s="1"/>
  <c r="BI153" i="6"/>
  <c r="BH153" i="6"/>
  <c r="BG153" i="6"/>
  <c r="BE153" i="6"/>
  <c r="AA153" i="6"/>
  <c r="Y153" i="6"/>
  <c r="W153" i="6"/>
  <c r="BK153" i="6"/>
  <c r="N153" i="6"/>
  <c r="BF153" i="6" s="1"/>
  <c r="BI152" i="6"/>
  <c r="BH152" i="6"/>
  <c r="BG152" i="6"/>
  <c r="BE152" i="6"/>
  <c r="AA152" i="6"/>
  <c r="Y152" i="6"/>
  <c r="W152" i="6"/>
  <c r="BK152" i="6"/>
  <c r="N152" i="6"/>
  <c r="BF152" i="6" s="1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E150" i="6"/>
  <c r="AA150" i="6"/>
  <c r="Y150" i="6"/>
  <c r="W150" i="6"/>
  <c r="BK150" i="6"/>
  <c r="N150" i="6"/>
  <c r="BF150" i="6" s="1"/>
  <c r="BI149" i="6"/>
  <c r="BH149" i="6"/>
  <c r="BG149" i="6"/>
  <c r="BE149" i="6"/>
  <c r="AA149" i="6"/>
  <c r="Y149" i="6"/>
  <c r="W149" i="6"/>
  <c r="BK149" i="6"/>
  <c r="N149" i="6"/>
  <c r="BF149" i="6" s="1"/>
  <c r="BI148" i="6"/>
  <c r="BH148" i="6"/>
  <c r="BG148" i="6"/>
  <c r="BE148" i="6"/>
  <c r="AA148" i="6"/>
  <c r="Y148" i="6"/>
  <c r="W148" i="6"/>
  <c r="BK148" i="6"/>
  <c r="N148" i="6"/>
  <c r="BF148" i="6" s="1"/>
  <c r="BI147" i="6"/>
  <c r="BH147" i="6"/>
  <c r="BG147" i="6"/>
  <c r="BE147" i="6"/>
  <c r="AA147" i="6"/>
  <c r="Y147" i="6"/>
  <c r="W147" i="6"/>
  <c r="BK147" i="6"/>
  <c r="N147" i="6"/>
  <c r="BF147" i="6" s="1"/>
  <c r="BI146" i="6"/>
  <c r="BH146" i="6"/>
  <c r="BG146" i="6"/>
  <c r="BE146" i="6"/>
  <c r="AA146" i="6"/>
  <c r="Y146" i="6"/>
  <c r="W146" i="6"/>
  <c r="BK146" i="6"/>
  <c r="N146" i="6"/>
  <c r="BF146" i="6" s="1"/>
  <c r="BI145" i="6"/>
  <c r="BH145" i="6"/>
  <c r="BG145" i="6"/>
  <c r="BE145" i="6"/>
  <c r="AA145" i="6"/>
  <c r="Y145" i="6"/>
  <c r="W145" i="6"/>
  <c r="BK145" i="6"/>
  <c r="N145" i="6"/>
  <c r="BF145" i="6" s="1"/>
  <c r="BI144" i="6"/>
  <c r="BH144" i="6"/>
  <c r="BG144" i="6"/>
  <c r="BE144" i="6"/>
  <c r="AA144" i="6"/>
  <c r="Y144" i="6"/>
  <c r="W144" i="6"/>
  <c r="BK144" i="6"/>
  <c r="N144" i="6"/>
  <c r="BF144" i="6" s="1"/>
  <c r="BI143" i="6"/>
  <c r="BH143" i="6"/>
  <c r="BG143" i="6"/>
  <c r="BE143" i="6"/>
  <c r="AA143" i="6"/>
  <c r="Y143" i="6"/>
  <c r="W143" i="6"/>
  <c r="BK143" i="6"/>
  <c r="N143" i="6"/>
  <c r="BF143" i="6" s="1"/>
  <c r="BI142" i="6"/>
  <c r="BH142" i="6"/>
  <c r="BG142" i="6"/>
  <c r="BE142" i="6"/>
  <c r="AA142" i="6"/>
  <c r="Y142" i="6"/>
  <c r="W142" i="6"/>
  <c r="BK142" i="6"/>
  <c r="N142" i="6"/>
  <c r="BF142" i="6" s="1"/>
  <c r="BI141" i="6"/>
  <c r="BH141" i="6"/>
  <c r="BG141" i="6"/>
  <c r="BE141" i="6"/>
  <c r="AA141" i="6"/>
  <c r="Y141" i="6"/>
  <c r="W141" i="6"/>
  <c r="BK141" i="6"/>
  <c r="N141" i="6"/>
  <c r="BF141" i="6" s="1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AA138" i="6" s="1"/>
  <c r="Y139" i="6"/>
  <c r="Y138" i="6" s="1"/>
  <c r="W139" i="6"/>
  <c r="W138" i="6" s="1"/>
  <c r="BK139" i="6"/>
  <c r="BK138" i="6" s="1"/>
  <c r="N138" i="6" s="1"/>
  <c r="N93" i="6" s="1"/>
  <c r="N139" i="6"/>
  <c r="BF139" i="6" s="1"/>
  <c r="BI137" i="6"/>
  <c r="BH137" i="6"/>
  <c r="BG137" i="6"/>
  <c r="BE137" i="6"/>
  <c r="AA137" i="6"/>
  <c r="Y137" i="6"/>
  <c r="W137" i="6"/>
  <c r="BK137" i="6"/>
  <c r="N137" i="6"/>
  <c r="BF137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 s="1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E133" i="6"/>
  <c r="AA133" i="6"/>
  <c r="Y133" i="6"/>
  <c r="W133" i="6"/>
  <c r="BK133" i="6"/>
  <c r="N133" i="6"/>
  <c r="BF133" i="6" s="1"/>
  <c r="BI132" i="6"/>
  <c r="BH132" i="6"/>
  <c r="BG132" i="6"/>
  <c r="BE132" i="6"/>
  <c r="AA132" i="6"/>
  <c r="Y132" i="6"/>
  <c r="W132" i="6"/>
  <c r="BK132" i="6"/>
  <c r="N132" i="6"/>
  <c r="BF132" i="6" s="1"/>
  <c r="BI131" i="6"/>
  <c r="BH131" i="6"/>
  <c r="BG131" i="6"/>
  <c r="BE131" i="6"/>
  <c r="AA131" i="6"/>
  <c r="Y131" i="6"/>
  <c r="W131" i="6"/>
  <c r="BK131" i="6"/>
  <c r="N131" i="6"/>
  <c r="BF131" i="6" s="1"/>
  <c r="BI130" i="6"/>
  <c r="BH130" i="6"/>
  <c r="BG130" i="6"/>
  <c r="BE130" i="6"/>
  <c r="AA130" i="6"/>
  <c r="Y130" i="6"/>
  <c r="W130" i="6"/>
  <c r="BK130" i="6"/>
  <c r="N130" i="6"/>
  <c r="BF130" i="6" s="1"/>
  <c r="BI129" i="6"/>
  <c r="BH129" i="6"/>
  <c r="BG129" i="6"/>
  <c r="BE129" i="6"/>
  <c r="AA129" i="6"/>
  <c r="AA127" i="6" s="1"/>
  <c r="AA126" i="6" s="1"/>
  <c r="AA125" i="6" s="1"/>
  <c r="Y129" i="6"/>
  <c r="W129" i="6"/>
  <c r="BK129" i="6"/>
  <c r="N129" i="6"/>
  <c r="BF129" i="6" s="1"/>
  <c r="BI128" i="6"/>
  <c r="BH128" i="6"/>
  <c r="BG128" i="6"/>
  <c r="BE128" i="6"/>
  <c r="AA128" i="6"/>
  <c r="Y128" i="6"/>
  <c r="Y127" i="6" s="1"/>
  <c r="Y126" i="6" s="1"/>
  <c r="Y125" i="6" s="1"/>
  <c r="W128" i="6"/>
  <c r="W127" i="6" s="1"/>
  <c r="W126" i="6" s="1"/>
  <c r="W125" i="6" s="1"/>
  <c r="AU94" i="1" s="1"/>
  <c r="BK128" i="6"/>
  <c r="BK127" i="6" s="1"/>
  <c r="N128" i="6"/>
  <c r="BF128" i="6" s="1"/>
  <c r="M122" i="6"/>
  <c r="F122" i="6"/>
  <c r="F121" i="6"/>
  <c r="F119" i="6"/>
  <c r="F117" i="6"/>
  <c r="BI104" i="6"/>
  <c r="BH104" i="6"/>
  <c r="BG104" i="6"/>
  <c r="BE104" i="6"/>
  <c r="BI103" i="6"/>
  <c r="BH103" i="6"/>
  <c r="BG103" i="6"/>
  <c r="BE103" i="6"/>
  <c r="BI102" i="6"/>
  <c r="BH102" i="6"/>
  <c r="BG102" i="6"/>
  <c r="BE102" i="6"/>
  <c r="BI101" i="6"/>
  <c r="BH101" i="6"/>
  <c r="BG101" i="6"/>
  <c r="BE101" i="6"/>
  <c r="BI100" i="6"/>
  <c r="BH100" i="6"/>
  <c r="BG100" i="6"/>
  <c r="BE100" i="6"/>
  <c r="BI99" i="6"/>
  <c r="H38" i="6" s="1"/>
  <c r="BD94" i="1" s="1"/>
  <c r="BH99" i="6"/>
  <c r="H37" i="6" s="1"/>
  <c r="BC94" i="1" s="1"/>
  <c r="BG99" i="6"/>
  <c r="H36" i="6" s="1"/>
  <c r="BB94" i="1" s="1"/>
  <c r="BE99" i="6"/>
  <c r="M34" i="6" s="1"/>
  <c r="AV94" i="1" s="1"/>
  <c r="M86" i="6"/>
  <c r="F86" i="6"/>
  <c r="F85" i="6"/>
  <c r="F83" i="6"/>
  <c r="F81" i="6"/>
  <c r="F78" i="6"/>
  <c r="O23" i="6"/>
  <c r="E23" i="6"/>
  <c r="O22" i="6"/>
  <c r="O20" i="6"/>
  <c r="E20" i="6"/>
  <c r="M121" i="6" s="1"/>
  <c r="O19" i="6"/>
  <c r="O17" i="6"/>
  <c r="E17" i="6"/>
  <c r="O16" i="6"/>
  <c r="O14" i="6"/>
  <c r="E14" i="6"/>
  <c r="O13" i="6"/>
  <c r="O11" i="6"/>
  <c r="M119" i="6" s="1"/>
  <c r="F6" i="6"/>
  <c r="F114" i="6" s="1"/>
  <c r="BK154" i="5"/>
  <c r="N154" i="5" s="1"/>
  <c r="N96" i="5" s="1"/>
  <c r="AY93" i="1"/>
  <c r="AX93" i="1"/>
  <c r="BI161" i="5"/>
  <c r="BH161" i="5"/>
  <c r="BG161" i="5"/>
  <c r="BE161" i="5"/>
  <c r="N161" i="5"/>
  <c r="BF161" i="5" s="1"/>
  <c r="BK161" i="5"/>
  <c r="BI160" i="5"/>
  <c r="BH160" i="5"/>
  <c r="BG160" i="5"/>
  <c r="BE160" i="5"/>
  <c r="BK160" i="5"/>
  <c r="N160" i="5" s="1"/>
  <c r="BF160" i="5" s="1"/>
  <c r="BI159" i="5"/>
  <c r="BH159" i="5"/>
  <c r="BG159" i="5"/>
  <c r="BE159" i="5"/>
  <c r="BK159" i="5"/>
  <c r="N159" i="5" s="1"/>
  <c r="BF159" i="5" s="1"/>
  <c r="BI158" i="5"/>
  <c r="BH158" i="5"/>
  <c r="BG158" i="5"/>
  <c r="BE158" i="5"/>
  <c r="N158" i="5"/>
  <c r="BF158" i="5" s="1"/>
  <c r="BK158" i="5"/>
  <c r="BI157" i="5"/>
  <c r="BH157" i="5"/>
  <c r="BG157" i="5"/>
  <c r="BE157" i="5"/>
  <c r="BK157" i="5"/>
  <c r="N157" i="5" s="1"/>
  <c r="BF157" i="5" s="1"/>
  <c r="BI155" i="5"/>
  <c r="BH155" i="5"/>
  <c r="BG155" i="5"/>
  <c r="BE155" i="5"/>
  <c r="AA155" i="5"/>
  <c r="AA154" i="5" s="1"/>
  <c r="AA153" i="5" s="1"/>
  <c r="Y155" i="5"/>
  <c r="Y154" i="5" s="1"/>
  <c r="Y153" i="5" s="1"/>
  <c r="W155" i="5"/>
  <c r="W154" i="5" s="1"/>
  <c r="W153" i="5" s="1"/>
  <c r="BK155" i="5"/>
  <c r="N155" i="5"/>
  <c r="BF155" i="5" s="1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 s="1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 s="1"/>
  <c r="BI148" i="5"/>
  <c r="BH148" i="5"/>
  <c r="BG148" i="5"/>
  <c r="BE148" i="5"/>
  <c r="AA148" i="5"/>
  <c r="Y148" i="5"/>
  <c r="W148" i="5"/>
  <c r="BK148" i="5"/>
  <c r="N148" i="5"/>
  <c r="BF148" i="5" s="1"/>
  <c r="BI147" i="5"/>
  <c r="BH147" i="5"/>
  <c r="BG147" i="5"/>
  <c r="BE147" i="5"/>
  <c r="AA147" i="5"/>
  <c r="Y147" i="5"/>
  <c r="W147" i="5"/>
  <c r="BK147" i="5"/>
  <c r="N147" i="5"/>
  <c r="BF147" i="5" s="1"/>
  <c r="BI146" i="5"/>
  <c r="BH146" i="5"/>
  <c r="BG146" i="5"/>
  <c r="BE146" i="5"/>
  <c r="AA146" i="5"/>
  <c r="Y146" i="5"/>
  <c r="W146" i="5"/>
  <c r="BK146" i="5"/>
  <c r="N146" i="5"/>
  <c r="BF146" i="5" s="1"/>
  <c r="BI145" i="5"/>
  <c r="BH145" i="5"/>
  <c r="BG145" i="5"/>
  <c r="BE145" i="5"/>
  <c r="AA145" i="5"/>
  <c r="Y145" i="5"/>
  <c r="W145" i="5"/>
  <c r="BK145" i="5"/>
  <c r="N145" i="5"/>
  <c r="BF145" i="5" s="1"/>
  <c r="BI144" i="5"/>
  <c r="BH144" i="5"/>
  <c r="BG144" i="5"/>
  <c r="BE144" i="5"/>
  <c r="AA144" i="5"/>
  <c r="Y144" i="5"/>
  <c r="W144" i="5"/>
  <c r="BK144" i="5"/>
  <c r="N144" i="5"/>
  <c r="BF144" i="5" s="1"/>
  <c r="BI143" i="5"/>
  <c r="BH143" i="5"/>
  <c r="BG143" i="5"/>
  <c r="BE143" i="5"/>
  <c r="AA143" i="5"/>
  <c r="Y143" i="5"/>
  <c r="W143" i="5"/>
  <c r="BK143" i="5"/>
  <c r="N143" i="5"/>
  <c r="BF143" i="5" s="1"/>
  <c r="BI142" i="5"/>
  <c r="BH142" i="5"/>
  <c r="BG142" i="5"/>
  <c r="BE142" i="5"/>
  <c r="AA142" i="5"/>
  <c r="Y142" i="5"/>
  <c r="W142" i="5"/>
  <c r="BK142" i="5"/>
  <c r="N142" i="5"/>
  <c r="BF142" i="5" s="1"/>
  <c r="BI141" i="5"/>
  <c r="BH141" i="5"/>
  <c r="BG141" i="5"/>
  <c r="BE141" i="5"/>
  <c r="AA141" i="5"/>
  <c r="Y141" i="5"/>
  <c r="W141" i="5"/>
  <c r="BK141" i="5"/>
  <c r="N141" i="5"/>
  <c r="BF141" i="5" s="1"/>
  <c r="BI140" i="5"/>
  <c r="BH140" i="5"/>
  <c r="BG140" i="5"/>
  <c r="BE140" i="5"/>
  <c r="AA140" i="5"/>
  <c r="Y140" i="5"/>
  <c r="W140" i="5"/>
  <c r="BK140" i="5"/>
  <c r="N140" i="5"/>
  <c r="BF140" i="5" s="1"/>
  <c r="BI139" i="5"/>
  <c r="BH139" i="5"/>
  <c r="BG139" i="5"/>
  <c r="BE139" i="5"/>
  <c r="AA139" i="5"/>
  <c r="Y139" i="5"/>
  <c r="W139" i="5"/>
  <c r="BK139" i="5"/>
  <c r="N139" i="5"/>
  <c r="BF139" i="5" s="1"/>
  <c r="BI138" i="5"/>
  <c r="BH138" i="5"/>
  <c r="BG138" i="5"/>
  <c r="BE138" i="5"/>
  <c r="AA138" i="5"/>
  <c r="Y138" i="5"/>
  <c r="W138" i="5"/>
  <c r="BK138" i="5"/>
  <c r="N138" i="5"/>
  <c r="BF138" i="5" s="1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E136" i="5"/>
  <c r="AA136" i="5"/>
  <c r="Y136" i="5"/>
  <c r="Y134" i="5" s="1"/>
  <c r="Y133" i="5" s="1"/>
  <c r="W136" i="5"/>
  <c r="BK136" i="5"/>
  <c r="BK134" i="5" s="1"/>
  <c r="N136" i="5"/>
  <c r="BF136" i="5" s="1"/>
  <c r="BI135" i="5"/>
  <c r="BH135" i="5"/>
  <c r="BG135" i="5"/>
  <c r="BE135" i="5"/>
  <c r="AA135" i="5"/>
  <c r="AA134" i="5" s="1"/>
  <c r="AA133" i="5" s="1"/>
  <c r="Y135" i="5"/>
  <c r="W135" i="5"/>
  <c r="W134" i="5" s="1"/>
  <c r="W133" i="5" s="1"/>
  <c r="BK135" i="5"/>
  <c r="N135" i="5"/>
  <c r="BF135" i="5" s="1"/>
  <c r="BI132" i="5"/>
  <c r="BH132" i="5"/>
  <c r="BG132" i="5"/>
  <c r="BE132" i="5"/>
  <c r="AA132" i="5"/>
  <c r="Y132" i="5"/>
  <c r="W132" i="5"/>
  <c r="BK132" i="5"/>
  <c r="N132" i="5"/>
  <c r="BF132" i="5" s="1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H36" i="5" s="1"/>
  <c r="BB93" i="1" s="1"/>
  <c r="BE130" i="5"/>
  <c r="AA130" i="5"/>
  <c r="Y130" i="5"/>
  <c r="W130" i="5"/>
  <c r="BK130" i="5"/>
  <c r="N130" i="5"/>
  <c r="BF130" i="5" s="1"/>
  <c r="BI129" i="5"/>
  <c r="BH129" i="5"/>
  <c r="BG129" i="5"/>
  <c r="BE129" i="5"/>
  <c r="AA129" i="5"/>
  <c r="Y129" i="5"/>
  <c r="Y128" i="5" s="1"/>
  <c r="Y127" i="5" s="1"/>
  <c r="W129" i="5"/>
  <c r="W128" i="5" s="1"/>
  <c r="W127" i="5" s="1"/>
  <c r="W126" i="5" s="1"/>
  <c r="AU93" i="1" s="1"/>
  <c r="BK129" i="5"/>
  <c r="BK128" i="5" s="1"/>
  <c r="N129" i="5"/>
  <c r="BF129" i="5" s="1"/>
  <c r="F120" i="5"/>
  <c r="F118" i="5"/>
  <c r="BI105" i="5"/>
  <c r="BH105" i="5"/>
  <c r="BG105" i="5"/>
  <c r="BE105" i="5"/>
  <c r="BI104" i="5"/>
  <c r="BH104" i="5"/>
  <c r="BG104" i="5"/>
  <c r="BE104" i="5"/>
  <c r="BI103" i="5"/>
  <c r="BH103" i="5"/>
  <c r="BG103" i="5"/>
  <c r="BE103" i="5"/>
  <c r="BI102" i="5"/>
  <c r="BH102" i="5"/>
  <c r="BG102" i="5"/>
  <c r="BE102" i="5"/>
  <c r="BI101" i="5"/>
  <c r="BH101" i="5"/>
  <c r="BG101" i="5"/>
  <c r="BE101" i="5"/>
  <c r="BI100" i="5"/>
  <c r="H38" i="5" s="1"/>
  <c r="BD93" i="1" s="1"/>
  <c r="BH100" i="5"/>
  <c r="BG100" i="5"/>
  <c r="BE100" i="5"/>
  <c r="M34" i="5" s="1"/>
  <c r="AV93" i="1" s="1"/>
  <c r="F83" i="5"/>
  <c r="F81" i="5"/>
  <c r="O23" i="5"/>
  <c r="E23" i="5"/>
  <c r="O22" i="5"/>
  <c r="O20" i="5"/>
  <c r="E20" i="5"/>
  <c r="M122" i="5" s="1"/>
  <c r="O19" i="5"/>
  <c r="O17" i="5"/>
  <c r="E17" i="5"/>
  <c r="O16" i="5"/>
  <c r="O14" i="5"/>
  <c r="E14" i="5"/>
  <c r="F122" i="5" s="1"/>
  <c r="O13" i="5"/>
  <c r="O11" i="5"/>
  <c r="M120" i="5" s="1"/>
  <c r="F6" i="5"/>
  <c r="AY92" i="1"/>
  <c r="AX92" i="1"/>
  <c r="BI207" i="4"/>
  <c r="BH207" i="4"/>
  <c r="BG207" i="4"/>
  <c r="BE207" i="4"/>
  <c r="N207" i="4"/>
  <c r="BF207" i="4" s="1"/>
  <c r="BK207" i="4"/>
  <c r="BI206" i="4"/>
  <c r="BH206" i="4"/>
  <c r="BG206" i="4"/>
  <c r="BE206" i="4"/>
  <c r="BK206" i="4"/>
  <c r="N206" i="4" s="1"/>
  <c r="BF206" i="4" s="1"/>
  <c r="BI205" i="4"/>
  <c r="BH205" i="4"/>
  <c r="BG205" i="4"/>
  <c r="BE205" i="4"/>
  <c r="BK205" i="4"/>
  <c r="N205" i="4" s="1"/>
  <c r="BF205" i="4" s="1"/>
  <c r="BI204" i="4"/>
  <c r="BH204" i="4"/>
  <c r="BG204" i="4"/>
  <c r="BE204" i="4"/>
  <c r="N204" i="4"/>
  <c r="BF204" i="4" s="1"/>
  <c r="BK204" i="4"/>
  <c r="BI203" i="4"/>
  <c r="BH203" i="4"/>
  <c r="BG203" i="4"/>
  <c r="BE203" i="4"/>
  <c r="BK203" i="4"/>
  <c r="N203" i="4" s="1"/>
  <c r="BF203" i="4" s="1"/>
  <c r="BI201" i="4"/>
  <c r="BH201" i="4"/>
  <c r="BG201" i="4"/>
  <c r="BE201" i="4"/>
  <c r="AA201" i="4"/>
  <c r="Y201" i="4"/>
  <c r="W201" i="4"/>
  <c r="BK201" i="4"/>
  <c r="N201" i="4"/>
  <c r="BF201" i="4" s="1"/>
  <c r="BI200" i="4"/>
  <c r="BH200" i="4"/>
  <c r="BG200" i="4"/>
  <c r="BE200" i="4"/>
  <c r="AA200" i="4"/>
  <c r="Y200" i="4"/>
  <c r="W200" i="4"/>
  <c r="BK200" i="4"/>
  <c r="N200" i="4"/>
  <c r="BF200" i="4" s="1"/>
  <c r="BI199" i="4"/>
  <c r="BH199" i="4"/>
  <c r="BG199" i="4"/>
  <c r="BE199" i="4"/>
  <c r="AA199" i="4"/>
  <c r="Y199" i="4"/>
  <c r="W199" i="4"/>
  <c r="BK199" i="4"/>
  <c r="N199" i="4"/>
  <c r="BF199" i="4" s="1"/>
  <c r="BI198" i="4"/>
  <c r="BH198" i="4"/>
  <c r="BG198" i="4"/>
  <c r="BE198" i="4"/>
  <c r="AA198" i="4"/>
  <c r="Y198" i="4"/>
  <c r="W198" i="4"/>
  <c r="BK198" i="4"/>
  <c r="N198" i="4"/>
  <c r="BF198" i="4" s="1"/>
  <c r="BI197" i="4"/>
  <c r="BH197" i="4"/>
  <c r="BG197" i="4"/>
  <c r="BE197" i="4"/>
  <c r="AA197" i="4"/>
  <c r="Y197" i="4"/>
  <c r="W197" i="4"/>
  <c r="BK197" i="4"/>
  <c r="N197" i="4"/>
  <c r="BF197" i="4" s="1"/>
  <c r="BI196" i="4"/>
  <c r="BH196" i="4"/>
  <c r="BG196" i="4"/>
  <c r="BE196" i="4"/>
  <c r="AA196" i="4"/>
  <c r="Y196" i="4"/>
  <c r="W196" i="4"/>
  <c r="BK196" i="4"/>
  <c r="N196" i="4"/>
  <c r="BF196" i="4" s="1"/>
  <c r="BI195" i="4"/>
  <c r="BH195" i="4"/>
  <c r="BG195" i="4"/>
  <c r="BE195" i="4"/>
  <c r="AA195" i="4"/>
  <c r="Y195" i="4"/>
  <c r="W195" i="4"/>
  <c r="BK195" i="4"/>
  <c r="N195" i="4"/>
  <c r="BF195" i="4" s="1"/>
  <c r="BI194" i="4"/>
  <c r="BH194" i="4"/>
  <c r="BG194" i="4"/>
  <c r="BE194" i="4"/>
  <c r="AA194" i="4"/>
  <c r="Y194" i="4"/>
  <c r="W194" i="4"/>
  <c r="BK194" i="4"/>
  <c r="N194" i="4"/>
  <c r="BF194" i="4" s="1"/>
  <c r="BI193" i="4"/>
  <c r="BH193" i="4"/>
  <c r="BG193" i="4"/>
  <c r="BE193" i="4"/>
  <c r="AA193" i="4"/>
  <c r="Y193" i="4"/>
  <c r="W193" i="4"/>
  <c r="BK193" i="4"/>
  <c r="N193" i="4"/>
  <c r="BF193" i="4" s="1"/>
  <c r="BI192" i="4"/>
  <c r="BH192" i="4"/>
  <c r="BG192" i="4"/>
  <c r="BE192" i="4"/>
  <c r="AA192" i="4"/>
  <c r="Y192" i="4"/>
  <c r="W192" i="4"/>
  <c r="BK192" i="4"/>
  <c r="N192" i="4"/>
  <c r="BF192" i="4" s="1"/>
  <c r="BI191" i="4"/>
  <c r="BH191" i="4"/>
  <c r="BG191" i="4"/>
  <c r="BE191" i="4"/>
  <c r="AA191" i="4"/>
  <c r="Y191" i="4"/>
  <c r="W191" i="4"/>
  <c r="BK191" i="4"/>
  <c r="N191" i="4"/>
  <c r="BF191" i="4" s="1"/>
  <c r="BI190" i="4"/>
  <c r="BH190" i="4"/>
  <c r="BG190" i="4"/>
  <c r="BE190" i="4"/>
  <c r="AA190" i="4"/>
  <c r="Y190" i="4"/>
  <c r="W190" i="4"/>
  <c r="BK190" i="4"/>
  <c r="N190" i="4"/>
  <c r="BF190" i="4" s="1"/>
  <c r="BI189" i="4"/>
  <c r="BH189" i="4"/>
  <c r="BG189" i="4"/>
  <c r="BE189" i="4"/>
  <c r="AA189" i="4"/>
  <c r="Y189" i="4"/>
  <c r="W189" i="4"/>
  <c r="BK189" i="4"/>
  <c r="N189" i="4"/>
  <c r="BF189" i="4" s="1"/>
  <c r="BI188" i="4"/>
  <c r="BH188" i="4"/>
  <c r="BG188" i="4"/>
  <c r="BE188" i="4"/>
  <c r="AA188" i="4"/>
  <c r="Y188" i="4"/>
  <c r="W188" i="4"/>
  <c r="BK188" i="4"/>
  <c r="N188" i="4"/>
  <c r="BF188" i="4" s="1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E186" i="4"/>
  <c r="AA186" i="4"/>
  <c r="Y186" i="4"/>
  <c r="W186" i="4"/>
  <c r="BK186" i="4"/>
  <c r="N186" i="4"/>
  <c r="BF186" i="4" s="1"/>
  <c r="BI185" i="4"/>
  <c r="BH185" i="4"/>
  <c r="BG185" i="4"/>
  <c r="BE185" i="4"/>
  <c r="AA185" i="4"/>
  <c r="Y185" i="4"/>
  <c r="W185" i="4"/>
  <c r="BK185" i="4"/>
  <c r="N185" i="4"/>
  <c r="BF185" i="4" s="1"/>
  <c r="BI184" i="4"/>
  <c r="BH184" i="4"/>
  <c r="BG184" i="4"/>
  <c r="BE184" i="4"/>
  <c r="AA184" i="4"/>
  <c r="Y184" i="4"/>
  <c r="W184" i="4"/>
  <c r="BK184" i="4"/>
  <c r="N184" i="4"/>
  <c r="BF184" i="4" s="1"/>
  <c r="BI183" i="4"/>
  <c r="BH183" i="4"/>
  <c r="BG183" i="4"/>
  <c r="BE183" i="4"/>
  <c r="AA183" i="4"/>
  <c r="Y183" i="4"/>
  <c r="W183" i="4"/>
  <c r="BK183" i="4"/>
  <c r="N183" i="4"/>
  <c r="BF183" i="4" s="1"/>
  <c r="BI182" i="4"/>
  <c r="BH182" i="4"/>
  <c r="BG182" i="4"/>
  <c r="BE182" i="4"/>
  <c r="AA182" i="4"/>
  <c r="Y182" i="4"/>
  <c r="W182" i="4"/>
  <c r="BK182" i="4"/>
  <c r="N182" i="4"/>
  <c r="BF182" i="4" s="1"/>
  <c r="BI181" i="4"/>
  <c r="BH181" i="4"/>
  <c r="BG181" i="4"/>
  <c r="BE181" i="4"/>
  <c r="AA181" i="4"/>
  <c r="Y181" i="4"/>
  <c r="W181" i="4"/>
  <c r="BK181" i="4"/>
  <c r="N181" i="4"/>
  <c r="BF181" i="4" s="1"/>
  <c r="BI180" i="4"/>
  <c r="BH180" i="4"/>
  <c r="BG180" i="4"/>
  <c r="BE180" i="4"/>
  <c r="AA180" i="4"/>
  <c r="Y180" i="4"/>
  <c r="W180" i="4"/>
  <c r="BK180" i="4"/>
  <c r="N180" i="4"/>
  <c r="BF180" i="4" s="1"/>
  <c r="BI179" i="4"/>
  <c r="BH179" i="4"/>
  <c r="BG179" i="4"/>
  <c r="BE179" i="4"/>
  <c r="AA179" i="4"/>
  <c r="Y179" i="4"/>
  <c r="W179" i="4"/>
  <c r="BK179" i="4"/>
  <c r="N179" i="4"/>
  <c r="BF179" i="4" s="1"/>
  <c r="BI178" i="4"/>
  <c r="BH178" i="4"/>
  <c r="BG178" i="4"/>
  <c r="BE178" i="4"/>
  <c r="AA178" i="4"/>
  <c r="Y178" i="4"/>
  <c r="W178" i="4"/>
  <c r="BK178" i="4"/>
  <c r="N178" i="4"/>
  <c r="BF178" i="4" s="1"/>
  <c r="BI177" i="4"/>
  <c r="BH177" i="4"/>
  <c r="BG177" i="4"/>
  <c r="BE177" i="4"/>
  <c r="AA177" i="4"/>
  <c r="Y177" i="4"/>
  <c r="W177" i="4"/>
  <c r="BK177" i="4"/>
  <c r="N177" i="4"/>
  <c r="BF177" i="4" s="1"/>
  <c r="BI176" i="4"/>
  <c r="BH176" i="4"/>
  <c r="BG176" i="4"/>
  <c r="BE176" i="4"/>
  <c r="AA176" i="4"/>
  <c r="Y176" i="4"/>
  <c r="W176" i="4"/>
  <c r="BK176" i="4"/>
  <c r="N176" i="4"/>
  <c r="BF176" i="4" s="1"/>
  <c r="BI175" i="4"/>
  <c r="BH175" i="4"/>
  <c r="BG175" i="4"/>
  <c r="BE175" i="4"/>
  <c r="AA175" i="4"/>
  <c r="Y175" i="4"/>
  <c r="W175" i="4"/>
  <c r="BK175" i="4"/>
  <c r="N175" i="4"/>
  <c r="BF175" i="4" s="1"/>
  <c r="BI174" i="4"/>
  <c r="BH174" i="4"/>
  <c r="BG174" i="4"/>
  <c r="BE174" i="4"/>
  <c r="AA174" i="4"/>
  <c r="Y174" i="4"/>
  <c r="W174" i="4"/>
  <c r="BK174" i="4"/>
  <c r="BK173" i="4" s="1"/>
  <c r="N173" i="4" s="1"/>
  <c r="N95" i="4" s="1"/>
  <c r="N174" i="4"/>
  <c r="BF174" i="4" s="1"/>
  <c r="BI172" i="4"/>
  <c r="BH172" i="4"/>
  <c r="BG172" i="4"/>
  <c r="BE172" i="4"/>
  <c r="AA172" i="4"/>
  <c r="AA171" i="4" s="1"/>
  <c r="Y172" i="4"/>
  <c r="Y171" i="4" s="1"/>
  <c r="W172" i="4"/>
  <c r="W171" i="4" s="1"/>
  <c r="BK172" i="4"/>
  <c r="BK171" i="4" s="1"/>
  <c r="N171" i="4" s="1"/>
  <c r="N94" i="4" s="1"/>
  <c r="N172" i="4"/>
  <c r="BF172" i="4" s="1"/>
  <c r="BI170" i="4"/>
  <c r="BH170" i="4"/>
  <c r="BG170" i="4"/>
  <c r="BE170" i="4"/>
  <c r="AA170" i="4"/>
  <c r="Y170" i="4"/>
  <c r="W170" i="4"/>
  <c r="BK170" i="4"/>
  <c r="N170" i="4"/>
  <c r="BF170" i="4" s="1"/>
  <c r="BI169" i="4"/>
  <c r="BH169" i="4"/>
  <c r="BG169" i="4"/>
  <c r="BE169" i="4"/>
  <c r="AA169" i="4"/>
  <c r="Y169" i="4"/>
  <c r="W169" i="4"/>
  <c r="BK169" i="4"/>
  <c r="N169" i="4"/>
  <c r="BF169" i="4" s="1"/>
  <c r="BI168" i="4"/>
  <c r="BH168" i="4"/>
  <c r="BG168" i="4"/>
  <c r="BE168" i="4"/>
  <c r="AA168" i="4"/>
  <c r="Y168" i="4"/>
  <c r="W168" i="4"/>
  <c r="BK168" i="4"/>
  <c r="N168" i="4"/>
  <c r="BF168" i="4" s="1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E166" i="4"/>
  <c r="AA166" i="4"/>
  <c r="Y166" i="4"/>
  <c r="W166" i="4"/>
  <c r="BK166" i="4"/>
  <c r="N166" i="4"/>
  <c r="BF166" i="4" s="1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E161" i="4"/>
  <c r="AA161" i="4"/>
  <c r="Y161" i="4"/>
  <c r="W161" i="4"/>
  <c r="BK161" i="4"/>
  <c r="N161" i="4"/>
  <c r="BF161" i="4" s="1"/>
  <c r="BI160" i="4"/>
  <c r="BH160" i="4"/>
  <c r="BG160" i="4"/>
  <c r="BE160" i="4"/>
  <c r="AA160" i="4"/>
  <c r="Y160" i="4"/>
  <c r="W160" i="4"/>
  <c r="BK160" i="4"/>
  <c r="N160" i="4"/>
  <c r="BF160" i="4" s="1"/>
  <c r="BI159" i="4"/>
  <c r="BH159" i="4"/>
  <c r="BG159" i="4"/>
  <c r="BE159" i="4"/>
  <c r="AA159" i="4"/>
  <c r="Y159" i="4"/>
  <c r="W159" i="4"/>
  <c r="BK159" i="4"/>
  <c r="N159" i="4"/>
  <c r="BF159" i="4" s="1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E153" i="4"/>
  <c r="AA153" i="4"/>
  <c r="Y153" i="4"/>
  <c r="W153" i="4"/>
  <c r="BK153" i="4"/>
  <c r="N153" i="4"/>
  <c r="BF153" i="4" s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E149" i="4"/>
  <c r="AA149" i="4"/>
  <c r="Y149" i="4"/>
  <c r="W149" i="4"/>
  <c r="BK149" i="4"/>
  <c r="N149" i="4"/>
  <c r="BF149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E144" i="4"/>
  <c r="AA144" i="4"/>
  <c r="Y144" i="4"/>
  <c r="W144" i="4"/>
  <c r="BK144" i="4"/>
  <c r="N144" i="4"/>
  <c r="BF144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AA127" i="4" s="1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BK127" i="4" s="1"/>
  <c r="N128" i="4"/>
  <c r="BF128" i="4" s="1"/>
  <c r="F121" i="4"/>
  <c r="F119" i="4"/>
  <c r="F117" i="4"/>
  <c r="BI104" i="4"/>
  <c r="BH104" i="4"/>
  <c r="BG104" i="4"/>
  <c r="BE104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BI100" i="4"/>
  <c r="BH100" i="4"/>
  <c r="BG100" i="4"/>
  <c r="BE100" i="4"/>
  <c r="BI99" i="4"/>
  <c r="BH99" i="4"/>
  <c r="BG99" i="4"/>
  <c r="BE99" i="4"/>
  <c r="F85" i="4"/>
  <c r="F83" i="4"/>
  <c r="F81" i="4"/>
  <c r="O23" i="4"/>
  <c r="E23" i="4"/>
  <c r="M122" i="4" s="1"/>
  <c r="O22" i="4"/>
  <c r="O20" i="4"/>
  <c r="E20" i="4"/>
  <c r="M121" i="4" s="1"/>
  <c r="O19" i="4"/>
  <c r="O17" i="4"/>
  <c r="E17" i="4"/>
  <c r="O16" i="4"/>
  <c r="O14" i="4"/>
  <c r="E14" i="4"/>
  <c r="O13" i="4"/>
  <c r="O11" i="4"/>
  <c r="M119" i="4" s="1"/>
  <c r="F6" i="4"/>
  <c r="Y246" i="3"/>
  <c r="N246" i="3"/>
  <c r="N93" i="3" s="1"/>
  <c r="AY91" i="1"/>
  <c r="AX91" i="1"/>
  <c r="BI255" i="3"/>
  <c r="BH255" i="3"/>
  <c r="BG255" i="3"/>
  <c r="BE255" i="3"/>
  <c r="BK255" i="3"/>
  <c r="N255" i="3" s="1"/>
  <c r="BF255" i="3" s="1"/>
  <c r="BI254" i="3"/>
  <c r="BH254" i="3"/>
  <c r="BG254" i="3"/>
  <c r="BE254" i="3"/>
  <c r="BK254" i="3"/>
  <c r="N254" i="3" s="1"/>
  <c r="BF254" i="3" s="1"/>
  <c r="BI253" i="3"/>
  <c r="BH253" i="3"/>
  <c r="BG253" i="3"/>
  <c r="BE253" i="3"/>
  <c r="N253" i="3"/>
  <c r="BF253" i="3" s="1"/>
  <c r="BK253" i="3"/>
  <c r="BI252" i="3"/>
  <c r="BH252" i="3"/>
  <c r="BG252" i="3"/>
  <c r="BE252" i="3"/>
  <c r="BK252" i="3"/>
  <c r="N252" i="3" s="1"/>
  <c r="BF252" i="3" s="1"/>
  <c r="BI251" i="3"/>
  <c r="BH251" i="3"/>
  <c r="BG251" i="3"/>
  <c r="BE251" i="3"/>
  <c r="BK251" i="3"/>
  <c r="BI249" i="3"/>
  <c r="BH249" i="3"/>
  <c r="BG249" i="3"/>
  <c r="BE249" i="3"/>
  <c r="AA249" i="3"/>
  <c r="Y249" i="3"/>
  <c r="W249" i="3"/>
  <c r="BK249" i="3"/>
  <c r="N249" i="3"/>
  <c r="BF249" i="3" s="1"/>
  <c r="BI248" i="3"/>
  <c r="BH248" i="3"/>
  <c r="BG248" i="3"/>
  <c r="BE248" i="3"/>
  <c r="AA248" i="3"/>
  <c r="Y248" i="3"/>
  <c r="W248" i="3"/>
  <c r="BK248" i="3"/>
  <c r="BK246" i="3" s="1"/>
  <c r="N248" i="3"/>
  <c r="BF248" i="3" s="1"/>
  <c r="BI247" i="3"/>
  <c r="BH247" i="3"/>
  <c r="BG247" i="3"/>
  <c r="BF247" i="3"/>
  <c r="BE247" i="3"/>
  <c r="AA247" i="3"/>
  <c r="Y247" i="3"/>
  <c r="W247" i="3"/>
  <c r="BK247" i="3"/>
  <c r="N247" i="3"/>
  <c r="BI245" i="3"/>
  <c r="BH245" i="3"/>
  <c r="BG245" i="3"/>
  <c r="BE245" i="3"/>
  <c r="AA245" i="3"/>
  <c r="Y245" i="3"/>
  <c r="W245" i="3"/>
  <c r="BK245" i="3"/>
  <c r="N245" i="3"/>
  <c r="BF245" i="3" s="1"/>
  <c r="BI244" i="3"/>
  <c r="BH244" i="3"/>
  <c r="BG244" i="3"/>
  <c r="BE244" i="3"/>
  <c r="AA244" i="3"/>
  <c r="Y244" i="3"/>
  <c r="W244" i="3"/>
  <c r="BK244" i="3"/>
  <c r="N244" i="3"/>
  <c r="BF244" i="3" s="1"/>
  <c r="BI243" i="3"/>
  <c r="BH243" i="3"/>
  <c r="BG243" i="3"/>
  <c r="BE243" i="3"/>
  <c r="AA243" i="3"/>
  <c r="Y243" i="3"/>
  <c r="W243" i="3"/>
  <c r="BK243" i="3"/>
  <c r="N243" i="3"/>
  <c r="BF243" i="3" s="1"/>
  <c r="BI242" i="3"/>
  <c r="BH242" i="3"/>
  <c r="BG242" i="3"/>
  <c r="BE242" i="3"/>
  <c r="AA242" i="3"/>
  <c r="Y242" i="3"/>
  <c r="W242" i="3"/>
  <c r="BK242" i="3"/>
  <c r="N242" i="3"/>
  <c r="BF242" i="3" s="1"/>
  <c r="BI241" i="3"/>
  <c r="BH241" i="3"/>
  <c r="BG241" i="3"/>
  <c r="BE241" i="3"/>
  <c r="AA241" i="3"/>
  <c r="Y241" i="3"/>
  <c r="W241" i="3"/>
  <c r="BK241" i="3"/>
  <c r="N241" i="3"/>
  <c r="BF241" i="3" s="1"/>
  <c r="BI240" i="3"/>
  <c r="BH240" i="3"/>
  <c r="BG240" i="3"/>
  <c r="BE240" i="3"/>
  <c r="AA240" i="3"/>
  <c r="Y240" i="3"/>
  <c r="W240" i="3"/>
  <c r="BK240" i="3"/>
  <c r="N240" i="3"/>
  <c r="BF240" i="3" s="1"/>
  <c r="BI239" i="3"/>
  <c r="BH239" i="3"/>
  <c r="BG239" i="3"/>
  <c r="BE239" i="3"/>
  <c r="AA239" i="3"/>
  <c r="Y239" i="3"/>
  <c r="W239" i="3"/>
  <c r="BK239" i="3"/>
  <c r="N239" i="3"/>
  <c r="BF239" i="3" s="1"/>
  <c r="BI238" i="3"/>
  <c r="BH238" i="3"/>
  <c r="BG238" i="3"/>
  <c r="BE238" i="3"/>
  <c r="AA238" i="3"/>
  <c r="Y238" i="3"/>
  <c r="W238" i="3"/>
  <c r="BK238" i="3"/>
  <c r="N238" i="3"/>
  <c r="BF238" i="3" s="1"/>
  <c r="BI237" i="3"/>
  <c r="BH237" i="3"/>
  <c r="BG237" i="3"/>
  <c r="BE237" i="3"/>
  <c r="AA237" i="3"/>
  <c r="Y237" i="3"/>
  <c r="W237" i="3"/>
  <c r="BK237" i="3"/>
  <c r="N237" i="3"/>
  <c r="BF237" i="3" s="1"/>
  <c r="BI236" i="3"/>
  <c r="BH236" i="3"/>
  <c r="BG236" i="3"/>
  <c r="BE236" i="3"/>
  <c r="AA236" i="3"/>
  <c r="Y236" i="3"/>
  <c r="W236" i="3"/>
  <c r="BK236" i="3"/>
  <c r="N236" i="3"/>
  <c r="BF236" i="3" s="1"/>
  <c r="BI235" i="3"/>
  <c r="BH235" i="3"/>
  <c r="BG235" i="3"/>
  <c r="BE235" i="3"/>
  <c r="AA235" i="3"/>
  <c r="Y235" i="3"/>
  <c r="W235" i="3"/>
  <c r="BK235" i="3"/>
  <c r="N235" i="3"/>
  <c r="BF235" i="3" s="1"/>
  <c r="BI234" i="3"/>
  <c r="BH234" i="3"/>
  <c r="BG234" i="3"/>
  <c r="BE234" i="3"/>
  <c r="AA234" i="3"/>
  <c r="Y234" i="3"/>
  <c r="W234" i="3"/>
  <c r="BK234" i="3"/>
  <c r="N234" i="3"/>
  <c r="BF234" i="3" s="1"/>
  <c r="BI233" i="3"/>
  <c r="BH233" i="3"/>
  <c r="BG233" i="3"/>
  <c r="BE233" i="3"/>
  <c r="AA233" i="3"/>
  <c r="Y233" i="3"/>
  <c r="W233" i="3"/>
  <c r="BK233" i="3"/>
  <c r="N233" i="3"/>
  <c r="BF233" i="3" s="1"/>
  <c r="BI232" i="3"/>
  <c r="BH232" i="3"/>
  <c r="BG232" i="3"/>
  <c r="BE232" i="3"/>
  <c r="AA232" i="3"/>
  <c r="Y232" i="3"/>
  <c r="W232" i="3"/>
  <c r="BK232" i="3"/>
  <c r="N232" i="3"/>
  <c r="BF232" i="3" s="1"/>
  <c r="BI231" i="3"/>
  <c r="BH231" i="3"/>
  <c r="BG231" i="3"/>
  <c r="BE231" i="3"/>
  <c r="AA231" i="3"/>
  <c r="Y231" i="3"/>
  <c r="W231" i="3"/>
  <c r="BK231" i="3"/>
  <c r="N231" i="3"/>
  <c r="BF231" i="3" s="1"/>
  <c r="BI230" i="3"/>
  <c r="BH230" i="3"/>
  <c r="BG230" i="3"/>
  <c r="BE230" i="3"/>
  <c r="AA230" i="3"/>
  <c r="Y230" i="3"/>
  <c r="W230" i="3"/>
  <c r="BK230" i="3"/>
  <c r="N230" i="3"/>
  <c r="BF230" i="3" s="1"/>
  <c r="BI229" i="3"/>
  <c r="BH229" i="3"/>
  <c r="BG229" i="3"/>
  <c r="BE229" i="3"/>
  <c r="AA229" i="3"/>
  <c r="Y229" i="3"/>
  <c r="W229" i="3"/>
  <c r="BK229" i="3"/>
  <c r="N229" i="3"/>
  <c r="BF229" i="3" s="1"/>
  <c r="BI228" i="3"/>
  <c r="BH228" i="3"/>
  <c r="BG228" i="3"/>
  <c r="BE228" i="3"/>
  <c r="AA228" i="3"/>
  <c r="Y228" i="3"/>
  <c r="W228" i="3"/>
  <c r="BK228" i="3"/>
  <c r="N228" i="3"/>
  <c r="BF228" i="3" s="1"/>
  <c r="BI227" i="3"/>
  <c r="BH227" i="3"/>
  <c r="BG227" i="3"/>
  <c r="BE227" i="3"/>
  <c r="AA227" i="3"/>
  <c r="Y227" i="3"/>
  <c r="W227" i="3"/>
  <c r="BK227" i="3"/>
  <c r="N227" i="3"/>
  <c r="BF227" i="3" s="1"/>
  <c r="BI226" i="3"/>
  <c r="BH226" i="3"/>
  <c r="BG226" i="3"/>
  <c r="BE226" i="3"/>
  <c r="AA226" i="3"/>
  <c r="Y226" i="3"/>
  <c r="W226" i="3"/>
  <c r="BK226" i="3"/>
  <c r="N226" i="3"/>
  <c r="BF226" i="3" s="1"/>
  <c r="BI225" i="3"/>
  <c r="BH225" i="3"/>
  <c r="BG225" i="3"/>
  <c r="BE225" i="3"/>
  <c r="AA225" i="3"/>
  <c r="Y225" i="3"/>
  <c r="W225" i="3"/>
  <c r="BK225" i="3"/>
  <c r="N225" i="3"/>
  <c r="BF225" i="3" s="1"/>
  <c r="BI224" i="3"/>
  <c r="BH224" i="3"/>
  <c r="BG224" i="3"/>
  <c r="BE224" i="3"/>
  <c r="AA224" i="3"/>
  <c r="Y224" i="3"/>
  <c r="W224" i="3"/>
  <c r="BK224" i="3"/>
  <c r="N224" i="3"/>
  <c r="BF224" i="3" s="1"/>
  <c r="BI223" i="3"/>
  <c r="BH223" i="3"/>
  <c r="BG223" i="3"/>
  <c r="BE223" i="3"/>
  <c r="AA223" i="3"/>
  <c r="Y223" i="3"/>
  <c r="W223" i="3"/>
  <c r="BK223" i="3"/>
  <c r="N223" i="3"/>
  <c r="BF223" i="3" s="1"/>
  <c r="BI222" i="3"/>
  <c r="BH222" i="3"/>
  <c r="BG222" i="3"/>
  <c r="BE222" i="3"/>
  <c r="AA222" i="3"/>
  <c r="Y222" i="3"/>
  <c r="W222" i="3"/>
  <c r="BK222" i="3"/>
  <c r="N222" i="3"/>
  <c r="BF222" i="3" s="1"/>
  <c r="BI221" i="3"/>
  <c r="BH221" i="3"/>
  <c r="BG221" i="3"/>
  <c r="BE221" i="3"/>
  <c r="AA221" i="3"/>
  <c r="Y221" i="3"/>
  <c r="W221" i="3"/>
  <c r="BK221" i="3"/>
  <c r="N221" i="3"/>
  <c r="BF221" i="3" s="1"/>
  <c r="BI220" i="3"/>
  <c r="BH220" i="3"/>
  <c r="BG220" i="3"/>
  <c r="BE220" i="3"/>
  <c r="AA220" i="3"/>
  <c r="Y220" i="3"/>
  <c r="W220" i="3"/>
  <c r="BK220" i="3"/>
  <c r="N220" i="3"/>
  <c r="BF220" i="3" s="1"/>
  <c r="BI219" i="3"/>
  <c r="BH219" i="3"/>
  <c r="BG219" i="3"/>
  <c r="BE219" i="3"/>
  <c r="AA219" i="3"/>
  <c r="Y219" i="3"/>
  <c r="W219" i="3"/>
  <c r="BK219" i="3"/>
  <c r="N219" i="3"/>
  <c r="BF219" i="3" s="1"/>
  <c r="BI218" i="3"/>
  <c r="BH218" i="3"/>
  <c r="BG218" i="3"/>
  <c r="BE218" i="3"/>
  <c r="AA218" i="3"/>
  <c r="Y218" i="3"/>
  <c r="W218" i="3"/>
  <c r="BK218" i="3"/>
  <c r="N218" i="3"/>
  <c r="BF218" i="3" s="1"/>
  <c r="BI217" i="3"/>
  <c r="BH217" i="3"/>
  <c r="BG217" i="3"/>
  <c r="BE217" i="3"/>
  <c r="AA217" i="3"/>
  <c r="Y217" i="3"/>
  <c r="W217" i="3"/>
  <c r="BK217" i="3"/>
  <c r="N217" i="3"/>
  <c r="BF217" i="3" s="1"/>
  <c r="BI216" i="3"/>
  <c r="BH216" i="3"/>
  <c r="BG216" i="3"/>
  <c r="BE216" i="3"/>
  <c r="AA216" i="3"/>
  <c r="Y216" i="3"/>
  <c r="W216" i="3"/>
  <c r="BK216" i="3"/>
  <c r="N216" i="3"/>
  <c r="BF216" i="3" s="1"/>
  <c r="BI215" i="3"/>
  <c r="BH215" i="3"/>
  <c r="BG215" i="3"/>
  <c r="BE215" i="3"/>
  <c r="AA215" i="3"/>
  <c r="Y215" i="3"/>
  <c r="W215" i="3"/>
  <c r="BK215" i="3"/>
  <c r="N215" i="3"/>
  <c r="BF215" i="3" s="1"/>
  <c r="BI214" i="3"/>
  <c r="BH214" i="3"/>
  <c r="BG214" i="3"/>
  <c r="BE214" i="3"/>
  <c r="AA214" i="3"/>
  <c r="Y214" i="3"/>
  <c r="W214" i="3"/>
  <c r="BK214" i="3"/>
  <c r="N214" i="3"/>
  <c r="BF214" i="3" s="1"/>
  <c r="BI213" i="3"/>
  <c r="BH213" i="3"/>
  <c r="BG213" i="3"/>
  <c r="BE213" i="3"/>
  <c r="AA213" i="3"/>
  <c r="Y213" i="3"/>
  <c r="W213" i="3"/>
  <c r="BK213" i="3"/>
  <c r="N213" i="3"/>
  <c r="BF213" i="3" s="1"/>
  <c r="BI212" i="3"/>
  <c r="BH212" i="3"/>
  <c r="BG212" i="3"/>
  <c r="BE212" i="3"/>
  <c r="AA212" i="3"/>
  <c r="Y212" i="3"/>
  <c r="W212" i="3"/>
  <c r="BK212" i="3"/>
  <c r="N212" i="3"/>
  <c r="BF212" i="3" s="1"/>
  <c r="BI211" i="3"/>
  <c r="BH211" i="3"/>
  <c r="BG211" i="3"/>
  <c r="BE211" i="3"/>
  <c r="AA211" i="3"/>
  <c r="Y211" i="3"/>
  <c r="W211" i="3"/>
  <c r="BK211" i="3"/>
  <c r="N211" i="3"/>
  <c r="BF211" i="3" s="1"/>
  <c r="BI210" i="3"/>
  <c r="BH210" i="3"/>
  <c r="BG210" i="3"/>
  <c r="BE210" i="3"/>
  <c r="AA210" i="3"/>
  <c r="Y210" i="3"/>
  <c r="W210" i="3"/>
  <c r="BK210" i="3"/>
  <c r="N210" i="3"/>
  <c r="BF210" i="3" s="1"/>
  <c r="BI209" i="3"/>
  <c r="BH209" i="3"/>
  <c r="BG209" i="3"/>
  <c r="BE209" i="3"/>
  <c r="AA209" i="3"/>
  <c r="Y209" i="3"/>
  <c r="W209" i="3"/>
  <c r="BK209" i="3"/>
  <c r="N209" i="3"/>
  <c r="BF209" i="3" s="1"/>
  <c r="BI208" i="3"/>
  <c r="BH208" i="3"/>
  <c r="BG208" i="3"/>
  <c r="BE208" i="3"/>
  <c r="AA208" i="3"/>
  <c r="Y208" i="3"/>
  <c r="W208" i="3"/>
  <c r="BK208" i="3"/>
  <c r="N208" i="3"/>
  <c r="BF208" i="3" s="1"/>
  <c r="BI207" i="3"/>
  <c r="BH207" i="3"/>
  <c r="BG207" i="3"/>
  <c r="BE207" i="3"/>
  <c r="AA207" i="3"/>
  <c r="Y207" i="3"/>
  <c r="W207" i="3"/>
  <c r="BK207" i="3"/>
  <c r="N207" i="3"/>
  <c r="BF207" i="3" s="1"/>
  <c r="BI206" i="3"/>
  <c r="BH206" i="3"/>
  <c r="BG206" i="3"/>
  <c r="BE206" i="3"/>
  <c r="AA206" i="3"/>
  <c r="Y206" i="3"/>
  <c r="W206" i="3"/>
  <c r="BK206" i="3"/>
  <c r="N206" i="3"/>
  <c r="BF206" i="3" s="1"/>
  <c r="BI205" i="3"/>
  <c r="BH205" i="3"/>
  <c r="BG205" i="3"/>
  <c r="BE205" i="3"/>
  <c r="AA205" i="3"/>
  <c r="Y205" i="3"/>
  <c r="W205" i="3"/>
  <c r="BK205" i="3"/>
  <c r="N205" i="3"/>
  <c r="BF205" i="3" s="1"/>
  <c r="BI204" i="3"/>
  <c r="BH204" i="3"/>
  <c r="BG204" i="3"/>
  <c r="BE204" i="3"/>
  <c r="AA204" i="3"/>
  <c r="Y204" i="3"/>
  <c r="W204" i="3"/>
  <c r="BK204" i="3"/>
  <c r="N204" i="3"/>
  <c r="BF204" i="3" s="1"/>
  <c r="BI203" i="3"/>
  <c r="BH203" i="3"/>
  <c r="BG203" i="3"/>
  <c r="BE203" i="3"/>
  <c r="AA203" i="3"/>
  <c r="Y203" i="3"/>
  <c r="W203" i="3"/>
  <c r="BK203" i="3"/>
  <c r="N203" i="3"/>
  <c r="BF203" i="3" s="1"/>
  <c r="BI202" i="3"/>
  <c r="BH202" i="3"/>
  <c r="BG202" i="3"/>
  <c r="BE202" i="3"/>
  <c r="AA202" i="3"/>
  <c r="Y202" i="3"/>
  <c r="W202" i="3"/>
  <c r="BK202" i="3"/>
  <c r="N202" i="3"/>
  <c r="BF202" i="3" s="1"/>
  <c r="BI201" i="3"/>
  <c r="BH201" i="3"/>
  <c r="BG201" i="3"/>
  <c r="BE201" i="3"/>
  <c r="AA201" i="3"/>
  <c r="Y201" i="3"/>
  <c r="W201" i="3"/>
  <c r="BK201" i="3"/>
  <c r="N201" i="3"/>
  <c r="BF201" i="3" s="1"/>
  <c r="BI200" i="3"/>
  <c r="BH200" i="3"/>
  <c r="BG200" i="3"/>
  <c r="BE200" i="3"/>
  <c r="AA200" i="3"/>
  <c r="Y200" i="3"/>
  <c r="W200" i="3"/>
  <c r="BK200" i="3"/>
  <c r="N200" i="3"/>
  <c r="BF200" i="3" s="1"/>
  <c r="BI199" i="3"/>
  <c r="BH199" i="3"/>
  <c r="BG199" i="3"/>
  <c r="BE199" i="3"/>
  <c r="AA199" i="3"/>
  <c r="Y199" i="3"/>
  <c r="W199" i="3"/>
  <c r="BK199" i="3"/>
  <c r="N199" i="3"/>
  <c r="BF199" i="3" s="1"/>
  <c r="BI198" i="3"/>
  <c r="BH198" i="3"/>
  <c r="BG198" i="3"/>
  <c r="BE198" i="3"/>
  <c r="AA198" i="3"/>
  <c r="Y198" i="3"/>
  <c r="W198" i="3"/>
  <c r="BK198" i="3"/>
  <c r="N198" i="3"/>
  <c r="BF198" i="3" s="1"/>
  <c r="BI197" i="3"/>
  <c r="BH197" i="3"/>
  <c r="BG197" i="3"/>
  <c r="BE197" i="3"/>
  <c r="AA197" i="3"/>
  <c r="Y197" i="3"/>
  <c r="W197" i="3"/>
  <c r="BK197" i="3"/>
  <c r="N197" i="3"/>
  <c r="BF197" i="3" s="1"/>
  <c r="BI196" i="3"/>
  <c r="BH196" i="3"/>
  <c r="BG196" i="3"/>
  <c r="BE196" i="3"/>
  <c r="AA196" i="3"/>
  <c r="Y196" i="3"/>
  <c r="W196" i="3"/>
  <c r="BK196" i="3"/>
  <c r="N196" i="3"/>
  <c r="BF196" i="3" s="1"/>
  <c r="BI195" i="3"/>
  <c r="BH195" i="3"/>
  <c r="BG195" i="3"/>
  <c r="BE195" i="3"/>
  <c r="AA195" i="3"/>
  <c r="Y195" i="3"/>
  <c r="W195" i="3"/>
  <c r="BK195" i="3"/>
  <c r="N195" i="3"/>
  <c r="BF195" i="3" s="1"/>
  <c r="BI194" i="3"/>
  <c r="BH194" i="3"/>
  <c r="BG194" i="3"/>
  <c r="BE194" i="3"/>
  <c r="AA194" i="3"/>
  <c r="Y194" i="3"/>
  <c r="W194" i="3"/>
  <c r="BK194" i="3"/>
  <c r="N194" i="3"/>
  <c r="BF194" i="3" s="1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E192" i="3"/>
  <c r="AA192" i="3"/>
  <c r="Y192" i="3"/>
  <c r="W192" i="3"/>
  <c r="BK192" i="3"/>
  <c r="N192" i="3"/>
  <c r="BF192" i="3" s="1"/>
  <c r="BI191" i="3"/>
  <c r="BH191" i="3"/>
  <c r="BG191" i="3"/>
  <c r="BE191" i="3"/>
  <c r="AA191" i="3"/>
  <c r="Y191" i="3"/>
  <c r="W191" i="3"/>
  <c r="BK191" i="3"/>
  <c r="N191" i="3"/>
  <c r="BF191" i="3" s="1"/>
  <c r="BI190" i="3"/>
  <c r="BH190" i="3"/>
  <c r="BG190" i="3"/>
  <c r="BE190" i="3"/>
  <c r="AA190" i="3"/>
  <c r="Y190" i="3"/>
  <c r="W190" i="3"/>
  <c r="BK190" i="3"/>
  <c r="N190" i="3"/>
  <c r="BF190" i="3" s="1"/>
  <c r="BI189" i="3"/>
  <c r="BH189" i="3"/>
  <c r="BG189" i="3"/>
  <c r="BE189" i="3"/>
  <c r="AA189" i="3"/>
  <c r="Y189" i="3"/>
  <c r="W189" i="3"/>
  <c r="BK189" i="3"/>
  <c r="N189" i="3"/>
  <c r="BF189" i="3" s="1"/>
  <c r="BI188" i="3"/>
  <c r="BH188" i="3"/>
  <c r="BG188" i="3"/>
  <c r="BE188" i="3"/>
  <c r="AA188" i="3"/>
  <c r="Y188" i="3"/>
  <c r="W188" i="3"/>
  <c r="BK188" i="3"/>
  <c r="N188" i="3"/>
  <c r="BF188" i="3" s="1"/>
  <c r="BI187" i="3"/>
  <c r="BH187" i="3"/>
  <c r="BG187" i="3"/>
  <c r="BE187" i="3"/>
  <c r="AA187" i="3"/>
  <c r="Y187" i="3"/>
  <c r="W187" i="3"/>
  <c r="BK187" i="3"/>
  <c r="N187" i="3"/>
  <c r="BF187" i="3" s="1"/>
  <c r="BI186" i="3"/>
  <c r="BH186" i="3"/>
  <c r="BG186" i="3"/>
  <c r="BE186" i="3"/>
  <c r="AA186" i="3"/>
  <c r="Y186" i="3"/>
  <c r="W186" i="3"/>
  <c r="BK186" i="3"/>
  <c r="N186" i="3"/>
  <c r="BF186" i="3" s="1"/>
  <c r="BI185" i="3"/>
  <c r="BH185" i="3"/>
  <c r="BG185" i="3"/>
  <c r="BE185" i="3"/>
  <c r="AA185" i="3"/>
  <c r="Y185" i="3"/>
  <c r="W185" i="3"/>
  <c r="BK185" i="3"/>
  <c r="N185" i="3"/>
  <c r="BF185" i="3" s="1"/>
  <c r="BI184" i="3"/>
  <c r="BH184" i="3"/>
  <c r="BG184" i="3"/>
  <c r="BE184" i="3"/>
  <c r="AA184" i="3"/>
  <c r="Y184" i="3"/>
  <c r="W184" i="3"/>
  <c r="BK184" i="3"/>
  <c r="N184" i="3"/>
  <c r="BF184" i="3" s="1"/>
  <c r="BI183" i="3"/>
  <c r="BH183" i="3"/>
  <c r="BG183" i="3"/>
  <c r="BE183" i="3"/>
  <c r="AA183" i="3"/>
  <c r="Y183" i="3"/>
  <c r="W183" i="3"/>
  <c r="BK183" i="3"/>
  <c r="N183" i="3"/>
  <c r="BF183" i="3" s="1"/>
  <c r="BI182" i="3"/>
  <c r="BH182" i="3"/>
  <c r="BG182" i="3"/>
  <c r="BE182" i="3"/>
  <c r="AA182" i="3"/>
  <c r="Y182" i="3"/>
  <c r="W182" i="3"/>
  <c r="BK182" i="3"/>
  <c r="N182" i="3"/>
  <c r="BF182" i="3" s="1"/>
  <c r="BI181" i="3"/>
  <c r="BH181" i="3"/>
  <c r="BG181" i="3"/>
  <c r="BE181" i="3"/>
  <c r="AA181" i="3"/>
  <c r="Y181" i="3"/>
  <c r="W181" i="3"/>
  <c r="BK181" i="3"/>
  <c r="N181" i="3"/>
  <c r="BF181" i="3" s="1"/>
  <c r="BI180" i="3"/>
  <c r="BH180" i="3"/>
  <c r="BG180" i="3"/>
  <c r="BE180" i="3"/>
  <c r="AA180" i="3"/>
  <c r="Y180" i="3"/>
  <c r="W180" i="3"/>
  <c r="BK180" i="3"/>
  <c r="N180" i="3"/>
  <c r="BF180" i="3" s="1"/>
  <c r="BI179" i="3"/>
  <c r="BH179" i="3"/>
  <c r="BG179" i="3"/>
  <c r="BE179" i="3"/>
  <c r="AA179" i="3"/>
  <c r="Y179" i="3"/>
  <c r="W179" i="3"/>
  <c r="BK179" i="3"/>
  <c r="N179" i="3"/>
  <c r="BF179" i="3" s="1"/>
  <c r="BI178" i="3"/>
  <c r="BH178" i="3"/>
  <c r="BG178" i="3"/>
  <c r="BE178" i="3"/>
  <c r="AA178" i="3"/>
  <c r="Y178" i="3"/>
  <c r="W178" i="3"/>
  <c r="BK178" i="3"/>
  <c r="N178" i="3"/>
  <c r="BF178" i="3" s="1"/>
  <c r="BI177" i="3"/>
  <c r="BH177" i="3"/>
  <c r="BG177" i="3"/>
  <c r="BE177" i="3"/>
  <c r="AA177" i="3"/>
  <c r="Y177" i="3"/>
  <c r="W177" i="3"/>
  <c r="BK177" i="3"/>
  <c r="N177" i="3"/>
  <c r="BF177" i="3" s="1"/>
  <c r="BI176" i="3"/>
  <c r="BH176" i="3"/>
  <c r="BG176" i="3"/>
  <c r="BE176" i="3"/>
  <c r="AA176" i="3"/>
  <c r="Y176" i="3"/>
  <c r="W176" i="3"/>
  <c r="BK176" i="3"/>
  <c r="N176" i="3"/>
  <c r="BF176" i="3" s="1"/>
  <c r="BI175" i="3"/>
  <c r="BH175" i="3"/>
  <c r="BG175" i="3"/>
  <c r="BE175" i="3"/>
  <c r="AA175" i="3"/>
  <c r="Y175" i="3"/>
  <c r="W175" i="3"/>
  <c r="BK175" i="3"/>
  <c r="N175" i="3"/>
  <c r="BF175" i="3" s="1"/>
  <c r="BI174" i="3"/>
  <c r="BH174" i="3"/>
  <c r="BG174" i="3"/>
  <c r="BE174" i="3"/>
  <c r="AA174" i="3"/>
  <c r="Y174" i="3"/>
  <c r="W174" i="3"/>
  <c r="BK174" i="3"/>
  <c r="N174" i="3"/>
  <c r="BF174" i="3" s="1"/>
  <c r="BI173" i="3"/>
  <c r="BH173" i="3"/>
  <c r="BG173" i="3"/>
  <c r="BE173" i="3"/>
  <c r="AA173" i="3"/>
  <c r="Y173" i="3"/>
  <c r="W173" i="3"/>
  <c r="BK173" i="3"/>
  <c r="N173" i="3"/>
  <c r="BF173" i="3" s="1"/>
  <c r="BI172" i="3"/>
  <c r="BH172" i="3"/>
  <c r="BG172" i="3"/>
  <c r="BE172" i="3"/>
  <c r="AA172" i="3"/>
  <c r="Y172" i="3"/>
  <c r="W172" i="3"/>
  <c r="BK172" i="3"/>
  <c r="N172" i="3"/>
  <c r="BF172" i="3" s="1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 s="1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E166" i="3"/>
  <c r="AA166" i="3"/>
  <c r="Y166" i="3"/>
  <c r="W166" i="3"/>
  <c r="BK166" i="3"/>
  <c r="N166" i="3"/>
  <c r="BF166" i="3" s="1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E164" i="3"/>
  <c r="AA164" i="3"/>
  <c r="Y164" i="3"/>
  <c r="W164" i="3"/>
  <c r="BK164" i="3"/>
  <c r="N164" i="3"/>
  <c r="BF164" i="3" s="1"/>
  <c r="BI163" i="3"/>
  <c r="BH163" i="3"/>
  <c r="BG163" i="3"/>
  <c r="BE163" i="3"/>
  <c r="AA163" i="3"/>
  <c r="Y163" i="3"/>
  <c r="W163" i="3"/>
  <c r="BK163" i="3"/>
  <c r="N163" i="3"/>
  <c r="BF163" i="3" s="1"/>
  <c r="BI162" i="3"/>
  <c r="BH162" i="3"/>
  <c r="BG162" i="3"/>
  <c r="BE162" i="3"/>
  <c r="AA162" i="3"/>
  <c r="Y162" i="3"/>
  <c r="W162" i="3"/>
  <c r="BK162" i="3"/>
  <c r="N162" i="3"/>
  <c r="BF162" i="3" s="1"/>
  <c r="BI161" i="3"/>
  <c r="BH161" i="3"/>
  <c r="BG161" i="3"/>
  <c r="BE161" i="3"/>
  <c r="AA161" i="3"/>
  <c r="Y161" i="3"/>
  <c r="W161" i="3"/>
  <c r="BK161" i="3"/>
  <c r="N161" i="3"/>
  <c r="BF161" i="3" s="1"/>
  <c r="BI160" i="3"/>
  <c r="BH160" i="3"/>
  <c r="BG160" i="3"/>
  <c r="BE160" i="3"/>
  <c r="AA160" i="3"/>
  <c r="Y160" i="3"/>
  <c r="W160" i="3"/>
  <c r="BK160" i="3"/>
  <c r="N160" i="3"/>
  <c r="BF160" i="3" s="1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E157" i="3"/>
  <c r="AA157" i="3"/>
  <c r="Y157" i="3"/>
  <c r="W157" i="3"/>
  <c r="BK157" i="3"/>
  <c r="N157" i="3"/>
  <c r="BF157" i="3" s="1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E155" i="3"/>
  <c r="AA155" i="3"/>
  <c r="Y155" i="3"/>
  <c r="W155" i="3"/>
  <c r="BK155" i="3"/>
  <c r="N155" i="3"/>
  <c r="BF155" i="3" s="1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 s="1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 s="1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Y143" i="3"/>
  <c r="W143" i="3"/>
  <c r="BK143" i="3"/>
  <c r="N143" i="3"/>
  <c r="BF143" i="3" s="1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 s="1"/>
  <c r="BI132" i="3"/>
  <c r="BH132" i="3"/>
  <c r="BG132" i="3"/>
  <c r="BE132" i="3"/>
  <c r="AA132" i="3"/>
  <c r="Y132" i="3"/>
  <c r="W132" i="3"/>
  <c r="BK132" i="3"/>
  <c r="N132" i="3"/>
  <c r="BF132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Y128" i="3"/>
  <c r="W128" i="3"/>
  <c r="BK128" i="3"/>
  <c r="N128" i="3"/>
  <c r="BF128" i="3" s="1"/>
  <c r="BI127" i="3"/>
  <c r="BH127" i="3"/>
  <c r="BG127" i="3"/>
  <c r="BE127" i="3"/>
  <c r="AA127" i="3"/>
  <c r="Y127" i="3"/>
  <c r="W127" i="3"/>
  <c r="BK127" i="3"/>
  <c r="N127" i="3"/>
  <c r="BF127" i="3" s="1"/>
  <c r="BI126" i="3"/>
  <c r="BH126" i="3"/>
  <c r="BG126" i="3"/>
  <c r="BE126" i="3"/>
  <c r="AA126" i="3"/>
  <c r="Y126" i="3"/>
  <c r="W126" i="3"/>
  <c r="BK126" i="3"/>
  <c r="N126" i="3"/>
  <c r="BF126" i="3" s="1"/>
  <c r="M120" i="3"/>
  <c r="F120" i="3"/>
  <c r="M119" i="3"/>
  <c r="F117" i="3"/>
  <c r="F115" i="3"/>
  <c r="F112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M34" i="3" s="1"/>
  <c r="AV91" i="1" s="1"/>
  <c r="BI97" i="3"/>
  <c r="BH97" i="3"/>
  <c r="H37" i="3" s="1"/>
  <c r="BC91" i="1" s="1"/>
  <c r="BG97" i="3"/>
  <c r="BE97" i="3"/>
  <c r="M86" i="3"/>
  <c r="F86" i="3"/>
  <c r="F83" i="3"/>
  <c r="F81" i="3"/>
  <c r="O23" i="3"/>
  <c r="E23" i="3"/>
  <c r="O22" i="3"/>
  <c r="O20" i="3"/>
  <c r="E20" i="3"/>
  <c r="M85" i="3" s="1"/>
  <c r="O19" i="3"/>
  <c r="O17" i="3"/>
  <c r="E17" i="3"/>
  <c r="O16" i="3"/>
  <c r="O14" i="3"/>
  <c r="E14" i="3"/>
  <c r="O13" i="3"/>
  <c r="O11" i="3"/>
  <c r="M117" i="3" s="1"/>
  <c r="F6" i="3"/>
  <c r="F78" i="3" s="1"/>
  <c r="AA481" i="2"/>
  <c r="Y475" i="2"/>
  <c r="W468" i="2"/>
  <c r="BK456" i="2"/>
  <c r="N456" i="2" s="1"/>
  <c r="N111" i="2" s="1"/>
  <c r="AA434" i="2"/>
  <c r="Y389" i="2"/>
  <c r="W386" i="2"/>
  <c r="AA328" i="2"/>
  <c r="Y320" i="2"/>
  <c r="W310" i="2"/>
  <c r="BK307" i="2"/>
  <c r="N307" i="2" s="1"/>
  <c r="Y231" i="2"/>
  <c r="AY90" i="1"/>
  <c r="AX90" i="1"/>
  <c r="BI496" i="2"/>
  <c r="BH496" i="2"/>
  <c r="BG496" i="2"/>
  <c r="BE496" i="2"/>
  <c r="BK496" i="2"/>
  <c r="N496" i="2" s="1"/>
  <c r="BF496" i="2" s="1"/>
  <c r="BI495" i="2"/>
  <c r="BH495" i="2"/>
  <c r="BG495" i="2"/>
  <c r="BE495" i="2"/>
  <c r="BK495" i="2"/>
  <c r="BI494" i="2"/>
  <c r="BH494" i="2"/>
  <c r="BG494" i="2"/>
  <c r="BE494" i="2"/>
  <c r="N494" i="2"/>
  <c r="BF494" i="2" s="1"/>
  <c r="BK494" i="2"/>
  <c r="BI493" i="2"/>
  <c r="BH493" i="2"/>
  <c r="BG493" i="2"/>
  <c r="BF493" i="2"/>
  <c r="BE493" i="2"/>
  <c r="N493" i="2"/>
  <c r="BK493" i="2"/>
  <c r="BI492" i="2"/>
  <c r="BH492" i="2"/>
  <c r="BG492" i="2"/>
  <c r="BE492" i="2"/>
  <c r="BK492" i="2"/>
  <c r="N492" i="2" s="1"/>
  <c r="BF492" i="2" s="1"/>
  <c r="BI490" i="2"/>
  <c r="BH490" i="2"/>
  <c r="BG490" i="2"/>
  <c r="BE490" i="2"/>
  <c r="AA490" i="2"/>
  <c r="Y490" i="2"/>
  <c r="W490" i="2"/>
  <c r="BK490" i="2"/>
  <c r="N490" i="2"/>
  <c r="BF490" i="2" s="1"/>
  <c r="BI489" i="2"/>
  <c r="BH489" i="2"/>
  <c r="BG489" i="2"/>
  <c r="BE489" i="2"/>
  <c r="AA489" i="2"/>
  <c r="Y489" i="2"/>
  <c r="W489" i="2"/>
  <c r="BK489" i="2"/>
  <c r="N489" i="2"/>
  <c r="BF489" i="2" s="1"/>
  <c r="BI488" i="2"/>
  <c r="BH488" i="2"/>
  <c r="BG488" i="2"/>
  <c r="BE488" i="2"/>
  <c r="AA488" i="2"/>
  <c r="Y488" i="2"/>
  <c r="W488" i="2"/>
  <c r="BK488" i="2"/>
  <c r="N488" i="2"/>
  <c r="BF488" i="2" s="1"/>
  <c r="BI487" i="2"/>
  <c r="BH487" i="2"/>
  <c r="BG487" i="2"/>
  <c r="BE487" i="2"/>
  <c r="AA487" i="2"/>
  <c r="Y487" i="2"/>
  <c r="W487" i="2"/>
  <c r="BK487" i="2"/>
  <c r="N487" i="2"/>
  <c r="BF487" i="2" s="1"/>
  <c r="BI486" i="2"/>
  <c r="BH486" i="2"/>
  <c r="BG486" i="2"/>
  <c r="BE486" i="2"/>
  <c r="AA486" i="2"/>
  <c r="Y486" i="2"/>
  <c r="W486" i="2"/>
  <c r="BK486" i="2"/>
  <c r="N486" i="2"/>
  <c r="BF486" i="2" s="1"/>
  <c r="BI485" i="2"/>
  <c r="BH485" i="2"/>
  <c r="BG485" i="2"/>
  <c r="BE485" i="2"/>
  <c r="AA485" i="2"/>
  <c r="Y485" i="2"/>
  <c r="W485" i="2"/>
  <c r="BK485" i="2"/>
  <c r="N485" i="2"/>
  <c r="BF485" i="2" s="1"/>
  <c r="BI484" i="2"/>
  <c r="BH484" i="2"/>
  <c r="BG484" i="2"/>
  <c r="BE484" i="2"/>
  <c r="AA484" i="2"/>
  <c r="Y484" i="2"/>
  <c r="W484" i="2"/>
  <c r="BK484" i="2"/>
  <c r="N484" i="2"/>
  <c r="BF484" i="2" s="1"/>
  <c r="BI483" i="2"/>
  <c r="BH483" i="2"/>
  <c r="BG483" i="2"/>
  <c r="BE483" i="2"/>
  <c r="AA483" i="2"/>
  <c r="Y483" i="2"/>
  <c r="W483" i="2"/>
  <c r="BK483" i="2"/>
  <c r="N483" i="2"/>
  <c r="BF483" i="2" s="1"/>
  <c r="BI482" i="2"/>
  <c r="BH482" i="2"/>
  <c r="BG482" i="2"/>
  <c r="BE482" i="2"/>
  <c r="AA482" i="2"/>
  <c r="Y482" i="2"/>
  <c r="W482" i="2"/>
  <c r="W481" i="2" s="1"/>
  <c r="BK482" i="2"/>
  <c r="N482" i="2"/>
  <c r="BF482" i="2" s="1"/>
  <c r="BI480" i="2"/>
  <c r="BH480" i="2"/>
  <c r="BG480" i="2"/>
  <c r="BE480" i="2"/>
  <c r="AA480" i="2"/>
  <c r="Y480" i="2"/>
  <c r="W480" i="2"/>
  <c r="BK480" i="2"/>
  <c r="N480" i="2"/>
  <c r="BF480" i="2" s="1"/>
  <c r="BI479" i="2"/>
  <c r="BH479" i="2"/>
  <c r="BG479" i="2"/>
  <c r="BE479" i="2"/>
  <c r="AA479" i="2"/>
  <c r="Y479" i="2"/>
  <c r="W479" i="2"/>
  <c r="BK479" i="2"/>
  <c r="N479" i="2"/>
  <c r="BF479" i="2" s="1"/>
  <c r="BI478" i="2"/>
  <c r="BH478" i="2"/>
  <c r="BG478" i="2"/>
  <c r="BE478" i="2"/>
  <c r="AA478" i="2"/>
  <c r="Y478" i="2"/>
  <c r="W478" i="2"/>
  <c r="BK478" i="2"/>
  <c r="N478" i="2"/>
  <c r="BF478" i="2" s="1"/>
  <c r="BI477" i="2"/>
  <c r="BH477" i="2"/>
  <c r="BG477" i="2"/>
  <c r="BE477" i="2"/>
  <c r="AA477" i="2"/>
  <c r="Y477" i="2"/>
  <c r="W477" i="2"/>
  <c r="BK477" i="2"/>
  <c r="N477" i="2"/>
  <c r="BF477" i="2" s="1"/>
  <c r="BI476" i="2"/>
  <c r="BH476" i="2"/>
  <c r="BG476" i="2"/>
  <c r="BE476" i="2"/>
  <c r="AA476" i="2"/>
  <c r="Y476" i="2"/>
  <c r="W476" i="2"/>
  <c r="W475" i="2" s="1"/>
  <c r="BK476" i="2"/>
  <c r="BK475" i="2" s="1"/>
  <c r="N475" i="2" s="1"/>
  <c r="N114" i="2" s="1"/>
  <c r="N476" i="2"/>
  <c r="BF476" i="2" s="1"/>
  <c r="BI474" i="2"/>
  <c r="BH474" i="2"/>
  <c r="BG474" i="2"/>
  <c r="BE474" i="2"/>
  <c r="AA474" i="2"/>
  <c r="Y474" i="2"/>
  <c r="W474" i="2"/>
  <c r="BK474" i="2"/>
  <c r="N474" i="2"/>
  <c r="BF474" i="2" s="1"/>
  <c r="BI473" i="2"/>
  <c r="BH473" i="2"/>
  <c r="BG473" i="2"/>
  <c r="BE473" i="2"/>
  <c r="AA473" i="2"/>
  <c r="Y473" i="2"/>
  <c r="W473" i="2"/>
  <c r="BK473" i="2"/>
  <c r="N473" i="2"/>
  <c r="BF473" i="2" s="1"/>
  <c r="BI472" i="2"/>
  <c r="BH472" i="2"/>
  <c r="BG472" i="2"/>
  <c r="BE472" i="2"/>
  <c r="AA472" i="2"/>
  <c r="Y472" i="2"/>
  <c r="W472" i="2"/>
  <c r="BK472" i="2"/>
  <c r="N472" i="2"/>
  <c r="BF472" i="2" s="1"/>
  <c r="BI471" i="2"/>
  <c r="BH471" i="2"/>
  <c r="BG471" i="2"/>
  <c r="BE471" i="2"/>
  <c r="AA471" i="2"/>
  <c r="Y471" i="2"/>
  <c r="W471" i="2"/>
  <c r="BK471" i="2"/>
  <c r="N471" i="2"/>
  <c r="BF471" i="2" s="1"/>
  <c r="BI470" i="2"/>
  <c r="BH470" i="2"/>
  <c r="BG470" i="2"/>
  <c r="BE470" i="2"/>
  <c r="AA470" i="2"/>
  <c r="Y470" i="2"/>
  <c r="W470" i="2"/>
  <c r="BK470" i="2"/>
  <c r="N470" i="2"/>
  <c r="BF470" i="2" s="1"/>
  <c r="BI469" i="2"/>
  <c r="BH469" i="2"/>
  <c r="BG469" i="2"/>
  <c r="BE469" i="2"/>
  <c r="AA469" i="2"/>
  <c r="AA468" i="2" s="1"/>
  <c r="Y469" i="2"/>
  <c r="Y468" i="2" s="1"/>
  <c r="W469" i="2"/>
  <c r="BK469" i="2"/>
  <c r="BK468" i="2" s="1"/>
  <c r="N468" i="2" s="1"/>
  <c r="N113" i="2" s="1"/>
  <c r="N469" i="2"/>
  <c r="BF469" i="2" s="1"/>
  <c r="BI467" i="2"/>
  <c r="BH467" i="2"/>
  <c r="BG467" i="2"/>
  <c r="BE467" i="2"/>
  <c r="AA467" i="2"/>
  <c r="Y467" i="2"/>
  <c r="W467" i="2"/>
  <c r="W464" i="2" s="1"/>
  <c r="BK467" i="2"/>
  <c r="N467" i="2"/>
  <c r="BF467" i="2" s="1"/>
  <c r="BI466" i="2"/>
  <c r="BH466" i="2"/>
  <c r="BG466" i="2"/>
  <c r="BE466" i="2"/>
  <c r="AA466" i="2"/>
  <c r="Y466" i="2"/>
  <c r="W466" i="2"/>
  <c r="BK466" i="2"/>
  <c r="BK464" i="2" s="1"/>
  <c r="N464" i="2" s="1"/>
  <c r="N112" i="2" s="1"/>
  <c r="N466" i="2"/>
  <c r="BF466" i="2" s="1"/>
  <c r="BI465" i="2"/>
  <c r="BH465" i="2"/>
  <c r="BG465" i="2"/>
  <c r="BE465" i="2"/>
  <c r="AA465" i="2"/>
  <c r="AA464" i="2" s="1"/>
  <c r="Y465" i="2"/>
  <c r="Y464" i="2" s="1"/>
  <c r="W465" i="2"/>
  <c r="BK465" i="2"/>
  <c r="N465" i="2"/>
  <c r="BF465" i="2" s="1"/>
  <c r="BI463" i="2"/>
  <c r="BH463" i="2"/>
  <c r="BG463" i="2"/>
  <c r="BE463" i="2"/>
  <c r="AA463" i="2"/>
  <c r="Y463" i="2"/>
  <c r="W463" i="2"/>
  <c r="BK463" i="2"/>
  <c r="N463" i="2"/>
  <c r="BF463" i="2" s="1"/>
  <c r="BI462" i="2"/>
  <c r="BH462" i="2"/>
  <c r="BG462" i="2"/>
  <c r="BE462" i="2"/>
  <c r="AA462" i="2"/>
  <c r="Y462" i="2"/>
  <c r="W462" i="2"/>
  <c r="BK462" i="2"/>
  <c r="N462" i="2"/>
  <c r="BF462" i="2" s="1"/>
  <c r="BI461" i="2"/>
  <c r="BH461" i="2"/>
  <c r="BG461" i="2"/>
  <c r="BE461" i="2"/>
  <c r="AA461" i="2"/>
  <c r="Y461" i="2"/>
  <c r="W461" i="2"/>
  <c r="BK461" i="2"/>
  <c r="N461" i="2"/>
  <c r="BF461" i="2" s="1"/>
  <c r="BI460" i="2"/>
  <c r="BH460" i="2"/>
  <c r="BG460" i="2"/>
  <c r="BE460" i="2"/>
  <c r="AA460" i="2"/>
  <c r="Y460" i="2"/>
  <c r="W460" i="2"/>
  <c r="BK460" i="2"/>
  <c r="N460" i="2"/>
  <c r="BF460" i="2" s="1"/>
  <c r="BI459" i="2"/>
  <c r="BH459" i="2"/>
  <c r="BG459" i="2"/>
  <c r="BE459" i="2"/>
  <c r="AA459" i="2"/>
  <c r="Y459" i="2"/>
  <c r="W459" i="2"/>
  <c r="BK459" i="2"/>
  <c r="N459" i="2"/>
  <c r="BF459" i="2" s="1"/>
  <c r="BI458" i="2"/>
  <c r="BH458" i="2"/>
  <c r="BG458" i="2"/>
  <c r="BE458" i="2"/>
  <c r="AA458" i="2"/>
  <c r="Y458" i="2"/>
  <c r="W458" i="2"/>
  <c r="BK458" i="2"/>
  <c r="N458" i="2"/>
  <c r="BF458" i="2" s="1"/>
  <c r="BI457" i="2"/>
  <c r="BH457" i="2"/>
  <c r="BG457" i="2"/>
  <c r="BE457" i="2"/>
  <c r="AA457" i="2"/>
  <c r="AA456" i="2" s="1"/>
  <c r="Y457" i="2"/>
  <c r="W457" i="2"/>
  <c r="W456" i="2" s="1"/>
  <c r="BK457" i="2"/>
  <c r="N457" i="2"/>
  <c r="BF457" i="2" s="1"/>
  <c r="BI455" i="2"/>
  <c r="BH455" i="2"/>
  <c r="BG455" i="2"/>
  <c r="BE455" i="2"/>
  <c r="AA455" i="2"/>
  <c r="Y455" i="2"/>
  <c r="W455" i="2"/>
  <c r="BK455" i="2"/>
  <c r="N455" i="2"/>
  <c r="BF455" i="2" s="1"/>
  <c r="BI454" i="2"/>
  <c r="BH454" i="2"/>
  <c r="BG454" i="2"/>
  <c r="BE454" i="2"/>
  <c r="AA454" i="2"/>
  <c r="Y454" i="2"/>
  <c r="W454" i="2"/>
  <c r="BK454" i="2"/>
  <c r="N454" i="2"/>
  <c r="BF454" i="2" s="1"/>
  <c r="BI453" i="2"/>
  <c r="BH453" i="2"/>
  <c r="BG453" i="2"/>
  <c r="BE453" i="2"/>
  <c r="AA453" i="2"/>
  <c r="Y453" i="2"/>
  <c r="W453" i="2"/>
  <c r="BK453" i="2"/>
  <c r="N453" i="2"/>
  <c r="BF453" i="2" s="1"/>
  <c r="BI452" i="2"/>
  <c r="BH452" i="2"/>
  <c r="BG452" i="2"/>
  <c r="BE452" i="2"/>
  <c r="AA452" i="2"/>
  <c r="Y452" i="2"/>
  <c r="W452" i="2"/>
  <c r="BK452" i="2"/>
  <c r="N452" i="2"/>
  <c r="BF452" i="2" s="1"/>
  <c r="BI451" i="2"/>
  <c r="BH451" i="2"/>
  <c r="BG451" i="2"/>
  <c r="BE451" i="2"/>
  <c r="AA451" i="2"/>
  <c r="Y451" i="2"/>
  <c r="W451" i="2"/>
  <c r="BK451" i="2"/>
  <c r="N451" i="2"/>
  <c r="BF451" i="2" s="1"/>
  <c r="BI450" i="2"/>
  <c r="BH450" i="2"/>
  <c r="BG450" i="2"/>
  <c r="BE450" i="2"/>
  <c r="AA450" i="2"/>
  <c r="Y450" i="2"/>
  <c r="W450" i="2"/>
  <c r="BK450" i="2"/>
  <c r="N450" i="2"/>
  <c r="BF450" i="2" s="1"/>
  <c r="BI449" i="2"/>
  <c r="BH449" i="2"/>
  <c r="BG449" i="2"/>
  <c r="BE449" i="2"/>
  <c r="AA449" i="2"/>
  <c r="Y449" i="2"/>
  <c r="W449" i="2"/>
  <c r="BK449" i="2"/>
  <c r="N449" i="2"/>
  <c r="BF449" i="2" s="1"/>
  <c r="BI448" i="2"/>
  <c r="BH448" i="2"/>
  <c r="BG448" i="2"/>
  <c r="BE448" i="2"/>
  <c r="AA448" i="2"/>
  <c r="Y448" i="2"/>
  <c r="Y447" i="2" s="1"/>
  <c r="W448" i="2"/>
  <c r="BK448" i="2"/>
  <c r="BK447" i="2" s="1"/>
  <c r="N447" i="2" s="1"/>
  <c r="N110" i="2" s="1"/>
  <c r="N448" i="2"/>
  <c r="BF448" i="2" s="1"/>
  <c r="BI446" i="2"/>
  <c r="BH446" i="2"/>
  <c r="BG446" i="2"/>
  <c r="BE446" i="2"/>
  <c r="AA446" i="2"/>
  <c r="Y446" i="2"/>
  <c r="W446" i="2"/>
  <c r="BK446" i="2"/>
  <c r="N446" i="2"/>
  <c r="BF446" i="2" s="1"/>
  <c r="BI445" i="2"/>
  <c r="BH445" i="2"/>
  <c r="BG445" i="2"/>
  <c r="BE445" i="2"/>
  <c r="AA445" i="2"/>
  <c r="Y445" i="2"/>
  <c r="W445" i="2"/>
  <c r="BK445" i="2"/>
  <c r="N445" i="2"/>
  <c r="BF445" i="2" s="1"/>
  <c r="BI444" i="2"/>
  <c r="BH444" i="2"/>
  <c r="BG444" i="2"/>
  <c r="BE444" i="2"/>
  <c r="AA444" i="2"/>
  <c r="Y444" i="2"/>
  <c r="W444" i="2"/>
  <c r="BK444" i="2"/>
  <c r="N444" i="2"/>
  <c r="BF444" i="2" s="1"/>
  <c r="BI443" i="2"/>
  <c r="BH443" i="2"/>
  <c r="BG443" i="2"/>
  <c r="BE443" i="2"/>
  <c r="AA443" i="2"/>
  <c r="Y443" i="2"/>
  <c r="W443" i="2"/>
  <c r="BK443" i="2"/>
  <c r="N443" i="2"/>
  <c r="BF443" i="2" s="1"/>
  <c r="BI442" i="2"/>
  <c r="BH442" i="2"/>
  <c r="BG442" i="2"/>
  <c r="BE442" i="2"/>
  <c r="AA442" i="2"/>
  <c r="Y442" i="2"/>
  <c r="W442" i="2"/>
  <c r="BK442" i="2"/>
  <c r="N442" i="2"/>
  <c r="BF442" i="2" s="1"/>
  <c r="BI441" i="2"/>
  <c r="BH441" i="2"/>
  <c r="BG441" i="2"/>
  <c r="BE441" i="2"/>
  <c r="AA441" i="2"/>
  <c r="Y441" i="2"/>
  <c r="W441" i="2"/>
  <c r="BK441" i="2"/>
  <c r="N441" i="2"/>
  <c r="BF441" i="2" s="1"/>
  <c r="BI440" i="2"/>
  <c r="BH440" i="2"/>
  <c r="BG440" i="2"/>
  <c r="BE440" i="2"/>
  <c r="AA440" i="2"/>
  <c r="Y440" i="2"/>
  <c r="W440" i="2"/>
  <c r="BK440" i="2"/>
  <c r="N440" i="2"/>
  <c r="BF440" i="2" s="1"/>
  <c r="BI439" i="2"/>
  <c r="BH439" i="2"/>
  <c r="BG439" i="2"/>
  <c r="BE439" i="2"/>
  <c r="AA439" i="2"/>
  <c r="Y439" i="2"/>
  <c r="W439" i="2"/>
  <c r="BK439" i="2"/>
  <c r="N439" i="2"/>
  <c r="BF439" i="2" s="1"/>
  <c r="BI438" i="2"/>
  <c r="BH438" i="2"/>
  <c r="BG438" i="2"/>
  <c r="BE438" i="2"/>
  <c r="AA438" i="2"/>
  <c r="Y438" i="2"/>
  <c r="W438" i="2"/>
  <c r="BK438" i="2"/>
  <c r="N438" i="2"/>
  <c r="BF438" i="2" s="1"/>
  <c r="BI437" i="2"/>
  <c r="BH437" i="2"/>
  <c r="BG437" i="2"/>
  <c r="BE437" i="2"/>
  <c r="AA437" i="2"/>
  <c r="Y437" i="2"/>
  <c r="W437" i="2"/>
  <c r="BK437" i="2"/>
  <c r="N437" i="2"/>
  <c r="BF437" i="2" s="1"/>
  <c r="BI436" i="2"/>
  <c r="BH436" i="2"/>
  <c r="BG436" i="2"/>
  <c r="BE436" i="2"/>
  <c r="AA436" i="2"/>
  <c r="Y436" i="2"/>
  <c r="W436" i="2"/>
  <c r="BK436" i="2"/>
  <c r="N436" i="2"/>
  <c r="BF436" i="2" s="1"/>
  <c r="BI435" i="2"/>
  <c r="BH435" i="2"/>
  <c r="BG435" i="2"/>
  <c r="BE435" i="2"/>
  <c r="AA435" i="2"/>
  <c r="Y435" i="2"/>
  <c r="W435" i="2"/>
  <c r="W434" i="2" s="1"/>
  <c r="BK435" i="2"/>
  <c r="BK434" i="2" s="1"/>
  <c r="N434" i="2" s="1"/>
  <c r="N109" i="2" s="1"/>
  <c r="N435" i="2"/>
  <c r="BF435" i="2" s="1"/>
  <c r="BI433" i="2"/>
  <c r="BH433" i="2"/>
  <c r="BG433" i="2"/>
  <c r="BE433" i="2"/>
  <c r="AA433" i="2"/>
  <c r="Y433" i="2"/>
  <c r="W433" i="2"/>
  <c r="BK433" i="2"/>
  <c r="N433" i="2"/>
  <c r="BF433" i="2" s="1"/>
  <c r="BI432" i="2"/>
  <c r="BH432" i="2"/>
  <c r="BG432" i="2"/>
  <c r="BE432" i="2"/>
  <c r="AA432" i="2"/>
  <c r="Y432" i="2"/>
  <c r="W432" i="2"/>
  <c r="BK432" i="2"/>
  <c r="N432" i="2"/>
  <c r="BF432" i="2" s="1"/>
  <c r="BI431" i="2"/>
  <c r="BH431" i="2"/>
  <c r="BG431" i="2"/>
  <c r="BE431" i="2"/>
  <c r="AA431" i="2"/>
  <c r="Y431" i="2"/>
  <c r="W431" i="2"/>
  <c r="BK431" i="2"/>
  <c r="N431" i="2"/>
  <c r="BF431" i="2" s="1"/>
  <c r="BI430" i="2"/>
  <c r="BH430" i="2"/>
  <c r="BG430" i="2"/>
  <c r="BE430" i="2"/>
  <c r="AA430" i="2"/>
  <c r="Y430" i="2"/>
  <c r="W430" i="2"/>
  <c r="BK430" i="2"/>
  <c r="N430" i="2"/>
  <c r="BF430" i="2" s="1"/>
  <c r="BI429" i="2"/>
  <c r="BH429" i="2"/>
  <c r="BG429" i="2"/>
  <c r="BE429" i="2"/>
  <c r="AA429" i="2"/>
  <c r="Y429" i="2"/>
  <c r="W429" i="2"/>
  <c r="BK429" i="2"/>
  <c r="N429" i="2"/>
  <c r="BF429" i="2" s="1"/>
  <c r="BI428" i="2"/>
  <c r="BH428" i="2"/>
  <c r="BG428" i="2"/>
  <c r="BE428" i="2"/>
  <c r="AA428" i="2"/>
  <c r="Y428" i="2"/>
  <c r="W428" i="2"/>
  <c r="BK428" i="2"/>
  <c r="N428" i="2"/>
  <c r="BF428" i="2" s="1"/>
  <c r="BI427" i="2"/>
  <c r="BH427" i="2"/>
  <c r="BG427" i="2"/>
  <c r="BF427" i="2"/>
  <c r="BE427" i="2"/>
  <c r="AA427" i="2"/>
  <c r="Y427" i="2"/>
  <c r="W427" i="2"/>
  <c r="BK427" i="2"/>
  <c r="N427" i="2"/>
  <c r="BI426" i="2"/>
  <c r="BH426" i="2"/>
  <c r="BG426" i="2"/>
  <c r="BE426" i="2"/>
  <c r="AA426" i="2"/>
  <c r="Y426" i="2"/>
  <c r="W426" i="2"/>
  <c r="BK426" i="2"/>
  <c r="N426" i="2"/>
  <c r="BF426" i="2" s="1"/>
  <c r="BI425" i="2"/>
  <c r="BH425" i="2"/>
  <c r="BG425" i="2"/>
  <c r="BE425" i="2"/>
  <c r="AA425" i="2"/>
  <c r="Y425" i="2"/>
  <c r="W425" i="2"/>
  <c r="BK425" i="2"/>
  <c r="N425" i="2"/>
  <c r="BF425" i="2" s="1"/>
  <c r="BI424" i="2"/>
  <c r="BH424" i="2"/>
  <c r="BG424" i="2"/>
  <c r="BE424" i="2"/>
  <c r="AA424" i="2"/>
  <c r="Y424" i="2"/>
  <c r="W424" i="2"/>
  <c r="BK424" i="2"/>
  <c r="N424" i="2"/>
  <c r="BF424" i="2" s="1"/>
  <c r="BI423" i="2"/>
  <c r="BH423" i="2"/>
  <c r="BG423" i="2"/>
  <c r="BE423" i="2"/>
  <c r="AA423" i="2"/>
  <c r="Y423" i="2"/>
  <c r="W423" i="2"/>
  <c r="BK423" i="2"/>
  <c r="N423" i="2"/>
  <c r="BF423" i="2" s="1"/>
  <c r="BI422" i="2"/>
  <c r="BH422" i="2"/>
  <c r="BG422" i="2"/>
  <c r="BE422" i="2"/>
  <c r="AA422" i="2"/>
  <c r="Y422" i="2"/>
  <c r="W422" i="2"/>
  <c r="BK422" i="2"/>
  <c r="N422" i="2"/>
  <c r="BF422" i="2" s="1"/>
  <c r="BI421" i="2"/>
  <c r="BH421" i="2"/>
  <c r="BG421" i="2"/>
  <c r="BE421" i="2"/>
  <c r="AA421" i="2"/>
  <c r="Y421" i="2"/>
  <c r="W421" i="2"/>
  <c r="BK421" i="2"/>
  <c r="N421" i="2"/>
  <c r="BF421" i="2" s="1"/>
  <c r="BI420" i="2"/>
  <c r="BH420" i="2"/>
  <c r="BG420" i="2"/>
  <c r="BE420" i="2"/>
  <c r="AA420" i="2"/>
  <c r="Y420" i="2"/>
  <c r="W420" i="2"/>
  <c r="BK420" i="2"/>
  <c r="N420" i="2"/>
  <c r="BF420" i="2" s="1"/>
  <c r="BI419" i="2"/>
  <c r="BH419" i="2"/>
  <c r="BG419" i="2"/>
  <c r="BE419" i="2"/>
  <c r="AA419" i="2"/>
  <c r="Y419" i="2"/>
  <c r="W419" i="2"/>
  <c r="BK419" i="2"/>
  <c r="N419" i="2"/>
  <c r="BF419" i="2" s="1"/>
  <c r="BI418" i="2"/>
  <c r="BH418" i="2"/>
  <c r="BG418" i="2"/>
  <c r="BF418" i="2"/>
  <c r="BE418" i="2"/>
  <c r="AA418" i="2"/>
  <c r="Y418" i="2"/>
  <c r="W418" i="2"/>
  <c r="BK418" i="2"/>
  <c r="N418" i="2"/>
  <c r="BI417" i="2"/>
  <c r="BH417" i="2"/>
  <c r="BG417" i="2"/>
  <c r="BE417" i="2"/>
  <c r="AA417" i="2"/>
  <c r="Y417" i="2"/>
  <c r="W417" i="2"/>
  <c r="BK417" i="2"/>
  <c r="N417" i="2"/>
  <c r="BF417" i="2" s="1"/>
  <c r="BI416" i="2"/>
  <c r="BH416" i="2"/>
  <c r="BG416" i="2"/>
  <c r="BE416" i="2"/>
  <c r="AA416" i="2"/>
  <c r="Y416" i="2"/>
  <c r="W416" i="2"/>
  <c r="BK416" i="2"/>
  <c r="N416" i="2"/>
  <c r="BF416" i="2" s="1"/>
  <c r="BI415" i="2"/>
  <c r="BH415" i="2"/>
  <c r="BG415" i="2"/>
  <c r="BE415" i="2"/>
  <c r="AA415" i="2"/>
  <c r="Y415" i="2"/>
  <c r="W415" i="2"/>
  <c r="BK415" i="2"/>
  <c r="N415" i="2"/>
  <c r="BF415" i="2" s="1"/>
  <c r="BI414" i="2"/>
  <c r="BH414" i="2"/>
  <c r="BG414" i="2"/>
  <c r="BE414" i="2"/>
  <c r="AA414" i="2"/>
  <c r="Y414" i="2"/>
  <c r="W414" i="2"/>
  <c r="BK414" i="2"/>
  <c r="N414" i="2"/>
  <c r="BF414" i="2" s="1"/>
  <c r="BI413" i="2"/>
  <c r="BH413" i="2"/>
  <c r="BG413" i="2"/>
  <c r="BE413" i="2"/>
  <c r="AA413" i="2"/>
  <c r="Y413" i="2"/>
  <c r="W413" i="2"/>
  <c r="BK413" i="2"/>
  <c r="N413" i="2"/>
  <c r="BF413" i="2" s="1"/>
  <c r="BI412" i="2"/>
  <c r="BH412" i="2"/>
  <c r="BG412" i="2"/>
  <c r="BE412" i="2"/>
  <c r="AA412" i="2"/>
  <c r="Y412" i="2"/>
  <c r="W412" i="2"/>
  <c r="BK412" i="2"/>
  <c r="N412" i="2"/>
  <c r="BF412" i="2" s="1"/>
  <c r="BI411" i="2"/>
  <c r="BH411" i="2"/>
  <c r="BG411" i="2"/>
  <c r="BE411" i="2"/>
  <c r="AA411" i="2"/>
  <c r="Y411" i="2"/>
  <c r="W411" i="2"/>
  <c r="BK411" i="2"/>
  <c r="N411" i="2"/>
  <c r="BF411" i="2" s="1"/>
  <c r="BI410" i="2"/>
  <c r="BH410" i="2"/>
  <c r="BG410" i="2"/>
  <c r="BE410" i="2"/>
  <c r="AA410" i="2"/>
  <c r="Y410" i="2"/>
  <c r="W410" i="2"/>
  <c r="BK410" i="2"/>
  <c r="N410" i="2"/>
  <c r="BF410" i="2" s="1"/>
  <c r="BI409" i="2"/>
  <c r="BH409" i="2"/>
  <c r="BG409" i="2"/>
  <c r="BE409" i="2"/>
  <c r="AA409" i="2"/>
  <c r="Y409" i="2"/>
  <c r="W409" i="2"/>
  <c r="BK409" i="2"/>
  <c r="N409" i="2"/>
  <c r="BF409" i="2" s="1"/>
  <c r="BI408" i="2"/>
  <c r="BH408" i="2"/>
  <c r="BG408" i="2"/>
  <c r="BE408" i="2"/>
  <c r="AA408" i="2"/>
  <c r="Y408" i="2"/>
  <c r="W408" i="2"/>
  <c r="BK408" i="2"/>
  <c r="N408" i="2"/>
  <c r="BF408" i="2" s="1"/>
  <c r="BI407" i="2"/>
  <c r="BH407" i="2"/>
  <c r="BG407" i="2"/>
  <c r="BE407" i="2"/>
  <c r="AA407" i="2"/>
  <c r="Y407" i="2"/>
  <c r="W407" i="2"/>
  <c r="BK407" i="2"/>
  <c r="N407" i="2"/>
  <c r="BF407" i="2" s="1"/>
  <c r="BI406" i="2"/>
  <c r="BH406" i="2"/>
  <c r="BG406" i="2"/>
  <c r="BE406" i="2"/>
  <c r="AA406" i="2"/>
  <c r="Y406" i="2"/>
  <c r="W406" i="2"/>
  <c r="BK406" i="2"/>
  <c r="N406" i="2"/>
  <c r="BF406" i="2" s="1"/>
  <c r="BI405" i="2"/>
  <c r="BH405" i="2"/>
  <c r="BG405" i="2"/>
  <c r="BE405" i="2"/>
  <c r="AA405" i="2"/>
  <c r="Y405" i="2"/>
  <c r="W405" i="2"/>
  <c r="BK405" i="2"/>
  <c r="N405" i="2"/>
  <c r="BF405" i="2" s="1"/>
  <c r="BI404" i="2"/>
  <c r="BH404" i="2"/>
  <c r="BG404" i="2"/>
  <c r="BE404" i="2"/>
  <c r="AA404" i="2"/>
  <c r="Y404" i="2"/>
  <c r="W404" i="2"/>
  <c r="BK404" i="2"/>
  <c r="N404" i="2"/>
  <c r="BF404" i="2" s="1"/>
  <c r="BI403" i="2"/>
  <c r="BH403" i="2"/>
  <c r="BG403" i="2"/>
  <c r="BE403" i="2"/>
  <c r="AA403" i="2"/>
  <c r="Y403" i="2"/>
  <c r="W403" i="2"/>
  <c r="BK403" i="2"/>
  <c r="N403" i="2"/>
  <c r="BF403" i="2" s="1"/>
  <c r="BI402" i="2"/>
  <c r="BH402" i="2"/>
  <c r="BG402" i="2"/>
  <c r="BE402" i="2"/>
  <c r="AA402" i="2"/>
  <c r="Y402" i="2"/>
  <c r="W402" i="2"/>
  <c r="BK402" i="2"/>
  <c r="N402" i="2"/>
  <c r="BF402" i="2" s="1"/>
  <c r="BI401" i="2"/>
  <c r="BH401" i="2"/>
  <c r="BG401" i="2"/>
  <c r="BE401" i="2"/>
  <c r="AA401" i="2"/>
  <c r="Y401" i="2"/>
  <c r="W401" i="2"/>
  <c r="BK401" i="2"/>
  <c r="N401" i="2"/>
  <c r="BF401" i="2" s="1"/>
  <c r="BI400" i="2"/>
  <c r="BH400" i="2"/>
  <c r="BG400" i="2"/>
  <c r="BF400" i="2"/>
  <c r="BE400" i="2"/>
  <c r="AA400" i="2"/>
  <c r="Y400" i="2"/>
  <c r="W400" i="2"/>
  <c r="BK400" i="2"/>
  <c r="N400" i="2"/>
  <c r="BI399" i="2"/>
  <c r="BH399" i="2"/>
  <c r="BG399" i="2"/>
  <c r="BE399" i="2"/>
  <c r="AA399" i="2"/>
  <c r="Y399" i="2"/>
  <c r="W399" i="2"/>
  <c r="BK399" i="2"/>
  <c r="N399" i="2"/>
  <c r="BF399" i="2" s="1"/>
  <c r="BI398" i="2"/>
  <c r="BH398" i="2"/>
  <c r="BG398" i="2"/>
  <c r="BE398" i="2"/>
  <c r="AA398" i="2"/>
  <c r="Y398" i="2"/>
  <c r="W398" i="2"/>
  <c r="BK398" i="2"/>
  <c r="N398" i="2"/>
  <c r="BF398" i="2" s="1"/>
  <c r="BI397" i="2"/>
  <c r="BH397" i="2"/>
  <c r="BG397" i="2"/>
  <c r="BE397" i="2"/>
  <c r="AA397" i="2"/>
  <c r="Y397" i="2"/>
  <c r="W397" i="2"/>
  <c r="BK397" i="2"/>
  <c r="N397" i="2"/>
  <c r="BF397" i="2" s="1"/>
  <c r="BI396" i="2"/>
  <c r="BH396" i="2"/>
  <c r="BG396" i="2"/>
  <c r="BE396" i="2"/>
  <c r="AA396" i="2"/>
  <c r="Y396" i="2"/>
  <c r="W396" i="2"/>
  <c r="BK396" i="2"/>
  <c r="N396" i="2"/>
  <c r="BF396" i="2" s="1"/>
  <c r="BI395" i="2"/>
  <c r="BH395" i="2"/>
  <c r="BG395" i="2"/>
  <c r="BE395" i="2"/>
  <c r="AA395" i="2"/>
  <c r="Y395" i="2"/>
  <c r="W395" i="2"/>
  <c r="BK395" i="2"/>
  <c r="N395" i="2"/>
  <c r="BF395" i="2" s="1"/>
  <c r="BI394" i="2"/>
  <c r="BH394" i="2"/>
  <c r="BG394" i="2"/>
  <c r="BE394" i="2"/>
  <c r="AA394" i="2"/>
  <c r="Y394" i="2"/>
  <c r="W394" i="2"/>
  <c r="BK394" i="2"/>
  <c r="N394" i="2"/>
  <c r="BF394" i="2" s="1"/>
  <c r="BI393" i="2"/>
  <c r="BH393" i="2"/>
  <c r="BG393" i="2"/>
  <c r="BE393" i="2"/>
  <c r="AA393" i="2"/>
  <c r="Y393" i="2"/>
  <c r="W393" i="2"/>
  <c r="BK393" i="2"/>
  <c r="N393" i="2"/>
  <c r="BF393" i="2" s="1"/>
  <c r="BI392" i="2"/>
  <c r="BH392" i="2"/>
  <c r="BG392" i="2"/>
  <c r="BE392" i="2"/>
  <c r="AA392" i="2"/>
  <c r="Y392" i="2"/>
  <c r="W392" i="2"/>
  <c r="W389" i="2" s="1"/>
  <c r="BK392" i="2"/>
  <c r="N392" i="2"/>
  <c r="BF392" i="2" s="1"/>
  <c r="BI391" i="2"/>
  <c r="BH391" i="2"/>
  <c r="BG391" i="2"/>
  <c r="BF391" i="2"/>
  <c r="BE391" i="2"/>
  <c r="AA391" i="2"/>
  <c r="Y391" i="2"/>
  <c r="W391" i="2"/>
  <c r="BK391" i="2"/>
  <c r="N391" i="2"/>
  <c r="BI390" i="2"/>
  <c r="BH390" i="2"/>
  <c r="BG390" i="2"/>
  <c r="BE390" i="2"/>
  <c r="AA390" i="2"/>
  <c r="Y390" i="2"/>
  <c r="W390" i="2"/>
  <c r="BK390" i="2"/>
  <c r="BK389" i="2" s="1"/>
  <c r="N389" i="2" s="1"/>
  <c r="N108" i="2" s="1"/>
  <c r="N390" i="2"/>
  <c r="BF390" i="2" s="1"/>
  <c r="BI388" i="2"/>
  <c r="BH388" i="2"/>
  <c r="BG388" i="2"/>
  <c r="BE388" i="2"/>
  <c r="AA388" i="2"/>
  <c r="Y388" i="2"/>
  <c r="Y386" i="2" s="1"/>
  <c r="W388" i="2"/>
  <c r="BK388" i="2"/>
  <c r="N388" i="2"/>
  <c r="BF388" i="2" s="1"/>
  <c r="BI387" i="2"/>
  <c r="BH387" i="2"/>
  <c r="BG387" i="2"/>
  <c r="BE387" i="2"/>
  <c r="AA387" i="2"/>
  <c r="AA386" i="2" s="1"/>
  <c r="Y387" i="2"/>
  <c r="W387" i="2"/>
  <c r="BK387" i="2"/>
  <c r="BK386" i="2" s="1"/>
  <c r="N386" i="2" s="1"/>
  <c r="N107" i="2" s="1"/>
  <c r="N387" i="2"/>
  <c r="BF387" i="2" s="1"/>
  <c r="BI385" i="2"/>
  <c r="BH385" i="2"/>
  <c r="BG385" i="2"/>
  <c r="BE385" i="2"/>
  <c r="AA385" i="2"/>
  <c r="Y385" i="2"/>
  <c r="W385" i="2"/>
  <c r="BK385" i="2"/>
  <c r="N385" i="2"/>
  <c r="BF385" i="2" s="1"/>
  <c r="BI384" i="2"/>
  <c r="BH384" i="2"/>
  <c r="BG384" i="2"/>
  <c r="BE384" i="2"/>
  <c r="AA384" i="2"/>
  <c r="Y384" i="2"/>
  <c r="W384" i="2"/>
  <c r="BK384" i="2"/>
  <c r="N384" i="2"/>
  <c r="BF384" i="2" s="1"/>
  <c r="BI383" i="2"/>
  <c r="BH383" i="2"/>
  <c r="BG383" i="2"/>
  <c r="BE383" i="2"/>
  <c r="AA383" i="2"/>
  <c r="Y383" i="2"/>
  <c r="W383" i="2"/>
  <c r="BK383" i="2"/>
  <c r="N383" i="2"/>
  <c r="BF383" i="2" s="1"/>
  <c r="BI382" i="2"/>
  <c r="BH382" i="2"/>
  <c r="BG382" i="2"/>
  <c r="BE382" i="2"/>
  <c r="AA382" i="2"/>
  <c r="Y382" i="2"/>
  <c r="W382" i="2"/>
  <c r="BK382" i="2"/>
  <c r="N382" i="2"/>
  <c r="BF382" i="2" s="1"/>
  <c r="BI381" i="2"/>
  <c r="BH381" i="2"/>
  <c r="BG381" i="2"/>
  <c r="BE381" i="2"/>
  <c r="AA381" i="2"/>
  <c r="Y381" i="2"/>
  <c r="W381" i="2"/>
  <c r="BK381" i="2"/>
  <c r="N381" i="2"/>
  <c r="BF381" i="2" s="1"/>
  <c r="BI380" i="2"/>
  <c r="BH380" i="2"/>
  <c r="BG380" i="2"/>
  <c r="BE380" i="2"/>
  <c r="AA380" i="2"/>
  <c r="Y380" i="2"/>
  <c r="W380" i="2"/>
  <c r="BK380" i="2"/>
  <c r="N380" i="2"/>
  <c r="BF380" i="2" s="1"/>
  <c r="BI379" i="2"/>
  <c r="BH379" i="2"/>
  <c r="BG379" i="2"/>
  <c r="BF379" i="2"/>
  <c r="BE379" i="2"/>
  <c r="AA379" i="2"/>
  <c r="Y379" i="2"/>
  <c r="W379" i="2"/>
  <c r="BK379" i="2"/>
  <c r="N379" i="2"/>
  <c r="BI378" i="2"/>
  <c r="BH378" i="2"/>
  <c r="BG378" i="2"/>
  <c r="BE378" i="2"/>
  <c r="AA378" i="2"/>
  <c r="Y378" i="2"/>
  <c r="W378" i="2"/>
  <c r="BK378" i="2"/>
  <c r="N378" i="2"/>
  <c r="BF378" i="2" s="1"/>
  <c r="BI377" i="2"/>
  <c r="BH377" i="2"/>
  <c r="BG377" i="2"/>
  <c r="BE377" i="2"/>
  <c r="AA377" i="2"/>
  <c r="Y377" i="2"/>
  <c r="W377" i="2"/>
  <c r="BK377" i="2"/>
  <c r="N377" i="2"/>
  <c r="BF377" i="2" s="1"/>
  <c r="BI376" i="2"/>
  <c r="BH376" i="2"/>
  <c r="BG376" i="2"/>
  <c r="BE376" i="2"/>
  <c r="AA376" i="2"/>
  <c r="Y376" i="2"/>
  <c r="W376" i="2"/>
  <c r="BK376" i="2"/>
  <c r="N376" i="2"/>
  <c r="BF376" i="2" s="1"/>
  <c r="BI375" i="2"/>
  <c r="BH375" i="2"/>
  <c r="BG375" i="2"/>
  <c r="BE375" i="2"/>
  <c r="AA375" i="2"/>
  <c r="Y375" i="2"/>
  <c r="W375" i="2"/>
  <c r="BK375" i="2"/>
  <c r="N375" i="2"/>
  <c r="BF375" i="2" s="1"/>
  <c r="BI374" i="2"/>
  <c r="BH374" i="2"/>
  <c r="BG374" i="2"/>
  <c r="BE374" i="2"/>
  <c r="AA374" i="2"/>
  <c r="Y374" i="2"/>
  <c r="W374" i="2"/>
  <c r="BK374" i="2"/>
  <c r="N374" i="2"/>
  <c r="BF374" i="2" s="1"/>
  <c r="BI373" i="2"/>
  <c r="BH373" i="2"/>
  <c r="BG373" i="2"/>
  <c r="BE373" i="2"/>
  <c r="AA373" i="2"/>
  <c r="Y373" i="2"/>
  <c r="W373" i="2"/>
  <c r="BK373" i="2"/>
  <c r="N373" i="2"/>
  <c r="BF373" i="2" s="1"/>
  <c r="BI372" i="2"/>
  <c r="BH372" i="2"/>
  <c r="BG372" i="2"/>
  <c r="BE372" i="2"/>
  <c r="AA372" i="2"/>
  <c r="Y372" i="2"/>
  <c r="W372" i="2"/>
  <c r="BK372" i="2"/>
  <c r="N372" i="2"/>
  <c r="BF372" i="2" s="1"/>
  <c r="BI371" i="2"/>
  <c r="BH371" i="2"/>
  <c r="BG371" i="2"/>
  <c r="BE371" i="2"/>
  <c r="AA371" i="2"/>
  <c r="Y371" i="2"/>
  <c r="W371" i="2"/>
  <c r="BK371" i="2"/>
  <c r="N371" i="2"/>
  <c r="BF371" i="2" s="1"/>
  <c r="BI370" i="2"/>
  <c r="BH370" i="2"/>
  <c r="BG370" i="2"/>
  <c r="BE370" i="2"/>
  <c r="AA370" i="2"/>
  <c r="Y370" i="2"/>
  <c r="W370" i="2"/>
  <c r="BK370" i="2"/>
  <c r="N370" i="2"/>
  <c r="BF370" i="2" s="1"/>
  <c r="BI369" i="2"/>
  <c r="BH369" i="2"/>
  <c r="BG369" i="2"/>
  <c r="BE369" i="2"/>
  <c r="AA369" i="2"/>
  <c r="Y369" i="2"/>
  <c r="W369" i="2"/>
  <c r="BK369" i="2"/>
  <c r="N369" i="2"/>
  <c r="BF369" i="2" s="1"/>
  <c r="BI368" i="2"/>
  <c r="BH368" i="2"/>
  <c r="BG368" i="2"/>
  <c r="BE368" i="2"/>
  <c r="AA368" i="2"/>
  <c r="Y368" i="2"/>
  <c r="W368" i="2"/>
  <c r="BK368" i="2"/>
  <c r="N368" i="2"/>
  <c r="BF368" i="2" s="1"/>
  <c r="BI367" i="2"/>
  <c r="BH367" i="2"/>
  <c r="BG367" i="2"/>
  <c r="BE367" i="2"/>
  <c r="AA367" i="2"/>
  <c r="Y367" i="2"/>
  <c r="W367" i="2"/>
  <c r="BK367" i="2"/>
  <c r="BK365" i="2" s="1"/>
  <c r="N365" i="2" s="1"/>
  <c r="N106" i="2" s="1"/>
  <c r="N367" i="2"/>
  <c r="BF367" i="2" s="1"/>
  <c r="BI366" i="2"/>
  <c r="BH366" i="2"/>
  <c r="BG366" i="2"/>
  <c r="BE366" i="2"/>
  <c r="AA366" i="2"/>
  <c r="AA365" i="2" s="1"/>
  <c r="Y366" i="2"/>
  <c r="Y365" i="2" s="1"/>
  <c r="W366" i="2"/>
  <c r="BK366" i="2"/>
  <c r="N366" i="2"/>
  <c r="BF366" i="2" s="1"/>
  <c r="BI364" i="2"/>
  <c r="BH364" i="2"/>
  <c r="BG364" i="2"/>
  <c r="BE364" i="2"/>
  <c r="AA364" i="2"/>
  <c r="Y364" i="2"/>
  <c r="W364" i="2"/>
  <c r="BK364" i="2"/>
  <c r="N364" i="2"/>
  <c r="BF364" i="2" s="1"/>
  <c r="BI363" i="2"/>
  <c r="BH363" i="2"/>
  <c r="BG363" i="2"/>
  <c r="BE363" i="2"/>
  <c r="AA363" i="2"/>
  <c r="Y363" i="2"/>
  <c r="W363" i="2"/>
  <c r="BK363" i="2"/>
  <c r="BK361" i="2" s="1"/>
  <c r="N361" i="2" s="1"/>
  <c r="N105" i="2" s="1"/>
  <c r="N363" i="2"/>
  <c r="BF363" i="2" s="1"/>
  <c r="BI362" i="2"/>
  <c r="BH362" i="2"/>
  <c r="BG362" i="2"/>
  <c r="BE362" i="2"/>
  <c r="AA362" i="2"/>
  <c r="AA361" i="2" s="1"/>
  <c r="Y362" i="2"/>
  <c r="Y361" i="2" s="1"/>
  <c r="W362" i="2"/>
  <c r="W361" i="2" s="1"/>
  <c r="BK362" i="2"/>
  <c r="N362" i="2"/>
  <c r="BF362" i="2" s="1"/>
  <c r="BI360" i="2"/>
  <c r="BH360" i="2"/>
  <c r="BG360" i="2"/>
  <c r="BE360" i="2"/>
  <c r="AA360" i="2"/>
  <c r="Y360" i="2"/>
  <c r="W360" i="2"/>
  <c r="BK360" i="2"/>
  <c r="N360" i="2"/>
  <c r="BF360" i="2" s="1"/>
  <c r="BI359" i="2"/>
  <c r="BH359" i="2"/>
  <c r="BG359" i="2"/>
  <c r="BE359" i="2"/>
  <c r="AA359" i="2"/>
  <c r="Y359" i="2"/>
  <c r="W359" i="2"/>
  <c r="BK359" i="2"/>
  <c r="N359" i="2"/>
  <c r="BF359" i="2" s="1"/>
  <c r="BI358" i="2"/>
  <c r="BH358" i="2"/>
  <c r="BG358" i="2"/>
  <c r="BF358" i="2"/>
  <c r="BE358" i="2"/>
  <c r="AA358" i="2"/>
  <c r="Y358" i="2"/>
  <c r="W358" i="2"/>
  <c r="BK358" i="2"/>
  <c r="N358" i="2"/>
  <c r="BI357" i="2"/>
  <c r="BH357" i="2"/>
  <c r="BG357" i="2"/>
  <c r="BE357" i="2"/>
  <c r="AA357" i="2"/>
  <c r="Y357" i="2"/>
  <c r="W357" i="2"/>
  <c r="BK357" i="2"/>
  <c r="N357" i="2"/>
  <c r="BF357" i="2" s="1"/>
  <c r="BI356" i="2"/>
  <c r="BH356" i="2"/>
  <c r="BG356" i="2"/>
  <c r="BE356" i="2"/>
  <c r="AA356" i="2"/>
  <c r="Y356" i="2"/>
  <c r="W356" i="2"/>
  <c r="BK356" i="2"/>
  <c r="N356" i="2"/>
  <c r="BF356" i="2" s="1"/>
  <c r="BI355" i="2"/>
  <c r="BH355" i="2"/>
  <c r="BG355" i="2"/>
  <c r="BE355" i="2"/>
  <c r="AA355" i="2"/>
  <c r="Y355" i="2"/>
  <c r="W355" i="2"/>
  <c r="BK355" i="2"/>
  <c r="N355" i="2"/>
  <c r="BF355" i="2" s="1"/>
  <c r="BI354" i="2"/>
  <c r="BH354" i="2"/>
  <c r="BG354" i="2"/>
  <c r="BE354" i="2"/>
  <c r="AA354" i="2"/>
  <c r="Y354" i="2"/>
  <c r="W354" i="2"/>
  <c r="BK354" i="2"/>
  <c r="N354" i="2"/>
  <c r="BF354" i="2" s="1"/>
  <c r="BI353" i="2"/>
  <c r="BH353" i="2"/>
  <c r="BG353" i="2"/>
  <c r="BE353" i="2"/>
  <c r="AA353" i="2"/>
  <c r="Y353" i="2"/>
  <c r="W353" i="2"/>
  <c r="BK353" i="2"/>
  <c r="N353" i="2"/>
  <c r="BF353" i="2" s="1"/>
  <c r="BI352" i="2"/>
  <c r="BH352" i="2"/>
  <c r="BG352" i="2"/>
  <c r="BE352" i="2"/>
  <c r="AA352" i="2"/>
  <c r="Y352" i="2"/>
  <c r="W352" i="2"/>
  <c r="BK352" i="2"/>
  <c r="N352" i="2"/>
  <c r="BF352" i="2" s="1"/>
  <c r="BI351" i="2"/>
  <c r="BH351" i="2"/>
  <c r="BG351" i="2"/>
  <c r="BE351" i="2"/>
  <c r="AA351" i="2"/>
  <c r="Y351" i="2"/>
  <c r="W351" i="2"/>
  <c r="BK351" i="2"/>
  <c r="N351" i="2"/>
  <c r="BF351" i="2" s="1"/>
  <c r="BI350" i="2"/>
  <c r="BH350" i="2"/>
  <c r="BG350" i="2"/>
  <c r="BE350" i="2"/>
  <c r="AA350" i="2"/>
  <c r="Y350" i="2"/>
  <c r="W350" i="2"/>
  <c r="BK350" i="2"/>
  <c r="N350" i="2"/>
  <c r="BF350" i="2" s="1"/>
  <c r="BI349" i="2"/>
  <c r="BH349" i="2"/>
  <c r="BG349" i="2"/>
  <c r="BF349" i="2"/>
  <c r="BE349" i="2"/>
  <c r="AA349" i="2"/>
  <c r="Y349" i="2"/>
  <c r="W349" i="2"/>
  <c r="BK349" i="2"/>
  <c r="N349" i="2"/>
  <c r="BI348" i="2"/>
  <c r="BH348" i="2"/>
  <c r="BG348" i="2"/>
  <c r="BE348" i="2"/>
  <c r="AA348" i="2"/>
  <c r="Y348" i="2"/>
  <c r="W348" i="2"/>
  <c r="BK348" i="2"/>
  <c r="N348" i="2"/>
  <c r="BF348" i="2" s="1"/>
  <c r="BI347" i="2"/>
  <c r="BH347" i="2"/>
  <c r="BG347" i="2"/>
  <c r="BE347" i="2"/>
  <c r="AA347" i="2"/>
  <c r="Y347" i="2"/>
  <c r="W347" i="2"/>
  <c r="BK347" i="2"/>
  <c r="N347" i="2"/>
  <c r="BF347" i="2" s="1"/>
  <c r="BI346" i="2"/>
  <c r="BH346" i="2"/>
  <c r="BG346" i="2"/>
  <c r="BE346" i="2"/>
  <c r="AA346" i="2"/>
  <c r="Y346" i="2"/>
  <c r="W346" i="2"/>
  <c r="BK346" i="2"/>
  <c r="N346" i="2"/>
  <c r="BF346" i="2" s="1"/>
  <c r="BI345" i="2"/>
  <c r="BH345" i="2"/>
  <c r="BG345" i="2"/>
  <c r="BE345" i="2"/>
  <c r="AA345" i="2"/>
  <c r="Y345" i="2"/>
  <c r="W345" i="2"/>
  <c r="BK345" i="2"/>
  <c r="N345" i="2"/>
  <c r="BF345" i="2" s="1"/>
  <c r="BI344" i="2"/>
  <c r="BH344" i="2"/>
  <c r="BG344" i="2"/>
  <c r="BE344" i="2"/>
  <c r="AA344" i="2"/>
  <c r="Y344" i="2"/>
  <c r="W344" i="2"/>
  <c r="BK344" i="2"/>
  <c r="N344" i="2"/>
  <c r="BF344" i="2" s="1"/>
  <c r="BI343" i="2"/>
  <c r="BH343" i="2"/>
  <c r="BG343" i="2"/>
  <c r="BE343" i="2"/>
  <c r="AA343" i="2"/>
  <c r="Y343" i="2"/>
  <c r="W343" i="2"/>
  <c r="BK343" i="2"/>
  <c r="N343" i="2"/>
  <c r="BF343" i="2" s="1"/>
  <c r="BI342" i="2"/>
  <c r="BH342" i="2"/>
  <c r="BG342" i="2"/>
  <c r="BE342" i="2"/>
  <c r="AA342" i="2"/>
  <c r="Y342" i="2"/>
  <c r="W342" i="2"/>
  <c r="BK342" i="2"/>
  <c r="N342" i="2"/>
  <c r="BF342" i="2" s="1"/>
  <c r="BI341" i="2"/>
  <c r="BH341" i="2"/>
  <c r="BG341" i="2"/>
  <c r="BE341" i="2"/>
  <c r="AA341" i="2"/>
  <c r="Y341" i="2"/>
  <c r="W341" i="2"/>
  <c r="BK341" i="2"/>
  <c r="N341" i="2"/>
  <c r="BF341" i="2" s="1"/>
  <c r="BI340" i="2"/>
  <c r="BH340" i="2"/>
  <c r="BG340" i="2"/>
  <c r="BF340" i="2"/>
  <c r="BE340" i="2"/>
  <c r="AA340" i="2"/>
  <c r="Y340" i="2"/>
  <c r="Y339" i="2" s="1"/>
  <c r="W340" i="2"/>
  <c r="BK340" i="2"/>
  <c r="BK339" i="2" s="1"/>
  <c r="N339" i="2" s="1"/>
  <c r="N104" i="2" s="1"/>
  <c r="N340" i="2"/>
  <c r="BI338" i="2"/>
  <c r="BH338" i="2"/>
  <c r="BG338" i="2"/>
  <c r="BF338" i="2"/>
  <c r="BE338" i="2"/>
  <c r="AA338" i="2"/>
  <c r="Y338" i="2"/>
  <c r="W338" i="2"/>
  <c r="BK338" i="2"/>
  <c r="N338" i="2"/>
  <c r="BI337" i="2"/>
  <c r="BH337" i="2"/>
  <c r="BG337" i="2"/>
  <c r="BE337" i="2"/>
  <c r="AA337" i="2"/>
  <c r="Y337" i="2"/>
  <c r="W337" i="2"/>
  <c r="BK337" i="2"/>
  <c r="N337" i="2"/>
  <c r="BF337" i="2" s="1"/>
  <c r="BI336" i="2"/>
  <c r="BH336" i="2"/>
  <c r="BG336" i="2"/>
  <c r="BE336" i="2"/>
  <c r="AA336" i="2"/>
  <c r="Y336" i="2"/>
  <c r="W336" i="2"/>
  <c r="BK336" i="2"/>
  <c r="N336" i="2"/>
  <c r="BF336" i="2" s="1"/>
  <c r="BI335" i="2"/>
  <c r="BH335" i="2"/>
  <c r="BG335" i="2"/>
  <c r="BF335" i="2"/>
  <c r="BE335" i="2"/>
  <c r="AA335" i="2"/>
  <c r="Y335" i="2"/>
  <c r="W335" i="2"/>
  <c r="BK335" i="2"/>
  <c r="N335" i="2"/>
  <c r="BI334" i="2"/>
  <c r="BH334" i="2"/>
  <c r="BG334" i="2"/>
  <c r="BE334" i="2"/>
  <c r="AA334" i="2"/>
  <c r="Y334" i="2"/>
  <c r="W334" i="2"/>
  <c r="BK334" i="2"/>
  <c r="N334" i="2"/>
  <c r="BF334" i="2" s="1"/>
  <c r="BI333" i="2"/>
  <c r="BH333" i="2"/>
  <c r="BG333" i="2"/>
  <c r="BE333" i="2"/>
  <c r="AA333" i="2"/>
  <c r="Y333" i="2"/>
  <c r="W333" i="2"/>
  <c r="BK333" i="2"/>
  <c r="N333" i="2"/>
  <c r="BF333" i="2" s="1"/>
  <c r="BI332" i="2"/>
  <c r="BH332" i="2"/>
  <c r="BG332" i="2"/>
  <c r="BE332" i="2"/>
  <c r="AA332" i="2"/>
  <c r="Y332" i="2"/>
  <c r="W332" i="2"/>
  <c r="BK332" i="2"/>
  <c r="N332" i="2"/>
  <c r="BF332" i="2" s="1"/>
  <c r="BI331" i="2"/>
  <c r="BH331" i="2"/>
  <c r="BG331" i="2"/>
  <c r="BE331" i="2"/>
  <c r="AA331" i="2"/>
  <c r="Y331" i="2"/>
  <c r="W331" i="2"/>
  <c r="BK331" i="2"/>
  <c r="N331" i="2"/>
  <c r="BF331" i="2" s="1"/>
  <c r="BI330" i="2"/>
  <c r="BH330" i="2"/>
  <c r="BG330" i="2"/>
  <c r="BE330" i="2"/>
  <c r="AA330" i="2"/>
  <c r="Y330" i="2"/>
  <c r="W330" i="2"/>
  <c r="BK330" i="2"/>
  <c r="N330" i="2"/>
  <c r="BF330" i="2" s="1"/>
  <c r="BI329" i="2"/>
  <c r="BH329" i="2"/>
  <c r="BG329" i="2"/>
  <c r="BE329" i="2"/>
  <c r="AA329" i="2"/>
  <c r="Y329" i="2"/>
  <c r="Y328" i="2" s="1"/>
  <c r="W329" i="2"/>
  <c r="W328" i="2" s="1"/>
  <c r="BK329" i="2"/>
  <c r="N329" i="2"/>
  <c r="BF329" i="2" s="1"/>
  <c r="BI327" i="2"/>
  <c r="BH327" i="2"/>
  <c r="BG327" i="2"/>
  <c r="BE327" i="2"/>
  <c r="AA327" i="2"/>
  <c r="Y327" i="2"/>
  <c r="W327" i="2"/>
  <c r="BK327" i="2"/>
  <c r="N327" i="2"/>
  <c r="BF327" i="2" s="1"/>
  <c r="BI326" i="2"/>
  <c r="BH326" i="2"/>
  <c r="BG326" i="2"/>
  <c r="BE326" i="2"/>
  <c r="AA326" i="2"/>
  <c r="Y326" i="2"/>
  <c r="W326" i="2"/>
  <c r="BK326" i="2"/>
  <c r="N326" i="2"/>
  <c r="BF326" i="2" s="1"/>
  <c r="BI325" i="2"/>
  <c r="BH325" i="2"/>
  <c r="BG325" i="2"/>
  <c r="BE325" i="2"/>
  <c r="AA325" i="2"/>
  <c r="Y325" i="2"/>
  <c r="W325" i="2"/>
  <c r="BK325" i="2"/>
  <c r="N325" i="2"/>
  <c r="BF325" i="2" s="1"/>
  <c r="BI324" i="2"/>
  <c r="BH324" i="2"/>
  <c r="BG324" i="2"/>
  <c r="BE324" i="2"/>
  <c r="AA324" i="2"/>
  <c r="Y324" i="2"/>
  <c r="W324" i="2"/>
  <c r="BK324" i="2"/>
  <c r="N324" i="2"/>
  <c r="BF324" i="2" s="1"/>
  <c r="BI323" i="2"/>
  <c r="BH323" i="2"/>
  <c r="BG323" i="2"/>
  <c r="BE323" i="2"/>
  <c r="AA323" i="2"/>
  <c r="Y323" i="2"/>
  <c r="W323" i="2"/>
  <c r="BK323" i="2"/>
  <c r="N323" i="2"/>
  <c r="BF323" i="2" s="1"/>
  <c r="BI322" i="2"/>
  <c r="BH322" i="2"/>
  <c r="BG322" i="2"/>
  <c r="BE322" i="2"/>
  <c r="AA322" i="2"/>
  <c r="Y322" i="2"/>
  <c r="W322" i="2"/>
  <c r="BK322" i="2"/>
  <c r="N322" i="2"/>
  <c r="BF322" i="2" s="1"/>
  <c r="BI321" i="2"/>
  <c r="BH321" i="2"/>
  <c r="BG321" i="2"/>
  <c r="BE321" i="2"/>
  <c r="AA321" i="2"/>
  <c r="Y321" i="2"/>
  <c r="W321" i="2"/>
  <c r="W320" i="2" s="1"/>
  <c r="BK321" i="2"/>
  <c r="BK320" i="2" s="1"/>
  <c r="N320" i="2" s="1"/>
  <c r="N102" i="2" s="1"/>
  <c r="N321" i="2"/>
  <c r="BF321" i="2" s="1"/>
  <c r="BI319" i="2"/>
  <c r="BH319" i="2"/>
  <c r="BG319" i="2"/>
  <c r="BE319" i="2"/>
  <c r="AA319" i="2"/>
  <c r="Y319" i="2"/>
  <c r="W319" i="2"/>
  <c r="BK319" i="2"/>
  <c r="N319" i="2"/>
  <c r="BF319" i="2" s="1"/>
  <c r="BI318" i="2"/>
  <c r="BH318" i="2"/>
  <c r="BG318" i="2"/>
  <c r="BE318" i="2"/>
  <c r="AA318" i="2"/>
  <c r="Y318" i="2"/>
  <c r="W318" i="2"/>
  <c r="BK318" i="2"/>
  <c r="N318" i="2"/>
  <c r="BF318" i="2" s="1"/>
  <c r="BI317" i="2"/>
  <c r="BH317" i="2"/>
  <c r="BG317" i="2"/>
  <c r="BF317" i="2"/>
  <c r="BE317" i="2"/>
  <c r="AA317" i="2"/>
  <c r="Y317" i="2"/>
  <c r="W317" i="2"/>
  <c r="BK317" i="2"/>
  <c r="N317" i="2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E315" i="2"/>
  <c r="AA315" i="2"/>
  <c r="Y315" i="2"/>
  <c r="W315" i="2"/>
  <c r="BK315" i="2"/>
  <c r="N315" i="2"/>
  <c r="BF315" i="2" s="1"/>
  <c r="BI314" i="2"/>
  <c r="BH314" i="2"/>
  <c r="BG314" i="2"/>
  <c r="BF314" i="2"/>
  <c r="BE314" i="2"/>
  <c r="AA314" i="2"/>
  <c r="Y314" i="2"/>
  <c r="W314" i="2"/>
  <c r="BK314" i="2"/>
  <c r="N314" i="2"/>
  <c r="BI313" i="2"/>
  <c r="BH313" i="2"/>
  <c r="BG313" i="2"/>
  <c r="BE313" i="2"/>
  <c r="AA313" i="2"/>
  <c r="Y313" i="2"/>
  <c r="W313" i="2"/>
  <c r="BK313" i="2"/>
  <c r="N313" i="2"/>
  <c r="BF313" i="2" s="1"/>
  <c r="BI312" i="2"/>
  <c r="BH312" i="2"/>
  <c r="BG312" i="2"/>
  <c r="BE312" i="2"/>
  <c r="AA312" i="2"/>
  <c r="Y312" i="2"/>
  <c r="W312" i="2"/>
  <c r="BK312" i="2"/>
  <c r="N312" i="2"/>
  <c r="BF312" i="2" s="1"/>
  <c r="BI311" i="2"/>
  <c r="BH311" i="2"/>
  <c r="BG311" i="2"/>
  <c r="BF311" i="2"/>
  <c r="BE311" i="2"/>
  <c r="AA311" i="2"/>
  <c r="AA310" i="2" s="1"/>
  <c r="Y311" i="2"/>
  <c r="W311" i="2"/>
  <c r="BK311" i="2"/>
  <c r="N311" i="2"/>
  <c r="BI308" i="2"/>
  <c r="BH308" i="2"/>
  <c r="BG308" i="2"/>
  <c r="BF308" i="2"/>
  <c r="BE308" i="2"/>
  <c r="AA308" i="2"/>
  <c r="AA307" i="2" s="1"/>
  <c r="Y308" i="2"/>
  <c r="Y307" i="2" s="1"/>
  <c r="W308" i="2"/>
  <c r="W307" i="2" s="1"/>
  <c r="BK308" i="2"/>
  <c r="N308" i="2"/>
  <c r="N99" i="2"/>
  <c r="BI306" i="2"/>
  <c r="BH306" i="2"/>
  <c r="BG306" i="2"/>
  <c r="BE306" i="2"/>
  <c r="AA306" i="2"/>
  <c r="Y306" i="2"/>
  <c r="W306" i="2"/>
  <c r="BK306" i="2"/>
  <c r="N306" i="2"/>
  <c r="BF306" i="2" s="1"/>
  <c r="BI305" i="2"/>
  <c r="BH305" i="2"/>
  <c r="BG305" i="2"/>
  <c r="BE305" i="2"/>
  <c r="AA305" i="2"/>
  <c r="Y305" i="2"/>
  <c r="W305" i="2"/>
  <c r="BK305" i="2"/>
  <c r="N305" i="2"/>
  <c r="BF305" i="2" s="1"/>
  <c r="BI304" i="2"/>
  <c r="BH304" i="2"/>
  <c r="BG304" i="2"/>
  <c r="BF304" i="2"/>
  <c r="BE304" i="2"/>
  <c r="AA304" i="2"/>
  <c r="Y304" i="2"/>
  <c r="W304" i="2"/>
  <c r="BK304" i="2"/>
  <c r="N304" i="2"/>
  <c r="BI303" i="2"/>
  <c r="BH303" i="2"/>
  <c r="BG303" i="2"/>
  <c r="BE303" i="2"/>
  <c r="AA303" i="2"/>
  <c r="Y303" i="2"/>
  <c r="W303" i="2"/>
  <c r="BK303" i="2"/>
  <c r="N303" i="2"/>
  <c r="BF303" i="2" s="1"/>
  <c r="BI302" i="2"/>
  <c r="BH302" i="2"/>
  <c r="BG302" i="2"/>
  <c r="BE302" i="2"/>
  <c r="AA302" i="2"/>
  <c r="Y302" i="2"/>
  <c r="W302" i="2"/>
  <c r="BK302" i="2"/>
  <c r="N302" i="2"/>
  <c r="BF302" i="2" s="1"/>
  <c r="BI301" i="2"/>
  <c r="BH301" i="2"/>
  <c r="BG301" i="2"/>
  <c r="BE301" i="2"/>
  <c r="AA301" i="2"/>
  <c r="Y301" i="2"/>
  <c r="W301" i="2"/>
  <c r="BK301" i="2"/>
  <c r="N301" i="2"/>
  <c r="BF301" i="2" s="1"/>
  <c r="BI300" i="2"/>
  <c r="BH300" i="2"/>
  <c r="BG300" i="2"/>
  <c r="BE300" i="2"/>
  <c r="AA300" i="2"/>
  <c r="Y300" i="2"/>
  <c r="W300" i="2"/>
  <c r="BK300" i="2"/>
  <c r="N300" i="2"/>
  <c r="BF300" i="2" s="1"/>
  <c r="BI299" i="2"/>
  <c r="BH299" i="2"/>
  <c r="BG299" i="2"/>
  <c r="BE299" i="2"/>
  <c r="AA299" i="2"/>
  <c r="Y299" i="2"/>
  <c r="W299" i="2"/>
  <c r="BK299" i="2"/>
  <c r="N299" i="2"/>
  <c r="BF299" i="2" s="1"/>
  <c r="BI298" i="2"/>
  <c r="BH298" i="2"/>
  <c r="BG298" i="2"/>
  <c r="BE298" i="2"/>
  <c r="AA298" i="2"/>
  <c r="Y298" i="2"/>
  <c r="W298" i="2"/>
  <c r="BK298" i="2"/>
  <c r="N298" i="2"/>
  <c r="BF298" i="2" s="1"/>
  <c r="BI297" i="2"/>
  <c r="BH297" i="2"/>
  <c r="BG297" i="2"/>
  <c r="BE297" i="2"/>
  <c r="AA297" i="2"/>
  <c r="Y297" i="2"/>
  <c r="W297" i="2"/>
  <c r="BK297" i="2"/>
  <c r="N297" i="2"/>
  <c r="BF297" i="2" s="1"/>
  <c r="BI296" i="2"/>
  <c r="BH296" i="2"/>
  <c r="BG296" i="2"/>
  <c r="BE296" i="2"/>
  <c r="AA296" i="2"/>
  <c r="Y296" i="2"/>
  <c r="W296" i="2"/>
  <c r="BK296" i="2"/>
  <c r="N296" i="2"/>
  <c r="BF296" i="2" s="1"/>
  <c r="BI295" i="2"/>
  <c r="BH295" i="2"/>
  <c r="BG295" i="2"/>
  <c r="BF295" i="2"/>
  <c r="BE295" i="2"/>
  <c r="AA295" i="2"/>
  <c r="Y295" i="2"/>
  <c r="W295" i="2"/>
  <c r="BK295" i="2"/>
  <c r="N295" i="2"/>
  <c r="BI294" i="2"/>
  <c r="BH294" i="2"/>
  <c r="BG294" i="2"/>
  <c r="BE294" i="2"/>
  <c r="AA294" i="2"/>
  <c r="Y294" i="2"/>
  <c r="W294" i="2"/>
  <c r="BK294" i="2"/>
  <c r="N294" i="2"/>
  <c r="BF294" i="2" s="1"/>
  <c r="BI293" i="2"/>
  <c r="BH293" i="2"/>
  <c r="BG293" i="2"/>
  <c r="BE293" i="2"/>
  <c r="AA293" i="2"/>
  <c r="Y293" i="2"/>
  <c r="W293" i="2"/>
  <c r="BK293" i="2"/>
  <c r="N293" i="2"/>
  <c r="BF293" i="2" s="1"/>
  <c r="BI292" i="2"/>
  <c r="BH292" i="2"/>
  <c r="BG292" i="2"/>
  <c r="BE292" i="2"/>
  <c r="AA292" i="2"/>
  <c r="Y292" i="2"/>
  <c r="W292" i="2"/>
  <c r="BK292" i="2"/>
  <c r="N292" i="2"/>
  <c r="BF292" i="2" s="1"/>
  <c r="BI291" i="2"/>
  <c r="BH291" i="2"/>
  <c r="BG291" i="2"/>
  <c r="BE291" i="2"/>
  <c r="AA291" i="2"/>
  <c r="Y291" i="2"/>
  <c r="W291" i="2"/>
  <c r="BK291" i="2"/>
  <c r="N291" i="2"/>
  <c r="BF291" i="2" s="1"/>
  <c r="BI290" i="2"/>
  <c r="BH290" i="2"/>
  <c r="BG290" i="2"/>
  <c r="BE290" i="2"/>
  <c r="AA290" i="2"/>
  <c r="Y290" i="2"/>
  <c r="W290" i="2"/>
  <c r="BK290" i="2"/>
  <c r="N290" i="2"/>
  <c r="BF290" i="2" s="1"/>
  <c r="BI289" i="2"/>
  <c r="BH289" i="2"/>
  <c r="BG289" i="2"/>
  <c r="BE289" i="2"/>
  <c r="AA289" i="2"/>
  <c r="Y289" i="2"/>
  <c r="W289" i="2"/>
  <c r="BK289" i="2"/>
  <c r="N289" i="2"/>
  <c r="BF289" i="2" s="1"/>
  <c r="BI288" i="2"/>
  <c r="BH288" i="2"/>
  <c r="BG288" i="2"/>
  <c r="BE288" i="2"/>
  <c r="AA288" i="2"/>
  <c r="Y288" i="2"/>
  <c r="W288" i="2"/>
  <c r="BK288" i="2"/>
  <c r="N288" i="2"/>
  <c r="BF288" i="2" s="1"/>
  <c r="BI287" i="2"/>
  <c r="BH287" i="2"/>
  <c r="BG287" i="2"/>
  <c r="BE287" i="2"/>
  <c r="AA287" i="2"/>
  <c r="Y287" i="2"/>
  <c r="W287" i="2"/>
  <c r="BK287" i="2"/>
  <c r="N287" i="2"/>
  <c r="BF287" i="2" s="1"/>
  <c r="BI286" i="2"/>
  <c r="BH286" i="2"/>
  <c r="BG286" i="2"/>
  <c r="BE286" i="2"/>
  <c r="AA286" i="2"/>
  <c r="Y286" i="2"/>
  <c r="W286" i="2"/>
  <c r="BK286" i="2"/>
  <c r="N286" i="2"/>
  <c r="BF286" i="2" s="1"/>
  <c r="BI285" i="2"/>
  <c r="BH285" i="2"/>
  <c r="BG285" i="2"/>
  <c r="BE285" i="2"/>
  <c r="AA285" i="2"/>
  <c r="Y285" i="2"/>
  <c r="W285" i="2"/>
  <c r="BK285" i="2"/>
  <c r="N285" i="2"/>
  <c r="BF285" i="2" s="1"/>
  <c r="BI284" i="2"/>
  <c r="BH284" i="2"/>
  <c r="BG284" i="2"/>
  <c r="BE284" i="2"/>
  <c r="AA284" i="2"/>
  <c r="Y284" i="2"/>
  <c r="W284" i="2"/>
  <c r="BK284" i="2"/>
  <c r="N284" i="2"/>
  <c r="BF284" i="2" s="1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BK282" i="2"/>
  <c r="N282" i="2"/>
  <c r="BF282" i="2" s="1"/>
  <c r="BI281" i="2"/>
  <c r="BH281" i="2"/>
  <c r="BG281" i="2"/>
  <c r="BE281" i="2"/>
  <c r="AA281" i="2"/>
  <c r="Y281" i="2"/>
  <c r="W281" i="2"/>
  <c r="BK281" i="2"/>
  <c r="N281" i="2"/>
  <c r="BF281" i="2" s="1"/>
  <c r="BI280" i="2"/>
  <c r="BH280" i="2"/>
  <c r="BG280" i="2"/>
  <c r="BE280" i="2"/>
  <c r="AA280" i="2"/>
  <c r="Y280" i="2"/>
  <c r="W280" i="2"/>
  <c r="BK280" i="2"/>
  <c r="BK278" i="2" s="1"/>
  <c r="N278" i="2" s="1"/>
  <c r="N98" i="2" s="1"/>
  <c r="N280" i="2"/>
  <c r="BF280" i="2" s="1"/>
  <c r="BI279" i="2"/>
  <c r="BH279" i="2"/>
  <c r="BG279" i="2"/>
  <c r="BE279" i="2"/>
  <c r="AA279" i="2"/>
  <c r="Y279" i="2"/>
  <c r="Y278" i="2" s="1"/>
  <c r="W279" i="2"/>
  <c r="W278" i="2" s="1"/>
  <c r="BK279" i="2"/>
  <c r="N279" i="2"/>
  <c r="BF279" i="2" s="1"/>
  <c r="BI277" i="2"/>
  <c r="BH277" i="2"/>
  <c r="BG277" i="2"/>
  <c r="BE277" i="2"/>
  <c r="AA277" i="2"/>
  <c r="Y277" i="2"/>
  <c r="W277" i="2"/>
  <c r="BK277" i="2"/>
  <c r="N277" i="2"/>
  <c r="BF277" i="2" s="1"/>
  <c r="BI276" i="2"/>
  <c r="BH276" i="2"/>
  <c r="BG276" i="2"/>
  <c r="BE276" i="2"/>
  <c r="AA276" i="2"/>
  <c r="Y276" i="2"/>
  <c r="W276" i="2"/>
  <c r="BK276" i="2"/>
  <c r="N276" i="2"/>
  <c r="BF276" i="2" s="1"/>
  <c r="BI275" i="2"/>
  <c r="BH275" i="2"/>
  <c r="BG275" i="2"/>
  <c r="BF275" i="2"/>
  <c r="BE275" i="2"/>
  <c r="AA275" i="2"/>
  <c r="Y275" i="2"/>
  <c r="W275" i="2"/>
  <c r="BK275" i="2"/>
  <c r="N275" i="2"/>
  <c r="BI274" i="2"/>
  <c r="BH274" i="2"/>
  <c r="BG274" i="2"/>
  <c r="BE274" i="2"/>
  <c r="AA274" i="2"/>
  <c r="Y274" i="2"/>
  <c r="W274" i="2"/>
  <c r="BK274" i="2"/>
  <c r="N274" i="2"/>
  <c r="BF274" i="2" s="1"/>
  <c r="BI273" i="2"/>
  <c r="BH273" i="2"/>
  <c r="BG273" i="2"/>
  <c r="BE273" i="2"/>
  <c r="AA273" i="2"/>
  <c r="Y273" i="2"/>
  <c r="W273" i="2"/>
  <c r="BK273" i="2"/>
  <c r="N273" i="2"/>
  <c r="BF273" i="2" s="1"/>
  <c r="BI272" i="2"/>
  <c r="BH272" i="2"/>
  <c r="BG272" i="2"/>
  <c r="BE272" i="2"/>
  <c r="AA272" i="2"/>
  <c r="Y272" i="2"/>
  <c r="W272" i="2"/>
  <c r="BK272" i="2"/>
  <c r="N272" i="2"/>
  <c r="BF272" i="2" s="1"/>
  <c r="BI271" i="2"/>
  <c r="BH271" i="2"/>
  <c r="BG271" i="2"/>
  <c r="BE271" i="2"/>
  <c r="AA271" i="2"/>
  <c r="Y271" i="2"/>
  <c r="W271" i="2"/>
  <c r="BK271" i="2"/>
  <c r="N271" i="2"/>
  <c r="BF271" i="2" s="1"/>
  <c r="BI270" i="2"/>
  <c r="BH270" i="2"/>
  <c r="BG270" i="2"/>
  <c r="BE270" i="2"/>
  <c r="AA270" i="2"/>
  <c r="Y270" i="2"/>
  <c r="W270" i="2"/>
  <c r="BK270" i="2"/>
  <c r="N270" i="2"/>
  <c r="BF270" i="2" s="1"/>
  <c r="BI269" i="2"/>
  <c r="BH269" i="2"/>
  <c r="BG269" i="2"/>
  <c r="BE269" i="2"/>
  <c r="AA269" i="2"/>
  <c r="Y269" i="2"/>
  <c r="W269" i="2"/>
  <c r="BK269" i="2"/>
  <c r="N269" i="2"/>
  <c r="BF269" i="2" s="1"/>
  <c r="BI268" i="2"/>
  <c r="BH268" i="2"/>
  <c r="BG268" i="2"/>
  <c r="BE268" i="2"/>
  <c r="AA268" i="2"/>
  <c r="Y268" i="2"/>
  <c r="W268" i="2"/>
  <c r="BK268" i="2"/>
  <c r="N268" i="2"/>
  <c r="BF268" i="2" s="1"/>
  <c r="BI267" i="2"/>
  <c r="BH267" i="2"/>
  <c r="BG267" i="2"/>
  <c r="BE267" i="2"/>
  <c r="AA267" i="2"/>
  <c r="Y267" i="2"/>
  <c r="W267" i="2"/>
  <c r="BK267" i="2"/>
  <c r="N267" i="2"/>
  <c r="BF267" i="2" s="1"/>
  <c r="BI266" i="2"/>
  <c r="BH266" i="2"/>
  <c r="BG266" i="2"/>
  <c r="BF266" i="2"/>
  <c r="BE266" i="2"/>
  <c r="AA266" i="2"/>
  <c r="Y266" i="2"/>
  <c r="W266" i="2"/>
  <c r="BK266" i="2"/>
  <c r="N266" i="2"/>
  <c r="BI265" i="2"/>
  <c r="BH265" i="2"/>
  <c r="BG265" i="2"/>
  <c r="BE265" i="2"/>
  <c r="AA265" i="2"/>
  <c r="Y265" i="2"/>
  <c r="W265" i="2"/>
  <c r="BK265" i="2"/>
  <c r="N265" i="2"/>
  <c r="BF265" i="2" s="1"/>
  <c r="BI264" i="2"/>
  <c r="BH264" i="2"/>
  <c r="BG264" i="2"/>
  <c r="BE264" i="2"/>
  <c r="AA264" i="2"/>
  <c r="Y264" i="2"/>
  <c r="W264" i="2"/>
  <c r="BK264" i="2"/>
  <c r="N264" i="2"/>
  <c r="BF264" i="2" s="1"/>
  <c r="BI263" i="2"/>
  <c r="BH263" i="2"/>
  <c r="BG263" i="2"/>
  <c r="BF263" i="2"/>
  <c r="BE263" i="2"/>
  <c r="AA263" i="2"/>
  <c r="Y263" i="2"/>
  <c r="W263" i="2"/>
  <c r="BK263" i="2"/>
  <c r="N263" i="2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BK261" i="2"/>
  <c r="N261" i="2"/>
  <c r="BF261" i="2" s="1"/>
  <c r="BI260" i="2"/>
  <c r="BH260" i="2"/>
  <c r="BG260" i="2"/>
  <c r="BF260" i="2"/>
  <c r="BE260" i="2"/>
  <c r="AA260" i="2"/>
  <c r="Y260" i="2"/>
  <c r="W260" i="2"/>
  <c r="BK260" i="2"/>
  <c r="N260" i="2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F257" i="2"/>
  <c r="BE257" i="2"/>
  <c r="AA257" i="2"/>
  <c r="Y257" i="2"/>
  <c r="W257" i="2"/>
  <c r="BK257" i="2"/>
  <c r="N257" i="2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W255" i="2"/>
  <c r="BK255" i="2"/>
  <c r="N255" i="2"/>
  <c r="BF255" i="2" s="1"/>
  <c r="BI254" i="2"/>
  <c r="BH254" i="2"/>
  <c r="BG254" i="2"/>
  <c r="BF254" i="2"/>
  <c r="BE254" i="2"/>
  <c r="AA254" i="2"/>
  <c r="Y254" i="2"/>
  <c r="W254" i="2"/>
  <c r="BK254" i="2"/>
  <c r="N254" i="2"/>
  <c r="BI253" i="2"/>
  <c r="BH253" i="2"/>
  <c r="BG253" i="2"/>
  <c r="BE253" i="2"/>
  <c r="AA253" i="2"/>
  <c r="Y253" i="2"/>
  <c r="W253" i="2"/>
  <c r="BK253" i="2"/>
  <c r="N253" i="2"/>
  <c r="BF253" i="2" s="1"/>
  <c r="BI252" i="2"/>
  <c r="BH252" i="2"/>
  <c r="BG252" i="2"/>
  <c r="BE252" i="2"/>
  <c r="AA252" i="2"/>
  <c r="Y252" i="2"/>
  <c r="W252" i="2"/>
  <c r="BK252" i="2"/>
  <c r="N252" i="2"/>
  <c r="BF252" i="2" s="1"/>
  <c r="BI251" i="2"/>
  <c r="BH251" i="2"/>
  <c r="BG251" i="2"/>
  <c r="BF251" i="2"/>
  <c r="BE251" i="2"/>
  <c r="AA251" i="2"/>
  <c r="Y251" i="2"/>
  <c r="W251" i="2"/>
  <c r="BK251" i="2"/>
  <c r="N251" i="2"/>
  <c r="BI250" i="2"/>
  <c r="BH250" i="2"/>
  <c r="BG250" i="2"/>
  <c r="BE250" i="2"/>
  <c r="AA250" i="2"/>
  <c r="Y250" i="2"/>
  <c r="W250" i="2"/>
  <c r="BK250" i="2"/>
  <c r="N250" i="2"/>
  <c r="BF250" i="2" s="1"/>
  <c r="BI249" i="2"/>
  <c r="BH249" i="2"/>
  <c r="BG249" i="2"/>
  <c r="BE249" i="2"/>
  <c r="AA249" i="2"/>
  <c r="Y249" i="2"/>
  <c r="W249" i="2"/>
  <c r="BK249" i="2"/>
  <c r="N249" i="2"/>
  <c r="BF249" i="2" s="1"/>
  <c r="BI248" i="2"/>
  <c r="BH248" i="2"/>
  <c r="BG248" i="2"/>
  <c r="BF248" i="2"/>
  <c r="BE248" i="2"/>
  <c r="AA248" i="2"/>
  <c r="Y248" i="2"/>
  <c r="W248" i="2"/>
  <c r="BK248" i="2"/>
  <c r="N248" i="2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F245" i="2"/>
  <c r="BE245" i="2"/>
  <c r="AA245" i="2"/>
  <c r="Y245" i="2"/>
  <c r="W245" i="2"/>
  <c r="BK245" i="2"/>
  <c r="N245" i="2"/>
  <c r="BI244" i="2"/>
  <c r="BH244" i="2"/>
  <c r="BG244" i="2"/>
  <c r="BE244" i="2"/>
  <c r="AA244" i="2"/>
  <c r="Y244" i="2"/>
  <c r="W244" i="2"/>
  <c r="BK244" i="2"/>
  <c r="N244" i="2"/>
  <c r="BF244" i="2" s="1"/>
  <c r="BI243" i="2"/>
  <c r="BH243" i="2"/>
  <c r="BG243" i="2"/>
  <c r="BE243" i="2"/>
  <c r="AA243" i="2"/>
  <c r="Y243" i="2"/>
  <c r="W243" i="2"/>
  <c r="BK243" i="2"/>
  <c r="N243" i="2"/>
  <c r="BF243" i="2" s="1"/>
  <c r="BI242" i="2"/>
  <c r="BH242" i="2"/>
  <c r="BG242" i="2"/>
  <c r="BE242" i="2"/>
  <c r="AA242" i="2"/>
  <c r="Y242" i="2"/>
  <c r="W242" i="2"/>
  <c r="BK242" i="2"/>
  <c r="N242" i="2"/>
  <c r="BF242" i="2" s="1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F240" i="2"/>
  <c r="BE240" i="2"/>
  <c r="AA240" i="2"/>
  <c r="Y240" i="2"/>
  <c r="W240" i="2"/>
  <c r="BK240" i="2"/>
  <c r="N240" i="2"/>
  <c r="BI239" i="2"/>
  <c r="BH239" i="2"/>
  <c r="BG239" i="2"/>
  <c r="BE239" i="2"/>
  <c r="AA239" i="2"/>
  <c r="AA237" i="2" s="1"/>
  <c r="Y239" i="2"/>
  <c r="W239" i="2"/>
  <c r="BK239" i="2"/>
  <c r="N239" i="2"/>
  <c r="BF239" i="2" s="1"/>
  <c r="BI238" i="2"/>
  <c r="BH238" i="2"/>
  <c r="BG238" i="2"/>
  <c r="BE238" i="2"/>
  <c r="AA238" i="2"/>
  <c r="Y238" i="2"/>
  <c r="Y237" i="2" s="1"/>
  <c r="W238" i="2"/>
  <c r="BK238" i="2"/>
  <c r="N238" i="2"/>
  <c r="BF238" i="2" s="1"/>
  <c r="BI236" i="2"/>
  <c r="BH236" i="2"/>
  <c r="BG236" i="2"/>
  <c r="BE236" i="2"/>
  <c r="AA236" i="2"/>
  <c r="Y236" i="2"/>
  <c r="W236" i="2"/>
  <c r="BK236" i="2"/>
  <c r="N236" i="2"/>
  <c r="BF236" i="2" s="1"/>
  <c r="BI235" i="2"/>
  <c r="BH235" i="2"/>
  <c r="BG235" i="2"/>
  <c r="BE235" i="2"/>
  <c r="AA235" i="2"/>
  <c r="Y235" i="2"/>
  <c r="W235" i="2"/>
  <c r="BK235" i="2"/>
  <c r="N235" i="2"/>
  <c r="BF235" i="2" s="1"/>
  <c r="BI234" i="2"/>
  <c r="BH234" i="2"/>
  <c r="BG234" i="2"/>
  <c r="BE234" i="2"/>
  <c r="AA234" i="2"/>
  <c r="Y234" i="2"/>
  <c r="W234" i="2"/>
  <c r="BK234" i="2"/>
  <c r="N234" i="2"/>
  <c r="BF234" i="2" s="1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W231" i="2" s="1"/>
  <c r="BK232" i="2"/>
  <c r="N232" i="2"/>
  <c r="BF232" i="2" s="1"/>
  <c r="BI230" i="2"/>
  <c r="BH230" i="2"/>
  <c r="BG230" i="2"/>
  <c r="BF230" i="2"/>
  <c r="BE230" i="2"/>
  <c r="AA230" i="2"/>
  <c r="Y230" i="2"/>
  <c r="W230" i="2"/>
  <c r="BK230" i="2"/>
  <c r="N230" i="2"/>
  <c r="BI229" i="2"/>
  <c r="BH229" i="2"/>
  <c r="BG229" i="2"/>
  <c r="BE229" i="2"/>
  <c r="AA229" i="2"/>
  <c r="Y229" i="2"/>
  <c r="W229" i="2"/>
  <c r="BK229" i="2"/>
  <c r="N229" i="2"/>
  <c r="BF229" i="2" s="1"/>
  <c r="BI228" i="2"/>
  <c r="BH228" i="2"/>
  <c r="BG228" i="2"/>
  <c r="BE228" i="2"/>
  <c r="AA228" i="2"/>
  <c r="Y228" i="2"/>
  <c r="W228" i="2"/>
  <c r="BK228" i="2"/>
  <c r="N228" i="2"/>
  <c r="BF228" i="2" s="1"/>
  <c r="BI227" i="2"/>
  <c r="BH227" i="2"/>
  <c r="BG227" i="2"/>
  <c r="BF227" i="2"/>
  <c r="BE227" i="2"/>
  <c r="AA227" i="2"/>
  <c r="Y227" i="2"/>
  <c r="W227" i="2"/>
  <c r="BK227" i="2"/>
  <c r="N227" i="2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 s="1"/>
  <c r="BI224" i="2"/>
  <c r="BH224" i="2"/>
  <c r="BG224" i="2"/>
  <c r="BF224" i="2"/>
  <c r="BE224" i="2"/>
  <c r="AA224" i="2"/>
  <c r="Y224" i="2"/>
  <c r="W224" i="2"/>
  <c r="BK224" i="2"/>
  <c r="N224" i="2"/>
  <c r="BI223" i="2"/>
  <c r="BH223" i="2"/>
  <c r="BG223" i="2"/>
  <c r="BE223" i="2"/>
  <c r="AA223" i="2"/>
  <c r="Y223" i="2"/>
  <c r="W223" i="2"/>
  <c r="BK223" i="2"/>
  <c r="N223" i="2"/>
  <c r="BF223" i="2" s="1"/>
  <c r="BI222" i="2"/>
  <c r="BH222" i="2"/>
  <c r="BG222" i="2"/>
  <c r="BF222" i="2"/>
  <c r="BE222" i="2"/>
  <c r="AA222" i="2"/>
  <c r="Y222" i="2"/>
  <c r="W222" i="2"/>
  <c r="BK222" i="2"/>
  <c r="N222" i="2"/>
  <c r="BI221" i="2"/>
  <c r="BH221" i="2"/>
  <c r="BG221" i="2"/>
  <c r="BF221" i="2"/>
  <c r="BE221" i="2"/>
  <c r="AA221" i="2"/>
  <c r="Y221" i="2"/>
  <c r="W221" i="2"/>
  <c r="BK221" i="2"/>
  <c r="N221" i="2"/>
  <c r="BI220" i="2"/>
  <c r="BH220" i="2"/>
  <c r="BG220" i="2"/>
  <c r="BE220" i="2"/>
  <c r="AA220" i="2"/>
  <c r="Y220" i="2"/>
  <c r="W220" i="2"/>
  <c r="BK220" i="2"/>
  <c r="N220" i="2"/>
  <c r="BF220" i="2" s="1"/>
  <c r="BI219" i="2"/>
  <c r="BH219" i="2"/>
  <c r="BG219" i="2"/>
  <c r="BE219" i="2"/>
  <c r="AA219" i="2"/>
  <c r="Y219" i="2"/>
  <c r="W219" i="2"/>
  <c r="BK219" i="2"/>
  <c r="N219" i="2"/>
  <c r="BF219" i="2" s="1"/>
  <c r="BI218" i="2"/>
  <c r="BH218" i="2"/>
  <c r="BG218" i="2"/>
  <c r="BF218" i="2"/>
  <c r="BE218" i="2"/>
  <c r="AA218" i="2"/>
  <c r="Y218" i="2"/>
  <c r="W218" i="2"/>
  <c r="BK218" i="2"/>
  <c r="N218" i="2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 s="1"/>
  <c r="BI215" i="2"/>
  <c r="BH215" i="2"/>
  <c r="BG215" i="2"/>
  <c r="BF215" i="2"/>
  <c r="BE215" i="2"/>
  <c r="AA215" i="2"/>
  <c r="Y215" i="2"/>
  <c r="W215" i="2"/>
  <c r="BK215" i="2"/>
  <c r="N215" i="2"/>
  <c r="BI214" i="2"/>
  <c r="BH214" i="2"/>
  <c r="BG214" i="2"/>
  <c r="BE214" i="2"/>
  <c r="AA214" i="2"/>
  <c r="Y214" i="2"/>
  <c r="W214" i="2"/>
  <c r="BK214" i="2"/>
  <c r="N214" i="2"/>
  <c r="BF214" i="2" s="1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F212" i="2"/>
  <c r="BE212" i="2"/>
  <c r="AA212" i="2"/>
  <c r="Y212" i="2"/>
  <c r="W212" i="2"/>
  <c r="BK212" i="2"/>
  <c r="N212" i="2"/>
  <c r="BI211" i="2"/>
  <c r="BH211" i="2"/>
  <c r="BG211" i="2"/>
  <c r="BE211" i="2"/>
  <c r="AA211" i="2"/>
  <c r="AA210" i="2" s="1"/>
  <c r="Y211" i="2"/>
  <c r="W211" i="2"/>
  <c r="W210" i="2" s="1"/>
  <c r="BK211" i="2"/>
  <c r="N211" i="2"/>
  <c r="BF211" i="2" s="1"/>
  <c r="BI209" i="2"/>
  <c r="BH209" i="2"/>
  <c r="BG209" i="2"/>
  <c r="BE209" i="2"/>
  <c r="AA209" i="2"/>
  <c r="Y209" i="2"/>
  <c r="W209" i="2"/>
  <c r="BK209" i="2"/>
  <c r="N209" i="2"/>
  <c r="BF209" i="2" s="1"/>
  <c r="BI208" i="2"/>
  <c r="BH208" i="2"/>
  <c r="BG208" i="2"/>
  <c r="BE208" i="2"/>
  <c r="AA208" i="2"/>
  <c r="Y208" i="2"/>
  <c r="W208" i="2"/>
  <c r="BK208" i="2"/>
  <c r="N208" i="2"/>
  <c r="BF208" i="2" s="1"/>
  <c r="BI207" i="2"/>
  <c r="BH207" i="2"/>
  <c r="BG207" i="2"/>
  <c r="BE207" i="2"/>
  <c r="AA207" i="2"/>
  <c r="Y207" i="2"/>
  <c r="W207" i="2"/>
  <c r="BK207" i="2"/>
  <c r="N207" i="2"/>
  <c r="BF207" i="2" s="1"/>
  <c r="BI206" i="2"/>
  <c r="BH206" i="2"/>
  <c r="BG206" i="2"/>
  <c r="BE206" i="2"/>
  <c r="AA206" i="2"/>
  <c r="Y206" i="2"/>
  <c r="W206" i="2"/>
  <c r="BK206" i="2"/>
  <c r="N206" i="2"/>
  <c r="BF206" i="2" s="1"/>
  <c r="BI205" i="2"/>
  <c r="BH205" i="2"/>
  <c r="BG205" i="2"/>
  <c r="BF205" i="2"/>
  <c r="BE205" i="2"/>
  <c r="AA205" i="2"/>
  <c r="Y205" i="2"/>
  <c r="W205" i="2"/>
  <c r="BK205" i="2"/>
  <c r="N205" i="2"/>
  <c r="BI204" i="2"/>
  <c r="BH204" i="2"/>
  <c r="BG204" i="2"/>
  <c r="BE204" i="2"/>
  <c r="AA204" i="2"/>
  <c r="Y204" i="2"/>
  <c r="W204" i="2"/>
  <c r="BK204" i="2"/>
  <c r="N204" i="2"/>
  <c r="BF204" i="2" s="1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W202" i="2"/>
  <c r="BK202" i="2"/>
  <c r="N202" i="2"/>
  <c r="BF202" i="2" s="1"/>
  <c r="BI201" i="2"/>
  <c r="BH201" i="2"/>
  <c r="BG201" i="2"/>
  <c r="BE201" i="2"/>
  <c r="AA201" i="2"/>
  <c r="Y201" i="2"/>
  <c r="W201" i="2"/>
  <c r="BK201" i="2"/>
  <c r="N201" i="2"/>
  <c r="BF201" i="2" s="1"/>
  <c r="BI200" i="2"/>
  <c r="BH200" i="2"/>
  <c r="BG200" i="2"/>
  <c r="BE200" i="2"/>
  <c r="AA200" i="2"/>
  <c r="Y200" i="2"/>
  <c r="W200" i="2"/>
  <c r="BK200" i="2"/>
  <c r="N200" i="2"/>
  <c r="BF200" i="2" s="1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F196" i="2"/>
  <c r="BE196" i="2"/>
  <c r="AA196" i="2"/>
  <c r="Y196" i="2"/>
  <c r="W196" i="2"/>
  <c r="BK196" i="2"/>
  <c r="N196" i="2"/>
  <c r="BI195" i="2"/>
  <c r="BH195" i="2"/>
  <c r="BG195" i="2"/>
  <c r="BE195" i="2"/>
  <c r="AA195" i="2"/>
  <c r="Y195" i="2"/>
  <c r="W195" i="2"/>
  <c r="BK195" i="2"/>
  <c r="N195" i="2"/>
  <c r="BF195" i="2" s="1"/>
  <c r="BI194" i="2"/>
  <c r="BH194" i="2"/>
  <c r="BG194" i="2"/>
  <c r="BE194" i="2"/>
  <c r="AA194" i="2"/>
  <c r="Y194" i="2"/>
  <c r="W194" i="2"/>
  <c r="BK194" i="2"/>
  <c r="N194" i="2"/>
  <c r="BF194" i="2" s="1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 s="1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 s="1"/>
  <c r="BI185" i="2"/>
  <c r="BH185" i="2"/>
  <c r="BG185" i="2"/>
  <c r="BE185" i="2"/>
  <c r="AA185" i="2"/>
  <c r="Y185" i="2"/>
  <c r="W185" i="2"/>
  <c r="BK185" i="2"/>
  <c r="N185" i="2"/>
  <c r="BF185" i="2" s="1"/>
  <c r="BI184" i="2"/>
  <c r="BH184" i="2"/>
  <c r="BG184" i="2"/>
  <c r="BE184" i="2"/>
  <c r="AA184" i="2"/>
  <c r="Y184" i="2"/>
  <c r="W184" i="2"/>
  <c r="BK184" i="2"/>
  <c r="N184" i="2"/>
  <c r="BF184" i="2" s="1"/>
  <c r="BI183" i="2"/>
  <c r="BH183" i="2"/>
  <c r="BG183" i="2"/>
  <c r="BE183" i="2"/>
  <c r="AA183" i="2"/>
  <c r="Y183" i="2"/>
  <c r="W183" i="2"/>
  <c r="BK183" i="2"/>
  <c r="N183" i="2"/>
  <c r="BF183" i="2" s="1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Y180" i="2"/>
  <c r="W180" i="2"/>
  <c r="W179" i="2" s="1"/>
  <c r="BK180" i="2"/>
  <c r="N180" i="2"/>
  <c r="BF180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F176" i="2"/>
  <c r="BE176" i="2"/>
  <c r="AA176" i="2"/>
  <c r="Y176" i="2"/>
  <c r="W176" i="2"/>
  <c r="BK176" i="2"/>
  <c r="N176" i="2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F173" i="2"/>
  <c r="BE173" i="2"/>
  <c r="AA173" i="2"/>
  <c r="Y173" i="2"/>
  <c r="W173" i="2"/>
  <c r="BK173" i="2"/>
  <c r="N173" i="2"/>
  <c r="BI172" i="2"/>
  <c r="BH172" i="2"/>
  <c r="BG172" i="2"/>
  <c r="BE172" i="2"/>
  <c r="AA172" i="2"/>
  <c r="Y172" i="2"/>
  <c r="W172" i="2"/>
  <c r="BK172" i="2"/>
  <c r="N172" i="2"/>
  <c r="BF172" i="2" s="1"/>
  <c r="BI171" i="2"/>
  <c r="BH171" i="2"/>
  <c r="BG171" i="2"/>
  <c r="BE171" i="2"/>
  <c r="AA171" i="2"/>
  <c r="Y171" i="2"/>
  <c r="W171" i="2"/>
  <c r="BK171" i="2"/>
  <c r="BK168" i="2" s="1"/>
  <c r="N168" i="2" s="1"/>
  <c r="N93" i="2" s="1"/>
  <c r="N171" i="2"/>
  <c r="BF171" i="2" s="1"/>
  <c r="BI170" i="2"/>
  <c r="BH170" i="2"/>
  <c r="BG170" i="2"/>
  <c r="BE170" i="2"/>
  <c r="AA170" i="2"/>
  <c r="Y170" i="2"/>
  <c r="W170" i="2"/>
  <c r="BK170" i="2"/>
  <c r="N170" i="2"/>
  <c r="BF170" i="2" s="1"/>
  <c r="BI169" i="2"/>
  <c r="BH169" i="2"/>
  <c r="BG169" i="2"/>
  <c r="BE169" i="2"/>
  <c r="AA169" i="2"/>
  <c r="Y169" i="2"/>
  <c r="W169" i="2"/>
  <c r="BK169" i="2"/>
  <c r="N169" i="2"/>
  <c r="BF169" i="2" s="1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F163" i="2"/>
  <c r="BE163" i="2"/>
  <c r="AA163" i="2"/>
  <c r="Y163" i="2"/>
  <c r="W163" i="2"/>
  <c r="BK163" i="2"/>
  <c r="N163" i="2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H36" i="2" s="1"/>
  <c r="BB90" i="1" s="1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W147" i="2" s="1"/>
  <c r="BK148" i="2"/>
  <c r="N148" i="2"/>
  <c r="BF148" i="2" s="1"/>
  <c r="F141" i="2"/>
  <c r="F139" i="2"/>
  <c r="F137" i="2"/>
  <c r="BI124" i="2"/>
  <c r="BH124" i="2"/>
  <c r="BG124" i="2"/>
  <c r="BE124" i="2"/>
  <c r="BI123" i="2"/>
  <c r="BH123" i="2"/>
  <c r="BG123" i="2"/>
  <c r="BE123" i="2"/>
  <c r="BI122" i="2"/>
  <c r="BH122" i="2"/>
  <c r="BG122" i="2"/>
  <c r="BE122" i="2"/>
  <c r="BI121" i="2"/>
  <c r="BH121" i="2"/>
  <c r="BG121" i="2"/>
  <c r="BE121" i="2"/>
  <c r="BI120" i="2"/>
  <c r="BH120" i="2"/>
  <c r="BG120" i="2"/>
  <c r="BE120" i="2"/>
  <c r="BI119" i="2"/>
  <c r="BH119" i="2"/>
  <c r="BG119" i="2"/>
  <c r="BE119" i="2"/>
  <c r="F85" i="2"/>
  <c r="F83" i="2"/>
  <c r="F81" i="2"/>
  <c r="O23" i="2"/>
  <c r="E23" i="2"/>
  <c r="M142" i="2" s="1"/>
  <c r="O22" i="2"/>
  <c r="O20" i="2"/>
  <c r="E20" i="2"/>
  <c r="M141" i="2" s="1"/>
  <c r="O19" i="2"/>
  <c r="O17" i="2"/>
  <c r="E17" i="2"/>
  <c r="F142" i="2" s="1"/>
  <c r="O16" i="2"/>
  <c r="O14" i="2"/>
  <c r="E14" i="2"/>
  <c r="O13" i="2"/>
  <c r="O11" i="2"/>
  <c r="M139" i="2" s="1"/>
  <c r="F6" i="2"/>
  <c r="F134" i="2" s="1"/>
  <c r="CK117" i="1"/>
  <c r="CJ117" i="1"/>
  <c r="CI117" i="1"/>
  <c r="CC117" i="1"/>
  <c r="CH117" i="1"/>
  <c r="CB117" i="1"/>
  <c r="CG117" i="1"/>
  <c r="CA117" i="1"/>
  <c r="CF117" i="1"/>
  <c r="BZ117" i="1"/>
  <c r="CE117" i="1"/>
  <c r="CK116" i="1"/>
  <c r="CJ116" i="1"/>
  <c r="CI116" i="1"/>
  <c r="CC116" i="1"/>
  <c r="CH116" i="1"/>
  <c r="CB116" i="1"/>
  <c r="CG116" i="1"/>
  <c r="CA116" i="1"/>
  <c r="CF116" i="1"/>
  <c r="BZ116" i="1"/>
  <c r="CE116" i="1"/>
  <c r="CK115" i="1"/>
  <c r="CJ115" i="1"/>
  <c r="CI115" i="1"/>
  <c r="CC115" i="1"/>
  <c r="CH115" i="1"/>
  <c r="CB115" i="1"/>
  <c r="CG115" i="1"/>
  <c r="CA115" i="1"/>
  <c r="CF115" i="1"/>
  <c r="BZ115" i="1"/>
  <c r="CE115" i="1"/>
  <c r="CK114" i="1"/>
  <c r="CJ114" i="1"/>
  <c r="CI114" i="1"/>
  <c r="CH114" i="1"/>
  <c r="CG114" i="1"/>
  <c r="CF114" i="1"/>
  <c r="BZ114" i="1"/>
  <c r="CE114" i="1"/>
  <c r="CK113" i="1"/>
  <c r="CJ113" i="1"/>
  <c r="CI113" i="1"/>
  <c r="CH113" i="1"/>
  <c r="CG113" i="1"/>
  <c r="CF113" i="1"/>
  <c r="BZ113" i="1"/>
  <c r="CE113" i="1"/>
  <c r="CK112" i="1"/>
  <c r="CJ112" i="1"/>
  <c r="CI112" i="1"/>
  <c r="CH112" i="1"/>
  <c r="CG112" i="1"/>
  <c r="CF112" i="1"/>
  <c r="BZ112" i="1"/>
  <c r="CE112" i="1"/>
  <c r="BB96" i="1"/>
  <c r="AX96" i="1"/>
  <c r="AM83" i="1"/>
  <c r="L83" i="1"/>
  <c r="AM82" i="1"/>
  <c r="L82" i="1"/>
  <c r="AM80" i="1"/>
  <c r="L80" i="1"/>
  <c r="L78" i="1"/>
  <c r="L77" i="1"/>
  <c r="F116" i="12" l="1"/>
  <c r="F78" i="13"/>
  <c r="N127" i="6"/>
  <c r="N92" i="6" s="1"/>
  <c r="BK126" i="6"/>
  <c r="M83" i="2"/>
  <c r="H37" i="2"/>
  <c r="BC90" i="1" s="1"/>
  <c r="Y147" i="2"/>
  <c r="W168" i="2"/>
  <c r="Y179" i="2"/>
  <c r="AA339" i="2"/>
  <c r="BK481" i="2"/>
  <c r="N481" i="2" s="1"/>
  <c r="N115" i="2" s="1"/>
  <c r="N128" i="5"/>
  <c r="N92" i="5" s="1"/>
  <c r="BK127" i="5"/>
  <c r="H38" i="2"/>
  <c r="BD90" i="1" s="1"/>
  <c r="AA147" i="2"/>
  <c r="Y168" i="2"/>
  <c r="AA179" i="2"/>
  <c r="AA231" i="2"/>
  <c r="AA278" i="2"/>
  <c r="BK310" i="2"/>
  <c r="BK328" i="2"/>
  <c r="N328" i="2" s="1"/>
  <c r="N103" i="2" s="1"/>
  <c r="W365" i="2"/>
  <c r="AA447" i="2"/>
  <c r="AA475" i="2"/>
  <c r="F119" i="3"/>
  <c r="F85" i="3"/>
  <c r="H34" i="3"/>
  <c r="AZ91" i="1" s="1"/>
  <c r="Y456" i="2"/>
  <c r="Y481" i="2"/>
  <c r="H36" i="3"/>
  <c r="BB91" i="1" s="1"/>
  <c r="BB89" i="1" s="1"/>
  <c r="BK210" i="2"/>
  <c r="N210" i="2" s="1"/>
  <c r="N95" i="2" s="1"/>
  <c r="Y434" i="2"/>
  <c r="AA389" i="2"/>
  <c r="BK491" i="2"/>
  <c r="N491" i="2" s="1"/>
  <c r="N116" i="2" s="1"/>
  <c r="N495" i="2"/>
  <c r="BF495" i="2" s="1"/>
  <c r="BK125" i="3"/>
  <c r="BK250" i="3"/>
  <c r="N250" i="3" s="1"/>
  <c r="N94" i="3" s="1"/>
  <c r="N251" i="3"/>
  <c r="BF251" i="3" s="1"/>
  <c r="N127" i="4"/>
  <c r="N92" i="4" s="1"/>
  <c r="W173" i="4"/>
  <c r="AA168" i="2"/>
  <c r="BK237" i="2"/>
  <c r="N237" i="2" s="1"/>
  <c r="N97" i="2" s="1"/>
  <c r="M34" i="2"/>
  <c r="AV90" i="1" s="1"/>
  <c r="BK147" i="2"/>
  <c r="BK179" i="2"/>
  <c r="N179" i="2" s="1"/>
  <c r="N94" i="2" s="1"/>
  <c r="Y210" i="2"/>
  <c r="BK231" i="2"/>
  <c r="N231" i="2" s="1"/>
  <c r="N96" i="2" s="1"/>
  <c r="W237" i="2"/>
  <c r="W146" i="2" s="1"/>
  <c r="W145" i="2" s="1"/>
  <c r="AU90" i="1" s="1"/>
  <c r="AA309" i="2"/>
  <c r="Y310" i="2"/>
  <c r="AA320" i="2"/>
  <c r="W339" i="2"/>
  <c r="W309" i="2" s="1"/>
  <c r="W447" i="2"/>
  <c r="W125" i="3"/>
  <c r="M34" i="4"/>
  <c r="AV92" i="1" s="1"/>
  <c r="H36" i="4"/>
  <c r="BB92" i="1" s="1"/>
  <c r="W127" i="4"/>
  <c r="Y173" i="4"/>
  <c r="F78" i="2"/>
  <c r="F86" i="2"/>
  <c r="H34" i="2"/>
  <c r="AZ90" i="1" s="1"/>
  <c r="Y125" i="3"/>
  <c r="Y124" i="3" s="1"/>
  <c r="Y123" i="3" s="1"/>
  <c r="W246" i="3"/>
  <c r="AA246" i="3"/>
  <c r="H37" i="4"/>
  <c r="BC92" i="1" s="1"/>
  <c r="Y127" i="4"/>
  <c r="AA173" i="4"/>
  <c r="Y126" i="5"/>
  <c r="AA127" i="7"/>
  <c r="N155" i="7"/>
  <c r="N97" i="7" s="1"/>
  <c r="BK154" i="7"/>
  <c r="N154" i="7" s="1"/>
  <c r="N96" i="7" s="1"/>
  <c r="M85" i="2"/>
  <c r="M86" i="2"/>
  <c r="AA125" i="3"/>
  <c r="F114" i="4"/>
  <c r="F78" i="4"/>
  <c r="F122" i="4"/>
  <c r="F86" i="4"/>
  <c r="M86" i="4"/>
  <c r="H38" i="4"/>
  <c r="BD92" i="1" s="1"/>
  <c r="W143" i="4"/>
  <c r="F115" i="5"/>
  <c r="F78" i="5"/>
  <c r="F123" i="5"/>
  <c r="F86" i="5"/>
  <c r="M123" i="5"/>
  <c r="M86" i="5"/>
  <c r="AA128" i="5"/>
  <c r="AA127" i="5" s="1"/>
  <c r="AA126" i="5" s="1"/>
  <c r="M83" i="3"/>
  <c r="H38" i="3"/>
  <c r="BD91" i="1" s="1"/>
  <c r="Y143" i="4"/>
  <c r="H37" i="5"/>
  <c r="BC93" i="1" s="1"/>
  <c r="N134" i="5"/>
  <c r="N94" i="5" s="1"/>
  <c r="BK133" i="5"/>
  <c r="N133" i="5" s="1"/>
  <c r="N93" i="5" s="1"/>
  <c r="AA143" i="4"/>
  <c r="AA126" i="4" s="1"/>
  <c r="AA125" i="4" s="1"/>
  <c r="BK143" i="4"/>
  <c r="N143" i="4" s="1"/>
  <c r="N93" i="4" s="1"/>
  <c r="N129" i="7"/>
  <c r="N91" i="7" s="1"/>
  <c r="M83" i="4"/>
  <c r="F85" i="5"/>
  <c r="M85" i="6"/>
  <c r="F84" i="7"/>
  <c r="W151" i="7"/>
  <c r="AA155" i="7"/>
  <c r="AA154" i="7" s="1"/>
  <c r="H37" i="8"/>
  <c r="BC97" i="1" s="1"/>
  <c r="BC96" i="1" s="1"/>
  <c r="AY96" i="1" s="1"/>
  <c r="Y127" i="8"/>
  <c r="Y149" i="8"/>
  <c r="H37" i="9"/>
  <c r="BC98" i="1" s="1"/>
  <c r="M120" i="9"/>
  <c r="Y128" i="9"/>
  <c r="Y127" i="9" s="1"/>
  <c r="Y126" i="9" s="1"/>
  <c r="W141" i="9"/>
  <c r="H34" i="4"/>
  <c r="AZ92" i="1" s="1"/>
  <c r="M85" i="5"/>
  <c r="H34" i="5"/>
  <c r="AZ93" i="1" s="1"/>
  <c r="BK156" i="5"/>
  <c r="N156" i="5" s="1"/>
  <c r="N97" i="5" s="1"/>
  <c r="H34" i="6"/>
  <c r="AZ94" i="1" s="1"/>
  <c r="M84" i="7"/>
  <c r="H33" i="7"/>
  <c r="AZ95" i="1" s="1"/>
  <c r="BK167" i="7"/>
  <c r="N167" i="7" s="1"/>
  <c r="N99" i="7" s="1"/>
  <c r="F114" i="8"/>
  <c r="F78" i="8"/>
  <c r="F122" i="8"/>
  <c r="F86" i="8"/>
  <c r="M86" i="8"/>
  <c r="H38" i="8"/>
  <c r="BD97" i="1" s="1"/>
  <c r="H38" i="9"/>
  <c r="BD98" i="1" s="1"/>
  <c r="Y131" i="10"/>
  <c r="M85" i="4"/>
  <c r="BK202" i="4"/>
  <c r="N202" i="4" s="1"/>
  <c r="N96" i="4" s="1"/>
  <c r="BK219" i="6"/>
  <c r="N219" i="6" s="1"/>
  <c r="N96" i="6" s="1"/>
  <c r="F78" i="7"/>
  <c r="F85" i="7"/>
  <c r="N168" i="7"/>
  <c r="BF168" i="7" s="1"/>
  <c r="AA141" i="9"/>
  <c r="AA127" i="9" s="1"/>
  <c r="AA126" i="9" s="1"/>
  <c r="AA186" i="10"/>
  <c r="BK153" i="5"/>
  <c r="N153" i="5" s="1"/>
  <c r="N95" i="5" s="1"/>
  <c r="M85" i="7"/>
  <c r="W136" i="7"/>
  <c r="W128" i="7" s="1"/>
  <c r="BK140" i="7"/>
  <c r="N140" i="7" s="1"/>
  <c r="N93" i="7" s="1"/>
  <c r="W160" i="7"/>
  <c r="W154" i="7" s="1"/>
  <c r="W139" i="8"/>
  <c r="F115" i="9"/>
  <c r="F78" i="9"/>
  <c r="F123" i="9"/>
  <c r="F86" i="9"/>
  <c r="M123" i="9"/>
  <c r="M86" i="9"/>
  <c r="M83" i="6"/>
  <c r="N127" i="8"/>
  <c r="N92" i="8" s="1"/>
  <c r="BK126" i="8"/>
  <c r="N128" i="9"/>
  <c r="N92" i="9" s="1"/>
  <c r="BK127" i="9"/>
  <c r="M83" i="5"/>
  <c r="M82" i="7"/>
  <c r="H37" i="7"/>
  <c r="BD95" i="1" s="1"/>
  <c r="Y154" i="7"/>
  <c r="Y127" i="7" s="1"/>
  <c r="M33" i="7"/>
  <c r="AV95" i="1" s="1"/>
  <c r="W127" i="8"/>
  <c r="AA139" i="8"/>
  <c r="AA126" i="8" s="1"/>
  <c r="AA125" i="8" s="1"/>
  <c r="W128" i="9"/>
  <c r="N132" i="10"/>
  <c r="N91" i="10" s="1"/>
  <c r="N187" i="10"/>
  <c r="N100" i="10" s="1"/>
  <c r="BK186" i="10"/>
  <c r="N186" i="10" s="1"/>
  <c r="N99" i="10" s="1"/>
  <c r="M83" i="8"/>
  <c r="F85" i="9"/>
  <c r="M84" i="10"/>
  <c r="M33" i="10"/>
  <c r="AV99" i="1" s="1"/>
  <c r="W123" i="11"/>
  <c r="W122" i="11" s="1"/>
  <c r="W121" i="11" s="1"/>
  <c r="AU100" i="1" s="1"/>
  <c r="H34" i="8"/>
  <c r="AZ97" i="1" s="1"/>
  <c r="AZ96" i="1" s="1"/>
  <c r="AV96" i="1" s="1"/>
  <c r="M85" i="9"/>
  <c r="H34" i="9"/>
  <c r="AZ98" i="1" s="1"/>
  <c r="BK156" i="9"/>
  <c r="N156" i="9" s="1"/>
  <c r="N97" i="9" s="1"/>
  <c r="W156" i="10"/>
  <c r="W131" i="10" s="1"/>
  <c r="W130" i="10" s="1"/>
  <c r="AU99" i="1" s="1"/>
  <c r="BK198" i="10"/>
  <c r="N198" i="10" s="1"/>
  <c r="N102" i="10" s="1"/>
  <c r="H36" i="11"/>
  <c r="BC100" i="1" s="1"/>
  <c r="Y123" i="11"/>
  <c r="Y122" i="11" s="1"/>
  <c r="Y121" i="11" s="1"/>
  <c r="M85" i="8"/>
  <c r="BK160" i="8"/>
  <c r="N160" i="8" s="1"/>
  <c r="N96" i="8" s="1"/>
  <c r="BK170" i="10"/>
  <c r="N170" i="10" s="1"/>
  <c r="N97" i="10" s="1"/>
  <c r="N199" i="10"/>
  <c r="BF199" i="10" s="1"/>
  <c r="F111" i="11"/>
  <c r="F78" i="11"/>
  <c r="F118" i="11"/>
  <c r="F85" i="11"/>
  <c r="M85" i="11"/>
  <c r="H37" i="11"/>
  <c r="BD100" i="1" s="1"/>
  <c r="AA132" i="10"/>
  <c r="AA156" i="10"/>
  <c r="Y163" i="10"/>
  <c r="Y187" i="10"/>
  <c r="Y186" i="10" s="1"/>
  <c r="AA192" i="10"/>
  <c r="M82" i="10"/>
  <c r="N123" i="11"/>
  <c r="N91" i="11" s="1"/>
  <c r="BK122" i="11"/>
  <c r="M82" i="11"/>
  <c r="AA128" i="12"/>
  <c r="AA127" i="12" s="1"/>
  <c r="AA126" i="12" s="1"/>
  <c r="BK160" i="12"/>
  <c r="H36" i="13"/>
  <c r="BC102" i="1" s="1"/>
  <c r="W123" i="14"/>
  <c r="W122" i="14" s="1"/>
  <c r="W121" i="14" s="1"/>
  <c r="AU103" i="1" s="1"/>
  <c r="H37" i="14"/>
  <c r="BD103" i="1" s="1"/>
  <c r="H33" i="11"/>
  <c r="AZ100" i="1" s="1"/>
  <c r="M82" i="12"/>
  <c r="H37" i="12"/>
  <c r="BD101" i="1" s="1"/>
  <c r="BK144" i="12"/>
  <c r="N144" i="12" s="1"/>
  <c r="N93" i="12" s="1"/>
  <c r="BK176" i="12"/>
  <c r="N176" i="12" s="1"/>
  <c r="N97" i="12" s="1"/>
  <c r="H37" i="13"/>
  <c r="BD102" i="1" s="1"/>
  <c r="AA123" i="13"/>
  <c r="AA122" i="13" s="1"/>
  <c r="AA121" i="13" s="1"/>
  <c r="M33" i="14"/>
  <c r="AV103" i="1" s="1"/>
  <c r="H33" i="14"/>
  <c r="AZ103" i="1" s="1"/>
  <c r="BK123" i="14"/>
  <c r="M84" i="11"/>
  <c r="W144" i="12"/>
  <c r="Y160" i="12"/>
  <c r="Y159" i="12" s="1"/>
  <c r="N170" i="13"/>
  <c r="BF170" i="13" s="1"/>
  <c r="H35" i="14"/>
  <c r="BB103" i="1" s="1"/>
  <c r="M84" i="12"/>
  <c r="H33" i="12"/>
  <c r="AZ101" i="1" s="1"/>
  <c r="BK128" i="12"/>
  <c r="W136" i="12"/>
  <c r="W127" i="12" s="1"/>
  <c r="W126" i="12" s="1"/>
  <c r="AU101" i="1" s="1"/>
  <c r="Y144" i="12"/>
  <c r="Y127" i="12" s="1"/>
  <c r="Y126" i="12" s="1"/>
  <c r="N183" i="12"/>
  <c r="BF183" i="12" s="1"/>
  <c r="BK145" i="13"/>
  <c r="N145" i="13" s="1"/>
  <c r="N92" i="13" s="1"/>
  <c r="H36" i="14"/>
  <c r="BC103" i="1" s="1"/>
  <c r="Y123" i="14"/>
  <c r="Y122" i="14" s="1"/>
  <c r="Y121" i="14" s="1"/>
  <c r="N123" i="13"/>
  <c r="N91" i="13" s="1"/>
  <c r="M84" i="13"/>
  <c r="F78" i="14"/>
  <c r="F85" i="14"/>
  <c r="N160" i="14"/>
  <c r="BF160" i="14" s="1"/>
  <c r="M84" i="15"/>
  <c r="M33" i="15"/>
  <c r="AV104" i="1" s="1"/>
  <c r="H33" i="15"/>
  <c r="AZ104" i="1" s="1"/>
  <c r="BK123" i="15"/>
  <c r="AA125" i="16"/>
  <c r="AA124" i="16" s="1"/>
  <c r="AA123" i="16" s="1"/>
  <c r="W143" i="17"/>
  <c r="N181" i="17"/>
  <c r="N98" i="17" s="1"/>
  <c r="BK180" i="17"/>
  <c r="N180" i="17" s="1"/>
  <c r="N97" i="17" s="1"/>
  <c r="M85" i="14"/>
  <c r="F78" i="15"/>
  <c r="F85" i="15"/>
  <c r="W123" i="15"/>
  <c r="W122" i="15" s="1"/>
  <c r="W121" i="15" s="1"/>
  <c r="AU104" i="1" s="1"/>
  <c r="F119" i="16"/>
  <c r="F84" i="16"/>
  <c r="M33" i="17"/>
  <c r="AV106" i="1" s="1"/>
  <c r="H33" i="17"/>
  <c r="AZ106" i="1" s="1"/>
  <c r="Y160" i="17"/>
  <c r="W181" i="17"/>
  <c r="W180" i="17" s="1"/>
  <c r="M85" i="15"/>
  <c r="BK141" i="16"/>
  <c r="N141" i="16" s="1"/>
  <c r="N93" i="16" s="1"/>
  <c r="F125" i="17"/>
  <c r="F84" i="17"/>
  <c r="H35" i="17"/>
  <c r="BB106" i="1" s="1"/>
  <c r="BK131" i="17"/>
  <c r="AA143" i="17"/>
  <c r="AA130" i="17" s="1"/>
  <c r="AA129" i="17" s="1"/>
  <c r="BK160" i="17"/>
  <c r="N160" i="17" s="1"/>
  <c r="N93" i="17" s="1"/>
  <c r="AA169" i="17"/>
  <c r="Y180" i="17"/>
  <c r="M82" i="14"/>
  <c r="H36" i="15"/>
  <c r="BC104" i="1" s="1"/>
  <c r="H35" i="16"/>
  <c r="BB105" i="1" s="1"/>
  <c r="BK125" i="16"/>
  <c r="H36" i="16"/>
  <c r="BC105" i="1" s="1"/>
  <c r="H36" i="17"/>
  <c r="BC106" i="1" s="1"/>
  <c r="W130" i="17"/>
  <c r="W129" i="17" s="1"/>
  <c r="AU106" i="1" s="1"/>
  <c r="M82" i="15"/>
  <c r="H33" i="16"/>
  <c r="AZ105" i="1" s="1"/>
  <c r="Y130" i="17"/>
  <c r="Y129" i="17" s="1"/>
  <c r="Y124" i="16"/>
  <c r="Y123" i="16" s="1"/>
  <c r="M33" i="18"/>
  <c r="AV107" i="1" s="1"/>
  <c r="H33" i="18"/>
  <c r="AZ107" i="1" s="1"/>
  <c r="F121" i="18"/>
  <c r="F114" i="18"/>
  <c r="M121" i="18"/>
  <c r="Y126" i="18"/>
  <c r="Y125" i="18" s="1"/>
  <c r="Y124" i="18" s="1"/>
  <c r="N181" i="19"/>
  <c r="N98" i="19" s="1"/>
  <c r="BK180" i="19"/>
  <c r="N180" i="19" s="1"/>
  <c r="N97" i="19" s="1"/>
  <c r="M85" i="17"/>
  <c r="H35" i="18"/>
  <c r="BB107" i="1" s="1"/>
  <c r="AA126" i="18"/>
  <c r="AA125" i="18" s="1"/>
  <c r="AA124" i="18" s="1"/>
  <c r="N126" i="20"/>
  <c r="N91" i="20" s="1"/>
  <c r="BK125" i="20"/>
  <c r="M82" i="16"/>
  <c r="F120" i="18"/>
  <c r="F84" i="18"/>
  <c r="H36" i="18"/>
  <c r="BC107" i="1" s="1"/>
  <c r="W125" i="20"/>
  <c r="W124" i="20" s="1"/>
  <c r="AU109" i="1" s="1"/>
  <c r="M82" i="17"/>
  <c r="H37" i="18"/>
  <c r="BD107" i="1" s="1"/>
  <c r="N131" i="19"/>
  <c r="N91" i="19" s="1"/>
  <c r="BK130" i="19"/>
  <c r="Y125" i="20"/>
  <c r="Y124" i="20" s="1"/>
  <c r="BK126" i="18"/>
  <c r="BK161" i="18"/>
  <c r="N161" i="18" s="1"/>
  <c r="N96" i="18" s="1"/>
  <c r="F78" i="19"/>
  <c r="F85" i="19"/>
  <c r="M82" i="20"/>
  <c r="M85" i="19"/>
  <c r="F84" i="20"/>
  <c r="H33" i="19"/>
  <c r="AZ108" i="1" s="1"/>
  <c r="M84" i="20"/>
  <c r="M82" i="19"/>
  <c r="BK201" i="19"/>
  <c r="N201" i="19" s="1"/>
  <c r="N101" i="19" s="1"/>
  <c r="F78" i="20"/>
  <c r="F85" i="20"/>
  <c r="F84" i="19"/>
  <c r="M85" i="20"/>
  <c r="H33" i="20"/>
  <c r="AZ109" i="1" s="1"/>
  <c r="M84" i="19"/>
  <c r="AX89" i="1" l="1"/>
  <c r="BB88" i="1"/>
  <c r="W127" i="7"/>
  <c r="AU95" i="1" s="1"/>
  <c r="N126" i="18"/>
  <c r="N91" i="18" s="1"/>
  <c r="BK125" i="18"/>
  <c r="N160" i="12"/>
  <c r="N96" i="12" s="1"/>
  <c r="BK159" i="12"/>
  <c r="N159" i="12" s="1"/>
  <c r="N95" i="12" s="1"/>
  <c r="W126" i="8"/>
  <c r="W125" i="8" s="1"/>
  <c r="AU97" i="1" s="1"/>
  <c r="N127" i="9"/>
  <c r="N91" i="9" s="1"/>
  <c r="BK126" i="9"/>
  <c r="N126" i="9" s="1"/>
  <c r="N90" i="9" s="1"/>
  <c r="Y126" i="8"/>
  <c r="Y125" i="8" s="1"/>
  <c r="W124" i="3"/>
  <c r="W123" i="3" s="1"/>
  <c r="AU91" i="1" s="1"/>
  <c r="AU89" i="1" s="1"/>
  <c r="AA146" i="2"/>
  <c r="AA145" i="2" s="1"/>
  <c r="N123" i="15"/>
  <c r="N91" i="15" s="1"/>
  <c r="BK122" i="15"/>
  <c r="BK122" i="13"/>
  <c r="Y130" i="10"/>
  <c r="N125" i="3"/>
  <c r="N92" i="3" s="1"/>
  <c r="BK124" i="3"/>
  <c r="N310" i="2"/>
  <c r="N101" i="2" s="1"/>
  <c r="BK309" i="2"/>
  <c r="N309" i="2" s="1"/>
  <c r="N100" i="2" s="1"/>
  <c r="BD89" i="1"/>
  <c r="N126" i="6"/>
  <c r="N91" i="6" s="1"/>
  <c r="BK125" i="6"/>
  <c r="N125" i="6" s="1"/>
  <c r="N90" i="6" s="1"/>
  <c r="N125" i="16"/>
  <c r="N91" i="16" s="1"/>
  <c r="BK124" i="16"/>
  <c r="N131" i="17"/>
  <c r="N91" i="17" s="1"/>
  <c r="BK130" i="17"/>
  <c r="N126" i="8"/>
  <c r="N91" i="8" s="1"/>
  <c r="BK125" i="8"/>
  <c r="N125" i="8" s="1"/>
  <c r="N90" i="8" s="1"/>
  <c r="BK128" i="7"/>
  <c r="AA124" i="3"/>
  <c r="AA123" i="3" s="1"/>
  <c r="N127" i="5"/>
  <c r="N91" i="5" s="1"/>
  <c r="BK126" i="5"/>
  <c r="N126" i="5" s="1"/>
  <c r="N90" i="5" s="1"/>
  <c r="Y146" i="2"/>
  <c r="N130" i="19"/>
  <c r="N90" i="19" s="1"/>
  <c r="BK129" i="19"/>
  <c r="N129" i="19" s="1"/>
  <c r="N89" i="19" s="1"/>
  <c r="N128" i="12"/>
  <c r="N91" i="12" s="1"/>
  <c r="BK127" i="12"/>
  <c r="N122" i="11"/>
  <c r="N90" i="11" s="1"/>
  <c r="BK121" i="11"/>
  <c r="N121" i="11" s="1"/>
  <c r="N89" i="11" s="1"/>
  <c r="BK131" i="10"/>
  <c r="AZ89" i="1"/>
  <c r="W126" i="4"/>
  <c r="W125" i="4" s="1"/>
  <c r="AU92" i="1" s="1"/>
  <c r="BK126" i="4"/>
  <c r="BC89" i="1"/>
  <c r="N125" i="20"/>
  <c r="N90" i="20" s="1"/>
  <c r="BK124" i="20"/>
  <c r="N124" i="20" s="1"/>
  <c r="N89" i="20" s="1"/>
  <c r="AA131" i="10"/>
  <c r="AA130" i="10" s="1"/>
  <c r="W127" i="9"/>
  <c r="W126" i="9" s="1"/>
  <c r="AU98" i="1" s="1"/>
  <c r="BD96" i="1"/>
  <c r="Y126" i="4"/>
  <c r="Y125" i="4" s="1"/>
  <c r="Y309" i="2"/>
  <c r="N147" i="2"/>
  <c r="N92" i="2" s="1"/>
  <c r="BK146" i="2"/>
  <c r="N123" i="14"/>
  <c r="N91" i="14" s="1"/>
  <c r="BK122" i="14"/>
  <c r="BK130" i="10" l="1"/>
  <c r="N130" i="10" s="1"/>
  <c r="N89" i="10" s="1"/>
  <c r="N131" i="10"/>
  <c r="N90" i="10" s="1"/>
  <c r="N103" i="8"/>
  <c r="BF103" i="8" s="1"/>
  <c r="N104" i="8"/>
  <c r="BF104" i="8" s="1"/>
  <c r="N99" i="8"/>
  <c r="N100" i="8"/>
  <c r="BF100" i="8" s="1"/>
  <c r="M29" i="8"/>
  <c r="N101" i="8"/>
  <c r="BF101" i="8" s="1"/>
  <c r="N102" i="8"/>
  <c r="BF102" i="8" s="1"/>
  <c r="BK123" i="3"/>
  <c r="N123" i="3" s="1"/>
  <c r="N90" i="3" s="1"/>
  <c r="N124" i="3"/>
  <c r="N91" i="3" s="1"/>
  <c r="N105" i="9"/>
  <c r="BF105" i="9" s="1"/>
  <c r="N104" i="9"/>
  <c r="BF104" i="9" s="1"/>
  <c r="N103" i="9"/>
  <c r="BF103" i="9" s="1"/>
  <c r="N102" i="9"/>
  <c r="BF102" i="9" s="1"/>
  <c r="N101" i="9"/>
  <c r="BF101" i="9" s="1"/>
  <c r="N100" i="9"/>
  <c r="M29" i="9"/>
  <c r="N125" i="18"/>
  <c r="N90" i="18" s="1"/>
  <c r="BK124" i="18"/>
  <c r="N124" i="18" s="1"/>
  <c r="N89" i="18" s="1"/>
  <c r="N101" i="11"/>
  <c r="BF101" i="11" s="1"/>
  <c r="N96" i="11"/>
  <c r="N97" i="11"/>
  <c r="BF97" i="11" s="1"/>
  <c r="M28" i="11"/>
  <c r="N98" i="11"/>
  <c r="BF98" i="11" s="1"/>
  <c r="N99" i="11"/>
  <c r="BF99" i="11" s="1"/>
  <c r="N100" i="11"/>
  <c r="BF100" i="11" s="1"/>
  <c r="Y145" i="2"/>
  <c r="N104" i="6"/>
  <c r="BF104" i="6" s="1"/>
  <c r="N103" i="6"/>
  <c r="BF103" i="6" s="1"/>
  <c r="N102" i="6"/>
  <c r="BF102" i="6" s="1"/>
  <c r="N101" i="6"/>
  <c r="BF101" i="6" s="1"/>
  <c r="N100" i="6"/>
  <c r="BF100" i="6" s="1"/>
  <c r="N99" i="6"/>
  <c r="M29" i="6"/>
  <c r="N122" i="15"/>
  <c r="N90" i="15" s="1"/>
  <c r="BK121" i="15"/>
  <c r="N121" i="15" s="1"/>
  <c r="N89" i="15" s="1"/>
  <c r="BC88" i="1"/>
  <c r="AY89" i="1"/>
  <c r="N105" i="5"/>
  <c r="BF105" i="5" s="1"/>
  <c r="N104" i="5"/>
  <c r="BF104" i="5" s="1"/>
  <c r="N103" i="5"/>
  <c r="BF103" i="5" s="1"/>
  <c r="N102" i="5"/>
  <c r="BF102" i="5" s="1"/>
  <c r="N101" i="5"/>
  <c r="BF101" i="5" s="1"/>
  <c r="N100" i="5"/>
  <c r="M29" i="5"/>
  <c r="AU96" i="1"/>
  <c r="AU88" i="1" s="1"/>
  <c r="AU87" i="1" s="1"/>
  <c r="N126" i="4"/>
  <c r="N91" i="4" s="1"/>
  <c r="BK125" i="4"/>
  <c r="N125" i="4" s="1"/>
  <c r="N90" i="4" s="1"/>
  <c r="BK126" i="12"/>
  <c r="N126" i="12" s="1"/>
  <c r="N89" i="12" s="1"/>
  <c r="N127" i="12"/>
  <c r="N90" i="12" s="1"/>
  <c r="N130" i="17"/>
  <c r="N90" i="17" s="1"/>
  <c r="BK129" i="17"/>
  <c r="N129" i="17" s="1"/>
  <c r="N89" i="17" s="1"/>
  <c r="BD88" i="1"/>
  <c r="BD87" i="1" s="1"/>
  <c r="W35" i="1" s="1"/>
  <c r="AX88" i="1"/>
  <c r="BB87" i="1"/>
  <c r="M28" i="20"/>
  <c r="N104" i="20"/>
  <c r="BF104" i="20" s="1"/>
  <c r="N103" i="20"/>
  <c r="BF103" i="20" s="1"/>
  <c r="N102" i="20"/>
  <c r="BF102" i="20" s="1"/>
  <c r="N101" i="20"/>
  <c r="BF101" i="20" s="1"/>
  <c r="N100" i="20"/>
  <c r="BF100" i="20" s="1"/>
  <c r="N99" i="20"/>
  <c r="N122" i="14"/>
  <c r="N90" i="14" s="1"/>
  <c r="BK121" i="14"/>
  <c r="N121" i="14" s="1"/>
  <c r="N89" i="14" s="1"/>
  <c r="N146" i="2"/>
  <c r="N91" i="2" s="1"/>
  <c r="BK145" i="2"/>
  <c r="N145" i="2" s="1"/>
  <c r="N90" i="2" s="1"/>
  <c r="AV89" i="1"/>
  <c r="AZ88" i="1"/>
  <c r="N109" i="19"/>
  <c r="BF109" i="19" s="1"/>
  <c r="N108" i="19"/>
  <c r="BF108" i="19" s="1"/>
  <c r="N107" i="19"/>
  <c r="BF107" i="19" s="1"/>
  <c r="N106" i="19"/>
  <c r="BF106" i="19" s="1"/>
  <c r="N105" i="19"/>
  <c r="BF105" i="19" s="1"/>
  <c r="N104" i="19"/>
  <c r="M28" i="19"/>
  <c r="N128" i="7"/>
  <c r="N90" i="7" s="1"/>
  <c r="BK127" i="7"/>
  <c r="N127" i="7" s="1"/>
  <c r="N89" i="7" s="1"/>
  <c r="BK123" i="16"/>
  <c r="N123" i="16" s="1"/>
  <c r="N89" i="16" s="1"/>
  <c r="N124" i="16"/>
  <c r="N90" i="16" s="1"/>
  <c r="N122" i="13"/>
  <c r="N90" i="13" s="1"/>
  <c r="BK121" i="13"/>
  <c r="N121" i="13" s="1"/>
  <c r="N89" i="13" s="1"/>
  <c r="N101" i="15" l="1"/>
  <c r="BF101" i="15" s="1"/>
  <c r="N100" i="15"/>
  <c r="BF100" i="15" s="1"/>
  <c r="N99" i="15"/>
  <c r="BF99" i="15" s="1"/>
  <c r="N98" i="15"/>
  <c r="BF98" i="15" s="1"/>
  <c r="N97" i="15"/>
  <c r="BF97" i="15" s="1"/>
  <c r="N96" i="15"/>
  <c r="M28" i="15"/>
  <c r="N102" i="3"/>
  <c r="BF102" i="3" s="1"/>
  <c r="N101" i="3"/>
  <c r="BF101" i="3" s="1"/>
  <c r="N100" i="3"/>
  <c r="BF100" i="3" s="1"/>
  <c r="N99" i="3"/>
  <c r="BF99" i="3" s="1"/>
  <c r="N98" i="3"/>
  <c r="BF98" i="3" s="1"/>
  <c r="N97" i="3"/>
  <c r="M29" i="3"/>
  <c r="N109" i="17"/>
  <c r="BF109" i="17" s="1"/>
  <c r="N108" i="17"/>
  <c r="BF108" i="17" s="1"/>
  <c r="N107" i="17"/>
  <c r="BF107" i="17" s="1"/>
  <c r="N106" i="17"/>
  <c r="BF106" i="17" s="1"/>
  <c r="N105" i="17"/>
  <c r="BF105" i="17" s="1"/>
  <c r="N104" i="17"/>
  <c r="M28" i="17"/>
  <c r="N104" i="18"/>
  <c r="BF104" i="18" s="1"/>
  <c r="N103" i="18"/>
  <c r="BF103" i="18" s="1"/>
  <c r="N102" i="18"/>
  <c r="BF102" i="18" s="1"/>
  <c r="N101" i="18"/>
  <c r="BF101" i="18" s="1"/>
  <c r="N100" i="18"/>
  <c r="BF100" i="18" s="1"/>
  <c r="N99" i="18"/>
  <c r="M28" i="18"/>
  <c r="M28" i="14"/>
  <c r="N97" i="14"/>
  <c r="BF97" i="14" s="1"/>
  <c r="N98" i="14"/>
  <c r="BF98" i="14" s="1"/>
  <c r="N99" i="14"/>
  <c r="BF99" i="14" s="1"/>
  <c r="N100" i="14"/>
  <c r="BF100" i="14" s="1"/>
  <c r="N101" i="14"/>
  <c r="BF101" i="14" s="1"/>
  <c r="N96" i="14"/>
  <c r="AZ87" i="1"/>
  <c r="AV88" i="1"/>
  <c r="BF99" i="20"/>
  <c r="N98" i="20"/>
  <c r="BF100" i="5"/>
  <c r="N99" i="5"/>
  <c r="M28" i="13"/>
  <c r="N100" i="13"/>
  <c r="BF100" i="13" s="1"/>
  <c r="N101" i="13"/>
  <c r="BF101" i="13" s="1"/>
  <c r="N96" i="13"/>
  <c r="N97" i="13"/>
  <c r="BF97" i="13" s="1"/>
  <c r="N98" i="13"/>
  <c r="BF98" i="13" s="1"/>
  <c r="N99" i="13"/>
  <c r="BF99" i="13" s="1"/>
  <c r="N103" i="19"/>
  <c r="BF104" i="19"/>
  <c r="N103" i="16"/>
  <c r="BF103" i="16" s="1"/>
  <c r="N102" i="16"/>
  <c r="BF102" i="16" s="1"/>
  <c r="N101" i="16"/>
  <c r="BF101" i="16" s="1"/>
  <c r="N100" i="16"/>
  <c r="BF100" i="16" s="1"/>
  <c r="N99" i="16"/>
  <c r="BF99" i="16" s="1"/>
  <c r="N98" i="16"/>
  <c r="M28" i="16"/>
  <c r="M28" i="7"/>
  <c r="N107" i="7"/>
  <c r="BF107" i="7" s="1"/>
  <c r="N106" i="7"/>
  <c r="BF106" i="7" s="1"/>
  <c r="N105" i="7"/>
  <c r="BF105" i="7" s="1"/>
  <c r="N104" i="7"/>
  <c r="BF104" i="7" s="1"/>
  <c r="N103" i="7"/>
  <c r="BF103" i="7" s="1"/>
  <c r="N102" i="7"/>
  <c r="M29" i="2"/>
  <c r="N124" i="2"/>
  <c r="BF124" i="2" s="1"/>
  <c r="N119" i="2"/>
  <c r="N120" i="2"/>
  <c r="BF120" i="2" s="1"/>
  <c r="N121" i="2"/>
  <c r="BF121" i="2" s="1"/>
  <c r="N123" i="2"/>
  <c r="BF123" i="2" s="1"/>
  <c r="N122" i="2"/>
  <c r="BF122" i="2" s="1"/>
  <c r="AX87" i="1"/>
  <c r="W33" i="1"/>
  <c r="N106" i="12"/>
  <c r="BF106" i="12" s="1"/>
  <c r="N105" i="12"/>
  <c r="BF105" i="12" s="1"/>
  <c r="N104" i="12"/>
  <c r="BF104" i="12" s="1"/>
  <c r="N103" i="12"/>
  <c r="BF103" i="12" s="1"/>
  <c r="N102" i="12"/>
  <c r="BF102" i="12" s="1"/>
  <c r="N101" i="12"/>
  <c r="M28" i="12"/>
  <c r="N98" i="6"/>
  <c r="BF99" i="6"/>
  <c r="BF96" i="11"/>
  <c r="N95" i="11"/>
  <c r="BF100" i="9"/>
  <c r="N99" i="9"/>
  <c r="N110" i="10"/>
  <c r="BF110" i="10" s="1"/>
  <c r="N109" i="10"/>
  <c r="BF109" i="10" s="1"/>
  <c r="N108" i="10"/>
  <c r="BF108" i="10" s="1"/>
  <c r="N107" i="10"/>
  <c r="BF107" i="10" s="1"/>
  <c r="N106" i="10"/>
  <c r="BF106" i="10" s="1"/>
  <c r="N105" i="10"/>
  <c r="M28" i="10"/>
  <c r="N99" i="4"/>
  <c r="N100" i="4"/>
  <c r="BF100" i="4" s="1"/>
  <c r="M29" i="4"/>
  <c r="N101" i="4"/>
  <c r="BF101" i="4" s="1"/>
  <c r="N102" i="4"/>
  <c r="BF102" i="4" s="1"/>
  <c r="N103" i="4"/>
  <c r="BF103" i="4" s="1"/>
  <c r="N104" i="4"/>
  <c r="BF104" i="4" s="1"/>
  <c r="AY88" i="1"/>
  <c r="BC87" i="1"/>
  <c r="BF99" i="8"/>
  <c r="N98" i="8"/>
  <c r="BF119" i="2" l="1"/>
  <c r="N118" i="2"/>
  <c r="N98" i="18"/>
  <c r="BF99" i="18"/>
  <c r="N95" i="15"/>
  <c r="BF96" i="15"/>
  <c r="AV87" i="1"/>
  <c r="M35" i="9"/>
  <c r="AW98" i="1" s="1"/>
  <c r="AT98" i="1" s="1"/>
  <c r="H35" i="9"/>
  <c r="BA98" i="1" s="1"/>
  <c r="BF99" i="4"/>
  <c r="N98" i="4"/>
  <c r="M35" i="6"/>
  <c r="AW94" i="1" s="1"/>
  <c r="AT94" i="1" s="1"/>
  <c r="H35" i="6"/>
  <c r="BA94" i="1" s="1"/>
  <c r="N97" i="16"/>
  <c r="BF98" i="16"/>
  <c r="M34" i="19"/>
  <c r="AW108" i="1" s="1"/>
  <c r="AT108" i="1" s="1"/>
  <c r="H34" i="19"/>
  <c r="BA108" i="1" s="1"/>
  <c r="BF96" i="13"/>
  <c r="N95" i="13"/>
  <c r="BF96" i="14"/>
  <c r="N95" i="14"/>
  <c r="N103" i="17"/>
  <c r="BF104" i="17"/>
  <c r="H34" i="11"/>
  <c r="BA100" i="1" s="1"/>
  <c r="M34" i="11"/>
  <c r="AW100" i="1" s="1"/>
  <c r="AT100" i="1" s="1"/>
  <c r="H35" i="8"/>
  <c r="BA97" i="1" s="1"/>
  <c r="M35" i="8"/>
  <c r="AW97" i="1" s="1"/>
  <c r="AT97" i="1" s="1"/>
  <c r="M30" i="6"/>
  <c r="L106" i="6"/>
  <c r="M29" i="19"/>
  <c r="L111" i="19"/>
  <c r="M29" i="11"/>
  <c r="L103" i="11"/>
  <c r="M30" i="8"/>
  <c r="L106" i="8"/>
  <c r="AY87" i="1"/>
  <c r="W34" i="1"/>
  <c r="N104" i="10"/>
  <c r="BF105" i="10"/>
  <c r="M30" i="9"/>
  <c r="L107" i="9"/>
  <c r="BF102" i="7"/>
  <c r="N101" i="7"/>
  <c r="M30" i="5"/>
  <c r="L107" i="5"/>
  <c r="M29" i="20"/>
  <c r="L106" i="20"/>
  <c r="N96" i="3"/>
  <c r="BF97" i="3"/>
  <c r="N100" i="12"/>
  <c r="BF101" i="12"/>
  <c r="M35" i="5"/>
  <c r="AW93" i="1" s="1"/>
  <c r="AT93" i="1" s="1"/>
  <c r="H35" i="5"/>
  <c r="BA93" i="1" s="1"/>
  <c r="M34" i="20"/>
  <c r="AW109" i="1" s="1"/>
  <c r="AT109" i="1" s="1"/>
  <c r="H34" i="20"/>
  <c r="BA109" i="1" s="1"/>
  <c r="M30" i="3" l="1"/>
  <c r="L104" i="3"/>
  <c r="M34" i="13"/>
  <c r="AW102" i="1" s="1"/>
  <c r="AT102" i="1" s="1"/>
  <c r="H34" i="13"/>
  <c r="BA102" i="1" s="1"/>
  <c r="AS109" i="1"/>
  <c r="M31" i="20"/>
  <c r="M29" i="17"/>
  <c r="L111" i="17"/>
  <c r="M35" i="3"/>
  <c r="AW91" i="1" s="1"/>
  <c r="AT91" i="1" s="1"/>
  <c r="H35" i="3"/>
  <c r="BA91" i="1" s="1"/>
  <c r="M29" i="7"/>
  <c r="L109" i="7"/>
  <c r="M29" i="10"/>
  <c r="L112" i="10"/>
  <c r="M29" i="13"/>
  <c r="L103" i="13"/>
  <c r="M34" i="18"/>
  <c r="AW107" i="1" s="1"/>
  <c r="AT107" i="1" s="1"/>
  <c r="H34" i="18"/>
  <c r="BA107" i="1" s="1"/>
  <c r="M34" i="7"/>
  <c r="AW95" i="1" s="1"/>
  <c r="AT95" i="1" s="1"/>
  <c r="H34" i="7"/>
  <c r="BA95" i="1" s="1"/>
  <c r="AS100" i="1"/>
  <c r="M31" i="11"/>
  <c r="M29" i="18"/>
  <c r="L106" i="18"/>
  <c r="AS94" i="1"/>
  <c r="M32" i="6"/>
  <c r="H34" i="17"/>
  <c r="BA106" i="1" s="1"/>
  <c r="M34" i="17"/>
  <c r="AW106" i="1" s="1"/>
  <c r="AT106" i="1" s="1"/>
  <c r="M30" i="4"/>
  <c r="L106" i="4"/>
  <c r="H35" i="4"/>
  <c r="BA92" i="1" s="1"/>
  <c r="M35" i="4"/>
  <c r="AW92" i="1" s="1"/>
  <c r="AT92" i="1" s="1"/>
  <c r="M34" i="12"/>
  <c r="AW101" i="1" s="1"/>
  <c r="AT101" i="1" s="1"/>
  <c r="H34" i="12"/>
  <c r="BA101" i="1" s="1"/>
  <c r="AS98" i="1"/>
  <c r="M32" i="9"/>
  <c r="M29" i="14"/>
  <c r="L103" i="14"/>
  <c r="M34" i="16"/>
  <c r="AW105" i="1" s="1"/>
  <c r="AT105" i="1" s="1"/>
  <c r="H34" i="16"/>
  <c r="BA105" i="1" s="1"/>
  <c r="H34" i="15"/>
  <c r="BA104" i="1" s="1"/>
  <c r="M34" i="15"/>
  <c r="AW104" i="1" s="1"/>
  <c r="AT104" i="1" s="1"/>
  <c r="M30" i="2"/>
  <c r="L126" i="2"/>
  <c r="M29" i="12"/>
  <c r="L108" i="12"/>
  <c r="AS93" i="1"/>
  <c r="M32" i="5"/>
  <c r="M34" i="10"/>
  <c r="AW99" i="1" s="1"/>
  <c r="AT99" i="1" s="1"/>
  <c r="H34" i="10"/>
  <c r="BA99" i="1" s="1"/>
  <c r="AS97" i="1"/>
  <c r="AS96" i="1" s="1"/>
  <c r="M32" i="8"/>
  <c r="AS108" i="1"/>
  <c r="M31" i="19"/>
  <c r="BA96" i="1"/>
  <c r="AW96" i="1" s="1"/>
  <c r="AT96" i="1" s="1"/>
  <c r="M34" i="14"/>
  <c r="AW103" i="1" s="1"/>
  <c r="AT103" i="1" s="1"/>
  <c r="H34" i="14"/>
  <c r="BA103" i="1" s="1"/>
  <c r="M29" i="16"/>
  <c r="L105" i="16"/>
  <c r="M29" i="15"/>
  <c r="L103" i="15"/>
  <c r="M35" i="2"/>
  <c r="AW90" i="1" s="1"/>
  <c r="AT90" i="1" s="1"/>
  <c r="H35" i="2"/>
  <c r="BA90" i="1" s="1"/>
  <c r="BA89" i="1" s="1"/>
  <c r="L39" i="20" l="1"/>
  <c r="AG109" i="1"/>
  <c r="AN109" i="1" s="1"/>
  <c r="AW89" i="1"/>
  <c r="AT89" i="1" s="1"/>
  <c r="BA88" i="1"/>
  <c r="AS101" i="1"/>
  <c r="M31" i="12"/>
  <c r="AS95" i="1"/>
  <c r="M31" i="7"/>
  <c r="AG94" i="1"/>
  <c r="AN94" i="1" s="1"/>
  <c r="L40" i="6"/>
  <c r="AG100" i="1"/>
  <c r="AN100" i="1" s="1"/>
  <c r="L39" i="11"/>
  <c r="AS102" i="1"/>
  <c r="M31" i="13"/>
  <c r="AS105" i="1"/>
  <c r="M31" i="16"/>
  <c r="AG97" i="1"/>
  <c r="L40" i="8"/>
  <c r="AS90" i="1"/>
  <c r="M32" i="2"/>
  <c r="AS103" i="1"/>
  <c r="M31" i="14"/>
  <c r="AS104" i="1"/>
  <c r="M31" i="15"/>
  <c r="L39" i="19"/>
  <c r="AG108" i="1"/>
  <c r="AN108" i="1" s="1"/>
  <c r="AG93" i="1"/>
  <c r="AN93" i="1" s="1"/>
  <c r="L40" i="5"/>
  <c r="AG98" i="1"/>
  <c r="AN98" i="1" s="1"/>
  <c r="L40" i="9"/>
  <c r="AS92" i="1"/>
  <c r="M32" i="4"/>
  <c r="AS107" i="1"/>
  <c r="M31" i="18"/>
  <c r="AS99" i="1"/>
  <c r="M31" i="10"/>
  <c r="AS106" i="1"/>
  <c r="M31" i="17"/>
  <c r="AS91" i="1"/>
  <c r="M32" i="3"/>
  <c r="AG104" i="1" l="1"/>
  <c r="AN104" i="1" s="1"/>
  <c r="L39" i="15"/>
  <c r="AG101" i="1"/>
  <c r="AN101" i="1" s="1"/>
  <c r="L39" i="12"/>
  <c r="AG103" i="1"/>
  <c r="AN103" i="1" s="1"/>
  <c r="L39" i="14"/>
  <c r="AG105" i="1"/>
  <c r="AN105" i="1" s="1"/>
  <c r="L39" i="16"/>
  <c r="AW88" i="1"/>
  <c r="AT88" i="1" s="1"/>
  <c r="BA87" i="1"/>
  <c r="AG91" i="1"/>
  <c r="AN91" i="1" s="1"/>
  <c r="L40" i="3"/>
  <c r="AG99" i="1"/>
  <c r="AN99" i="1" s="1"/>
  <c r="L39" i="10"/>
  <c r="AN97" i="1"/>
  <c r="AG96" i="1"/>
  <c r="AN96" i="1" s="1"/>
  <c r="AG107" i="1"/>
  <c r="AN107" i="1" s="1"/>
  <c r="L39" i="18"/>
  <c r="AG106" i="1"/>
  <c r="AN106" i="1" s="1"/>
  <c r="L39" i="17"/>
  <c r="AG90" i="1"/>
  <c r="L40" i="2"/>
  <c r="L39" i="13"/>
  <c r="AG102" i="1"/>
  <c r="AN102" i="1" s="1"/>
  <c r="AG95" i="1"/>
  <c r="AN95" i="1" s="1"/>
  <c r="L39" i="7"/>
  <c r="AG92" i="1"/>
  <c r="AN92" i="1" s="1"/>
  <c r="L40" i="4"/>
  <c r="AS89" i="1"/>
  <c r="AS88" i="1" s="1"/>
  <c r="AS87" i="1" s="1"/>
  <c r="AW87" i="1" l="1"/>
  <c r="W32" i="1"/>
  <c r="AG89" i="1"/>
  <c r="AN90" i="1"/>
  <c r="AN89" i="1" l="1"/>
  <c r="AG88" i="1"/>
  <c r="AK32" i="1"/>
  <c r="AT87" i="1"/>
  <c r="AN88" i="1" l="1"/>
  <c r="AG87" i="1"/>
  <c r="AK26" i="1" l="1"/>
  <c r="AG115" i="1"/>
  <c r="AG114" i="1"/>
  <c r="AG116" i="1"/>
  <c r="AG113" i="1"/>
  <c r="AN87" i="1"/>
  <c r="AG117" i="1"/>
  <c r="AG112" i="1"/>
  <c r="CD113" i="1" l="1"/>
  <c r="AV113" i="1"/>
  <c r="BY113" i="1" s="1"/>
  <c r="AG111" i="1"/>
  <c r="CD112" i="1"/>
  <c r="W31" i="1" s="1"/>
  <c r="AV112" i="1"/>
  <c r="BY112" i="1" s="1"/>
  <c r="CD115" i="1"/>
  <c r="AV115" i="1"/>
  <c r="BY115" i="1" s="1"/>
  <c r="CD116" i="1"/>
  <c r="AV116" i="1"/>
  <c r="BY116" i="1" s="1"/>
  <c r="AV114" i="1"/>
  <c r="BY114" i="1" s="1"/>
  <c r="AN114" i="1"/>
  <c r="CD114" i="1"/>
  <c r="CD117" i="1"/>
  <c r="AV117" i="1"/>
  <c r="BY117" i="1" s="1"/>
  <c r="AK31" i="1" l="1"/>
  <c r="AK27" i="1"/>
  <c r="AK29" i="1" s="1"/>
  <c r="AK37" i="1" s="1"/>
  <c r="AG119" i="1"/>
  <c r="AN113" i="1"/>
  <c r="AN117" i="1"/>
  <c r="AN116" i="1"/>
  <c r="AN115" i="1"/>
  <c r="AN112" i="1"/>
  <c r="AN111" i="1" l="1"/>
  <c r="AN119" i="1" s="1"/>
</calcChain>
</file>

<file path=xl/sharedStrings.xml><?xml version="1.0" encoding="utf-8"?>
<sst xmlns="http://schemas.openxmlformats.org/spreadsheetml/2006/main" count="20732" uniqueCount="1684">
  <si>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</si>
  <si>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</si>
  <si>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</si>
  <si>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</si>
  <si>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</si>
  <si>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</si>
  <si>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</si>
  <si>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</si>
  <si>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</si>
  <si>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</si>
  <si>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</si>
  <si>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</si>
  <si>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</si>
  <si>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</si>
  <si>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</si>
  <si>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</si>
  <si>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</si>
  <si>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</si>
  <si>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</si>
  <si>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</si>
  <si>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</si>
  <si>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28.2.2017</t>
  </si>
  <si>
    <t>Objednávateľ:</t>
  </si>
  <si>
    <t>IČO:</t>
  </si>
  <si>
    <t>IČO DPH:</t>
  </si>
  <si>
    <t>Zhotoviteľ:</t>
  </si>
  <si>
    <t>Vyplň údaj</t>
  </si>
  <si>
    <t>Projektant: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</si>
  <si>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</si>
  <si>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</si>
  <si>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</si>
  <si>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</si>
  <si>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</si>
  <si>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</si>
  <si>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</si>
  <si>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</si>
  <si>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</si>
  <si>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</si>
  <si>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</si>
  <si>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</si>
  <si>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</si>
  <si>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</si>
  <si>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</si>
  <si>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</si>
  <si>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</si>
  <si>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</si>
  <si>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</si>
  <si>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</si>
  <si>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</si>
  <si>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</si>
  <si>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</si>
  <si>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</si>
  <si>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</si>
  <si>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</si>
  <si>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</si>
  <si>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</si>
  <si>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</si>
  <si>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</si>
  <si>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</si>
  <si>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</si>
  <si>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</si>
  <si>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</si>
  <si>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</si>
  <si>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</si>
  <si>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</si>
  <si>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</si>
  <si>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</si>
  <si>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</si>
  <si>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</si>
  <si>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</si>
  <si>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</si>
  <si>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</si>
  <si>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{05389944-46b1-40c7-8548-c8a7e846f9e3}</t>
  </si>
  <si>
    <t>{00000000-0000-0000-0000-000000000000}</t>
  </si>
  <si>
    <t>008</t>
  </si>
  <si>
    <t>Cintorín Nitra-Chrenova</t>
  </si>
  <si>
    <t>1</t>
  </si>
  <si>
    <t>{16fc0e26-001f-44ab-86d9-4ea65a82cb26}</t>
  </si>
  <si>
    <t>01</t>
  </si>
  <si>
    <t>SO 101 Objekt s obradnou sieňou</t>
  </si>
  <si>
    <t>2</t>
  </si>
  <si>
    <t>{6c03f07e-7270-49cd-8e60-03ac951dd972}</t>
  </si>
  <si>
    <t>1a</t>
  </si>
  <si>
    <t>SO 101 Architektúra a stavebná časť</t>
  </si>
  <si>
    <t>3</t>
  </si>
  <si>
    <t>{33a86707-6383-44dc-abd3-5e48a8b13964}</t>
  </si>
  <si>
    <t>1b</t>
  </si>
  <si>
    <t xml:space="preserve">SO 101 Elektroinštalácia, bleskozvod </t>
  </si>
  <si>
    <t>{18da56dc-16ed-4568-9c05-a86a0ee9dfbb}</t>
  </si>
  <si>
    <t>1c</t>
  </si>
  <si>
    <t>SO 101 Slaboprúd</t>
  </si>
  <si>
    <t>{28e62b4b-c2a5-41cb-96ca-bce8566b6fbf}</t>
  </si>
  <si>
    <t>1d</t>
  </si>
  <si>
    <t>SO 101 Vykurovanie</t>
  </si>
  <si>
    <t>{bbe9c1fc-7306-45e3-9826-8d352f568621}</t>
  </si>
  <si>
    <t>1f</t>
  </si>
  <si>
    <t>SO 101 Zdravotechnika</t>
  </si>
  <si>
    <t>{54a39dce-d6f7-4f13-8873-8fadd449fd7d}</t>
  </si>
  <si>
    <t>02</t>
  </si>
  <si>
    <t>SO 102 Hrobové miesta</t>
  </si>
  <si>
    <t>{fcfc9127-163e-4e3f-8d14-5850bd38a433}</t>
  </si>
  <si>
    <t>03</t>
  </si>
  <si>
    <t>SO 103 Chodníky a spevnené plochy</t>
  </si>
  <si>
    <t>{ed071b4b-d7cd-4ce7-aee5-337c958c6b28}</t>
  </si>
  <si>
    <t>3a</t>
  </si>
  <si>
    <t>SO 103a Zjazdné chodníky a spevnené plochy</t>
  </si>
  <si>
    <t>{cdb56095-12f7-469d-b04b-63ebc7cf9b34}</t>
  </si>
  <si>
    <t>3b</t>
  </si>
  <si>
    <t>SO 103b Prístupové a obslužné chodníky</t>
  </si>
  <si>
    <t>{6c38ddd6-23ec-4fc1-809e-fb85aba56184}</t>
  </si>
  <si>
    <t>04</t>
  </si>
  <si>
    <t>SO 104 Drobná architektúra - mobiliár</t>
  </si>
  <si>
    <t>{07c0df48-0f2f-41b1-b92e-f7901d549dfb}</t>
  </si>
  <si>
    <t>05</t>
  </si>
  <si>
    <t xml:space="preserve">SO 105 Zeleň a sadové úpravy  </t>
  </si>
  <si>
    <t>{0adcb997-956b-449c-ae21-847211be9660}</t>
  </si>
  <si>
    <t>06</t>
  </si>
  <si>
    <t>SO 106 Oplotenie</t>
  </si>
  <si>
    <t>{b3eb157e-fe76-4372-a9d0-ee1bcc1be842}</t>
  </si>
  <si>
    <t>07</t>
  </si>
  <si>
    <t>SO 302 Elektrická prípojka NN</t>
  </si>
  <si>
    <t>{2a4cbba4-e55b-4ebe-844b-5e0b69387e6f}</t>
  </si>
  <si>
    <t>08</t>
  </si>
  <si>
    <t>SO 303 Areálový zásuvkový rozvod NN</t>
  </si>
  <si>
    <t>{0aa64e15-fbe6-4bb4-a78d-0998c49bef9f}</t>
  </si>
  <si>
    <t>09</t>
  </si>
  <si>
    <t>SO 304 Vonkajšie osvetlenie areálu</t>
  </si>
  <si>
    <t>{e6281557-7e80-468f-b265-d29c180210ef}</t>
  </si>
  <si>
    <t>10</t>
  </si>
  <si>
    <t>SO 403 Vnútroareálový rozvod vody</t>
  </si>
  <si>
    <t>{bd69cee9-6b1d-484e-8a94-cc522a6e5335}</t>
  </si>
  <si>
    <t>11</t>
  </si>
  <si>
    <t>SO 404 Nádrž požiarnej vody</t>
  </si>
  <si>
    <t>{c7174c8d-b5d5-428c-8935-9010e2db32a1}</t>
  </si>
  <si>
    <t>12</t>
  </si>
  <si>
    <t>SO 501 Kanalizačná prípojka splašková</t>
  </si>
  <si>
    <t>{dffdd147-344b-478b-b86b-5e4a4477605b}</t>
  </si>
  <si>
    <t>13</t>
  </si>
  <si>
    <t>SO 502 Žumpa</t>
  </si>
  <si>
    <t>{6654c4c0-307d-41b8-be5a-52084af76181}</t>
  </si>
  <si>
    <t>VRN</t>
  </si>
  <si>
    <t>Vedľajšie rozpočtové náklady</t>
  </si>
  <si>
    <t>{f9712a34-6558-46a0-8de7-4e5739d10e77}</t>
  </si>
  <si>
    <t>2) Ostatné náklady zo súhrnného listu</t>
  </si>
  <si>
    <t>Percent. zadanie_x000D_
[% nákladov rozpočtu]</t>
  </si>
  <si>
    <t>Zaradenie nákladov</t>
  </si>
  <si>
    <t>Vedlajšie náklady</t>
  </si>
  <si>
    <t>stavebná časť</t>
  </si>
  <si>
    <t>OSTATNENAKLADY</t>
  </si>
  <si>
    <t>Ostatné náklady</t>
  </si>
  <si>
    <t>I. Ostatné investície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</si>
  <si>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</si>
  <si>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</si>
  <si>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</si>
  <si>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</si>
  <si>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</si>
  <si>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</si>
  <si>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008 - Cintorín Nitra-Chrenova</t>
  </si>
  <si>
    <t>Časť:</t>
  </si>
  <si>
    <t>01 - SO 101 Objekt s obradnou sieňou</t>
  </si>
  <si>
    <t>Úroveň 3:</t>
  </si>
  <si>
    <t>1a - SO 101 Architektúra a stavebná časť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</si>
  <si>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</si>
  <si>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</si>
  <si>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</si>
  <si>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</si>
  <si>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</si>
  <si>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</si>
  <si>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</si>
  <si>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</si>
  <si>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</si>
  <si>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</si>
  <si>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</si>
  <si>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</si>
  <si>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</si>
  <si>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</si>
  <si>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</si>
  <si>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</si>
  <si>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</si>
  <si>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</si>
  <si>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</si>
  <si>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</si>
  <si>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</si>
  <si>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</si>
  <si>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</si>
  <si>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</si>
  <si>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</si>
  <si>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</si>
  <si>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prírod.a konglomer.kameňa</t>
  </si>
  <si>
    <t xml:space="preserve">    776 - Podlahy povlakové</t>
  </si>
  <si>
    <t xml:space="preserve">    781 - Dokončovacie práce a obklady</t>
  </si>
  <si>
    <t xml:space="preserve">    782 - Dokončovacie práce a obklady z kam.</t>
  </si>
  <si>
    <t xml:space="preserve">    783 - Dokončovacie práce - nátery</t>
  </si>
  <si>
    <t>VP -   Práce naviac</t>
  </si>
  <si>
    <t>2) Ostatné náklady</t>
  </si>
  <si>
    <t>GZS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</si>
  <si>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</si>
  <si>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</si>
  <si>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</si>
  <si>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</si>
  <si>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</si>
  <si>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</si>
  <si>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</si>
  <si>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</si>
  <si>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</si>
  <si>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</si>
  <si>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</si>
  <si>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</si>
  <si>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</si>
  <si>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</si>
  <si>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</si>
  <si>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</si>
  <si>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</si>
  <si>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</si>
  <si>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</si>
  <si>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</si>
  <si>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</si>
  <si>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</si>
  <si>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Odstránenie ornice s premiestn. na hromady, so zložením na vzdialenosť do 100 m a do 1000 m3</t>
  </si>
  <si>
    <t>m3</t>
  </si>
  <si>
    <t>4</t>
  </si>
  <si>
    <t>Výkop v zemníku na suchu v hornine 3, do 100 m3</t>
  </si>
  <si>
    <t>Príplatok k cenám za sťaženie výkopu pre všetky triedy</t>
  </si>
  <si>
    <t>Výkop ryhy do šírky 600 mm v horn.3 do 100 m3</t>
  </si>
  <si>
    <t>5</t>
  </si>
  <si>
    <t>Príplatok k cene za lepivosť horniny 3</t>
  </si>
  <si>
    <t>6</t>
  </si>
  <si>
    <t>Výkop ryhy šírky 600-2000mm horn.3 do 100m3</t>
  </si>
  <si>
    <t>7</t>
  </si>
  <si>
    <t>Príplatok k cenám za lepivosť horniny 3</t>
  </si>
  <si>
    <t>8</t>
  </si>
  <si>
    <t>Výkop šachty hornina 3 do 100 m3</t>
  </si>
  <si>
    <t>9</t>
  </si>
  <si>
    <t>Príplatok k cenám za lepivosť horniny</t>
  </si>
  <si>
    <t>Vodorovné premiestnenie výkopku tr.1-4 do 500 m</t>
  </si>
  <si>
    <t xml:space="preserve">Vodorovné premiestnenie výkopku  po spevnenej ceste z  horniny tr.1-4, do 100 m3 na vzdialenosť do 3000 m </t>
  </si>
  <si>
    <t>-1574389918</t>
  </si>
  <si>
    <t>Vodorovné premiestnenie výkopku  po spevnenej ceste z  horniny tr.1-4, do 100 m3, príplatok k cene za každých ďalšich a začatých 1000 m</t>
  </si>
  <si>
    <t>1447791523</t>
  </si>
  <si>
    <t>Nakladanie neuľahnutého výkopku z hornín tr.1-4 do 100 m3</t>
  </si>
  <si>
    <t>14</t>
  </si>
  <si>
    <t>Uloženie sypaniny na skládky nad 100 do 1000 m3</t>
  </si>
  <si>
    <t>-1737527326</t>
  </si>
  <si>
    <t>15</t>
  </si>
  <si>
    <t>Poplatok za skladovanie - zemina a kamenivo (17 05) ostatné</t>
  </si>
  <si>
    <t>t</t>
  </si>
  <si>
    <t>545348292</t>
  </si>
  <si>
    <t>16</t>
  </si>
  <si>
    <t>Zásyp sypaninou v uzavretých priestoroch s urovnaním povrchu zásypu</t>
  </si>
  <si>
    <t>17</t>
  </si>
  <si>
    <t>M</t>
  </si>
  <si>
    <t>Štrkopiesok preddrvený 0-16 N</t>
  </si>
  <si>
    <t>18</t>
  </si>
  <si>
    <t>Príplatok za premiešanie zeminy so štrkopieskom</t>
  </si>
  <si>
    <t>19</t>
  </si>
  <si>
    <t>Obsyp potrubia sypaninou z vhodných hornín 1 až 4 bez prehodenia sypaniny</t>
  </si>
  <si>
    <t>Príplatok k cene za prehodenie sypaniny</t>
  </si>
  <si>
    <t>21</t>
  </si>
  <si>
    <t>Betón základových dosiek, prostý tr.C 12/15</t>
  </si>
  <si>
    <t>-1563049177</t>
  </si>
  <si>
    <t>22</t>
  </si>
  <si>
    <t>Debnenie stien základových dosiek, zhotovenie-dielce</t>
  </si>
  <si>
    <t>m2</t>
  </si>
  <si>
    <t>-834848574</t>
  </si>
  <si>
    <t>23</t>
  </si>
  <si>
    <t>Debnenie stien základových dosiek, odstránenie-dielce</t>
  </si>
  <si>
    <t>-1535435060</t>
  </si>
  <si>
    <t>24</t>
  </si>
  <si>
    <t>Výstuž základových dosiek z ocele 10505</t>
  </si>
  <si>
    <t>-508129100</t>
  </si>
  <si>
    <t>25</t>
  </si>
  <si>
    <t>Betón základových pásov, prostý tr.C 12/15</t>
  </si>
  <si>
    <t>26</t>
  </si>
  <si>
    <t>Debnenie stien základného pásov, zhotovenie-dielce</t>
  </si>
  <si>
    <t>27</t>
  </si>
  <si>
    <t>Debnenie stien základného pásov, odstránenie-dielce</t>
  </si>
  <si>
    <t>28</t>
  </si>
  <si>
    <t>Betón základových pätiek, prostý tr.C 12/15</t>
  </si>
  <si>
    <t>29</t>
  </si>
  <si>
    <t>Debnenie základových pätiek, zhotovenie-dielce</t>
  </si>
  <si>
    <t>30</t>
  </si>
  <si>
    <t>Debnenie základovýcb pätiek, odstránenie-dielce</t>
  </si>
  <si>
    <t>31</t>
  </si>
  <si>
    <t>Murivo z blokov z penového skla hr 300mm</t>
  </si>
  <si>
    <t>32</t>
  </si>
  <si>
    <t>Murivo z tehál pálených POROTHERM na pero a drážku P+D Profi 44 K P10</t>
  </si>
  <si>
    <t>33</t>
  </si>
  <si>
    <t>Murivo z tehál pálených POROTHERM na pero a drážku P+D Profi 38 K P10</t>
  </si>
  <si>
    <t>-438016018</t>
  </si>
  <si>
    <t>34</t>
  </si>
  <si>
    <t>Murivo z tehál pálených POROTHERM na pero a drážku P+D 38x25x23.8 P10</t>
  </si>
  <si>
    <t>35</t>
  </si>
  <si>
    <t>Murivo z tehál pálených POROTHERM na pero a drážku P+D 30x25x23.8 P15</t>
  </si>
  <si>
    <t>36</t>
  </si>
  <si>
    <t>Murivo z tehál pálených POROTHERM na pero a drážku P+D 25x37.5x23.8 P15</t>
  </si>
  <si>
    <t>37</t>
  </si>
  <si>
    <t>Montáž prefabrikovaného prekladu pre svetlosť otvoru od 600 do 1050 mm</t>
  </si>
  <si>
    <t>ks</t>
  </si>
  <si>
    <t>38</t>
  </si>
  <si>
    <t>Montáž prefabrikovaného prekladu pre svetlosť otvoru nad 1050 do 1800 mm</t>
  </si>
  <si>
    <t>39</t>
  </si>
  <si>
    <t>Montáž prefabrikovaného prekladu pre svetlosť otvoru nad 1800 do 3750 mm</t>
  </si>
  <si>
    <t>40</t>
  </si>
  <si>
    <t>Keramický preklad POROTHERM KP 23,8 70x238x1250 mm</t>
  </si>
  <si>
    <t>41</t>
  </si>
  <si>
    <t>Keramický preklad POROTHERM KP 23,8 70x238x1000 mm</t>
  </si>
  <si>
    <t>42</t>
  </si>
  <si>
    <t>Keramický preklad POROTHERM KP 23,8 70x238x1500 mm</t>
  </si>
  <si>
    <t>43</t>
  </si>
  <si>
    <t>Keramický preklad POROTHERM KP 23,8 70x238x1750 mm</t>
  </si>
  <si>
    <t>44</t>
  </si>
  <si>
    <t>Keramický preklad POROTHERM KP 23,8 70x238x2250 mm</t>
  </si>
  <si>
    <t>45</t>
  </si>
  <si>
    <t>Keramický preklad POROTHERM KP 23,8 70x238x2500 mm</t>
  </si>
  <si>
    <t>46</t>
  </si>
  <si>
    <t>Betón prekladov železový (bez výstuže) tr.C 25/30</t>
  </si>
  <si>
    <t>47</t>
  </si>
  <si>
    <t>Debnenie prekladu zhotovenie</t>
  </si>
  <si>
    <t>48</t>
  </si>
  <si>
    <t>Debnenie prekladu odstránenie</t>
  </si>
  <si>
    <t>49</t>
  </si>
  <si>
    <t>Výstuž prekladov ríms z ocele 10505</t>
  </si>
  <si>
    <t>50</t>
  </si>
  <si>
    <t>Betón stĺpov a pilierov, ťahadiel, rámových stojok, vzpier, železový (bez výstuže) tr.C 25/30</t>
  </si>
  <si>
    <t>51</t>
  </si>
  <si>
    <t>Debnenie hranatých stĺpov prierezu pravouhlého štvuruholníka zhotovenie-dielce</t>
  </si>
  <si>
    <t>52</t>
  </si>
  <si>
    <t>Debnenie hranatých stĺpov prierezu pravouhlého štvuruholníka odstránenie-dielce</t>
  </si>
  <si>
    <t>53</t>
  </si>
  <si>
    <t>Debnenie hranatých stĺpov prierezu päť a viacuholníka zhotovenie-dielce</t>
  </si>
  <si>
    <t>54</t>
  </si>
  <si>
    <t>Debnenie hranatých stĺpov prierezu päť a viacuholníka odstránenie-dielce</t>
  </si>
  <si>
    <t>55</t>
  </si>
  <si>
    <t>Výstuž stĺpov, pilierov, stojok z bet. ocele 10505</t>
  </si>
  <si>
    <t>56</t>
  </si>
  <si>
    <t>Priečky POROTHERM P+D na maltu MC-5 hr.11, 50 cm</t>
  </si>
  <si>
    <t>57</t>
  </si>
  <si>
    <t>Priecky PORFIX 500x250x150 hr.150 mm</t>
  </si>
  <si>
    <t>58</t>
  </si>
  <si>
    <t>Prímurovky izolačné z tehál dĺžky 290mm P 10-20 MC 10 hr. 140 mm</t>
  </si>
  <si>
    <t>59</t>
  </si>
  <si>
    <t>Príplatok za ochranu zvislej izolácie maltou min. MC-10</t>
  </si>
  <si>
    <t>60</t>
  </si>
  <si>
    <t>Kovová stavebná doplnková konštrukcia pre montáž prefabrik. dielcov, hmotnosti jedného kusa nad 1 kg</t>
  </si>
  <si>
    <t>61</t>
  </si>
  <si>
    <t>Strop z keramických nosníkov Porotherm-KPN 375, KSV 60</t>
  </si>
  <si>
    <t>62</t>
  </si>
  <si>
    <t>Strop z keramických nosníkov Porotherm-KPN 625, KSV 60</t>
  </si>
  <si>
    <t>63</t>
  </si>
  <si>
    <t>Dobetónovanie prefabrikovaných konštrukcií</t>
  </si>
  <si>
    <t>1349957868</t>
  </si>
  <si>
    <t>64</t>
  </si>
  <si>
    <t>Betón stropov doskových a trámových, klenieb, škrupín, nosníkov, železový tr.C 25/30</t>
  </si>
  <si>
    <t>65</t>
  </si>
  <si>
    <t>Debnenie stropov doskových zhotovenie-dielce</t>
  </si>
  <si>
    <t>66</t>
  </si>
  <si>
    <t>Debnenie stropov doskových odstránenie-dielce</t>
  </si>
  <si>
    <t>67</t>
  </si>
  <si>
    <t>Debnenie stropov vložkovych zhotovenie</t>
  </si>
  <si>
    <t>68</t>
  </si>
  <si>
    <t>Debnenie stropov vložkovych odstránenie</t>
  </si>
  <si>
    <t>69</t>
  </si>
  <si>
    <t>Podporná konštrukcia stropov pre zaťaženie do 12 kpa zhotovenie</t>
  </si>
  <si>
    <t>70</t>
  </si>
  <si>
    <t>Podporná konštrukcia stropov pre zaťaženie do 12 kpa odstránenie</t>
  </si>
  <si>
    <t>71</t>
  </si>
  <si>
    <t>Výstuž stropov a klenieb, nosníkov a trámov, stužujúcich pásov zo zváraných sietí</t>
  </si>
  <si>
    <t>72</t>
  </si>
  <si>
    <t>Obmurovka venca tehlou vencovou POROTHERM s tepelnou izoláciou 130/500/200</t>
  </si>
  <si>
    <t>m</t>
  </si>
  <si>
    <t>73</t>
  </si>
  <si>
    <t>Betón stužujúcich pásov a vencov železový tr. C 20/25</t>
  </si>
  <si>
    <t>74</t>
  </si>
  <si>
    <t>Debnenie bočníc stužujúcich pásov a vencov vrátane vzpier zhotovenie</t>
  </si>
  <si>
    <t>75</t>
  </si>
  <si>
    <t>Debnenie bočníc stužujúcich pásov a vencov vrátane vzpier odstránenie</t>
  </si>
  <si>
    <t>76</t>
  </si>
  <si>
    <t>Výstuž stužujúcich pásov a vencov z betonárskej ocele 10505</t>
  </si>
  <si>
    <t>77</t>
  </si>
  <si>
    <t>Schodiskové konštrukcie, betón železový tr. C 16/20</t>
  </si>
  <si>
    <t>78</t>
  </si>
  <si>
    <t>Stupne dusané z betónu bez poteru, so zahladením povrchu tr.C 16/20</t>
  </si>
  <si>
    <t>79</t>
  </si>
  <si>
    <t>Debnenie stupňov na podstupňovej doske alebo na teréne pôdorysne priamočiarych zhotovenie</t>
  </si>
  <si>
    <t>80</t>
  </si>
  <si>
    <t>Debnenie stupňov na podstupňovej doske alebo na teréne pôdorysne priamočiarych odstránenie</t>
  </si>
  <si>
    <t>81</t>
  </si>
  <si>
    <t>Podklad alebo podsyp zo štrkopiesku s rozprestretím, vlhčením a zhutnením po zhutnení hr.70 mm</t>
  </si>
  <si>
    <t>82</t>
  </si>
  <si>
    <t>Zásyp z vymývaného štrku fr.32-63, hr.100 mm</t>
  </si>
  <si>
    <t>83</t>
  </si>
  <si>
    <t>Podklad alebo podsyp zo štrkopiesku s rozprestretím, vlhčením a zhutnením po zhutnení hr.120 mm</t>
  </si>
  <si>
    <t>84</t>
  </si>
  <si>
    <t>Kladenie dlažby komunikácií pre peších do lôžka z cementovej malty</t>
  </si>
  <si>
    <t>85</t>
  </si>
  <si>
    <t>Betónové dlaždice z vymývaného štrku</t>
  </si>
  <si>
    <t>86</t>
  </si>
  <si>
    <t>Príprava podkladu, prednástrek BAUMIT,pod omietky stropov,miešanie strojne,nanášanie ručne hr.4 mm</t>
  </si>
  <si>
    <t>87</t>
  </si>
  <si>
    <t>Príprava podkladu, prednástrek BAUMIT-Betonkontakt,pod omietky stropov,zvýšenie priľnavosti náterom</t>
  </si>
  <si>
    <t>88</t>
  </si>
  <si>
    <t>Vnútorná omietka stropov BAUMIT, vápennocementová,MVR Uni,ručné nanášanie,jadrová hr.1,5 cm</t>
  </si>
  <si>
    <t>89</t>
  </si>
  <si>
    <t>Vnútorná omietka stropov BAUMIT, vápenná biela,jemná štuková,miešanie strojne,nanášanie ručne hr.4 mm</t>
  </si>
  <si>
    <t>90</t>
  </si>
  <si>
    <t>Príprava podkladu, prednástrek BAUMIT,pod omietky vnút.stien,miešanie strojne,nanášanie ručne hr.4 mm</t>
  </si>
  <si>
    <t>91</t>
  </si>
  <si>
    <t>Vnútorná omietka stien BAUMIT, vápennocementová,MVR Uni,ručné nanášanie,jadrová hr.1,5 cm</t>
  </si>
  <si>
    <t>92</t>
  </si>
  <si>
    <t>Vnútorná omietka stien BAUMIT, vápenná biela,jemná štuková,miešanie strojne,nanášanie ručne hr.4 mm</t>
  </si>
  <si>
    <t>93</t>
  </si>
  <si>
    <t>Potiahnutie vnútorných alebo vonkajších stien a ostatných plôch sklotextílnou mriežkou</t>
  </si>
  <si>
    <t>94</t>
  </si>
  <si>
    <t>Vnútorná omietka vápenná alebo vápennocementová pilierov štuk. plsťou hladená</t>
  </si>
  <si>
    <t>95</t>
  </si>
  <si>
    <t>Príplatok za omietku na pletive (bez dodania pletiva) so štyrmi plochami</t>
  </si>
  <si>
    <t>96</t>
  </si>
  <si>
    <t>Obklad vnútorných, vonkajších stien betónových konštrukcií do debnenia Kombidoska hr. 50 mm</t>
  </si>
  <si>
    <t>97</t>
  </si>
  <si>
    <t>Obklad vnútorných, vonkajších stien doskami z EXTR.POLYSTYRÉNU hr. 60 mm</t>
  </si>
  <si>
    <t>98</t>
  </si>
  <si>
    <t>Vonkajšia omietka cementová stien alebo štítov hladká, v stupni zložitosti I až II</t>
  </si>
  <si>
    <t>99</t>
  </si>
  <si>
    <t>Vonkajšia omietka stien BAUMIT-Termo, tepelnoizolačná,miešanie strojne,nanášanie ručne hr.3 cm</t>
  </si>
  <si>
    <t>100</t>
  </si>
  <si>
    <t>Vonkajšia omietka stien BAUMIT tenkovrstvová silikátová základ a škrabaná 2 mm</t>
  </si>
  <si>
    <t>101</t>
  </si>
  <si>
    <t>Zateplovací systém EXTRUD.POLYSTYREN bez povrchovej tenkovrstvej omietky hr. 50 mm</t>
  </si>
  <si>
    <t>102</t>
  </si>
  <si>
    <t>Zateplenie doskami POLYSTYREN 1200x500 27.5kg a omietka BAUMIT GRANOLAN hr. 3cm</t>
  </si>
  <si>
    <t>103</t>
  </si>
  <si>
    <t>Zateplenie doskami POLYSTYREN 1200x500 27.5kg a omietka BAUMIT GRANOLAN hr. 6cm</t>
  </si>
  <si>
    <t>104</t>
  </si>
  <si>
    <t>Mazanina z betónu prostého tr.C 16/20 hr.nad 50 do 80 mm</t>
  </si>
  <si>
    <t>105</t>
  </si>
  <si>
    <t>Mazanina z betónu prostého tr.C 16/20 hr.nad 80 do 120 mm</t>
  </si>
  <si>
    <t>106</t>
  </si>
  <si>
    <t>Mazanina z betónu prostého tr.C 12/15 hr.nad 120 do 240 mm</t>
  </si>
  <si>
    <t>107</t>
  </si>
  <si>
    <t>Mazanina z betónu prostého tr.C 16/20 hr.nad 120 do 240 mm</t>
  </si>
  <si>
    <t>108</t>
  </si>
  <si>
    <t>Príplatok za prehlad. povrchu betónovej mazaniny min. tr.C 8/10 oceľ. hlad. hr. 50-80 mm</t>
  </si>
  <si>
    <t>-1027311421</t>
  </si>
  <si>
    <t>109</t>
  </si>
  <si>
    <t>Príplatok za prehlad. povrchu betónovej mazaniny min. tr.C 8/10 oceľ. hlad. hr. 80-120 mm</t>
  </si>
  <si>
    <t>-1948875452</t>
  </si>
  <si>
    <t>110</t>
  </si>
  <si>
    <t>Príplatok za prehlad. povrchu betónovej mazaniny min. tr.C 8/10 oceľ. hlad. hr. 120-240 mm</t>
  </si>
  <si>
    <t>-668735744</t>
  </si>
  <si>
    <t>111</t>
  </si>
  <si>
    <t>Príplatok za strhnutie povrchu mazaniny latou pre hr. obidvoch vrstiev mazaniny nad 50 do 80 mm</t>
  </si>
  <si>
    <t>112</t>
  </si>
  <si>
    <t>Príplatok za strhnutie povrchu mazaniny latou pre hr. obidvoch vrstiev mazaniny nad 120 do 240 mm</t>
  </si>
  <si>
    <t>113</t>
  </si>
  <si>
    <t>Mazanina z betónu perlitového zn.80-900 hr.nad 120 do 240 mm</t>
  </si>
  <si>
    <t>114</t>
  </si>
  <si>
    <t>Výstuž mazanín z betónov (z kameniva) a z ľahkých betónov zo zváraných sietí z drôtov typu KARI</t>
  </si>
  <si>
    <t>115</t>
  </si>
  <si>
    <t xml:space="preserve">Násyp s utlačením a urovnaním povrchu z kameniva ťaženého hrubého a drobného </t>
  </si>
  <si>
    <t>1407425225</t>
  </si>
  <si>
    <t>116</t>
  </si>
  <si>
    <t>Násyp z vymývaného štrku 16-32</t>
  </si>
  <si>
    <t>117</t>
  </si>
  <si>
    <t>Násyp zo štrkopiesku 0-32 (pre spevnenie podkladu)</t>
  </si>
  <si>
    <t>118</t>
  </si>
  <si>
    <t>Poter pieskovocementový stupňov 600kg/m3 hladený oceľovým hladidlom hr. 20 mm</t>
  </si>
  <si>
    <t>119</t>
  </si>
  <si>
    <t>Nivelačná stierka podlahová KNAUF hrúbky 3mm</t>
  </si>
  <si>
    <t>120</t>
  </si>
  <si>
    <t>Osadenie oceľového dverového rámu plochy otvoru do 2, 5m2</t>
  </si>
  <si>
    <t>121</t>
  </si>
  <si>
    <t>Zárubňa oceľová CGU 60x197x16cm L</t>
  </si>
  <si>
    <t>122</t>
  </si>
  <si>
    <t>Zárubňa oceľová CGU 60x197x16cm P</t>
  </si>
  <si>
    <t>123</t>
  </si>
  <si>
    <t>Zárubňa oceľová CGU 70x197x16cm P</t>
  </si>
  <si>
    <t>124</t>
  </si>
  <si>
    <t>Zárubňa oceľová CGU 70x197x16cm L</t>
  </si>
  <si>
    <t>125</t>
  </si>
  <si>
    <t>Zárubňa oceľová CGU 90x197x16cm P</t>
  </si>
  <si>
    <t>126</t>
  </si>
  <si>
    <t>Osadenie chodník. obrubníka betónového s oporou z betónu prostého tr. C 10/12, 5 do lôžka</t>
  </si>
  <si>
    <t>127</t>
  </si>
  <si>
    <t>Obrubník betónový ABO 1/828</t>
  </si>
  <si>
    <t>128</t>
  </si>
  <si>
    <t>Osadzovanie palisád hranatých betónových do betónu dĺžky 100cm - jednotlivo</t>
  </si>
  <si>
    <t>129</t>
  </si>
  <si>
    <t>Žliabok stokový kameninový</t>
  </si>
  <si>
    <t>130</t>
  </si>
  <si>
    <t>Zvislé vložky do dilatačných škár, z polystyrénovej dosky hr. 30 mm</t>
  </si>
  <si>
    <t>131</t>
  </si>
  <si>
    <t>Osadenie priekopového žľabu z betónových priekopových tvárnic šírky nad 500 do 800 mm</t>
  </si>
  <si>
    <t>132</t>
  </si>
  <si>
    <t>Tvárnica priekopová TBM 1-60 62x30</t>
  </si>
  <si>
    <t>133</t>
  </si>
  <si>
    <t>Odvodňovací žľab z mrežou</t>
  </si>
  <si>
    <t>134</t>
  </si>
  <si>
    <t>Montáž lešenia ľahkého pracovného radového s podlahami šírky nad 1, 20 m do 1,50 m a výšky do 10 m</t>
  </si>
  <si>
    <t>135</t>
  </si>
  <si>
    <t>Príplatok za prvý a každý ďalší i začatý mesiac použitia lešenia k cene -1051</t>
  </si>
  <si>
    <t>136</t>
  </si>
  <si>
    <t>Demontáž lešenia ľahkého pracovného radového a s podlahami, šírky nad 1,20 do 1,50 m výšky 10 m</t>
  </si>
  <si>
    <t>137</t>
  </si>
  <si>
    <t>Montáž lešenia ľahkého, bez podláh pre zaťaženie podlahovej plochy do 2 kPa výšky do 10 m</t>
  </si>
  <si>
    <t>138</t>
  </si>
  <si>
    <t>Príplatok za prvý a každý ďalší i začatý mesiac používania lešenia k cene -3221 alebo -32222</t>
  </si>
  <si>
    <t>139</t>
  </si>
  <si>
    <t>Demontáž lešenia ľahkého, bez podl., pre zaťaž. do 2 kPa výšky do 10 m</t>
  </si>
  <si>
    <t>140</t>
  </si>
  <si>
    <t>Montáž lešeňovej podlahy s priečnikmi alebo pozdľžnikmi výšky do 10 m</t>
  </si>
  <si>
    <t>141</t>
  </si>
  <si>
    <t>Príplatok za prvý a každý i začatý mesiac použitia lešenia k cene -5021, -5022, -5023, -5141</t>
  </si>
  <si>
    <t>142</t>
  </si>
  <si>
    <t>Demontáž lešeňovej podlahy s priečnikmi alebo pozdľžnikmi, výšky do 10 m</t>
  </si>
  <si>
    <t>143</t>
  </si>
  <si>
    <t>Ochranná sieť na boku lešenia zo siete Baumit</t>
  </si>
  <si>
    <t>-1887084858</t>
  </si>
  <si>
    <t>144</t>
  </si>
  <si>
    <t>Demontáž ochrannej siete na boku lešenia zo siete Baumit</t>
  </si>
  <si>
    <t>1561694416</t>
  </si>
  <si>
    <t>145</t>
  </si>
  <si>
    <t>Vyčistenie budov pri výške podlaží nad 4m</t>
  </si>
  <si>
    <t>146</t>
  </si>
  <si>
    <t>Osadenie železnej rohože s rámom s plochou nad 1, 0 m2</t>
  </si>
  <si>
    <t>147</t>
  </si>
  <si>
    <t>Nosný rošt + hliníkový profil s pryžovou vložkou, pre rozmer 100/50,  990x490x23 mm art: 30130</t>
  </si>
  <si>
    <t>148</t>
  </si>
  <si>
    <t>Nosný rošt + pryžová rohožka, pre rozmer 100/50,  dxšxv=990x490x23 mm  artikel: 30220  Hauraton</t>
  </si>
  <si>
    <t>149</t>
  </si>
  <si>
    <t>Osadenie drobných kovových predmetov do betónu pred zabetónovaním, hmotnosti 1-5 kg/kus</t>
  </si>
  <si>
    <t>150</t>
  </si>
  <si>
    <t>Škrabák na obuv stojanový 300mm,oceľ, Z08</t>
  </si>
  <si>
    <t>151</t>
  </si>
  <si>
    <t>Osadenie drobných kovových predmetov do betónu pred zabetónovaním, hmotnosti 5-15 kg/kus</t>
  </si>
  <si>
    <t>152</t>
  </si>
  <si>
    <t>Kotevný prvok OP1</t>
  </si>
  <si>
    <t>153</t>
  </si>
  <si>
    <t>Kotevný prvok OP2</t>
  </si>
  <si>
    <t>154</t>
  </si>
  <si>
    <t>Presun hmôt pre opravy a údržbu objektov vrátane vonkajších plášťov výšky do 25 m</t>
  </si>
  <si>
    <t>155</t>
  </si>
  <si>
    <t>Izolácia proti zemnej vlhkosti vodorovná penetračným náterom za studena</t>
  </si>
  <si>
    <t>156</t>
  </si>
  <si>
    <t>Lak asfaltový ALP-PENETRAL v sudoch</t>
  </si>
  <si>
    <t>157</t>
  </si>
  <si>
    <t>Izolácia proti zemnej vlhkosti zvislá penetračným náterom za studena</t>
  </si>
  <si>
    <t>158</t>
  </si>
  <si>
    <t>Izolácia proti zemnej vlhkosti a tlakovej vode vodorovná NAIP pritavením</t>
  </si>
  <si>
    <t>159</t>
  </si>
  <si>
    <t>Izolácia proti zemnej vlhkosti a tlakovej vode zvislá NAIP pritavením</t>
  </si>
  <si>
    <t>160</t>
  </si>
  <si>
    <t>Pásy ťažké asfaltové Hydrobit v 60 s 35</t>
  </si>
  <si>
    <t>161</t>
  </si>
  <si>
    <t>Izolácia proti tlakovej vode z ochrannej textílie podkladnej vrstvy vodorovne</t>
  </si>
  <si>
    <t>162</t>
  </si>
  <si>
    <t>Separačné, filtračné a spevňovacie geotextílie Geofilex 200</t>
  </si>
  <si>
    <t>163</t>
  </si>
  <si>
    <t>Presun hmôt pre izoláciu proti vode v objektoch výšky do 6 m</t>
  </si>
  <si>
    <t>%</t>
  </si>
  <si>
    <t>164</t>
  </si>
  <si>
    <t>Zhotov. povlak. krytiny striech plochých a šikmých do 30st. termoplastmi fóliou PVC položenou voľne</t>
  </si>
  <si>
    <t>165</t>
  </si>
  <si>
    <t>ESHA Universal W- fólia na báze polyolefínu</t>
  </si>
  <si>
    <t>166</t>
  </si>
  <si>
    <t>Zhotov. povlak. krytiny striech plochých a šikmých do 30st. termoplastmi fóliou PVC plnoplošne lepenou</t>
  </si>
  <si>
    <t>167</t>
  </si>
  <si>
    <t>FATRAFOL 810 fólia 1,50 mm  šedá</t>
  </si>
  <si>
    <t>168</t>
  </si>
  <si>
    <t>Zhotov. povlak. krytiny striech plochých a šikmýchdo 30st. ostatné z ochrannej textílie ochran. vrstvy</t>
  </si>
  <si>
    <t>169</t>
  </si>
  <si>
    <t>Geotextílie netkané polypropylénové Tatratex pp 400</t>
  </si>
  <si>
    <t>170</t>
  </si>
  <si>
    <t>Presun hmôt pre izoláciu povlakovej krytiny v objektoch výšky nad 6 do 12 m</t>
  </si>
  <si>
    <t>171</t>
  </si>
  <si>
    <t>Montáž tepelnej izolácie rohožami, pásmi,dielcami,doskami stropov, vrchom - klad. voľne</t>
  </si>
  <si>
    <t>172</t>
  </si>
  <si>
    <t>Doska z ľahčeného polystyrénu 1000x500x100mm  22,5 kg/m3</t>
  </si>
  <si>
    <t>173</t>
  </si>
  <si>
    <t>Montáž tepelnej izolácie rohožami, pásmi,dielcami,doskami stropov, rebrovým spodkom s úpravou viaz. d</t>
  </si>
  <si>
    <t>174</t>
  </si>
  <si>
    <t>Nobasil MPS hrúbky  160 mm,  doska z minerálnej vlny</t>
  </si>
  <si>
    <t>175</t>
  </si>
  <si>
    <t>Nobasil MPS hrúbky  180 mm,  doska z minerálnej vlny</t>
  </si>
  <si>
    <t>176</t>
  </si>
  <si>
    <t>Montáž tepelnej izolácie rohožami, pásmi,dielcami,doskami podláh, jednovrstvová</t>
  </si>
  <si>
    <t>177</t>
  </si>
  <si>
    <t>ISOVER Extrud polystyrén  Styrodur 2800 C hrúbka 50mm</t>
  </si>
  <si>
    <t>178</t>
  </si>
  <si>
    <t>ISOVER Extrud polystyrén  Styrodur 2800 C hrúbka 60mm</t>
  </si>
  <si>
    <t>179</t>
  </si>
  <si>
    <t>Izolácie tepelné podláh, stropov zvrchu,striech prekrytím pásom PE fólie</t>
  </si>
  <si>
    <t>180</t>
  </si>
  <si>
    <t>Presun hmôt pre izolácie tepelné v objektoch výšky nad 6 m do 12 m</t>
  </si>
  <si>
    <t>181</t>
  </si>
  <si>
    <t>Zvláštne výkony hoblovania reziva na stavenisku, plošné</t>
  </si>
  <si>
    <t>182</t>
  </si>
  <si>
    <t>Montáž viazaných konštrukcií krovov striech z reziva priemernej plochy do 120 cm2</t>
  </si>
  <si>
    <t>183</t>
  </si>
  <si>
    <t>Montáž viazaných konštrukcií krovov striech z reziva priemernej plochy 120-224 cm2</t>
  </si>
  <si>
    <t>184</t>
  </si>
  <si>
    <t>Montáž viazaných konštrukcií krovov striech z reziva priemernej plochy 224-288 cm2</t>
  </si>
  <si>
    <t>185</t>
  </si>
  <si>
    <t>Montáž viazaných konštrukcií krovov striech z reziva priemernej plochy 288-450 cm2</t>
  </si>
  <si>
    <t>186</t>
  </si>
  <si>
    <t>Montáž debnenia a latovania striech rovných alebo oblukových z dosiek hrubých na zraz hr. do 32 m</t>
  </si>
  <si>
    <t>187</t>
  </si>
  <si>
    <t>Montáž debnenia a latovania štítových odkvapových ríms pri vzdialenosti lát 220-360 mm</t>
  </si>
  <si>
    <t>188</t>
  </si>
  <si>
    <t>Dosky a fošne omietané SM/JD akosť I 18-22x250-300</t>
  </si>
  <si>
    <t>189</t>
  </si>
  <si>
    <t>Dosky a fošne omietané SM/JD akosť I 24-32x250-300</t>
  </si>
  <si>
    <t>190</t>
  </si>
  <si>
    <t>Hranol smrekový 1 400-650x120x120-180  a</t>
  </si>
  <si>
    <t>191</t>
  </si>
  <si>
    <t>Drevený lepený nosník 120/480/12283</t>
  </si>
  <si>
    <t>192</t>
  </si>
  <si>
    <t>Spojovacie a ochranné prostriedky svorky, dosky, klince, pásová oceľ, vruty, impregnácia</t>
  </si>
  <si>
    <t>193</t>
  </si>
  <si>
    <t>Kotviaci prvok väzničky KP1</t>
  </si>
  <si>
    <t>194</t>
  </si>
  <si>
    <t>Kotviaci prvok väzničky ľavý  KP2</t>
  </si>
  <si>
    <t>195</t>
  </si>
  <si>
    <t>Kotviaci prvok väzničky pravý KP3</t>
  </si>
  <si>
    <t>196</t>
  </si>
  <si>
    <t>Kotviaci prvok oblúk.segmentu KP4</t>
  </si>
  <si>
    <t>197</t>
  </si>
  <si>
    <t>Kotviaci prvok oblúk.segmentu KP5</t>
  </si>
  <si>
    <t>198</t>
  </si>
  <si>
    <t>Úložný klin z tvrdého dreva UK1 200/159/120</t>
  </si>
  <si>
    <t>199</t>
  </si>
  <si>
    <t>Záklop stropov z dosiek OSB skrutkovaných na trámy na zraz hr. dosky 6 mm</t>
  </si>
  <si>
    <t>200</t>
  </si>
  <si>
    <t>Záklop stropov z dosiek CETRIS jednovrstvových skrutkovaných na trámy na zraz hr. dosky 6 mm</t>
  </si>
  <si>
    <t>201</t>
  </si>
  <si>
    <t>Presun hmôt pre konštrukcie tesárske v objektoch výšky do 12 m</t>
  </si>
  <si>
    <t>202</t>
  </si>
  <si>
    <t>Podhľad RIGIPS RF 1x12, 5-DK,strop trámový drevený,upevnenie priame</t>
  </si>
  <si>
    <t>203</t>
  </si>
  <si>
    <t>Obklad steny sadrokartónom RIGIPS, hr.konštrukcie 30 mm,doska RB 12,5 mm</t>
  </si>
  <si>
    <t>204</t>
  </si>
  <si>
    <t>Presun hmôt pre drevostavby v objektoch výšky do 12 m</t>
  </si>
  <si>
    <t>205</t>
  </si>
  <si>
    <t>Krytiny z titánzinkového plechu Ti-Zn strešné zo šablón so sklonom strechy nad 45 st.,</t>
  </si>
  <si>
    <t>206</t>
  </si>
  <si>
    <t>Krytiny z titánzinkového plechu Ti-Zn železobetónových dosiek vrátane plechu.</t>
  </si>
  <si>
    <t>207</t>
  </si>
  <si>
    <t>Oplech. z plechu Ti-Zn odkvapov na strechách s tvrd. kryt. zo segmentov dĺžky nad 500 mm rš. 400 mm</t>
  </si>
  <si>
    <t>208</t>
  </si>
  <si>
    <t>Mriežka ťahokov š=170</t>
  </si>
  <si>
    <t>209</t>
  </si>
  <si>
    <t>Oplech. z plechu Ti-Zn odkvapov na strechách s tvrd. kryt. zo segmentov dĺžky nad 500 mm rš. 660 mm</t>
  </si>
  <si>
    <t>210</t>
  </si>
  <si>
    <t>Lemovanie z plechu Ti-Zn múrov na ploch. strechách vrát. rohov, spojov a ukončenia rš. 660 mm</t>
  </si>
  <si>
    <t>211</t>
  </si>
  <si>
    <t>Lemovanie z plechu Ti-Zn na plochých strechách s krycím plechom nadmur.z 2 ks, rš. 660 mm</t>
  </si>
  <si>
    <t>212</t>
  </si>
  <si>
    <t>Žlaby z plechu Ti-Zn vrátane hákov a dilatácií pododkvapové polkruhové rš. 400 mm</t>
  </si>
  <si>
    <t>213</t>
  </si>
  <si>
    <t>Žlaby z plechu Ti-Zn medzistrešné alebo zaatikové bez hákov rš. 1100 mm</t>
  </si>
  <si>
    <t>214</t>
  </si>
  <si>
    <t>Ostatné strešné prvky z plechu Ti-Zn, záveterná lišta rš. 250 mm</t>
  </si>
  <si>
    <t>215</t>
  </si>
  <si>
    <t>Ostatné strešné prvky z plechu Ti-Zn, dilatačná pripojovacia lišta rš. 80 mm</t>
  </si>
  <si>
    <t>216</t>
  </si>
  <si>
    <t>Oplechovanie parapetov z plechu Ti-Zn rš. 250 mm</t>
  </si>
  <si>
    <t>217</t>
  </si>
  <si>
    <t>Oplechovanie ríms a ozdobných prvkov z plechu Ti-Zn rš. 200 mm</t>
  </si>
  <si>
    <t>218</t>
  </si>
  <si>
    <t>Oplechovanie ríms a ozdobných prvkov z plechu Ti-Zn rš. 330 mm</t>
  </si>
  <si>
    <t>219</t>
  </si>
  <si>
    <t>Oplechovanie z plechu Ti-Zn múrov a nadmuroviek rš. 500 mm</t>
  </si>
  <si>
    <t>220</t>
  </si>
  <si>
    <t>Oplechovanie z plechu Ti-Zn múrov a nadmuroviek rš. 600 mm</t>
  </si>
  <si>
    <t>221</t>
  </si>
  <si>
    <t>Oplechovanie z plechu Ti-Zn múrov a nadmuroviek rš. 750 mm</t>
  </si>
  <si>
    <t>222</t>
  </si>
  <si>
    <t>Odpadové rúry z plechu Ti-Zn štvorcové o strane 100 mm</t>
  </si>
  <si>
    <t>223</t>
  </si>
  <si>
    <t>Odpadové rúry z plechu Ti-Zn štvorcové o strane 120 mm</t>
  </si>
  <si>
    <t>224</t>
  </si>
  <si>
    <t>Presun hmôt pre konštrukcie klampiarske v objektoch výšky nad 6 do 12 m</t>
  </si>
  <si>
    <t>225</t>
  </si>
  <si>
    <t>Pokrytie strechy fóliou NICOFOL 210 GR/M2</t>
  </si>
  <si>
    <t>226</t>
  </si>
  <si>
    <t>Presun hmôt pre tvrdé krytiny v objektoch výšky nad 6 do 12 m</t>
  </si>
  <si>
    <t>227</t>
  </si>
  <si>
    <t>Montáž okna kompletizovaného jednoduchého do zamurovaného okenného rámu, pevné nad 1,50 m2</t>
  </si>
  <si>
    <t>228</t>
  </si>
  <si>
    <t>Montáž okna kompletiz.zdvojeného do muriva drevo-hliník, otvár.,skláp.,1krídl. nad 1,45 m2</t>
  </si>
  <si>
    <t>229</t>
  </si>
  <si>
    <t>Montáž okna kompletiz.zdvojeného do muriva drevo-hliník, otvár.,skláp.,2krídl. do 1,45 m2</t>
  </si>
  <si>
    <t>230</t>
  </si>
  <si>
    <t>Montáž okna kompletiz.zdvojeného do muriva drevo-hliník, otvár.,skláp.,2krídl. nad 2,10 m2</t>
  </si>
  <si>
    <t>231</t>
  </si>
  <si>
    <t>Drevené dvojdielne okno s dvomi sklopnými krídlami 2100/600/60, OK01a</t>
  </si>
  <si>
    <t>232</t>
  </si>
  <si>
    <t>Drevené dvojdielne okno s dvomi sklopnými krídlami 1750/600/60, OK01b</t>
  </si>
  <si>
    <t>233</t>
  </si>
  <si>
    <t>Drevené dvojdielne okno s dvomi sklopnými krídlami 2000/1450/60, OK02</t>
  </si>
  <si>
    <t>234</t>
  </si>
  <si>
    <t>Drevené dvojdielne okno s priečnikom, pevný a otváravo-sklopný diel 940/2850/60, OK03</t>
  </si>
  <si>
    <t>235</t>
  </si>
  <si>
    <t>Drevené trojdielne okno, spodná a bočná časť pevná, 1otváravo-sklopné kídlo 1450/2850/60, OK04</t>
  </si>
  <si>
    <t>236</t>
  </si>
  <si>
    <t>Drevené jednodielne okno, pevné 1460/1157/60 s oblúkovým nadpražím, OK05</t>
  </si>
  <si>
    <t>237</t>
  </si>
  <si>
    <t>Drevené jednodielne okno, pevné 500/1335/60 s oblúkovým nadpražím, OK06</t>
  </si>
  <si>
    <t>238</t>
  </si>
  <si>
    <t>Drevené jednodielne okno, pevné 1460/1562/60 s oblúkovým nadpražím, OK07</t>
  </si>
  <si>
    <t>239</t>
  </si>
  <si>
    <t>Drevené jednodielne okno, pevné 500/1566/60 s oblúkovým nadpražím, OK08</t>
  </si>
  <si>
    <t>240</t>
  </si>
  <si>
    <t>Drevené jednodielne okno, pevné 1460/1562/60 s oblúkovým nadpražím, OK09</t>
  </si>
  <si>
    <t>241</t>
  </si>
  <si>
    <t>Drevené jednodielne okno, pevné 500/1335/60 s oblúkovým nadpražím, OK10</t>
  </si>
  <si>
    <t>242</t>
  </si>
  <si>
    <t>Drevené jednodielne okno, pevné 1460/1157/60 s oblúkovým nadpražím, OK11</t>
  </si>
  <si>
    <t>243</t>
  </si>
  <si>
    <t>Drevené jednodielne okno, pevné 600/2850/60, OK12</t>
  </si>
  <si>
    <t>244</t>
  </si>
  <si>
    <t>Drevené dvojdielne okno,s pevnými časťami 1750/600/60, OK13</t>
  </si>
  <si>
    <t>245</t>
  </si>
  <si>
    <t>Montáž balk.dverí kompletiz.zdvojených do muriva jednokrídl. š.do 1m s nadsvetlíkom</t>
  </si>
  <si>
    <t>246</t>
  </si>
  <si>
    <t>Montáž balk.dverí kompletiz.zdvojených do muriva 1krídl.š.do 1m so zaskl. dielmi bez nadsvet.</t>
  </si>
  <si>
    <t>247</t>
  </si>
  <si>
    <t>Montáž balk.dverí kompletiz.zdvojených do muriva dvojkrídlových, šírky do 1800 mm s nadsvetlíkom</t>
  </si>
  <si>
    <t>248</t>
  </si>
  <si>
    <t>Drevené dvere dvojkrídlové,presklené s preskleným nadsvetlíkom 2000/2850/60, DE01</t>
  </si>
  <si>
    <t>249</t>
  </si>
  <si>
    <t>Drevené dvere dvojkrídlové,s plnou výplňou,s preskleným nadsvetlíkom 2000/2850/60, DE02</t>
  </si>
  <si>
    <t>250</t>
  </si>
  <si>
    <t>Drevené dvere jednokrídlové otočné,s plnou výplňou,s preskleným nadsvetlíkom 1250/2850/120, DE03</t>
  </si>
  <si>
    <t>251</t>
  </si>
  <si>
    <t>Drevená stena zasklená,s dvojkrídlovými dverami,postranným presklením a nadsvetlíkom 3000/2850/60 ZSe01</t>
  </si>
  <si>
    <t>252</t>
  </si>
  <si>
    <t>Drevená stena zasklená,s jednokrídlovými dverami,s postranným svetlíkom 1500/2400/60, ZSe02</t>
  </si>
  <si>
    <t>253</t>
  </si>
  <si>
    <t>Drevená stena zasklená,s jednokrídlovými dverami,s postranným svetlíkom 1500/2400/60, ZSe03</t>
  </si>
  <si>
    <t>254</t>
  </si>
  <si>
    <t>Montáž dverového krídla kompletiz.otváravého z tvrdého dreva s polodrážkou, jednokrídlové</t>
  </si>
  <si>
    <t>255</t>
  </si>
  <si>
    <t>Dvere vnútorné hladké dýhované jednokrídlové plné MH 60x197 cm prefa</t>
  </si>
  <si>
    <t>256</t>
  </si>
  <si>
    <t>Dvere vnútorné hladké dýhované jednokrídlové plné MH 70x197 cm prefa</t>
  </si>
  <si>
    <t>257</t>
  </si>
  <si>
    <t>Dvere vnútorné hladké dýhované jednokrídlové plné MH 90x197 cm prefa</t>
  </si>
  <si>
    <t>258</t>
  </si>
  <si>
    <t>Dvere vnútorné hladké dýhované jednokrídlové plné MH 80x197 cm prefa</t>
  </si>
  <si>
    <t>259</t>
  </si>
  <si>
    <t>Montáž dverového krídla kompletiz.otváravého nadsvetlíkového z tvrdého dreva, výšky nad 500 mm</t>
  </si>
  <si>
    <t>260</t>
  </si>
  <si>
    <t>Nadsvetlík drevený pevný 600/900</t>
  </si>
  <si>
    <t>261</t>
  </si>
  <si>
    <t>Montáž parapetnej dosky drevenej šírky do 300 mm, dĺžky do 1000 mm</t>
  </si>
  <si>
    <t>262</t>
  </si>
  <si>
    <t>Montáž parapetnej dosky drevenej šírky do 300 mm, dĺžky 1000-1600 mm</t>
  </si>
  <si>
    <t>263</t>
  </si>
  <si>
    <t>Montáž parapetnej dosky drevenej šírky do 300 mm, dĺžky 1600-2600 mm</t>
  </si>
  <si>
    <t>264</t>
  </si>
  <si>
    <t>Parapetná doska vlhkostivzdorná DTD vrchná vrstva: CPL laminát SPRELA 0,7 mm  širka 300 mm</t>
  </si>
  <si>
    <t>265</t>
  </si>
  <si>
    <t>Montáž prahu dverí, jednokrídlových</t>
  </si>
  <si>
    <t>266</t>
  </si>
  <si>
    <t>Prah dubový dĺžky 72 šírky 15 cm</t>
  </si>
  <si>
    <t>267</t>
  </si>
  <si>
    <t>Prah dubový dĺžky 92 šírky 15 cm</t>
  </si>
  <si>
    <t>268</t>
  </si>
  <si>
    <t>Montáž zárubní obložkových pre dvere dvojkrídlové hr.steny do 170 mm</t>
  </si>
  <si>
    <t>269</t>
  </si>
  <si>
    <t>Zárubňa dýhovaná, obložková, dub/buk, do hrúbky múru 220      APEX  BB</t>
  </si>
  <si>
    <t>270</t>
  </si>
  <si>
    <t>Presun hmot pre konštrukcie stolárske v objektoch výšky nad 6 do 12 m</t>
  </si>
  <si>
    <t>271</t>
  </si>
  <si>
    <t>Montáž zábradlí schodiskových z profilovej ocele na oceľovú konštr., s hmotn. 1 m zábradlia nad 40kg</t>
  </si>
  <si>
    <t>272</t>
  </si>
  <si>
    <t>Exteriérové zábadlie s madlom 8950mm,oceľ+nerez, Z02</t>
  </si>
  <si>
    <t>273</t>
  </si>
  <si>
    <t>Exteriérové zábadlie s madlom 1800mm,oceľ+nerez, Z03</t>
  </si>
  <si>
    <t>274</t>
  </si>
  <si>
    <t>Exteriérové zábadlie s madlom 1550mm,oceľ+nerez, Z04</t>
  </si>
  <si>
    <t>275</t>
  </si>
  <si>
    <t>Vodiaca tyč pre vozíčkarov 9435mm,oceľ+nerez, Z05</t>
  </si>
  <si>
    <t>276</t>
  </si>
  <si>
    <t>Zavesený odvetraný obklad fasády na Al rošte z laminovaných panelov</t>
  </si>
  <si>
    <t>277</t>
  </si>
  <si>
    <t>Montáž ostatných atypických kovových stavebných doplnkových konštrukcií nad 5 do 10 kg</t>
  </si>
  <si>
    <t>kg</t>
  </si>
  <si>
    <t>278</t>
  </si>
  <si>
    <t>Montáž ostatných atypických kovových stavebných doplnkových konštrukcií nad 10 do 20 kg</t>
  </si>
  <si>
    <t>279</t>
  </si>
  <si>
    <t>Záchytný systém ZS1</t>
  </si>
  <si>
    <t>280</t>
  </si>
  <si>
    <t>Konštrukcia pre osadenie zvona 2300/900/910, oceľ+nerez, Z01</t>
  </si>
  <si>
    <t>281</t>
  </si>
  <si>
    <t>Konštrukcia tienenia,oceľ+textil, Z09</t>
  </si>
  <si>
    <t>282</t>
  </si>
  <si>
    <t>Presun hmôt pre kovové stavebné doplnkové konštrukcie v objektoch výšky nad 6 do 12 m</t>
  </si>
  <si>
    <t>283</t>
  </si>
  <si>
    <t>Montáž obkladov schodiskových stupňov z dlaždíc keramických do tmelu, hladké 300x300 mm</t>
  </si>
  <si>
    <t>284</t>
  </si>
  <si>
    <t>Montáž soklíkov z obkladačiek porovinových do tmelu, rovné 300x150 mm,výška 150 mm</t>
  </si>
  <si>
    <t>285</t>
  </si>
  <si>
    <t>Montáž podláh z dlaždíc keram. ukl. do tmelu flexibil.bez povrchové úpravy alebo glaz. hlad.300x300mm</t>
  </si>
  <si>
    <t>286</t>
  </si>
  <si>
    <t>Dlaždice keramické La Futura   Basalto -  300x300</t>
  </si>
  <si>
    <t>287</t>
  </si>
  <si>
    <t>Dlaždice keramické  Gardenia Orchidea   Theatrum 410x410</t>
  </si>
  <si>
    <t>288</t>
  </si>
  <si>
    <t>Soklík keramický h=80mm</t>
  </si>
  <si>
    <t>289</t>
  </si>
  <si>
    <t>Soklík keramický h=150mm</t>
  </si>
  <si>
    <t>290</t>
  </si>
  <si>
    <t>Presun hmôt pre podlahy z dlaždíc v objektoch výšky nad 6 do 12 m</t>
  </si>
  <si>
    <t>291</t>
  </si>
  <si>
    <t>Montáž obkladu schodiskových stupňov doskami z mäkkých a tvrdých kameňov hr. 30 mm</t>
  </si>
  <si>
    <t>292</t>
  </si>
  <si>
    <t>Montáž obkladu schodiskových stupňov podstupnicovými doskami v.do 200 mm, hr. do 30 mm vrátane</t>
  </si>
  <si>
    <t>293</t>
  </si>
  <si>
    <t>Nástupnice brúsené stupeň 280 hrúbky 3cm I/2</t>
  </si>
  <si>
    <t>294</t>
  </si>
  <si>
    <t>Podstupnice leštené stupeň 150 hrúbky 3cm I/3</t>
  </si>
  <si>
    <t>295</t>
  </si>
  <si>
    <t>Kladenie dlažby z kameňa z pravouhlých dosiek alebo dlaždíc hr. do 30 mm vrátane</t>
  </si>
  <si>
    <t>296</t>
  </si>
  <si>
    <t>Dosky obkladové brúsené hrúbky 3cm II/1</t>
  </si>
  <si>
    <t>297</t>
  </si>
  <si>
    <t>Presun hmôt pre kamennú dlažbu v objektoch výšky nad 6 do 12 m</t>
  </si>
  <si>
    <t>298</t>
  </si>
  <si>
    <t>Lepenie povlakových podláh gumových z pásov</t>
  </si>
  <si>
    <t>299</t>
  </si>
  <si>
    <t>Podlahovina z PVC hr 2.5mm</t>
  </si>
  <si>
    <t>300</t>
  </si>
  <si>
    <t>Presun hmôt pre podlahy povlakové v objektoch výšky nad 6 do 12 m</t>
  </si>
  <si>
    <t>301</t>
  </si>
  <si>
    <t>Montáž obkladov stien z obkladačiek hutných, keramických do tmelu flexibil., veľkosť 300x200 mm</t>
  </si>
  <si>
    <t>302</t>
  </si>
  <si>
    <t>Dlaždice keramické s hladkým povrchom líca úprava 1 A 300x200x10 3 Ia</t>
  </si>
  <si>
    <t>303</t>
  </si>
  <si>
    <t>Montáž plastových profilov pre obklad do tmelu - roh steny</t>
  </si>
  <si>
    <t>304</t>
  </si>
  <si>
    <t>Montáž obkladov vonkajších stien z obkladačiek tehlových kladených do malty veľ. 290 x 65 mm</t>
  </si>
  <si>
    <t>305</t>
  </si>
  <si>
    <t>Obkladačky keramické mrazuvzdorné 900/300/9 (300/150/9)</t>
  </si>
  <si>
    <t>306</t>
  </si>
  <si>
    <t>Presun hmôt pre obklady keramické v objektoch výšky nad 6 do 12 m</t>
  </si>
  <si>
    <t>307</t>
  </si>
  <si>
    <t>Montáž obkladov stien pravouhl. doskami z mäkkých kameňov s lícom rovným, hr. do 25mm z remienkov</t>
  </si>
  <si>
    <t>308</t>
  </si>
  <si>
    <t>Andezit tmavosivý,formátovaný, rezaný do pásov hr.10-30mm</t>
  </si>
  <si>
    <t>309</t>
  </si>
  <si>
    <t>Montáž obkladu parapetov doskami z tvrdých kameňov, hr. do 50 mm</t>
  </si>
  <si>
    <t>310</t>
  </si>
  <si>
    <t>Parapetná doska z kameňa hr. 20mm s lešteným povrchom</t>
  </si>
  <si>
    <t>311</t>
  </si>
  <si>
    <t>Presun hmôt pre kamenné obklady v objektoch výšky nad 6 do 12 m</t>
  </si>
  <si>
    <t>312</t>
  </si>
  <si>
    <t>Nátery kov.stav.doplnk.konštr. syntetické farby šedej na vzduchu schnúce dvojnásobné</t>
  </si>
  <si>
    <t>313</t>
  </si>
  <si>
    <t>Nátery kov.stav.doplnk.konštr. polyuretánové farby šedej jednonásobné 2x s emailovaním</t>
  </si>
  <si>
    <t>314</t>
  </si>
  <si>
    <t>Nátery stolárských výrobkov syntetické lazurovacím lakom 3x lakovaním</t>
  </si>
  <si>
    <t>315</t>
  </si>
  <si>
    <t>Nátery stolárskych výrobkov polyuretanové dvojnásobné 1x s emailovaním</t>
  </si>
  <si>
    <t>316</t>
  </si>
  <si>
    <t>Nátery tesárskych konštrukcií povrchová impregnácia Bochemitom QB</t>
  </si>
  <si>
    <t>317</t>
  </si>
  <si>
    <t>Nátery olejové farby bielej omietok stien dvojnás. 2x email a 3x plným tmel.</t>
  </si>
  <si>
    <t>318</t>
  </si>
  <si>
    <t>Náter farbami ekologickými riediteľnými vodou PAMLATEXOM univerzálnym bielym stropov dvojnásobný</t>
  </si>
  <si>
    <t>319</t>
  </si>
  <si>
    <t>Náter farbami ekologickými riediteľnými vodou PAMLATEXOM univerzálnym bielym stien dvojnásobný</t>
  </si>
  <si>
    <t>320</t>
  </si>
  <si>
    <t>Náter farbami ekologickými riediteľnými vodou SADAKRINOM bielym pre náter sadrokartón. stropov 2x</t>
  </si>
  <si>
    <t>VP - Práce naviac</t>
  </si>
  <si>
    <t>PN</t>
  </si>
  <si>
    <t xml:space="preserve">1b - SO 101 Elektroinštalácia, bleskozvod </t>
  </si>
  <si>
    <t>M - Práce a dodávky M</t>
  </si>
  <si>
    <t xml:space="preserve">    21-M - Elektromontáže</t>
  </si>
  <si>
    <t xml:space="preserve">    46-M - Zemné práce pri extr.mont.prácach</t>
  </si>
  <si>
    <t>Škatuľa prístrojová bez zapojenia (1901, KP 68, KZ 3)</t>
  </si>
  <si>
    <t>Škatuľa odbočná s viečkom, bez zapojenia (1902, KO 68) kruhová</t>
  </si>
  <si>
    <t>Škatuľa HENSEL</t>
  </si>
  <si>
    <t>Osadenie WAGO svorky</t>
  </si>
  <si>
    <t>Rúrka UPRM 32</t>
  </si>
  <si>
    <t>Rúrka FXP 25</t>
  </si>
  <si>
    <t>Rúrka FXP 32</t>
  </si>
  <si>
    <t>Rúrka FXP 40</t>
  </si>
  <si>
    <t>Rúrka UPRM 25</t>
  </si>
  <si>
    <t>Ukončenie vodičov v rozvádzač. vč. zapojenia a vodičovej koncovky do 2.5 mm2</t>
  </si>
  <si>
    <t>Ukončenie vodičov v rozvádzač. vč. zapojenia a vodičovej koncovky do 16 mm2</t>
  </si>
  <si>
    <t>Spínač polozapustený a zapustený vč.zapojenia jednopólový - radenie 1</t>
  </si>
  <si>
    <t>Spínač polozapustený a zapustený vč.zapojenia sériový prep.stried. - radenie 5 A</t>
  </si>
  <si>
    <t>Spínač polozapustený a zapustený vč.zapojenia dvojitý prep.stried. - radenie 5 B</t>
  </si>
  <si>
    <t>Spínač polozapustený a zapustený vč.zapojenia stried.prep.- radenie 6</t>
  </si>
  <si>
    <t>Vačkový spínač S16 JP</t>
  </si>
  <si>
    <t>Relé SMR-T</t>
  </si>
  <si>
    <t>Stmievač NIKO</t>
  </si>
  <si>
    <t>Domová zásuvka polozapustená alebo zapustená vč. zapojenia 10/16 A 250 V 2P + Z</t>
  </si>
  <si>
    <t>Poistkový náboj vč.montáže nožový náboj do 500 V</t>
  </si>
  <si>
    <t>Tlačidlový domový ovládač polozapust. alebo zapustený vč. zapojenia bez signálky</t>
  </si>
  <si>
    <t>Montáž oceľolechovej rozvodnice do váhy 100 kg</t>
  </si>
  <si>
    <t>Poistková skriňa, osadenie bez murárských prác a zapojenie vodičov, plastová skriňa SPP</t>
  </si>
  <si>
    <t>Montáž reflektora</t>
  </si>
  <si>
    <t>Svietidlo žiarivkové - 1x kompaktný zdroj</t>
  </si>
  <si>
    <t>Svietidlo žiarivkové - 2x kompaktný zdroj</t>
  </si>
  <si>
    <t>Svietidlo žiarivkové - 4x kompaktný zdroj</t>
  </si>
  <si>
    <t>Svietidlo núdzové</t>
  </si>
  <si>
    <t>Uzemňovacie vedenie v zemi včít. svoriek,prepojenia, izolácie spojov FeZn do 120 mm2</t>
  </si>
  <si>
    <t>Uzemňovacie vedenie v zemi včít. svoriek,prepojenia, izolácie spojov FeZn D 8 - 10 mm</t>
  </si>
  <si>
    <t>Bleskozvodová svorka do 2 skrutiek (SS, SR 03)</t>
  </si>
  <si>
    <t>Bleskozvodová svorka nad 2 skrutky (ST, SJ, SK, SZ, SR 01, 02, SP1)</t>
  </si>
  <si>
    <t>Urobenie zvaru dl. 10 cm</t>
  </si>
  <si>
    <t>Náter zvaru</t>
  </si>
  <si>
    <t>Ochranná prípojnica</t>
  </si>
  <si>
    <t>Označenie zvodov štítkami smaltované, z umelej hmot</t>
  </si>
  <si>
    <t>Vodič NN a VN pevne uložený CY        4</t>
  </si>
  <si>
    <t>Vodič NN a VN pevne uložený CY       25</t>
  </si>
  <si>
    <t>Silový kábel 750 - 1000 V /mm2/ pevne uložený CYKY-CYKYm 750 V 2x1.5</t>
  </si>
  <si>
    <t>Silový kábel 750 - 1000 V /mm2/ pevne uložený CYKY-CYKYm 750 V 3x1.5</t>
  </si>
  <si>
    <t>Silový kábel 750 - 1000 V /mm2/ pevne uložený CYKY-CYKYm 750 V 3x2.5</t>
  </si>
  <si>
    <t>Silový kábel 750 - 1000 V /mm2/ pevne uložený CYKY-CYKYm 750 V 4x1.5</t>
  </si>
  <si>
    <t>Silový kábel 750 - 1000 V /mm2/ pevne uložený CYKY-CYKYm 750 V 4x16</t>
  </si>
  <si>
    <t>Silový kábel 750 - 1000 V /mm2/ pevne uložený CYKY-CYKYm 750 V 5x1.5</t>
  </si>
  <si>
    <t>Silový kábel 750 - 1000 V /mm2/ pevne uložený CYKY-CYKYm 750 V 5x2.5</t>
  </si>
  <si>
    <t>Svietidlo A1</t>
  </si>
  <si>
    <t>Svietidlo A2</t>
  </si>
  <si>
    <t>Svietidlo B1</t>
  </si>
  <si>
    <t>Svietidlo B2</t>
  </si>
  <si>
    <t>Svietidlo C1</t>
  </si>
  <si>
    <t>Svietidlo D1</t>
  </si>
  <si>
    <t>Svietidlo D2</t>
  </si>
  <si>
    <t>Svietidlo E2</t>
  </si>
  <si>
    <t>Svietidlo F2</t>
  </si>
  <si>
    <t>Svietidlo G2</t>
  </si>
  <si>
    <t>Svietidlo H1</t>
  </si>
  <si>
    <t>Svietidlo J1</t>
  </si>
  <si>
    <t>Svietidlo K1</t>
  </si>
  <si>
    <t>Svietidlo N1</t>
  </si>
  <si>
    <t>Svetelné zdroje PHILIPS lineárna žiarivka  MASTER TL-DSUPER 80 36W/840</t>
  </si>
  <si>
    <t>Kompaktná žiaivka PL/S/2 P9W/WH</t>
  </si>
  <si>
    <t>HAL-TDS 300W BA WH</t>
  </si>
  <si>
    <t>Rozvádzač RH1</t>
  </si>
  <si>
    <t>Skriňa SPP7</t>
  </si>
  <si>
    <t>Poistková patróna PHN 1  40A gG</t>
  </si>
  <si>
    <t>Ekvipotencionálna prípojnica EPS2 + KO125E</t>
  </si>
  <si>
    <t>Spínač NIKO 170-71100, 101-61105</t>
  </si>
  <si>
    <t>Spínač NIKO 170-71500, 101-61505</t>
  </si>
  <si>
    <t>Spínač 170-71600, 101-61105</t>
  </si>
  <si>
    <t>Spínač 170-72600, 101-61505</t>
  </si>
  <si>
    <t>Spínač 170-70000, 101-61105</t>
  </si>
  <si>
    <t>Zásuvka NIKO 170-73100, 101-66601</t>
  </si>
  <si>
    <t>Spínač vačkový S16 JP 1103</t>
  </si>
  <si>
    <t>Rámik NIKO 1x - 120-76100</t>
  </si>
  <si>
    <t>Rámik NIKO 2x - 120-76800</t>
  </si>
  <si>
    <t>Rámik NIKO 3x - 120-76700</t>
  </si>
  <si>
    <t>Rámik NIKO 4x - 120-76400</t>
  </si>
  <si>
    <t>Stmievač NIKO 310-01400, 101-31000</t>
  </si>
  <si>
    <t>HR-Svorka SS</t>
  </si>
  <si>
    <t>HR-Svorka SR 03</t>
  </si>
  <si>
    <t>HR-Svorka SP</t>
  </si>
  <si>
    <t>HR-Svorka SK</t>
  </si>
  <si>
    <t>HR-Svorka ST</t>
  </si>
  <si>
    <t>HR-Svorka SZ</t>
  </si>
  <si>
    <t>HR-Svorka SO</t>
  </si>
  <si>
    <t>Orientačný štítok OR 01</t>
  </si>
  <si>
    <t>Podpera KF č.253030</t>
  </si>
  <si>
    <t>HR-Zberná tyč JP2 č.483200</t>
  </si>
  <si>
    <t>Dilatačná prepojka</t>
  </si>
  <si>
    <t>Prepojovací pásik</t>
  </si>
  <si>
    <t>HR-Podpera PV 01</t>
  </si>
  <si>
    <t>HR-Držiak DJ 01</t>
  </si>
  <si>
    <t>Lak asfaltový</t>
  </si>
  <si>
    <t>Vodič medený CY 4   žltozelený</t>
  </si>
  <si>
    <t>Vodič medený CY 25   žltozelený</t>
  </si>
  <si>
    <t>Kábel silový medený CYKY-O  2x1,5</t>
  </si>
  <si>
    <t>Kábel silový medený CYKY-O  3x1,5</t>
  </si>
  <si>
    <t>Kábel silový medený CYKY-O  4x1,5</t>
  </si>
  <si>
    <t>Kábel silový medený CYKY-J  3x1,5</t>
  </si>
  <si>
    <t>Kábel silový medený CYKY-J  5x1,5</t>
  </si>
  <si>
    <t>Kábel silový medený CYKY-J  3x2,5</t>
  </si>
  <si>
    <t>Kábel silový medený CYKY-J 4x16</t>
  </si>
  <si>
    <t>Kábel silový medený CYKY-J  5x2,5</t>
  </si>
  <si>
    <t>Krabica prístrojová  typ: KP 67/2   "111001549</t>
  </si>
  <si>
    <t>Krabica HENSEL KF9040/Z</t>
  </si>
  <si>
    <t>Krabica KPR 68</t>
  </si>
  <si>
    <t>Krabica  KU 68-1902</t>
  </si>
  <si>
    <t>Drôt pozinkovaný mäkký 11343 D 8.00mm</t>
  </si>
  <si>
    <t>Drôt pozinkovaný mäkký 11343 D 10.00mm</t>
  </si>
  <si>
    <t>HR-Pasovina 30/4</t>
  </si>
  <si>
    <t>Svorka WAGO 273-104</t>
  </si>
  <si>
    <t>Svorka WAGO 273-105</t>
  </si>
  <si>
    <t>I-Rúrka FXP 25</t>
  </si>
  <si>
    <t>I-Rúrka FXP 32</t>
  </si>
  <si>
    <t>I-Rúrka FXP 40</t>
  </si>
  <si>
    <t>I-Rúrka UPRM 25</t>
  </si>
  <si>
    <t>I-Rúrka UPRM 32</t>
  </si>
  <si>
    <t>Podružný materiál</t>
  </si>
  <si>
    <t>Podiel pridružených výkonov</t>
  </si>
  <si>
    <t>Hĺbenie káblovej ryhy 35 cm širokej a 70 cm hlbokej, v zemine triedy 3</t>
  </si>
  <si>
    <t>Ručný zásyp nezap. káblovej ryhy bez zhutn. zeminy, 35 cm širokej, 70 cm hlbokej v zemine tr. 3</t>
  </si>
  <si>
    <t>Vybúranie otvoru 0,01-0,025m2, úpr. omietky, múr z tvrdo pál. tehál alebo sted. tvrd. kam. hrúbky 45</t>
  </si>
  <si>
    <t>1c - SO 101 Slaboprúd</t>
  </si>
  <si>
    <t xml:space="preserve">    DOD - Dodávka</t>
  </si>
  <si>
    <t xml:space="preserve">    DOD EI - Dodávka EI mat.</t>
  </si>
  <si>
    <t xml:space="preserve">    22-M - Montáže oznam. a zabezp. zariadení</t>
  </si>
  <si>
    <t>ATS 1099 Ústredňa 8 až 32 vstupov, 2 oblasti</t>
  </si>
  <si>
    <t>ATS 1110 LCD klávesnica, 2 riadky po 16 znakov</t>
  </si>
  <si>
    <t>ATS7120 Telefónny komunikátor</t>
  </si>
  <si>
    <t>5815NT-ART Akustický detektor rozbitia skla, digitálny filter, dosah 7,6m, obdĺžnikový tvar, NBÚ ~D~</t>
  </si>
  <si>
    <t>EV100 PIR (5 záclon) - 6/10m, NC, zrkadlová optika, zóna pod, NBÚ "D"</t>
  </si>
  <si>
    <t>EV125-P PIR ( 7 záclon) - 7/12m, NC, zrkadlová optika, zóna pod, VdS-B, NBÚ ~D~</t>
  </si>
  <si>
    <t>EV425P PIR (9 záclon) - 9/16m, NC, zrkadlová optika, VdS-B, NBÚ "D"</t>
  </si>
  <si>
    <t>BS131N Akumulátor 12V/18 Ah</t>
  </si>
  <si>
    <t>PLN-2AIO120 PLena ALL in One, Plena CD MP3 prehrávač/tuner, 2 zónový zosilovač</t>
  </si>
  <si>
    <t>LBC 3410/01 skrinkový reproduktor 10W</t>
  </si>
  <si>
    <t>LBC 2900/15 ručný dynam.mikrofón</t>
  </si>
  <si>
    <t>Stolný stojan LBC 1227/01</t>
  </si>
  <si>
    <t>8-Port 10/100BaseT/TX Desktop Mini Switch, kovový obal</t>
  </si>
  <si>
    <t>Dopravné 3,6%</t>
  </si>
  <si>
    <t>Presun 1%</t>
  </si>
  <si>
    <t>FTP cat.5</t>
  </si>
  <si>
    <t>WN 104 Kábel netienený 4 žilový - lanko, 4x0,2 mmq</t>
  </si>
  <si>
    <t>I-Rúrka FX  16</t>
  </si>
  <si>
    <t>I-Rúrka FX  25</t>
  </si>
  <si>
    <t>Kábel silový medený CYKY  2Dx01,5</t>
  </si>
  <si>
    <t>Kábel mikrofónny JY-2066</t>
  </si>
  <si>
    <t>Kábel FTP cat.6</t>
  </si>
  <si>
    <t>Krabica  KO-97/5</t>
  </si>
  <si>
    <t>Krabica  KT-250</t>
  </si>
  <si>
    <t>Násten.rozvádzač LC1365.15 výšky 15U</t>
  </si>
  <si>
    <t>16-portový patch panel tienený</t>
  </si>
  <si>
    <t>Zásuvka 2xRJ45 cat.6</t>
  </si>
  <si>
    <t>Napájací panel 5x230V</t>
  </si>
  <si>
    <t>LSA pásik rozpojovací</t>
  </si>
  <si>
    <t>Držiak na LSA pásik</t>
  </si>
  <si>
    <t>Skriňa Krone BOX-A10</t>
  </si>
  <si>
    <t>Telefónne káble SYKFY 5x2x0,5</t>
  </si>
  <si>
    <t>Pomocný materiál</t>
  </si>
  <si>
    <t>Stratné 5%</t>
  </si>
  <si>
    <t>Drážka pre rúrku alebo kábel do D 29 mm s vysekaním,zamurovaním a začistením</t>
  </si>
  <si>
    <t>Škatuľa KO 68 pod omietku,vr.vysekania lôžka,zhotovenie otvorov,bez svoriek a zapojenia vodičov</t>
  </si>
  <si>
    <t>Škatuľa KO 97 pod omietku,vr.vysekania lôžka,zhotovenie otvorov,bez svoriek a zapojenia vodičov</t>
  </si>
  <si>
    <t>Škatuľa KT 250 pod omietku,vr.vysekania lôžka,zhotovenie otvorov,bez svoriek a zapojenia vodičov</t>
  </si>
  <si>
    <t>Skriňa káblová KS I vysekanie múru,osadenie,zamurovanie,začistenie v tehlovom murive</t>
  </si>
  <si>
    <t>Rúrka PVC  D 16 ulož.pod omietku,vr.napoj.krabíc,vývodiek do pripravenej drážky,(bez dodania krabíc)</t>
  </si>
  <si>
    <t>Rúrka PVC  D 23 ulož.pod omietku,vr.napoj.krabíc,vývodiek do pripravenej drážky,(bez dodania krabíc)</t>
  </si>
  <si>
    <t>Káble bytové SEKU,SYKY do 6 mm vonk.priemeru v rúrkach,lištách,bez odvieč.a zavieč.krabíc</t>
  </si>
  <si>
    <t>Káble bytové SYKFY 5 x 2 x 0,5 uložené v rúrkach,lištách,bez odvieč.a zavieč.krabíc</t>
  </si>
  <si>
    <t>Kábel návestný NCEY 1,0,NCYY 1,5,CYAY do 2,5,počet žíl 2 uložený v rúrkach</t>
  </si>
  <si>
    <t>Inštalácia dátového kábla FTP</t>
  </si>
  <si>
    <t>Inštalácia 19" dátového rozvádzača</t>
  </si>
  <si>
    <t>Inštalácia patch panelu</t>
  </si>
  <si>
    <t>Montáž napájania</t>
  </si>
  <si>
    <t>Inštalácia dvojportovej zásuvky</t>
  </si>
  <si>
    <t>Oživenie a premeranie káblov</t>
  </si>
  <si>
    <t>Montáž switchu</t>
  </si>
  <si>
    <t>Elektrické zabezpečovacie a strážiace zariadenie,montáž ústredne MAU 103,uvedenie do prevádzky</t>
  </si>
  <si>
    <t>Montáž klávesnice</t>
  </si>
  <si>
    <t>Montáž náhrad.zdroja</t>
  </si>
  <si>
    <t>Montáž pasívneho snímača MAP 102,upevnenie,zapojenie káblov,nastavenie a smerovanie</t>
  </si>
  <si>
    <t>Montáž tel. komunikátora</t>
  </si>
  <si>
    <t>Záverečné oživenie a funkčné odskúšanie zariadenia EZS v rozsahu 1 ústredne,odstránenie závad</t>
  </si>
  <si>
    <t>Revízia zariadenia EZS v rozsahu 1 ústredne,preskúšanie funkcie,vypracovanie protokolu o revízii,1SÚ</t>
  </si>
  <si>
    <t>Zariad.závod.rozhlasu,montáž rozhlasovej ústredne TESLA AUR panelovej 4611,nástenná do 100 W</t>
  </si>
  <si>
    <t>Montáž reproduktora do 10 W bez pripojeného regulátora hlasitosti,upevnenie,pripojenie,odskúšanie</t>
  </si>
  <si>
    <t>Montáž mikrofónu,zostavenie stojana,upevnenie mikrofónu,zapojenie a odskúšanie funkcie</t>
  </si>
  <si>
    <t>Oživenie ozvučenia</t>
  </si>
  <si>
    <t>PPV 6%</t>
  </si>
  <si>
    <t>1d - SO 101 Vykurovanie</t>
  </si>
  <si>
    <t xml:space="preserve">    735 - Ústredné kúrenie, vykurov. telesá</t>
  </si>
  <si>
    <t xml:space="preserve">    24-M - Montáže vzduchotechnických zariad.</t>
  </si>
  <si>
    <t>Ostatné - Ostatné</t>
  </si>
  <si>
    <t xml:space="preserve">    HZS - HZS</t>
  </si>
  <si>
    <t>Montáž elektrického konvektora</t>
  </si>
  <si>
    <t>Priamovýhrevný elektrický konvektor s term.,výkon Qt=500W</t>
  </si>
  <si>
    <t>kpl</t>
  </si>
  <si>
    <t>Priamovýhrevný elektrický konvektor s term.,výkon Qt=2000W</t>
  </si>
  <si>
    <t>Presun hmôt pre vykurovacie telesá v objektoch výšky nad 6 do 12 m</t>
  </si>
  <si>
    <t>Jednotka Carrier 38 XPS 065</t>
  </si>
  <si>
    <t>Jednotka Carrier 42 XPP 070</t>
  </si>
  <si>
    <t>Konzoly k jednotke Carrier</t>
  </si>
  <si>
    <t>par</t>
  </si>
  <si>
    <t>Chladivové potrubie, napájací a ovládací elektr. kábel</t>
  </si>
  <si>
    <t>Montáž jednotiek Carrier</t>
  </si>
  <si>
    <t>Ventilátor Systemair K 160 M s 2x pružným spojom FK 160</t>
  </si>
  <si>
    <t>Montáž ventilátora</t>
  </si>
  <si>
    <t>Tanierová odvodná výustka EFF 125 s montážnym krúžkom</t>
  </si>
  <si>
    <t>Montáž tanierovej výustky</t>
  </si>
  <si>
    <t>Flexo hadica Sonodec 25, Dn 160</t>
  </si>
  <si>
    <t>Montáž flexo hadice</t>
  </si>
  <si>
    <t>Potrubie Spiro</t>
  </si>
  <si>
    <t>Montáž potrubia Spiro</t>
  </si>
  <si>
    <t>Montážny materiál</t>
  </si>
  <si>
    <t>Spojovací a tesniaci materiál</t>
  </si>
  <si>
    <t>PPV + MV</t>
  </si>
  <si>
    <t>Mimostavenisková doprava</t>
  </si>
  <si>
    <t>Vnútrostaveniskový presun</t>
  </si>
  <si>
    <t>Zaregulovanie a skúšobná prevádzka</t>
  </si>
  <si>
    <t>hod</t>
  </si>
  <si>
    <t>262144</t>
  </si>
  <si>
    <t>1f - SO 101 Zdravotechnika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</si>
  <si>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</si>
  <si>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</si>
  <si>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</si>
  <si>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Montaž trubíc MIRELON hr.6 mm,vnút.priemer 18 mm</t>
  </si>
  <si>
    <t>Montaž trubíc MIRELON hr.6 mm,vnút.priemer 22 mm</t>
  </si>
  <si>
    <t>Montaž trubíc MIRELON hr.6 mm,vnút.priemer 26 mm</t>
  </si>
  <si>
    <t>Montaž trubíc MIRELON hr.5 mm,vnút.priemer 35 mm</t>
  </si>
  <si>
    <t>Mirelon izolácia    18/6"</t>
  </si>
  <si>
    <t>Mirelon izolácia   22/6"</t>
  </si>
  <si>
    <t>Mirelon izolácia    28/6"</t>
  </si>
  <si>
    <t>Mirelon izolácia    35/6"</t>
  </si>
  <si>
    <t>MIRELON spona</t>
  </si>
  <si>
    <t>Presun hmôt pre izolácie tepelné v objektoch výšky do 6 m</t>
  </si>
  <si>
    <t>Oprava potrubia hrdlového zazátkovanie hrdla kanalizačného potrubia</t>
  </si>
  <si>
    <t>Potrubie z novodurových rúr TPD 5-177-67 odpadové hrdlové D 75x1,8</t>
  </si>
  <si>
    <t>Potrubie z novodurových rúr TPD 5-177-67 odpadové hrdlové D 110x2,2</t>
  </si>
  <si>
    <t>Potrubie z novodurových rúr TPD 5-177-67 odpadové hrdlové D 140x2,8</t>
  </si>
  <si>
    <t>Potrubie z novodurových rúr TPD 5-177-67 odpadové hrdlové D 160x3,9</t>
  </si>
  <si>
    <t>Potrubie z novodurových rúr TPD 5-177-67 pripájacie D 50x1,8</t>
  </si>
  <si>
    <t>Potrubie z novodurových rúr TPD 5-177-67 pripájacie D 63x1,8</t>
  </si>
  <si>
    <t>Zriadenie prípojky na potrubí vyvedenie a upevnenie odpadových výpustiek D 50x1,8</t>
  </si>
  <si>
    <t>Zriadenie prípojky na potrubí vyvedenie a upevnenie odpadových výpustiek D 110x2,3</t>
  </si>
  <si>
    <t>Zápachová uzávierka umývadlová DN 30, 40 HUL 132/30, 40</t>
  </si>
  <si>
    <t>Zápach. uzávierka pisoárová  GEBERIT - č.152.662-DN50</t>
  </si>
  <si>
    <t>Kondenzačný sifón pre klimatizáciu-HL 136N</t>
  </si>
  <si>
    <t>Podlahový vpust HL 510N-DN40/50</t>
  </si>
  <si>
    <t>Ventilačné hlavice strešná - plastové DN 100 HUL 810</t>
  </si>
  <si>
    <t>Ostatné - skúška tesnosti kanalizácie v objektoch vodou do DN 125</t>
  </si>
  <si>
    <t>Ostatné - skúška tesnosti kanalizácie v objektoch vodou DN 150 alebo DN 200</t>
  </si>
  <si>
    <t>Ostatné - skúška tesnosti kanalizácie v objektoch dymom do DN 300</t>
  </si>
  <si>
    <t>Presun hmôt pre vnútornú kanalizáciu v objektoch výšky do 6 m</t>
  </si>
  <si>
    <t>Potrubie z oceľ.rúr pozink.bezšvík.bežných-11 353.0,10 004.0 zvarov. bežných-11 343.00 DN 25</t>
  </si>
  <si>
    <t>Potrubie z plastických hmôt z PE rúrok TPD 71-6571  rad stredne ťažký z rPE D 40/4,3</t>
  </si>
  <si>
    <t>Potrubie z plastických rúrok PP DN 20x2,8 polyfúznym zváraním</t>
  </si>
  <si>
    <t>Potrubie z plastických rúrok PP DN 25x3,5 polyfúznym zváraním</t>
  </si>
  <si>
    <t>Zostavenie rozvodu potrubia z plastov DN  16</t>
  </si>
  <si>
    <t>Zostavenie rozvodu potrubia z plastov DN  20</t>
  </si>
  <si>
    <t>Zostavenie rozvodu potrubia z plastov DN  25</t>
  </si>
  <si>
    <t>Zostavenie rozvodu potrubia z plastov DN  32</t>
  </si>
  <si>
    <t>Rúra -vodovod-EKOPLASTIK PPR3 - D16, PN20</t>
  </si>
  <si>
    <t>Rúra -vodovod-EKOPLASTIK PPR3 - D20, PN20</t>
  </si>
  <si>
    <t>Rúra -vodovod-EKOPLASTIK PPR3 - D25, PN20</t>
  </si>
  <si>
    <t>Rúra -vodovod-EKOPLASTIK PPR3 - D32, PN20</t>
  </si>
  <si>
    <t>Vyvedenie a upevnenie výpustky   DN 25</t>
  </si>
  <si>
    <t>Montáž armatúry závitovej s jedným závitom,nástenka pre výtokový ventil G 1/2</t>
  </si>
  <si>
    <t>Montáž armatúry závitovej s jedným závitom,nástenka pre batériu G 1/2</t>
  </si>
  <si>
    <t>pár</t>
  </si>
  <si>
    <t>Hadicový naviják NOHA, mod.3, 700/700/285, 25mm/30m</t>
  </si>
  <si>
    <t>Montáž ventilu výtok.,plavák.,vypúšť.,odvodňov.,kohút.plniaceho,vypúšťacieho PN 0.6, ventilov G 1/2</t>
  </si>
  <si>
    <t>Pisoárový tlačidlový ventil art. 10051 - DN15</t>
  </si>
  <si>
    <t>Montáž armatúry s dvoma závitmi,posúvač klinový G 1/2</t>
  </si>
  <si>
    <t>Gulový uzáver art.320 - DN15</t>
  </si>
  <si>
    <t>Montáž armatúry s dvoma závitmi,posúvač klinový G 3/4</t>
  </si>
  <si>
    <t>Spätná klapka univerzál PN16, art. 480-DN20</t>
  </si>
  <si>
    <t>Gulový uzáver art.320 - DN20</t>
  </si>
  <si>
    <t>Montáž armatúry s dvoma závitmi,posúvač klinový G 1</t>
  </si>
  <si>
    <t>Gulový uzáver art.320 - DN25</t>
  </si>
  <si>
    <t>Montáž armatúry s dvoma závitmi,posúvač klinový G 5/4</t>
  </si>
  <si>
    <t>Gulový uzáver art.320 - DN32</t>
  </si>
  <si>
    <t>Tlaková skúška vodovodného potrubia závitového do DN 50</t>
  </si>
  <si>
    <t>Prepláchnutie a dezinfekcia vodovodného potrubia do DN 80</t>
  </si>
  <si>
    <t>Presun hmôt pre vnútorný vodovod v objektoch  výšky do 6 m</t>
  </si>
  <si>
    <t>Montáž záchodovej misy kombinovanej</t>
  </si>
  <si>
    <t>súb</t>
  </si>
  <si>
    <t>Sanitárna keramika  LYRA  NEW WC kombi  2423.4  zadný šikmý</t>
  </si>
  <si>
    <t>Sanitárna keramika  Mio WC kombi  824716  zo zvýšenou výškou 500mm</t>
  </si>
  <si>
    <t>Sanitárna keramika  LYRA  NEW WC kombi  2423.7  spodný odpad</t>
  </si>
  <si>
    <t>Sanitárna keramika  JIKA  WC doska LYRA  biela</t>
  </si>
  <si>
    <t>Sanitárna keramika  JIKA  WC doska CUBITO/Mio  č.824716</t>
  </si>
  <si>
    <t>Montáž pisoárového záchodku z bieleho diturvitu bez splachovacej nádrže</t>
  </si>
  <si>
    <t>Sanitárna keramika  JIKA  GOLEM pisoár 4306.1  /vonkajší prívod/</t>
  </si>
  <si>
    <t>Montáž umývadla bez výtokovej armatúry z bieleho diturvitu na skrutky do muriva</t>
  </si>
  <si>
    <t>Sanitárna keramika  LYRA umývadlo  814272 60cm biele</t>
  </si>
  <si>
    <t>Sanitárna keramika  LYRA polostĺp 819271-biely</t>
  </si>
  <si>
    <t>Sanitárna keramika  JIKA  ZITA invalidné umývadlo  813350</t>
  </si>
  <si>
    <t>Montáž výlevky bez výtokovej armatúry a splachovacej nádrže, diturvitová</t>
  </si>
  <si>
    <t>Sanitárna keramika  JIKA  MIRA výlevka - 851046</t>
  </si>
  <si>
    <t>Montáž tlakového ohrievača do 160 l</t>
  </si>
  <si>
    <t>Ohrievač vody EO 30J</t>
  </si>
  <si>
    <t>El. ohrievač vody nad umyvadlo typ: EO 10N/230V</t>
  </si>
  <si>
    <t>Montáž ventilu rohového s pripojovacou rúrkou G 1/2</t>
  </si>
  <si>
    <t>Ventil rohový T 67 1/2"  vršok  T 13</t>
  </si>
  <si>
    <t>Montáž ventilu bez pripojovacej rúrky G 1/2</t>
  </si>
  <si>
    <t>Ventil rohový T 66 1/2"  vršok  T 13</t>
  </si>
  <si>
    <t>Montáž batérie umývadlovej a drezovej nástennej chromovanej</t>
  </si>
  <si>
    <t>Batéria drez. nástenná jednopák. SAMPLUS 2110.B-150</t>
  </si>
  <si>
    <t>Montáž batérií umývadlových do jedného otvoru, pákových</t>
  </si>
  <si>
    <t>Batéria umyvadlová jednopák. SAMPLUS 4006.B</t>
  </si>
  <si>
    <t>Montáž zápachovej uzávierky pre zariaďovacie predmety,umývadlová   do D 40</t>
  </si>
  <si>
    <t>Uzávierka záp. umyv. T 7105 s vent. D 40 mm z PH</t>
  </si>
  <si>
    <t>Montáž dvierok kovových lakovaných</t>
  </si>
  <si>
    <t>Dvierka krycie 30x30 cm nerezové</t>
  </si>
  <si>
    <t>Presun hmôt pre zariaďovacie predmety v objektoch výšky do 6 m</t>
  </si>
  <si>
    <t>02 - SO 102 Hrobové miesta</t>
  </si>
  <si>
    <t>-149324727</t>
  </si>
  <si>
    <t>-305105068</t>
  </si>
  <si>
    <t>Uloženie sypaniny na skládky do 100 m3</t>
  </si>
  <si>
    <t>684455765</t>
  </si>
  <si>
    <t>302082058</t>
  </si>
  <si>
    <t>Betón základových pásov, prostý tr.C 16/20</t>
  </si>
  <si>
    <t>Kompletné konštrukcie  zo železobetónuvodostav, V4 T50 - C 25/30,hr.nad 300</t>
  </si>
  <si>
    <t>Debnenie komplet. konštruk. neom. z bet. vodostav. plôch rovinných zhotovenie</t>
  </si>
  <si>
    <t>Debnenie komplet. konštruk.neom. z bet. vodostav. plôch rovinných odstránenie</t>
  </si>
  <si>
    <t>Príplatok za pohľadový betón nadzákladových múrov triedy SB 3</t>
  </si>
  <si>
    <t>262864855</t>
  </si>
  <si>
    <t>Debnenie kotevného otvoru s prierezom do 0.25m2, hĺbky do 1.00m</t>
  </si>
  <si>
    <t>-499239091</t>
  </si>
  <si>
    <t>Výstuž komplet. konstr.  z ocele 10216</t>
  </si>
  <si>
    <t>Výstuž komplet. konstr. z ocele 10425</t>
  </si>
  <si>
    <t>Dodanie a osadenie príchytky do steny zo železobetónu, vonk.profil príchytky 6-8 mm</t>
  </si>
  <si>
    <t>Kotva do betónu s nerezovej ocele M8x115, s ozdobnou maticou</t>
  </si>
  <si>
    <t>Presun hmôt pre obj.8152, 8153,8159,zvislá nosná konštr.monolitická betónová, výška do 3 m</t>
  </si>
  <si>
    <t>Príplatok za zväčšený presun nad vymedzenú najväčšiu dopravnú vzdialenosť do 1000 m</t>
  </si>
  <si>
    <t>Zhotovenie izolácie poti zemnej vlhkosti a povrchovej vode AQUAFIN 2K na ploche vodorovnej</t>
  </si>
  <si>
    <t>Stierkové izolácie Aquafin 2K balenie 8kg - SCHOMBURG</t>
  </si>
  <si>
    <t>Izolácia proti vode, prípl.za presun nad vymedz. najväčšiu dopravnú vzdialenosť do 100 m</t>
  </si>
  <si>
    <t>Doska z lešteného kameňa hr.30mm</t>
  </si>
  <si>
    <t>Presun hmôt pre kamenné obklady v objektoch výšky do 6 m</t>
  </si>
  <si>
    <t>Kamenné obklady, prípl.za presun nad vymedz. najväčšiu dopravnú vzdial. do 100 m</t>
  </si>
  <si>
    <t>03 - SO 103 Chodníky a spevnené plochy</t>
  </si>
  <si>
    <t>3a - SO 103a Zjazdné chodníky a spevnené plochy</t>
  </si>
  <si>
    <t>Odstránenie ornice s  premiestn. na hromady, so zložením na vzdialenosť do 100 m a  do 10000 m3</t>
  </si>
  <si>
    <t>Nakladanie neuľahnutého výkopku z hornín tr.1-4 nad 1000 do 10000 m3</t>
  </si>
  <si>
    <t>Uloženie sypaniny do násypu súdržnej horniny s mierou zhutnenia podľa Proctor-Standard na 95 %</t>
  </si>
  <si>
    <t>Uloženie sypaniny nesúdržnej horníny v aktívnej zóne</t>
  </si>
  <si>
    <t>Štrkodrva 0-125</t>
  </si>
  <si>
    <t>Uloženie sypaniny do násypov s rozprestretím sypaniny vo vrstvách a s hrubým urovnaním nezhutnených</t>
  </si>
  <si>
    <t>Úprava pláne v zárezoch v hornine 1-4 so zhutnením</t>
  </si>
  <si>
    <t>Plošná úprava terénu pri nerovnostiach terénu nad 100-150 mm v rovine alebo na svahu do 1:5</t>
  </si>
  <si>
    <t>Plošná úprava terénu pri nerovnostiach terénu nad 100-150 mm na svahu nad 1:2-1:1</t>
  </si>
  <si>
    <t>Svahovanie trvalých svahov v násype</t>
  </si>
  <si>
    <t>Podklad zo zeminy stabilizovanej vápnom, systém Road Mix, po zhutnení hr. 400 mm, únosnosť 60 MPa</t>
  </si>
  <si>
    <t>-810074507</t>
  </si>
  <si>
    <t>Podklad alebo kryt z kameniva hrubého drveného veľ. 32-63mm(vibr.štrk) po zhut.hr. 120 mm</t>
  </si>
  <si>
    <t>Podklad zo štrkodrviny s rozprestrením a zhutnením,hr.po zhutnení 50 mm</t>
  </si>
  <si>
    <t>Podklad z prostého betónu tr. C 8/10 hr.100 mm</t>
  </si>
  <si>
    <t>Podklad z prostého betónu tr. C 8/10 hr.150 mm</t>
  </si>
  <si>
    <t>Razená dlažba  CRETEPRINT sivá- beton C 25/30 hr. 120mm,výstuž z polypr. vlákien,vytvrdz. farba, oddel. prášok a ochr. náter 2x</t>
  </si>
  <si>
    <t>Razená dlažba  CRETEPRINT piesková- beton C 25/30 hr. 120mm,výstuž z polypr. vlákien,vytvrdz. farba, oddel. prášok a ochr. náter 2x</t>
  </si>
  <si>
    <t>Kladenie dlažby z mozaiky pre peších do lôžka z kameniva ťaženého</t>
  </si>
  <si>
    <t>Dlažba kamenná  (20 x 20 x 4cm), sivá</t>
  </si>
  <si>
    <t>Osadenie chodník. obrub. kamen. stojatého s bočnou oporou z betónu prosteho C 10/12,5 do lôžka</t>
  </si>
  <si>
    <t>Obrubníky kamenné rovné špicované  OP6 I/2</t>
  </si>
  <si>
    <t>Osadenie chodník. obrub. betón. stojatého s bočnou oporou z betónu prostého tr. C 10/12,5 do lôžka</t>
  </si>
  <si>
    <t>Obrubník rovný 100/20/10 cm, sivá</t>
  </si>
  <si>
    <t>Osadzovanie palisád hranatých betónových do betónu dĺžky 60 cm</t>
  </si>
  <si>
    <t>-98266896</t>
  </si>
  <si>
    <t>Minipalisády ALTIKO 160 x 165 mm, dl. 600mm</t>
  </si>
  <si>
    <t>Lôžko pod obrubníky, krajníky alebo obruby z dlažob. kociek z betónu prostého tr. C 10/12,5</t>
  </si>
  <si>
    <t>1421002126</t>
  </si>
  <si>
    <t>Presun hmôt pre pozemné komunikácie s krytom dláždeným (822 2.3, 822 5.3) akejkoľvek dĺžky objektu</t>
  </si>
  <si>
    <t>Príplatok za zväčšený presun (822 2.3,822 5.3) pre pozemné komunikácie s krytom dláždeným nad vymedzenú najväčšiu dopravnú vzdialenosť do 1000 m</t>
  </si>
  <si>
    <t>-479310160</t>
  </si>
  <si>
    <t>3b - SO 103b Prístupové a obslužné chodníky</t>
  </si>
  <si>
    <t xml:space="preserve">Vodorovné premiestnenie výkopku  po spevnenej ceste z  horniny tr.1-4, nad 100 do 1000 m3 na vzdialenosť do 3000 m </t>
  </si>
  <si>
    <t>719774608</t>
  </si>
  <si>
    <t>Vodorovné premiestnenie výkopku  po spevnenej ceste z  horniny tr.1-4, nad 100 do 1000 m3, príplatok k cene za každých ďalšich a začatých 1000 m</t>
  </si>
  <si>
    <t>-2046794500</t>
  </si>
  <si>
    <t>-549087160</t>
  </si>
  <si>
    <t>140116184</t>
  </si>
  <si>
    <t>Zhotovenie vrstvy z geotextílie na upravenom povrchu v sklone do 1 : 5 , šírky od 0 do 3 m</t>
  </si>
  <si>
    <t>Geotextílie netkané polypropylénové Tatratex pp 200</t>
  </si>
  <si>
    <t>-315578442</t>
  </si>
  <si>
    <t>Podklad alebo kryt z kameniva hrubého drveného veľ. 32-63mm(vibr.štrk) po zhut.hr. 200 mm</t>
  </si>
  <si>
    <t>Podklad zo štrkodrviny s rozprestrením a zhutnením,hr.po zhutnení 200 mm</t>
  </si>
  <si>
    <t>Chodníky so štrkovým povrchom - triedený štrk fr. 8-16mm, hr. vrstvy 200mm</t>
  </si>
  <si>
    <t>Vymývané dlažobné platne  40 x 40 x 4 cm</t>
  </si>
  <si>
    <t>Osadenie záhon. obrubníka betón., do lôžka z bet. pros. tr. C 10/12,5 s bočnou oporou</t>
  </si>
  <si>
    <t>Obrubník betónový ABO 5-20</t>
  </si>
  <si>
    <t>Dodávka a osadenie obrubníka z pásovej ocele</t>
  </si>
  <si>
    <t>-1443093971</t>
  </si>
  <si>
    <t>Presun hmôt pre pozemné komunikácie s krytom z kameniva (8222,8225) akejkoľvek dĺžky objektu</t>
  </si>
  <si>
    <t>Príplatok za zväčšený presun (8222,8225) pre pozemné komunikácie s krytom z kameniva nad vymedzenú najväčšiu dopravnú vzdialenosť do 1000 m</t>
  </si>
  <si>
    <t>-1455650096</t>
  </si>
  <si>
    <t>04 - SO 104 Drobná architektúra - mobiliár</t>
  </si>
  <si>
    <t xml:space="preserve">    8 - Rúrové vedenie</t>
  </si>
  <si>
    <t>Výkop jamy a ryhy v obmedzenom priestore horn. tr.4 ručne</t>
  </si>
  <si>
    <t>-437366436</t>
  </si>
  <si>
    <t>-649982703</t>
  </si>
  <si>
    <t>195613176</t>
  </si>
  <si>
    <t>12346178</t>
  </si>
  <si>
    <t>Výplň na dne vodárenskej studne z kameniva hrubého ťaženého frakcie 16-32 mm</t>
  </si>
  <si>
    <t>Debnenie stien základových konštrukcií, zhotovenie-dielce</t>
  </si>
  <si>
    <t>Debnenie stien základových konštrukcií, odstránenie-dielce</t>
  </si>
  <si>
    <t>Základ pod stroje plochy do 1 m2 tr.C 16/20</t>
  </si>
  <si>
    <t>Murivo PREMAC 50x20x25 s betónovou výplňou hr. 20 cm</t>
  </si>
  <si>
    <t>Výstuž nadzákladových múrov, stien a priečok 10425</t>
  </si>
  <si>
    <t>Montáž prefabrikátov drobnej architektúry, hmotnosti od 0,2 do 1,5 t</t>
  </si>
  <si>
    <t>Lavička s operadlom LAV1</t>
  </si>
  <si>
    <t>Lavička bez operadla LAV2</t>
  </si>
  <si>
    <t>Lavička bez operadla oblúková LAV3</t>
  </si>
  <si>
    <t>Osadenie prstenca alebo rámu pod poklopy a mreže, výšky nad 100 do 200 mm</t>
  </si>
  <si>
    <t>Prefabrikát betónový-prstenec vyrovnávací TBS 13-100 Ms 100x100x9</t>
  </si>
  <si>
    <t>Podklad zo štrkodrviny s rozprestrením a zhutnením, hr.po zhutnení 50 mm</t>
  </si>
  <si>
    <t>Dlažba z lomového kameňa do lôžka z kameniva ťaženého</t>
  </si>
  <si>
    <t>Kamenná dlažba sivá 200/200/40</t>
  </si>
  <si>
    <t>Kladenie dlažby komunikácií pre peších do lôžka z kameniva ťaženého</t>
  </si>
  <si>
    <t>Dlaždice z mramoru HBT 30/30/3,5 A farebné</t>
  </si>
  <si>
    <t>Montáž potrubia z tlakových polyetylénových rúrok priemeru 40 mm</t>
  </si>
  <si>
    <t>Rúrka odpadová rovná D 40x1,8 mm</t>
  </si>
  <si>
    <t>Montáž potrubia z tlakových rúrok z tvrdého PVC tesnených gumovým krúžkom priemeru 400 mm</t>
  </si>
  <si>
    <t>Kanalizačné rúry PVC-U hladké s hrdlom 200x 4.5x1000mm</t>
  </si>
  <si>
    <t>Osadenie poklopu železobetónového vrátane rámu akejkoľvek hmotnosti</t>
  </si>
  <si>
    <t>Poklop pre betónovu výplň 60x60</t>
  </si>
  <si>
    <t>Osadenie drobných kovových predmetov do betónu pred zabetónovaním, hmotnosti 15-50 kg/kus</t>
  </si>
  <si>
    <t>Osadenie drobných kovových predmetov do betónu pred zabetónovaním, hmotnosti 30-120 kg/kus</t>
  </si>
  <si>
    <t>Odpadkový kôš KOS1</t>
  </si>
  <si>
    <t>Informačný pútač INF1</t>
  </si>
  <si>
    <t>Pitná fontánka nerezová</t>
  </si>
  <si>
    <t>Plastový kontajner na odpad univerzálny 770 litrov</t>
  </si>
  <si>
    <t>Osadenie príchytky do základu z betónu, vonk.profil príchytky 10-12 mm</t>
  </si>
  <si>
    <t>-1081156452</t>
  </si>
  <si>
    <t>Kotva do betónu s nerezovej ocele M10x450, s ozdobnou maticou</t>
  </si>
  <si>
    <t>-1771459561</t>
  </si>
  <si>
    <t>Presun hmôt pre obj.8152, 8153,8159,zvislá nosná konštr.z tehál,tvárnic,blokov výšky do 10 m</t>
  </si>
  <si>
    <t>Lavička z dubových lamiel s nerezovým spoj.prvkami 600/400 FON1</t>
  </si>
  <si>
    <t>Presun hmôt pre kovové stavebné doplnkové konštrukcie v objektoch výšky do 6 m</t>
  </si>
  <si>
    <t>Kovové stav.dopln.konštr., prípl.za presun nad najväčšiu dopr. vzdial. do 100 m</t>
  </si>
  <si>
    <t>Montáž obkladu parapetov doskami z mäkkých kameňov, hr. do 50 mm</t>
  </si>
  <si>
    <t xml:space="preserve">05 - SO 105 Zeleň a sadové úpravy  </t>
  </si>
  <si>
    <t>Pokosenie parkového trávnika s odvozom do 20 km a so zložením v rovine alebo na svahu do 1:5</t>
  </si>
  <si>
    <t>Pokosenie lúčneho trávnika s odvozom do 20 km a so zložením, v rovine alebo na svahu do 1:5</t>
  </si>
  <si>
    <t>Založenie trávnika parkového výsevom v rovine alebo na svahu do 1:5</t>
  </si>
  <si>
    <t>Travové semeno</t>
  </si>
  <si>
    <t>Travové semeno -zmes kvitnúcej lúky</t>
  </si>
  <si>
    <t>Rozprestretie ornice na svahu so sklonom nad 1:5, plocha do 500 m2, hr.nad 200 do 250 mm</t>
  </si>
  <si>
    <t>Príplatok za každých ďalších 50 mm hrúbky rozprestretia ornice,plocha do 500 m2</t>
  </si>
  <si>
    <t>Hĺbenie jamky na svahu nad 1:5-1:2 , objemu nad 0,05 do 0,125 m3</t>
  </si>
  <si>
    <t>Hĺbenie jamky na svahu nad 1:5-1:2 , objemu nad 0,40 do 1,00 m3</t>
  </si>
  <si>
    <t>Výsadba trvaliek do pripravovanej pôdy so zaliatím s jednoduchými koreňami</t>
  </si>
  <si>
    <t>Geranium macrorhizzum Spesart</t>
  </si>
  <si>
    <t>Hosta fortunei Aureomarginata</t>
  </si>
  <si>
    <t>Hosta sieboldiana</t>
  </si>
  <si>
    <t>Lavandula angustifolia</t>
  </si>
  <si>
    <t>Obrobenie pôdy frézovaním na svahu nad 1:5 do 1:2</t>
  </si>
  <si>
    <t>Obrobenie pôdy smykovaním na svahu nad 1:5 do 1:2</t>
  </si>
  <si>
    <t>Obrobenie pôdy bránením na svahu nad 1:5 do 1:2</t>
  </si>
  <si>
    <t>Obrobenie pôdy hrabaním na svahu nad 1:5 do 1:2</t>
  </si>
  <si>
    <t>Obrobenie pôdy valcovaním na svahu nad 1:5 do 1:2</t>
  </si>
  <si>
    <t>Výsadba dreviny s balom na svahu nad 1:5 do 1:2, pri priemere balu nad 500 do 600 mm</t>
  </si>
  <si>
    <t>Acer campestre</t>
  </si>
  <si>
    <t>Acer campestre Elsrijk</t>
  </si>
  <si>
    <t>Acer platanoides</t>
  </si>
  <si>
    <t>Acer platanoides  Emerald Queen</t>
  </si>
  <si>
    <t>Carpinus betulus</t>
  </si>
  <si>
    <t>Carpinus betulus Columnaris</t>
  </si>
  <si>
    <t>Corylus colurna</t>
  </si>
  <si>
    <t>Fraxinus ornus</t>
  </si>
  <si>
    <t>Sorbus aria Magnifica</t>
  </si>
  <si>
    <t>Sorbus aucuparia</t>
  </si>
  <si>
    <t>Tília cordata</t>
  </si>
  <si>
    <t>Tília platyphylos Orebro</t>
  </si>
  <si>
    <t>Abies concolor</t>
  </si>
  <si>
    <t>Cupressocyparis leylandii</t>
  </si>
  <si>
    <t>Pinus strobus</t>
  </si>
  <si>
    <t>Taxus baccata Fastigiata</t>
  </si>
  <si>
    <t>Thuja plicata</t>
  </si>
  <si>
    <t>Závlahový systém stromov, drenážna trubka 80mm -dl. 1,0m</t>
  </si>
  <si>
    <t>Výsadba kríku s balom do vopred vyhľbenej jamky v rovine alebo na svahu</t>
  </si>
  <si>
    <t>Cornus alba</t>
  </si>
  <si>
    <t>Cotoneaster dammeri ´Skogholm´</t>
  </si>
  <si>
    <t>Cotonoaster salicifolius Parteppich</t>
  </si>
  <si>
    <t>Hydrangea arborescens Annabelle</t>
  </si>
  <si>
    <t>Hypericum x moseránum</t>
  </si>
  <si>
    <t>Ligustrum  vulgare Atrovirens</t>
  </si>
  <si>
    <t>Lonicera nitida</t>
  </si>
  <si>
    <t>Lonicera xylosteum</t>
  </si>
  <si>
    <t>Prunus laurocerasus Otto Luyken</t>
  </si>
  <si>
    <t>Spirea arguta</t>
  </si>
  <si>
    <t>Viburnum lantana</t>
  </si>
  <si>
    <t>Vinca minor</t>
  </si>
  <si>
    <t>Zakotvenie dreviny troma a viac kolmi pri priemere kolov do 100 mm pri dľžke kolov do 2 m do 3 m</t>
  </si>
  <si>
    <t>Tyče ihličňanové tr. 1, hrúbka6-7, dĺžky 3m bez kôry</t>
  </si>
  <si>
    <t>Chemické odburinenie pôdy na svahu nad 1:5 do 1:2 postrekom naširoko</t>
  </si>
  <si>
    <t>Chemický prípravok na odburinenie pôdy pred výsadbou</t>
  </si>
  <si>
    <t>l</t>
  </si>
  <si>
    <t>Mulčovanie rastlín pri hrúbke mulča nad 50 do 100 mm na svahu nad 1:5 do 1:2</t>
  </si>
  <si>
    <t>Mulčovacia kôra,   bal (kus) 80l   (2bal. /1m2 )</t>
  </si>
  <si>
    <t>Hnojenie pôdy na svahu nad 1:5 do 1:2 umelým hnojivom</t>
  </si>
  <si>
    <t>Liadok amónny s vápencom 24,5 % N v PE vreciach</t>
  </si>
  <si>
    <t>Hnojivo priemyslové Cererit Z balený</t>
  </si>
  <si>
    <t>Hnojenie pôdy rašelinou - obohatenie zeminy v jamách</t>
  </si>
  <si>
    <t>Rašelina zahradná kompostová tr. 2 vlhká</t>
  </si>
  <si>
    <t>Zaliatie rastlín vodou, plochy jednotlivo nad 20 m2</t>
  </si>
  <si>
    <t>Dovoz vody pre zálievku rastlín na vzdialenosť do 6000 m</t>
  </si>
  <si>
    <t>Presun hmôt pre sadovnícke a krajinárske úpravy do 5000 m vodorovne bez zvislého presunu</t>
  </si>
  <si>
    <t>-110118587</t>
  </si>
  <si>
    <t>06 - SO 106 Oplotenie</t>
  </si>
  <si>
    <t>1729124192</t>
  </si>
  <si>
    <t>1838366062</t>
  </si>
  <si>
    <t>-2145531486</t>
  </si>
  <si>
    <t>488714480</t>
  </si>
  <si>
    <t>Debnenie kotevného otvoru s prierezom do 0.02m2, hĺbky do 0.50m</t>
  </si>
  <si>
    <t>Debnenie kotevného otvoru s prierezom do 0.02m2, príplatok nad 0.50m</t>
  </si>
  <si>
    <t>Debnenie kotevného otvoru s prierezom do 0.05m2, hĺbky do 0.50m</t>
  </si>
  <si>
    <t>Debnenie kotevného otvoru s prierezom do 0.05m2, príplatok nad 0.50m</t>
  </si>
  <si>
    <t>Debnenie stien základových pásov, zhotovenie-dielce</t>
  </si>
  <si>
    <t>518279424</t>
  </si>
  <si>
    <t>Debnenie stien základových pásov, odstránenie-dielce</t>
  </si>
  <si>
    <t>1639811757</t>
  </si>
  <si>
    <t>Murivo výplňové PREMAC 50x30x25 s betónovou výplňou hr. 30 cm</t>
  </si>
  <si>
    <t>Murivo výplňové PREMAC 50x25x25 s betónovou výplňou hr. 25 cm</t>
  </si>
  <si>
    <t>Výstuž nadzákladových múrov, stien a priečok 10505</t>
  </si>
  <si>
    <t>X Osadzovanie podkladných betónových kvádrikov na maltu MC-10 až MC-15, objemu do 0,01m3</t>
  </si>
  <si>
    <t>Krycia platňa striešková atyp, d=250,š=500</t>
  </si>
  <si>
    <t>Krycia platňa striešková atyp, d=250,š=450</t>
  </si>
  <si>
    <t>Oplotenie z tvárnic PREMAC-MACLIT hr.190 mm so zálievkou a krycou doskou, farba sivá</t>
  </si>
  <si>
    <t>Osadenie stĺpika oceľového plotového do výšky 2.60m zaliatim cem.mal.</t>
  </si>
  <si>
    <t>Stĺpik rohový, plotový profil L, poplastovaný dl.2500, SL1</t>
  </si>
  <si>
    <t>Stĺpik rohový, plotový profil T, poplastovaný dl.2500, SL2</t>
  </si>
  <si>
    <t>Bočná vzpera stĺpika  2200-2500, poplastovaná, VZ1</t>
  </si>
  <si>
    <t>Presun hmôt pre obj.8152,8153,8159,zvislá nosná konštr.z tehál,tvárnic,blokov výšky do 10 m</t>
  </si>
  <si>
    <t>Montáž oplotenia strojového pletiva, s výškou do 1,6 m</t>
  </si>
  <si>
    <t>Pletivo plotové, oko 50/50, hr.3,7mm, výška 1500, poplastovaný pz drôt PL1</t>
  </si>
  <si>
    <t>Napínák</t>
  </si>
  <si>
    <t>Drôt napínací poplastovaný</t>
  </si>
  <si>
    <t>Montáž oplotenia ostnatého drôtu, vo výške nad 2,0 m</t>
  </si>
  <si>
    <t>Ostnatý drôt poplastovaný</t>
  </si>
  <si>
    <t>Montáž oplotenia rámového, na oceľové stĺpiky, vo výške nad 1,5 do 2,0 m</t>
  </si>
  <si>
    <t>Vložka kovaná veľká pre otvor šírky 3000mm</t>
  </si>
  <si>
    <t>Vložka kovaná malá pre otvor šírky 750mm</t>
  </si>
  <si>
    <t>Montáž vrát a vrátok k oploteniu osadzovaných na stĺpiky oceľové, s plochou jednotlivo nad 2 do 4 m2</t>
  </si>
  <si>
    <t>Montáž vrát a vrátok k oploteniu osadzovaných na stĺpiky oceľové, s plochou jednotl. nad 10 do 15m2</t>
  </si>
  <si>
    <t>Brána jednokrídlová kovaná pre peších 1720/2000, BP</t>
  </si>
  <si>
    <t>Brána dvojkrídlová kovaná pre vozidlá 6250/2000,  BV</t>
  </si>
  <si>
    <t>Kovové stav.dopln.konštr., prípl.za presun nad najväčšiu dopr. vzdial. do 500 m</t>
  </si>
  <si>
    <t>Andezit  šedohnedý nepravidelný hr.10-30mm</t>
  </si>
  <si>
    <t>Kamenné obklady, prípl.za presun nad vymedz. najväčšiu dopravnú vzdial. do 500 m</t>
  </si>
  <si>
    <t>07 - SO 302 Elektrická prípojka NN</t>
  </si>
  <si>
    <t>Rúrka ocelová pr. 63</t>
  </si>
  <si>
    <t>Rozdelovacia hlava HCZ 4-4/35</t>
  </si>
  <si>
    <t>Rozdelovacia hlava HCZ 4-35/150</t>
  </si>
  <si>
    <t>Spojka SVCZ</t>
  </si>
  <si>
    <t>Osadenie elektromerového rozvádzača ER 1.0 bez murárskych prác a zapojenia vodičov</t>
  </si>
  <si>
    <t>Osadenie skrine SPP</t>
  </si>
  <si>
    <t>Silový kábel 750-1000 V (v mm2) voľne uložený NAYY-J 4x35</t>
  </si>
  <si>
    <t>Silový kábel 750-1000 V (v mm2) voľne uložený NAYY-J 4x70</t>
  </si>
  <si>
    <t>Kábel NAYY-J 4x35</t>
  </si>
  <si>
    <t>Kábel NAYY-J 4x70</t>
  </si>
  <si>
    <t>Rúrka bezšvíková 11353.0 D 63,5 hrúbka 2,9mm</t>
  </si>
  <si>
    <t>Spojka SVCZ 70-S</t>
  </si>
  <si>
    <t>Skriňa SPP6</t>
  </si>
  <si>
    <t>Elektromerový rozvádzač ER1</t>
  </si>
  <si>
    <t>Poistková patróna PHN 1  63A gG</t>
  </si>
  <si>
    <t>Vytýčenie trasy káblového vedenia,v zastavanom priestore</t>
  </si>
  <si>
    <t>km</t>
  </si>
  <si>
    <t>Výkop jamy pre skriňu</t>
  </si>
  <si>
    <t>Hĺbenie káblovej ryhy 35 cm širokej a 80 cm hlbokej, v zemine triedy 3</t>
  </si>
  <si>
    <t>Hĺbenie káblovej ryhy 60 cm širokej a 110 cm hlbokej, v zemine triedy 3</t>
  </si>
  <si>
    <t>Výkop pre káblovú spojku a odbočnicu, ryha pre kábel do 10 kV v zemina triedy 3</t>
  </si>
  <si>
    <t>Zhutnenie zeminy po vrstvách pri zahrnutí rýh strojom, vrstva zeminy 20 cm</t>
  </si>
  <si>
    <t>Pretlačovanie otvorov strojovo do D 150 mm so zatiahnutím chráničky,vrátane štartovacej a cielovej jamy</t>
  </si>
  <si>
    <t>Paženie jám o pôdorysnej ploche do 10 m2,hĺbky do 400 cm</t>
  </si>
  <si>
    <t>Dosky a fošne neomietané SM/JD akosť II 18-22x250-300</t>
  </si>
  <si>
    <t>Hranolky smrekovec akosť II prierez 25-75 dĺ. 100-175</t>
  </si>
  <si>
    <t>Ostatný materiál m</t>
  </si>
  <si>
    <t>sk</t>
  </si>
  <si>
    <t>Odstránenie príložného paženia z jamy s pôdorysnou plochou do 10 m2 Hĺbky od 2 do 4 m</t>
  </si>
  <si>
    <t>Zriadenie káblového lôžka z piesku a cementu bez zakrytia, v ryhe šírky do 100 cm, hr. vrstvy 12 cm</t>
  </si>
  <si>
    <t>Zriadenie kábl. lôžka z preos. zem. so zakrytím bet. doskami</t>
  </si>
  <si>
    <t>Platňa KPL 150/10 SLER-PE</t>
  </si>
  <si>
    <t>Rozvinutie a uloženie výstražnej fólie z PVC do ryhy,šírka 33 cm</t>
  </si>
  <si>
    <t>Fólia červená v m</t>
  </si>
  <si>
    <t>Rozvinutie a uloženie fólie ROOTCONTROL</t>
  </si>
  <si>
    <t>Vypodloženie, oddelenie a krytie spojky alebo odbočnice pre kábel do 6 kV s dodanim piesku a tehál</t>
  </si>
  <si>
    <t>Kábelový priestup rúra FXKVR 125</t>
  </si>
  <si>
    <t>Ručný zásyp nezap. káblovej ryhy bez zhutn. zeminy, 35 cm širokej, 80 cm hlbokej v zemine tr. 3</t>
  </si>
  <si>
    <t>Ručný zásyp nezap. káblovej ryhy bez zhutn. zeminy, 60 cm širokej, 110 cm hlbokej v zemine tr. 3</t>
  </si>
  <si>
    <t>Naloženie zeminy, odvoz do 1 km a zloženie na skládke a jazda späť</t>
  </si>
  <si>
    <t>08 - SO 303 Areálový zásuvkový rozvod NN</t>
  </si>
  <si>
    <t>Škatuľa NIKO</t>
  </si>
  <si>
    <t>Rúrka FXKVR 50</t>
  </si>
  <si>
    <t>Ukončenie vodičov svorkou</t>
  </si>
  <si>
    <t>Zásuvka NIKO</t>
  </si>
  <si>
    <t>Silový kábel 750 - 1000 V /mm2/ voľne uložený CYKY-CYKYm 750 V 3x2.5</t>
  </si>
  <si>
    <t>Silový kábel 750 - 1000 V /mm2/ voľne uložený CYKY-CYKYm 750 V 3x4</t>
  </si>
  <si>
    <t>Kábel silový medený CYKY-J  3x4</t>
  </si>
  <si>
    <t>I-Rúrka FXKVR  50</t>
  </si>
  <si>
    <t>Svorka ENSTO KE 61.03</t>
  </si>
  <si>
    <t>Zásuvka NIKO 23-366-10</t>
  </si>
  <si>
    <t>Škatula NIKO 13-841-01</t>
  </si>
  <si>
    <t>Spojka SVCZ 3x4-S</t>
  </si>
  <si>
    <t>Zriadenie, rekonšt. káblového lôžka z piesku bez zakrytia, v ryhe šír. do 65 cm, hrúbky vrstvy 5 cm</t>
  </si>
  <si>
    <t>09 - SO 304 Vonkajšie osvetlenie areálu</t>
  </si>
  <si>
    <t>Rúrka KSX 50</t>
  </si>
  <si>
    <t>Závitová poistka s predným prívodom do 500 V, E 14 do 25 A</t>
  </si>
  <si>
    <t>Montáž skrine RVO vonkajšieho do váhy 100 kg</t>
  </si>
  <si>
    <t>Svietidlo PHILIPS</t>
  </si>
  <si>
    <t>Osvetľovací stožiar - oceľový do dľžky 12 m</t>
  </si>
  <si>
    <t>Elektrovýstroj stožiara pre 1 okruh</t>
  </si>
  <si>
    <t>Silový kábel 750 - 1000 V /mm2/ voľne uložený CYKY-CYKYm 750 V 3x1.5</t>
  </si>
  <si>
    <t>Silový kábel 750 - 1000 V /mm2/ voľne uložený CYKY-CYKYm 750 V 4x10</t>
  </si>
  <si>
    <t>Spojka SVCZ 10-S</t>
  </si>
  <si>
    <t>Poistková hlavica E14</t>
  </si>
  <si>
    <t>Rozvádzač RVO/Z</t>
  </si>
  <si>
    <t>Svietidlo URBANA  EPS 300 SON-T70W IC HS4, GPS 307 PCO-R</t>
  </si>
  <si>
    <t>Výbojka SON/T  70W PLUS</t>
  </si>
  <si>
    <t>Stožiar STK 60/40/3P upravený</t>
  </si>
  <si>
    <t>Rozvodnica pripojovacia GURO typ EKM 2020</t>
  </si>
  <si>
    <t>Páska uzemňovacia 30x4 mm</t>
  </si>
  <si>
    <t>HR-Svorka SP 1</t>
  </si>
  <si>
    <t>Kábel silový medený CYKY-J  4x10</t>
  </si>
  <si>
    <t>Základový rošt ZR 1-5</t>
  </si>
  <si>
    <t>Výkop jamy pre skriňu RVO</t>
  </si>
  <si>
    <t>Výkop jamy pre stožiar verejného osvetlenia do 2 m3 vrátane, strojový výkop v zemina triedy 3</t>
  </si>
  <si>
    <t>Základ z prostého betónu s dopravou zmesi a betonážou do prírodnej zeminy bez debnenia</t>
  </si>
  <si>
    <t>C 8/10 PC DO 22MM ZP 60-100MM</t>
  </si>
  <si>
    <t>Púzdrový základ pre stožiar verejného osvetlenia v ose trasy kábl 250 x 1500 mm</t>
  </si>
  <si>
    <t>Zásyp jamy so zhutnením a s úpravou povrchu,zemina triedy 3 - 4</t>
  </si>
  <si>
    <t>Platňa KPL 250/10 SLER-PE</t>
  </si>
  <si>
    <t>Kábelový priestup rúra FXKVS 75</t>
  </si>
  <si>
    <t>10 - SO 403 Vnútroareálový rozvod vody</t>
  </si>
  <si>
    <t>Čerpanie vody do 10 m s priemerným prítokom litrov za minútu do 100 l</t>
  </si>
  <si>
    <t>Pohotovosť záložnej čerpacej súpravy pre výšku do 10 m, s prítokom litrov za minútu do 100 l</t>
  </si>
  <si>
    <t>deň</t>
  </si>
  <si>
    <t>Výkop ryhy do šírky 600 mm v horn.3 nad 100 m3</t>
  </si>
  <si>
    <t>Hĺbenie rýh šírky do 600 mm zapažených i nezapažených s urovnaním dna. Príplatok k cene za lepivosť horniny 3</t>
  </si>
  <si>
    <t>Paženie a rozopretie stien rýh pre podzemné vedenie, príložné do 2 m</t>
  </si>
  <si>
    <t>Odstránenie paženia rýh pre podzemné vedenie, príložné hĺbky do 2 m</t>
  </si>
  <si>
    <t>Vodorovné premiestnenie výkopkupo nespevnenej ceste, z horniny tr.1-4 do 3000 m</t>
  </si>
  <si>
    <t>Vodorovné premiestnenie výkopkupo nespevnenej ceste, z horniny tr.1-4 - príplatok k cene za každých ďalších i začatých 1000 m</t>
  </si>
  <si>
    <t>Zásyp sypaninou so zhutnením jám, šachiet, rýh, zárezov alebo okolo objektov nad 100 do 1000 m3</t>
  </si>
  <si>
    <t>Štrkopiesok 0-16 a</t>
  </si>
  <si>
    <t>Lôžko pod potrubie, stoky a drobné objekty, v otvorenom výkope z kameniva drobného ťaženého 0-4 mm</t>
  </si>
  <si>
    <t>Montáž potrubia z tlakových polyetylénových rúrok priemeru 32 mm</t>
  </si>
  <si>
    <t>HDPE rúra tlaková pre rozvod vody - PE 100 / PN 10 32 x 2 x L</t>
  </si>
  <si>
    <t>Montáž potrubia z tlakových polyetylénových rúrok priemeru 63 mm</t>
  </si>
  <si>
    <t>HDPE rúra tlaková pre rozvod vody - PE 100 / PN 10 63 x 3,8 x L</t>
  </si>
  <si>
    <t>Elektrotvarovky FRIALEN presuvná objímka UB PE 100 SDR 11 DN   32</t>
  </si>
  <si>
    <t>Elektrotvarovky FRIALEN T-kus s predĺženou odbočkou a objímkou MB TA  PE 100 SDR 11 DN 63</t>
  </si>
  <si>
    <t>Elektrotvarovky FRIALEN lemový nákružok integr s prírubou EFL  PE 100 SDR 11 DN   63</t>
  </si>
  <si>
    <t>Elektrotvarovky FRIALEN prípojkový ventil s navŕtavacou armatúrou dav (kit) pe 100 sdr 11 dn   63/32 obj.č. 615614 frialen</t>
  </si>
  <si>
    <t>Elektrotvarovky FRIALEN teleskopická zemná súprava pre DAV BS,hĺbka v m  1,1-1,8</t>
  </si>
  <si>
    <t>Elektrotvarovky FRIALEN prechodka PE/oceľ USTN s vonkajším závitom PE 100 SDR 11 DN/R" 50/2"</t>
  </si>
  <si>
    <t>Elektrotvarovky FRIALEN koleno 90° elektrotvarovkové W 90°  PE 100 SDR 11 DN   32</t>
  </si>
  <si>
    <t>Elektrotvarovky FRIALEN koleno 90° elektrotvarovkové W 90°  PE 100 SDR 11 DN   63</t>
  </si>
  <si>
    <t>Montáž ventila mechanického a plavákového prírubového na vonkajších radoch DN 50</t>
  </si>
  <si>
    <t>Zavzdušňovacia a odvzdušňovacia súprava DN 50/1305 Hawle s.r.o.</t>
  </si>
  <si>
    <t>Preplach a dezinfekcia vodovodného potrubia DN od 40 do 70</t>
  </si>
  <si>
    <t>Ostatné práce na rúrovom vedení, tlakové skúšky vodovodného potrubia DN do 80</t>
  </si>
  <si>
    <t>Zabezpečenie koncov vodovodného potrubia pri tlakových skúškach DN do 300</t>
  </si>
  <si>
    <t>Osadenie poklopu liatinového ventilového</t>
  </si>
  <si>
    <t>Poklop ventilový voda, plyn</t>
  </si>
  <si>
    <t>Osadenie poklopu liatinového hydrantového</t>
  </si>
  <si>
    <t>Hawle poklop uličny "tuhý" hydrantový</t>
  </si>
  <si>
    <t>Vyhľadávací vodič na potrubí PVC DN do 150 mm</t>
  </si>
  <si>
    <t>Presun hmôt pre rúrové vedenie hĺbené z rúr z plast., hmôt alebo sklolamin. v otvorenom výkope</t>
  </si>
  <si>
    <t>11 - SO 404 Nádrž požiarnej vody</t>
  </si>
  <si>
    <t>Odstránenie ornice s vodor. premiestn. na hromady, so zložením na vzdialenosť do 100 m a do 100m3</t>
  </si>
  <si>
    <t>Výkop zapaženej jamy v hornine 3, do 100 m3</t>
  </si>
  <si>
    <t>Príplatok za lepivosť horniny 3</t>
  </si>
  <si>
    <t>Paženie stien bez rozopretia alebo vzopretia, príložné hĺbky do 4m</t>
  </si>
  <si>
    <t>Odstránenie paženia stien príložné hĺbky do 4 m</t>
  </si>
  <si>
    <t>-706270865</t>
  </si>
  <si>
    <t>-469698537</t>
  </si>
  <si>
    <t>-1691276841</t>
  </si>
  <si>
    <t>889681698</t>
  </si>
  <si>
    <t>Zásyp sypaninou so zhutnením jám, šachiet, rýh, zárezov alebo okolo objektov do 100 m3</t>
  </si>
  <si>
    <t>Murivo PREMAC 50x15x25 s betónovou výplňou hr. 10 cm</t>
  </si>
  <si>
    <t>Betón stien a priečok, železový (bez vžstuže) tr.C 25/30</t>
  </si>
  <si>
    <t>Debnenie múrikov parapet., atik., zábradl., plnostenných- zhotovenie</t>
  </si>
  <si>
    <t>Debnenie múrikov parapet., atik., zábradl., plnostenných- odstránenie</t>
  </si>
  <si>
    <t>Výstuž múrikov parapet., atik., schdisk., zábradl., zo zváraných sietí</t>
  </si>
  <si>
    <t>Kompletné konštr. čistiarní odpad. vôd zo železobetónu tr.C 25/30, hr.150-300 mm</t>
  </si>
  <si>
    <t>Debnenie kompl. konštrukcií čistiarní odpad. vôd z plôch rovinných zhotovenie</t>
  </si>
  <si>
    <t>Debnenie kompl. konštrukcií čistiarní odpad. vôd z plôch rovinných odstránenie</t>
  </si>
  <si>
    <t>Výstuž komplet. konstr. čist., odpadových vôd a nádrží z ocele 10216</t>
  </si>
  <si>
    <t>Výstuž komplet. konstr. čist., odpadových vôd a nádrží z ocele 11373</t>
  </si>
  <si>
    <t>Výstuž komplet. konstr. čist., odpadových vôd a nádrží z ocele 10425</t>
  </si>
  <si>
    <t>Montáž dielca prefabrikovaného kanála zo železobetónu, krycia doska hm. do 1 t.</t>
  </si>
  <si>
    <t>Montáž dielca prefabrikovaného kanála zo železobetónu, krycia doska hm. do 2 t.</t>
  </si>
  <si>
    <t>Železobetónový stropný panel dutinový 500/240/3580 D1</t>
  </si>
  <si>
    <t>Železobetónový stropný panel dutinový 1200/240/3580 so vstupným otvorom, D2</t>
  </si>
  <si>
    <t>Potiahnutie vnútorných stien z prefa dielcov MC hr 4mm</t>
  </si>
  <si>
    <t>Osadenie poklopu liatinového a oceľového vrátane rámu hmotn. do 50 kg</t>
  </si>
  <si>
    <t>Osadenie poklopu liatinového a oceľového vrátane rámu hmotn. nad 50 do 100 kg</t>
  </si>
  <si>
    <t>Poklop ľahký štvorcový s rámom 600 x 600 mm</t>
  </si>
  <si>
    <t>Oceľový atypický poklop s rámom 1000/800</t>
  </si>
  <si>
    <t>Vyčistenie ostatných objektov akejkoľvek výšky</t>
  </si>
  <si>
    <t>Stúpacie železá</t>
  </si>
  <si>
    <t>Presun hmôt pre obj.8141, 8142,8143,zvislá nosná konštr.monolitická betónová,výšky do 25 m</t>
  </si>
  <si>
    <t>Zhotovenie izolácie poti zemnej vlhkosti a povrchovej vodeI AQUAFIN 2K na ploche zvislej</t>
  </si>
  <si>
    <t>Izolácia proti tlakovej vode termoplastami vodorovne fóliou PVC položenou voľne</t>
  </si>
  <si>
    <t>Izolácia proti tlakovej vode termoplastami zvisle fóliou PVC položenou zvisle</t>
  </si>
  <si>
    <t>FATRAFOL 803 fólia 2,00 mm hnedá, mliečna, signálna</t>
  </si>
  <si>
    <t>Izolácia proti tlakovej vode z ochrannej textílie ochrannej vrstvy vodorovne</t>
  </si>
  <si>
    <t>Izolácia proti tlakovej vode z ochrannej textílie podkladnej vrstvy zvisle</t>
  </si>
  <si>
    <t>Izolácia proti tlakovej vode z ochrannej textílie ochrannej vrstvy zvisle</t>
  </si>
  <si>
    <t>Geotextília netkaná polypropylénová Tatratex PP   400</t>
  </si>
  <si>
    <t>Montáž podiest z oceľového ryhovaného plechu</t>
  </si>
  <si>
    <t>Uholník rovnoramenný 11373 63x63x6 mm</t>
  </si>
  <si>
    <t>Segmentová kotva HSK 12x198/105</t>
  </si>
  <si>
    <t>12 - SO 501 Kanalizačná prípojka splašková</t>
  </si>
  <si>
    <t>Dočasné zaistenie podzemného potrubia DN do 200</t>
  </si>
  <si>
    <t>Dočasné zaistenie káblov a káblových tratí do 6 káblov</t>
  </si>
  <si>
    <t>Príplatok k cenám výkopov za sťaženie výkopu v blízkosti podzemného vedenia alebo výbušnín</t>
  </si>
  <si>
    <t>Výkop nezapaženej jamy v hornine 3,do 100 m3</t>
  </si>
  <si>
    <t>Paženie a rozopretie stien rýh pre podzemné vedenie,príložné do 2 m</t>
  </si>
  <si>
    <t>Odstránenie paženia rýh pre podzemné vedenie,príložné hľbky do 2 m</t>
  </si>
  <si>
    <t>Zvislé premiestnenie výkopku z horniny I až IV,nosením za každé 3 m výšky</t>
  </si>
  <si>
    <t>M3</t>
  </si>
  <si>
    <t>Vodorovné premiestnenie výkopku z horniny 1-4 do 20m</t>
  </si>
  <si>
    <t>Zásyp sypaninou so zhutnením jám, šachiet, rýh, zárezov alebo okolo objektov  do 100 m3</t>
  </si>
  <si>
    <t>Vyčistenie stôk akejkoľvek výšky</t>
  </si>
  <si>
    <t>Lôžko pod potrubie, stoky a drobné objekty, v otvorenom výkope z piesku a štrkopiesku do 63 mm</t>
  </si>
  <si>
    <t>Štrkopiesok 0-63 b</t>
  </si>
  <si>
    <t>Príplatok k cene za zriadenie kanalizačnej prípojky DN od 100 do 300</t>
  </si>
  <si>
    <t>Montáž potrubia z kanalizačných rúr z tvrdého PVC tesn. gumovým krúžkom v skl. do 20% DN 150</t>
  </si>
  <si>
    <t>Kanalizačné rúry PVC-U hladké s hrdlom 160x 4.0x5000</t>
  </si>
  <si>
    <t>Montáž tvarovky na potrubí z rúr z tvrdého PVC tesn. gumovým krúžkom,jednoosá  DN 150</t>
  </si>
  <si>
    <t>PVC-U koleno pre kanalizačné rúry hladké 160/30°</t>
  </si>
  <si>
    <t>Skúška tesnosti kanalizácie D 150</t>
  </si>
  <si>
    <t>Montáž revíznej šachty z PVC,  DN 400/160 (DN šachty/DN potr. ved.), tlak 12,5 t, hl. 1100 do 1500mm</t>
  </si>
  <si>
    <t>Plastová šachta TEGRA 600,šachtové dno DN 600  DN 160  KOVO TRADE</t>
  </si>
  <si>
    <t>Betónový roznášací prstenec TEGRA 600</t>
  </si>
  <si>
    <t>Liatinový poklop D600 Wavin</t>
  </si>
  <si>
    <t>Signalizačná fólia z LDPE biela-kanál, perforovaná š=300mm</t>
  </si>
  <si>
    <t>Presun hmôt pre rúrové vedenie hĺbené z rúr z plast. hmôt alebo sklolamin. v otvorenom výkope</t>
  </si>
  <si>
    <t>13 - SO 502 Žumpa</t>
  </si>
  <si>
    <t>237771549</t>
  </si>
  <si>
    <t>540650675</t>
  </si>
  <si>
    <t>1013912070</t>
  </si>
  <si>
    <t>872815609</t>
  </si>
  <si>
    <t>VRN - Vedľajšie rozpočtové náklady</t>
  </si>
  <si>
    <t xml:space="preserve">    VRN01 - Zmluvné požiadavky</t>
  </si>
  <si>
    <t xml:space="preserve">    VRN03 - Geodetické práce</t>
  </si>
  <si>
    <t xml:space="preserve">    VRN06 - Zariadenie staveniska</t>
  </si>
  <si>
    <t xml:space="preserve">    VRN07 - Dopravné náklady</t>
  </si>
  <si>
    <t xml:space="preserve">    VRN09 - Vplyv územia</t>
  </si>
  <si>
    <t>Zmluvné požiadavky - poistenie stavby a zariadení zhotoviteľa</t>
  </si>
  <si>
    <t>eur</t>
  </si>
  <si>
    <t>1024</t>
  </si>
  <si>
    <t>10812771</t>
  </si>
  <si>
    <t>Geodetické práce - vykonávané pred výstavbou určenie priebehu nadzemného alebo podzemného existujúceho aj plánovaného vedenia</t>
  </si>
  <si>
    <t>1381706203</t>
  </si>
  <si>
    <t>Geodetické práce - vykonávané pred výstavbou určenie vytyčovacej siete, vytýčenie staveniska, staveb. objektu</t>
  </si>
  <si>
    <t>627741180</t>
  </si>
  <si>
    <t>Geodetické práce - vykonávané v priebehu výstavby výškové merania</t>
  </si>
  <si>
    <t>23320195</t>
  </si>
  <si>
    <t>Geodetické práce - vykonávané po výstavbe zameranie skutočného vyhotovenia stavby</t>
  </si>
  <si>
    <t>-902107122</t>
  </si>
  <si>
    <t>Geodetické práce - vykonávané po výstavbe kontrolné merania zhotoveného objektu</t>
  </si>
  <si>
    <t>-1282424653</t>
  </si>
  <si>
    <t>Zariadenie staveniska - prevádzkové kancelárie</t>
  </si>
  <si>
    <t>580498122</t>
  </si>
  <si>
    <t>Zariadenie staveniska - prevádzkové sklady</t>
  </si>
  <si>
    <t>-1853579696</t>
  </si>
  <si>
    <t>Zariadenie staveniska - prevádzkové prípojka elektrického prúdu,vrátane spotreby el.energie</t>
  </si>
  <si>
    <t>1117730463</t>
  </si>
  <si>
    <t xml:space="preserve">Zariadenie staveniska - prevádzkové prípojka pitnej vody,vrátane spotreby vody </t>
  </si>
  <si>
    <t>1335129467</t>
  </si>
  <si>
    <t>Zariadenie staveniska - prevádzkové oplotenie staveniska</t>
  </si>
  <si>
    <t>522795564</t>
  </si>
  <si>
    <t>Zariadenie staveniska - prevádzkové osvetlenie pracoviska</t>
  </si>
  <si>
    <t>1353318910</t>
  </si>
  <si>
    <t>Zariadenie staveniska - prevádzkové strážna služba</t>
  </si>
  <si>
    <t>97526808</t>
  </si>
  <si>
    <t>Zariadenie staveniska - sociálne sociálne zariadenia</t>
  </si>
  <si>
    <t>-943174158</t>
  </si>
  <si>
    <t>Zariadenie staveniska - vyvolané investície zariadenia staveniska príjazdové komunikácie</t>
  </si>
  <si>
    <t>-119881614</t>
  </si>
  <si>
    <t>Dopravné náklady - mimostavenisková doprava objektivizácia dopravných nákladov materiálov</t>
  </si>
  <si>
    <t>1614326759</t>
  </si>
  <si>
    <t>Dopravné náklady - vnútrostaveniskový presun z medziskládky k objektu bez rozlíšenia</t>
  </si>
  <si>
    <t>707567294</t>
  </si>
  <si>
    <t>Vplyv územia - presun stavebných kapacít náklad na presun pracovnej sily</t>
  </si>
  <si>
    <t>2073620189</t>
  </si>
  <si>
    <t>Vplyv územia - presun stavebných kapacít náklad na presun mechanizácie</t>
  </si>
  <si>
    <t>793638345</t>
  </si>
  <si>
    <t>Vplyv územia - územie so sťaženými výrobnými podmienkami čistenie komunikácií</t>
  </si>
  <si>
    <t>721174515</t>
  </si>
  <si>
    <t>Vplyv územia - klimatické vplyvy mzdové náklady na zimné opatrenia</t>
  </si>
  <si>
    <t>1361236480</t>
  </si>
  <si>
    <t>Vplyv územia - klimatické vplyvy materiálové náklady na zimné opatrenia</t>
  </si>
  <si>
    <t>-1274288767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</si>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</sst>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8" fillId="0" borderId="16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166" fontId="18" fillId="0" borderId="17" xfId="0" applyNumberFormat="1" applyFont="1" applyBorder="1" applyAlignment="1">
      <alignment vertical="center"/>
    </xf>
    <xf numFmtId="4" fontId="18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164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67" fontId="32" fillId="4" borderId="25" xfId="0" applyNumberFormat="1" applyFont="1" applyFill="1" applyBorder="1" applyAlignment="1" applyProtection="1">
      <alignment vertical="center"/>
      <protection locked="0"/>
    </xf>
    <xf numFmtId="0" fontId="34" fillId="0" borderId="0" xfId="1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36" fillId="2" borderId="0" xfId="0" applyFont="1" applyFill="1" applyAlignment="1" applyProtection="1">
      <alignment vertical="center"/>
    </xf>
    <xf numFmtId="0" fontId="35" fillId="2" borderId="0" xfId="0" applyFont="1" applyFill="1" applyAlignment="1" applyProtection="1">
      <alignment horizontal="left" vertical="center"/>
    </xf>
    <xf numFmtId="0" fontId="37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7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4" fontId="21" fillId="6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37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21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vertical="center"/>
      <protection locked="0"/>
    </xf>
    <xf numFmtId="4" fontId="32" fillId="4" borderId="25" xfId="0" applyNumberFormat="1" applyFont="1" applyFill="1" applyBorder="1" applyAlignment="1" applyProtection="1">
      <alignment vertical="center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9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6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C485E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9D97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08E7F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38120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4886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1274F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58091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4ED32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A7EB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DBDA5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BAAD5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52B54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2249E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03461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A2404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BA9EE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01431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82ED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55681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marian.sovis\AppData\Local\Temp\29\KrosPlus\rad37214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20"/>
  <sheetViews>
    <sheetView showGridLines="0" tabSelected="1" workbookViewId="0">
      <pane ySplit="1" topLeftCell="A2" activePane="bottomLeft" state="frozen"/>
      <selection pane="bottomLeft" activeCell="K6" sqref="K6:AO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79" t="s">
        <v>0</v>
      </c>
      <c r="B1" s="180"/>
      <c r="C1" s="180"/>
      <c r="D1" s="181" t="s">
        <v>1</v>
      </c>
      <c r="E1" s="180"/>
      <c r="F1" s="180"/>
      <c r="G1" s="180"/>
      <c r="H1" s="180"/>
      <c r="I1" s="180"/>
      <c r="J1" s="180"/>
      <c r="K1" s="182" t="s">
        <v>1677</v>
      </c>
      <c r="L1" s="182"/>
      <c r="M1" s="182"/>
      <c r="N1" s="182"/>
      <c r="O1" s="182"/>
      <c r="P1" s="182"/>
      <c r="Q1" s="182"/>
      <c r="R1" s="182"/>
      <c r="S1" s="182"/>
      <c r="T1" s="180"/>
      <c r="U1" s="180"/>
      <c r="V1" s="180"/>
      <c r="W1" s="182" t="s">
        <v>1678</v>
      </c>
      <c r="X1" s="182"/>
      <c r="Y1" s="182"/>
      <c r="Z1" s="182"/>
      <c r="AA1" s="182"/>
      <c r="AB1" s="182"/>
      <c r="AC1" s="182"/>
      <c r="AD1" s="182"/>
      <c r="AE1" s="182"/>
      <c r="AF1" s="182"/>
      <c r="AG1" s="180"/>
      <c r="AH1" s="180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</row>
    <row r="2" spans="1:73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R2" s="229" t="s">
        <v>6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4" t="s">
        <v>7</v>
      </c>
      <c r="BT2" s="14" t="s">
        <v>8</v>
      </c>
    </row>
    <row r="3" spans="1:73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8</v>
      </c>
    </row>
    <row r="4" spans="1:73" ht="36.950000000000003" customHeight="1" x14ac:dyDescent="0.3">
      <c r="B4" s="18"/>
      <c r="C4" s="209" t="s">
        <v>9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0"/>
      <c r="AS4" s="21" t="s">
        <v>10</v>
      </c>
      <c r="BE4" s="22" t="s">
        <v>11</v>
      </c>
      <c r="BS4" s="14" t="s">
        <v>12</v>
      </c>
    </row>
    <row r="5" spans="1:73" ht="14.45" customHeight="1" x14ac:dyDescent="0.3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2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19"/>
      <c r="AQ5" s="20"/>
      <c r="BE5" s="219" t="s">
        <v>14</v>
      </c>
      <c r="BS5" s="14" t="s">
        <v>7</v>
      </c>
    </row>
    <row r="6" spans="1:73" ht="36.950000000000003" customHeight="1" x14ac:dyDescent="0.3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23" t="s">
        <v>75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19"/>
      <c r="AQ6" s="20"/>
      <c r="BE6" s="217"/>
      <c r="BS6" s="14" t="s">
        <v>7</v>
      </c>
    </row>
    <row r="7" spans="1:73" ht="14.45" customHeight="1" x14ac:dyDescent="0.3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3</v>
      </c>
      <c r="AO7" s="19"/>
      <c r="AP7" s="19"/>
      <c r="AQ7" s="20"/>
      <c r="BE7" s="217"/>
      <c r="BS7" s="14" t="s">
        <v>7</v>
      </c>
    </row>
    <row r="8" spans="1:73" ht="14.45" customHeight="1" x14ac:dyDescent="0.3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20"/>
      <c r="BE8" s="217"/>
      <c r="BS8" s="14" t="s">
        <v>7</v>
      </c>
    </row>
    <row r="9" spans="1:73" ht="14.45" customHeight="1" x14ac:dyDescent="0.3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E9" s="217"/>
      <c r="BS9" s="14" t="s">
        <v>7</v>
      </c>
    </row>
    <row r="10" spans="1:73" ht="14.45" customHeight="1" x14ac:dyDescent="0.3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3</v>
      </c>
      <c r="AO10" s="19"/>
      <c r="AP10" s="19"/>
      <c r="AQ10" s="20"/>
      <c r="BE10" s="217"/>
      <c r="BS10" s="14" t="s">
        <v>7</v>
      </c>
    </row>
    <row r="11" spans="1:73" ht="18.399999999999999" customHeight="1" x14ac:dyDescent="0.3">
      <c r="B11" s="18"/>
      <c r="C11" s="19"/>
      <c r="D11" s="19"/>
      <c r="E11" s="24" t="s">
        <v>19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24</v>
      </c>
      <c r="AL11" s="19"/>
      <c r="AM11" s="19"/>
      <c r="AN11" s="24" t="s">
        <v>3</v>
      </c>
      <c r="AO11" s="19"/>
      <c r="AP11" s="19"/>
      <c r="AQ11" s="20"/>
      <c r="BE11" s="217"/>
      <c r="BS11" s="14" t="s">
        <v>7</v>
      </c>
    </row>
    <row r="12" spans="1:73" ht="6.95" customHeight="1" x14ac:dyDescent="0.3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E12" s="217"/>
      <c r="BS12" s="14" t="s">
        <v>7</v>
      </c>
    </row>
    <row r="13" spans="1:73" ht="14.45" customHeight="1" x14ac:dyDescent="0.3">
      <c r="B13" s="18"/>
      <c r="C13" s="19"/>
      <c r="D13" s="26" t="s">
        <v>25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26</v>
      </c>
      <c r="AO13" s="19"/>
      <c r="AP13" s="19"/>
      <c r="AQ13" s="20"/>
      <c r="BE13" s="217"/>
      <c r="BS13" s="14" t="s">
        <v>7</v>
      </c>
    </row>
    <row r="14" spans="1:73" ht="15" x14ac:dyDescent="0.3">
      <c r="B14" s="18"/>
      <c r="C14" s="19"/>
      <c r="D14" s="19"/>
      <c r="E14" s="224" t="s">
        <v>26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6" t="s">
        <v>24</v>
      </c>
      <c r="AL14" s="19"/>
      <c r="AM14" s="19"/>
      <c r="AN14" s="28" t="s">
        <v>26</v>
      </c>
      <c r="AO14" s="19"/>
      <c r="AP14" s="19"/>
      <c r="AQ14" s="20"/>
      <c r="BE14" s="217"/>
      <c r="BS14" s="14" t="s">
        <v>7</v>
      </c>
    </row>
    <row r="15" spans="1:73" ht="6.95" customHeight="1" x14ac:dyDescent="0.3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E15" s="217"/>
      <c r="BS15" s="14" t="s">
        <v>4</v>
      </c>
    </row>
    <row r="16" spans="1:73" ht="14.45" customHeight="1" x14ac:dyDescent="0.3">
      <c r="B16" s="18"/>
      <c r="C16" s="19"/>
      <c r="D16" s="26" t="s">
        <v>27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3</v>
      </c>
      <c r="AO16" s="19"/>
      <c r="AP16" s="19"/>
      <c r="AQ16" s="20"/>
      <c r="BE16" s="217"/>
      <c r="BS16" s="14" t="s">
        <v>4</v>
      </c>
    </row>
    <row r="17" spans="2:71" ht="18.399999999999999" customHeight="1" x14ac:dyDescent="0.3">
      <c r="B17" s="18"/>
      <c r="C17" s="19"/>
      <c r="D17" s="19"/>
      <c r="E17" s="24" t="s">
        <v>19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24</v>
      </c>
      <c r="AL17" s="19"/>
      <c r="AM17" s="19"/>
      <c r="AN17" s="24" t="s">
        <v>3</v>
      </c>
      <c r="AO17" s="19"/>
      <c r="AP17" s="19"/>
      <c r="AQ17" s="20"/>
      <c r="BE17" s="217"/>
      <c r="BS17" s="14" t="s">
        <v>4</v>
      </c>
    </row>
    <row r="18" spans="2:71" ht="6.95" customHeigh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E18" s="217"/>
      <c r="BS18" s="14" t="s">
        <v>7</v>
      </c>
    </row>
    <row r="19" spans="2:71" ht="14.45" customHeight="1" x14ac:dyDescent="0.3">
      <c r="B19" s="18"/>
      <c r="C19" s="19"/>
      <c r="D19" s="26" t="s">
        <v>28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3</v>
      </c>
      <c r="AO19" s="19"/>
      <c r="AP19" s="19"/>
      <c r="AQ19" s="20"/>
      <c r="BE19" s="217"/>
      <c r="BS19" s="14" t="s">
        <v>7</v>
      </c>
    </row>
    <row r="20" spans="2:71" ht="18.399999999999999" customHeight="1" x14ac:dyDescent="0.3">
      <c r="B20" s="18"/>
      <c r="C20" s="19"/>
      <c r="D20" s="19"/>
      <c r="E20" s="24" t="s">
        <v>19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24</v>
      </c>
      <c r="AL20" s="19"/>
      <c r="AM20" s="19"/>
      <c r="AN20" s="24" t="s">
        <v>3</v>
      </c>
      <c r="AO20" s="19"/>
      <c r="AP20" s="19"/>
      <c r="AQ20" s="20"/>
      <c r="BE20" s="217"/>
    </row>
    <row r="21" spans="2:71" ht="6.95" customHeight="1" x14ac:dyDescent="0.3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BE21" s="217"/>
    </row>
    <row r="22" spans="2:71" ht="15" x14ac:dyDescent="0.3">
      <c r="B22" s="18"/>
      <c r="C22" s="19"/>
      <c r="D22" s="26" t="s">
        <v>29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BE22" s="217"/>
    </row>
    <row r="23" spans="2:71" ht="22.5" customHeight="1" x14ac:dyDescent="0.3">
      <c r="B23" s="18"/>
      <c r="C23" s="19"/>
      <c r="D23" s="19"/>
      <c r="E23" s="225" t="s">
        <v>3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19"/>
      <c r="AP23" s="19"/>
      <c r="AQ23" s="20"/>
      <c r="BE23" s="217"/>
    </row>
    <row r="24" spans="2:71" ht="6.95" customHeight="1" x14ac:dyDescent="0.3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BE24" s="217"/>
    </row>
    <row r="25" spans="2:71" ht="6.95" customHeight="1" x14ac:dyDescent="0.3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20"/>
      <c r="BE25" s="217"/>
    </row>
    <row r="26" spans="2:71" ht="14.45" customHeight="1" x14ac:dyDescent="0.3">
      <c r="B26" s="18"/>
      <c r="C26" s="19"/>
      <c r="D26" s="30" t="s">
        <v>30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26">
        <f>ROUND(AG87,2)</f>
        <v>0</v>
      </c>
      <c r="AL26" s="218"/>
      <c r="AM26" s="218"/>
      <c r="AN26" s="218"/>
      <c r="AO26" s="218"/>
      <c r="AP26" s="19"/>
      <c r="AQ26" s="20"/>
      <c r="BE26" s="217"/>
    </row>
    <row r="27" spans="2:71" ht="14.45" customHeight="1" x14ac:dyDescent="0.3">
      <c r="B27" s="18"/>
      <c r="C27" s="19"/>
      <c r="D27" s="30" t="s">
        <v>31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26">
        <f>ROUND(AG111,2)</f>
        <v>0</v>
      </c>
      <c r="AL27" s="218"/>
      <c r="AM27" s="218"/>
      <c r="AN27" s="218"/>
      <c r="AO27" s="218"/>
      <c r="AP27" s="19"/>
      <c r="AQ27" s="20"/>
      <c r="BE27" s="217"/>
    </row>
    <row r="28" spans="2:71" s="1" customFormat="1" ht="6.95" customHeight="1" x14ac:dyDescent="0.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BE28" s="220"/>
    </row>
    <row r="29" spans="2:71" s="1" customFormat="1" ht="25.9" customHeight="1" x14ac:dyDescent="0.3">
      <c r="B29" s="31"/>
      <c r="C29" s="32"/>
      <c r="D29" s="34" t="s">
        <v>32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27">
        <f>ROUND(AK26+AK27,2)</f>
        <v>0</v>
      </c>
      <c r="AL29" s="228"/>
      <c r="AM29" s="228"/>
      <c r="AN29" s="228"/>
      <c r="AO29" s="228"/>
      <c r="AP29" s="32"/>
      <c r="AQ29" s="33"/>
      <c r="BE29" s="220"/>
    </row>
    <row r="30" spans="2:71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BE30" s="220"/>
    </row>
    <row r="31" spans="2:71" s="2" customFormat="1" ht="14.45" customHeight="1" x14ac:dyDescent="0.3">
      <c r="B31" s="36"/>
      <c r="C31" s="37"/>
      <c r="D31" s="38" t="s">
        <v>33</v>
      </c>
      <c r="E31" s="37"/>
      <c r="F31" s="38" t="s">
        <v>34</v>
      </c>
      <c r="G31" s="37"/>
      <c r="H31" s="37"/>
      <c r="I31" s="37"/>
      <c r="J31" s="37"/>
      <c r="K31" s="37"/>
      <c r="L31" s="202">
        <v>0.2</v>
      </c>
      <c r="M31" s="203"/>
      <c r="N31" s="203"/>
      <c r="O31" s="203"/>
      <c r="P31" s="37"/>
      <c r="Q31" s="37"/>
      <c r="R31" s="37"/>
      <c r="S31" s="37"/>
      <c r="T31" s="40" t="s">
        <v>35</v>
      </c>
      <c r="U31" s="37"/>
      <c r="V31" s="37"/>
      <c r="W31" s="204">
        <f>ROUND(AZ87+SUM(CD112:CD118),2)</f>
        <v>0</v>
      </c>
      <c r="X31" s="203"/>
      <c r="Y31" s="203"/>
      <c r="Z31" s="203"/>
      <c r="AA31" s="203"/>
      <c r="AB31" s="203"/>
      <c r="AC31" s="203"/>
      <c r="AD31" s="203"/>
      <c r="AE31" s="203"/>
      <c r="AF31" s="37"/>
      <c r="AG31" s="37"/>
      <c r="AH31" s="37"/>
      <c r="AI31" s="37"/>
      <c r="AJ31" s="37"/>
      <c r="AK31" s="204">
        <f>ROUND(AV87+SUM(BY112:BY118),2)</f>
        <v>0</v>
      </c>
      <c r="AL31" s="203"/>
      <c r="AM31" s="203"/>
      <c r="AN31" s="203"/>
      <c r="AO31" s="203"/>
      <c r="AP31" s="37"/>
      <c r="AQ31" s="41"/>
      <c r="BE31" s="221"/>
    </row>
    <row r="32" spans="2:71" s="2" customFormat="1" ht="14.45" customHeight="1" x14ac:dyDescent="0.3">
      <c r="B32" s="36"/>
      <c r="C32" s="37"/>
      <c r="D32" s="37"/>
      <c r="E32" s="37"/>
      <c r="F32" s="38" t="s">
        <v>36</v>
      </c>
      <c r="G32" s="37"/>
      <c r="H32" s="37"/>
      <c r="I32" s="37"/>
      <c r="J32" s="37"/>
      <c r="K32" s="37"/>
      <c r="L32" s="202">
        <v>0.2</v>
      </c>
      <c r="M32" s="203"/>
      <c r="N32" s="203"/>
      <c r="O32" s="203"/>
      <c r="P32" s="37"/>
      <c r="Q32" s="37"/>
      <c r="R32" s="37"/>
      <c r="S32" s="37"/>
      <c r="T32" s="40" t="s">
        <v>35</v>
      </c>
      <c r="U32" s="37"/>
      <c r="V32" s="37"/>
      <c r="W32" s="204">
        <f>ROUND(BA87+SUM(CE112:CE118),2)</f>
        <v>0</v>
      </c>
      <c r="X32" s="203"/>
      <c r="Y32" s="203"/>
      <c r="Z32" s="203"/>
      <c r="AA32" s="203"/>
      <c r="AB32" s="203"/>
      <c r="AC32" s="203"/>
      <c r="AD32" s="203"/>
      <c r="AE32" s="203"/>
      <c r="AF32" s="37"/>
      <c r="AG32" s="37"/>
      <c r="AH32" s="37"/>
      <c r="AI32" s="37"/>
      <c r="AJ32" s="37"/>
      <c r="AK32" s="204">
        <f>ROUND(AW87+SUM(BZ112:BZ118),2)</f>
        <v>0</v>
      </c>
      <c r="AL32" s="203"/>
      <c r="AM32" s="203"/>
      <c r="AN32" s="203"/>
      <c r="AO32" s="203"/>
      <c r="AP32" s="37"/>
      <c r="AQ32" s="41"/>
      <c r="BE32" s="221"/>
    </row>
    <row r="33" spans="2:57" s="2" customFormat="1" ht="14.45" hidden="1" customHeight="1" x14ac:dyDescent="0.3">
      <c r="B33" s="36"/>
      <c r="C33" s="37"/>
      <c r="D33" s="37"/>
      <c r="E33" s="37"/>
      <c r="F33" s="38" t="s">
        <v>37</v>
      </c>
      <c r="G33" s="37"/>
      <c r="H33" s="37"/>
      <c r="I33" s="37"/>
      <c r="J33" s="37"/>
      <c r="K33" s="37"/>
      <c r="L33" s="202">
        <v>0.2</v>
      </c>
      <c r="M33" s="203"/>
      <c r="N33" s="203"/>
      <c r="O33" s="203"/>
      <c r="P33" s="37"/>
      <c r="Q33" s="37"/>
      <c r="R33" s="37"/>
      <c r="S33" s="37"/>
      <c r="T33" s="40" t="s">
        <v>35</v>
      </c>
      <c r="U33" s="37"/>
      <c r="V33" s="37"/>
      <c r="W33" s="204">
        <f>ROUND(BB87+SUM(CF112:CF118),2)</f>
        <v>0</v>
      </c>
      <c r="X33" s="203"/>
      <c r="Y33" s="203"/>
      <c r="Z33" s="203"/>
      <c r="AA33" s="203"/>
      <c r="AB33" s="203"/>
      <c r="AC33" s="203"/>
      <c r="AD33" s="203"/>
      <c r="AE33" s="203"/>
      <c r="AF33" s="37"/>
      <c r="AG33" s="37"/>
      <c r="AH33" s="37"/>
      <c r="AI33" s="37"/>
      <c r="AJ33" s="37"/>
      <c r="AK33" s="204">
        <v>0</v>
      </c>
      <c r="AL33" s="203"/>
      <c r="AM33" s="203"/>
      <c r="AN33" s="203"/>
      <c r="AO33" s="203"/>
      <c r="AP33" s="37"/>
      <c r="AQ33" s="41"/>
      <c r="BE33" s="221"/>
    </row>
    <row r="34" spans="2:57" s="2" customFormat="1" ht="14.45" hidden="1" customHeight="1" x14ac:dyDescent="0.3">
      <c r="B34" s="36"/>
      <c r="C34" s="37"/>
      <c r="D34" s="37"/>
      <c r="E34" s="37"/>
      <c r="F34" s="38" t="s">
        <v>38</v>
      </c>
      <c r="G34" s="37"/>
      <c r="H34" s="37"/>
      <c r="I34" s="37"/>
      <c r="J34" s="37"/>
      <c r="K34" s="37"/>
      <c r="L34" s="202">
        <v>0.2</v>
      </c>
      <c r="M34" s="203"/>
      <c r="N34" s="203"/>
      <c r="O34" s="203"/>
      <c r="P34" s="37"/>
      <c r="Q34" s="37"/>
      <c r="R34" s="37"/>
      <c r="S34" s="37"/>
      <c r="T34" s="40" t="s">
        <v>35</v>
      </c>
      <c r="U34" s="37"/>
      <c r="V34" s="37"/>
      <c r="W34" s="204">
        <f>ROUND(BC87+SUM(CG112:CG118),2)</f>
        <v>0</v>
      </c>
      <c r="X34" s="203"/>
      <c r="Y34" s="203"/>
      <c r="Z34" s="203"/>
      <c r="AA34" s="203"/>
      <c r="AB34" s="203"/>
      <c r="AC34" s="203"/>
      <c r="AD34" s="203"/>
      <c r="AE34" s="203"/>
      <c r="AF34" s="37"/>
      <c r="AG34" s="37"/>
      <c r="AH34" s="37"/>
      <c r="AI34" s="37"/>
      <c r="AJ34" s="37"/>
      <c r="AK34" s="204">
        <v>0</v>
      </c>
      <c r="AL34" s="203"/>
      <c r="AM34" s="203"/>
      <c r="AN34" s="203"/>
      <c r="AO34" s="203"/>
      <c r="AP34" s="37"/>
      <c r="AQ34" s="41"/>
      <c r="BE34" s="221"/>
    </row>
    <row r="35" spans="2:57" s="2" customFormat="1" ht="14.45" hidden="1" customHeight="1" x14ac:dyDescent="0.3">
      <c r="B35" s="36"/>
      <c r="C35" s="37"/>
      <c r="D35" s="37"/>
      <c r="E35" s="37"/>
      <c r="F35" s="38" t="s">
        <v>39</v>
      </c>
      <c r="G35" s="37"/>
      <c r="H35" s="37"/>
      <c r="I35" s="37"/>
      <c r="J35" s="37"/>
      <c r="K35" s="37"/>
      <c r="L35" s="202">
        <v>0</v>
      </c>
      <c r="M35" s="203"/>
      <c r="N35" s="203"/>
      <c r="O35" s="203"/>
      <c r="P35" s="37"/>
      <c r="Q35" s="37"/>
      <c r="R35" s="37"/>
      <c r="S35" s="37"/>
      <c r="T35" s="40" t="s">
        <v>35</v>
      </c>
      <c r="U35" s="37"/>
      <c r="V35" s="37"/>
      <c r="W35" s="204">
        <f>ROUND(BD87+SUM(CH112:CH118),2)</f>
        <v>0</v>
      </c>
      <c r="X35" s="203"/>
      <c r="Y35" s="203"/>
      <c r="Z35" s="203"/>
      <c r="AA35" s="203"/>
      <c r="AB35" s="203"/>
      <c r="AC35" s="203"/>
      <c r="AD35" s="203"/>
      <c r="AE35" s="203"/>
      <c r="AF35" s="37"/>
      <c r="AG35" s="37"/>
      <c r="AH35" s="37"/>
      <c r="AI35" s="37"/>
      <c r="AJ35" s="37"/>
      <c r="AK35" s="204">
        <v>0</v>
      </c>
      <c r="AL35" s="203"/>
      <c r="AM35" s="203"/>
      <c r="AN35" s="203"/>
      <c r="AO35" s="203"/>
      <c r="AP35" s="37"/>
      <c r="AQ35" s="41"/>
    </row>
    <row r="36" spans="2:57" s="1" customFormat="1" ht="6.95" customHeight="1" x14ac:dyDescent="0.3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57" s="1" customFormat="1" ht="25.9" customHeight="1" x14ac:dyDescent="0.3">
      <c r="B37" s="31"/>
      <c r="C37" s="42"/>
      <c r="D37" s="43" t="s">
        <v>40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41</v>
      </c>
      <c r="U37" s="44"/>
      <c r="V37" s="44"/>
      <c r="W37" s="44"/>
      <c r="X37" s="205" t="s">
        <v>42</v>
      </c>
      <c r="Y37" s="206"/>
      <c r="Z37" s="206"/>
      <c r="AA37" s="206"/>
      <c r="AB37" s="206"/>
      <c r="AC37" s="44"/>
      <c r="AD37" s="44"/>
      <c r="AE37" s="44"/>
      <c r="AF37" s="44"/>
      <c r="AG37" s="44"/>
      <c r="AH37" s="44"/>
      <c r="AI37" s="44"/>
      <c r="AJ37" s="44"/>
      <c r="AK37" s="207">
        <f>SUM(AK29:AK35)</f>
        <v>0</v>
      </c>
      <c r="AL37" s="206"/>
      <c r="AM37" s="206"/>
      <c r="AN37" s="206"/>
      <c r="AO37" s="208"/>
      <c r="AP37" s="42"/>
      <c r="AQ37" s="33"/>
    </row>
    <row r="38" spans="2:57" s="1" customFormat="1" ht="14.4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57" x14ac:dyDescent="0.3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57" x14ac:dyDescent="0.3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57" x14ac:dyDescent="0.3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57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57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57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57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57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57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57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 x14ac:dyDescent="0.3">
      <c r="B49" s="31"/>
      <c r="C49" s="32"/>
      <c r="D49" s="46" t="s">
        <v>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x14ac:dyDescent="0.3">
      <c r="B50" s="18"/>
      <c r="C50" s="19"/>
      <c r="D50" s="4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0"/>
      <c r="AA50" s="19"/>
      <c r="AB50" s="19"/>
      <c r="AC50" s="4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0"/>
      <c r="AP50" s="19"/>
      <c r="AQ50" s="20"/>
    </row>
    <row r="51" spans="2:43" x14ac:dyDescent="0.3">
      <c r="B51" s="18"/>
      <c r="C51" s="19"/>
      <c r="D51" s="4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0"/>
      <c r="AA51" s="19"/>
      <c r="AB51" s="19"/>
      <c r="AC51" s="4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0"/>
      <c r="AP51" s="19"/>
      <c r="AQ51" s="20"/>
    </row>
    <row r="52" spans="2:43" x14ac:dyDescent="0.3">
      <c r="B52" s="18"/>
      <c r="C52" s="19"/>
      <c r="D52" s="4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0"/>
      <c r="AA52" s="19"/>
      <c r="AB52" s="19"/>
      <c r="AC52" s="4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0"/>
      <c r="AP52" s="19"/>
      <c r="AQ52" s="20"/>
    </row>
    <row r="53" spans="2:43" x14ac:dyDescent="0.3">
      <c r="B53" s="18"/>
      <c r="C53" s="19"/>
      <c r="D53" s="4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0"/>
      <c r="AA53" s="19"/>
      <c r="AB53" s="19"/>
      <c r="AC53" s="4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0"/>
      <c r="AP53" s="19"/>
      <c r="AQ53" s="20"/>
    </row>
    <row r="54" spans="2:43" x14ac:dyDescent="0.3">
      <c r="B54" s="18"/>
      <c r="C54" s="19"/>
      <c r="D54" s="4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0"/>
      <c r="AA54" s="19"/>
      <c r="AB54" s="19"/>
      <c r="AC54" s="4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0"/>
      <c r="AP54" s="19"/>
      <c r="AQ54" s="20"/>
    </row>
    <row r="55" spans="2:43" x14ac:dyDescent="0.3">
      <c r="B55" s="18"/>
      <c r="C55" s="19"/>
      <c r="D55" s="4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0"/>
      <c r="AA55" s="19"/>
      <c r="AB55" s="19"/>
      <c r="AC55" s="4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0"/>
      <c r="AP55" s="19"/>
      <c r="AQ55" s="20"/>
    </row>
    <row r="56" spans="2:43" x14ac:dyDescent="0.3">
      <c r="B56" s="18"/>
      <c r="C56" s="19"/>
      <c r="D56" s="4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0"/>
      <c r="AA56" s="19"/>
      <c r="AB56" s="19"/>
      <c r="AC56" s="4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0"/>
      <c r="AP56" s="19"/>
      <c r="AQ56" s="20"/>
    </row>
    <row r="57" spans="2:43" x14ac:dyDescent="0.3">
      <c r="B57" s="18"/>
      <c r="C57" s="19"/>
      <c r="D57" s="4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0"/>
      <c r="AA57" s="19"/>
      <c r="AB57" s="19"/>
      <c r="AC57" s="4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0"/>
      <c r="AP57" s="19"/>
      <c r="AQ57" s="20"/>
    </row>
    <row r="58" spans="2:43" s="1" customFormat="1" ht="15" x14ac:dyDescent="0.3">
      <c r="B58" s="31"/>
      <c r="C58" s="32"/>
      <c r="D58" s="51" t="s">
        <v>45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46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46</v>
      </c>
      <c r="AN58" s="52"/>
      <c r="AO58" s="54"/>
      <c r="AP58" s="32"/>
      <c r="AQ58" s="33"/>
    </row>
    <row r="59" spans="2:43" x14ac:dyDescent="0.3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 x14ac:dyDescent="0.3">
      <c r="B60" s="31"/>
      <c r="C60" s="32"/>
      <c r="D60" s="46" t="s">
        <v>47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x14ac:dyDescent="0.3">
      <c r="B61" s="18"/>
      <c r="C61" s="19"/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0"/>
      <c r="AA61" s="19"/>
      <c r="AB61" s="19"/>
      <c r="AC61" s="4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0"/>
      <c r="AP61" s="19"/>
      <c r="AQ61" s="20"/>
    </row>
    <row r="62" spans="2:43" x14ac:dyDescent="0.3">
      <c r="B62" s="18"/>
      <c r="C62" s="19"/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0"/>
      <c r="AA62" s="19"/>
      <c r="AB62" s="19"/>
      <c r="AC62" s="4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0"/>
      <c r="AP62" s="19"/>
      <c r="AQ62" s="20"/>
    </row>
    <row r="63" spans="2:43" x14ac:dyDescent="0.3">
      <c r="B63" s="18"/>
      <c r="C63" s="19"/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0"/>
      <c r="AA63" s="19"/>
      <c r="AB63" s="19"/>
      <c r="AC63" s="4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0"/>
      <c r="AP63" s="19"/>
      <c r="AQ63" s="20"/>
    </row>
    <row r="64" spans="2:43" x14ac:dyDescent="0.3">
      <c r="B64" s="18"/>
      <c r="C64" s="19"/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0"/>
      <c r="AA64" s="19"/>
      <c r="AB64" s="19"/>
      <c r="AC64" s="4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0"/>
      <c r="AP64" s="19"/>
      <c r="AQ64" s="20"/>
    </row>
    <row r="65" spans="2:43" x14ac:dyDescent="0.3">
      <c r="B65" s="18"/>
      <c r="C65" s="19"/>
      <c r="D65" s="4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0"/>
      <c r="AA65" s="19"/>
      <c r="AB65" s="19"/>
      <c r="AC65" s="4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0"/>
      <c r="AP65" s="19"/>
      <c r="AQ65" s="20"/>
    </row>
    <row r="66" spans="2:43" x14ac:dyDescent="0.3">
      <c r="B66" s="18"/>
      <c r="C66" s="19"/>
      <c r="D66" s="4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0"/>
      <c r="AA66" s="19"/>
      <c r="AB66" s="19"/>
      <c r="AC66" s="4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0"/>
      <c r="AP66" s="19"/>
      <c r="AQ66" s="20"/>
    </row>
    <row r="67" spans="2:43" x14ac:dyDescent="0.3">
      <c r="B67" s="18"/>
      <c r="C67" s="19"/>
      <c r="D67" s="4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0"/>
      <c r="AA67" s="19"/>
      <c r="AB67" s="19"/>
      <c r="AC67" s="4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0"/>
      <c r="AP67" s="19"/>
      <c r="AQ67" s="20"/>
    </row>
    <row r="68" spans="2:43" x14ac:dyDescent="0.3">
      <c r="B68" s="18"/>
      <c r="C68" s="19"/>
      <c r="D68" s="4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0"/>
      <c r="AA68" s="19"/>
      <c r="AB68" s="19"/>
      <c r="AC68" s="4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0"/>
      <c r="AP68" s="19"/>
      <c r="AQ68" s="20"/>
    </row>
    <row r="69" spans="2:43" s="1" customFormat="1" ht="15" x14ac:dyDescent="0.3">
      <c r="B69" s="31"/>
      <c r="C69" s="32"/>
      <c r="D69" s="51" t="s">
        <v>45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46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46</v>
      </c>
      <c r="AN69" s="52"/>
      <c r="AO69" s="54"/>
      <c r="AP69" s="32"/>
      <c r="AQ69" s="33"/>
    </row>
    <row r="70" spans="2:43" s="1" customFormat="1" ht="6.95" customHeight="1" x14ac:dyDescent="0.3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 x14ac:dyDescent="0.3">
      <c r="B76" s="31"/>
      <c r="C76" s="209" t="s">
        <v>49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33"/>
    </row>
    <row r="77" spans="2:43" s="3" customFormat="1" ht="14.45" customHeight="1" x14ac:dyDescent="0.3">
      <c r="B77" s="61"/>
      <c r="C77" s="26" t="s">
        <v>13</v>
      </c>
      <c r="D77" s="62"/>
      <c r="E77" s="62"/>
      <c r="F77" s="62"/>
      <c r="G77" s="62"/>
      <c r="H77" s="62"/>
      <c r="I77" s="62"/>
      <c r="J77" s="62"/>
      <c r="K77" s="62"/>
      <c r="L77" s="62">
        <f>K5</f>
        <v>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 x14ac:dyDescent="0.3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210" t="str">
        <f>K6</f>
        <v>Cintorín Nitra-Chrenova</v>
      </c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66"/>
      <c r="AQ78" s="67"/>
    </row>
    <row r="79" spans="2:43" s="1" customFormat="1" ht="6.95" customHeight="1" x14ac:dyDescent="0.3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 x14ac:dyDescent="0.3">
      <c r="B80" s="31"/>
      <c r="C80" s="26" t="s">
        <v>18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6" t="s">
        <v>20</v>
      </c>
      <c r="AJ80" s="32"/>
      <c r="AK80" s="32"/>
      <c r="AL80" s="32"/>
      <c r="AM80" s="69" t="str">
        <f>IF(AN8= "","",AN8)</f>
        <v>28.2.2017</v>
      </c>
      <c r="AN80" s="32"/>
      <c r="AO80" s="32"/>
      <c r="AP80" s="32"/>
      <c r="AQ80" s="33"/>
    </row>
    <row r="81" spans="1:76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 x14ac:dyDescent="0.3">
      <c r="B82" s="31"/>
      <c r="C82" s="26" t="s">
        <v>22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6" t="s">
        <v>27</v>
      </c>
      <c r="AJ82" s="32"/>
      <c r="AK82" s="32"/>
      <c r="AL82" s="32"/>
      <c r="AM82" s="212" t="str">
        <f>IF(E17="","",E17)</f>
        <v xml:space="preserve"> </v>
      </c>
      <c r="AN82" s="185"/>
      <c r="AO82" s="185"/>
      <c r="AP82" s="185"/>
      <c r="AQ82" s="33"/>
      <c r="AS82" s="213" t="s">
        <v>50</v>
      </c>
      <c r="AT82" s="214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 x14ac:dyDescent="0.3">
      <c r="B83" s="31"/>
      <c r="C83" s="26" t="s">
        <v>25</v>
      </c>
      <c r="D83" s="32"/>
      <c r="E83" s="32"/>
      <c r="F83" s="32"/>
      <c r="G83" s="32"/>
      <c r="H83" s="32"/>
      <c r="I83" s="32"/>
      <c r="J83" s="32"/>
      <c r="K83" s="32"/>
      <c r="L83" s="62" t="str">
        <f>IF(E14= "Vyplň údaj","",E14)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6" t="s">
        <v>28</v>
      </c>
      <c r="AJ83" s="32"/>
      <c r="AK83" s="32"/>
      <c r="AL83" s="32"/>
      <c r="AM83" s="212" t="str">
        <f>IF(E20="","",E20)</f>
        <v xml:space="preserve"> </v>
      </c>
      <c r="AN83" s="185"/>
      <c r="AO83" s="185"/>
      <c r="AP83" s="185"/>
      <c r="AQ83" s="33"/>
      <c r="AS83" s="215"/>
      <c r="AT83" s="185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1:76" s="1" customFormat="1" ht="10.9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15"/>
      <c r="AT84" s="185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1:76" s="1" customFormat="1" ht="29.25" customHeight="1" x14ac:dyDescent="0.3">
      <c r="B85" s="31"/>
      <c r="C85" s="194" t="s">
        <v>51</v>
      </c>
      <c r="D85" s="195"/>
      <c r="E85" s="195"/>
      <c r="F85" s="195"/>
      <c r="G85" s="195"/>
      <c r="H85" s="72"/>
      <c r="I85" s="196" t="s">
        <v>52</v>
      </c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6" t="s">
        <v>53</v>
      </c>
      <c r="AH85" s="195"/>
      <c r="AI85" s="195"/>
      <c r="AJ85" s="195"/>
      <c r="AK85" s="195"/>
      <c r="AL85" s="195"/>
      <c r="AM85" s="195"/>
      <c r="AN85" s="196" t="s">
        <v>54</v>
      </c>
      <c r="AO85" s="195"/>
      <c r="AP85" s="197"/>
      <c r="AQ85" s="33"/>
      <c r="AS85" s="73" t="s">
        <v>55</v>
      </c>
      <c r="AT85" s="74" t="s">
        <v>56</v>
      </c>
      <c r="AU85" s="74" t="s">
        <v>57</v>
      </c>
      <c r="AV85" s="74" t="s">
        <v>58</v>
      </c>
      <c r="AW85" s="74" t="s">
        <v>59</v>
      </c>
      <c r="AX85" s="74" t="s">
        <v>60</v>
      </c>
      <c r="AY85" s="74" t="s">
        <v>61</v>
      </c>
      <c r="AZ85" s="74" t="s">
        <v>62</v>
      </c>
      <c r="BA85" s="74" t="s">
        <v>63</v>
      </c>
      <c r="BB85" s="74" t="s">
        <v>64</v>
      </c>
      <c r="BC85" s="74" t="s">
        <v>65</v>
      </c>
      <c r="BD85" s="75" t="s">
        <v>66</v>
      </c>
    </row>
    <row r="86" spans="1:76" s="1" customFormat="1" ht="10.9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 x14ac:dyDescent="0.3">
      <c r="B87" s="64"/>
      <c r="C87" s="77" t="s">
        <v>67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88">
        <f>ROUND(AG88,2)</f>
        <v>0</v>
      </c>
      <c r="AH87" s="188"/>
      <c r="AI87" s="188"/>
      <c r="AJ87" s="188"/>
      <c r="AK87" s="188"/>
      <c r="AL87" s="188"/>
      <c r="AM87" s="188"/>
      <c r="AN87" s="189">
        <f t="shared" ref="AN87:AN109" si="0">SUM(AG87,AT87)</f>
        <v>0</v>
      </c>
      <c r="AO87" s="189"/>
      <c r="AP87" s="189"/>
      <c r="AQ87" s="67"/>
      <c r="AS87" s="79">
        <f>ROUND(AS88,2)</f>
        <v>0</v>
      </c>
      <c r="AT87" s="80">
        <f t="shared" ref="AT87:AT109" si="1"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68</v>
      </c>
      <c r="BT87" s="83" t="s">
        <v>69</v>
      </c>
      <c r="BU87" s="84" t="s">
        <v>70</v>
      </c>
      <c r="BV87" s="83" t="s">
        <v>71</v>
      </c>
      <c r="BW87" s="83" t="s">
        <v>72</v>
      </c>
      <c r="BX87" s="83" t="s">
        <v>73</v>
      </c>
    </row>
    <row r="88" spans="1:76" s="5" customFormat="1" ht="22.5" customHeight="1" x14ac:dyDescent="0.3">
      <c r="B88" s="85"/>
      <c r="C88" s="86"/>
      <c r="D88" s="201" t="s">
        <v>74</v>
      </c>
      <c r="E88" s="199"/>
      <c r="F88" s="199"/>
      <c r="G88" s="199"/>
      <c r="H88" s="199"/>
      <c r="I88" s="87"/>
      <c r="J88" s="201" t="s">
        <v>75</v>
      </c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200">
        <f>ROUND(AG89+AG95+AG96+SUM(AG99:AG109),2)</f>
        <v>0</v>
      </c>
      <c r="AH88" s="199"/>
      <c r="AI88" s="199"/>
      <c r="AJ88" s="199"/>
      <c r="AK88" s="199"/>
      <c r="AL88" s="199"/>
      <c r="AM88" s="199"/>
      <c r="AN88" s="198">
        <f t="shared" si="0"/>
        <v>0</v>
      </c>
      <c r="AO88" s="199"/>
      <c r="AP88" s="199"/>
      <c r="AQ88" s="88"/>
      <c r="AS88" s="89">
        <f>ROUND(AS89+AS95+AS96+SUM(AS99:AS109),2)</f>
        <v>0</v>
      </c>
      <c r="AT88" s="90">
        <f t="shared" si="1"/>
        <v>0</v>
      </c>
      <c r="AU88" s="91">
        <f>ROUND(AU89+AU95+AU96+SUM(AU99:AU109),5)</f>
        <v>0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>ROUND(AZ89+AZ95+AZ96+SUM(AZ99:AZ109),2)</f>
        <v>0</v>
      </c>
      <c r="BA88" s="90">
        <f>ROUND(BA89+BA95+BA96+SUM(BA99:BA109),2)</f>
        <v>0</v>
      </c>
      <c r="BB88" s="90">
        <f>ROUND(BB89+BB95+BB96+SUM(BB99:BB109),2)</f>
        <v>0</v>
      </c>
      <c r="BC88" s="90">
        <f>ROUND(BC89+BC95+BC96+SUM(BC99:BC109),2)</f>
        <v>0</v>
      </c>
      <c r="BD88" s="92">
        <f>ROUND(BD89+BD95+BD96+SUM(BD99:BD109),2)</f>
        <v>0</v>
      </c>
      <c r="BS88" s="93" t="s">
        <v>68</v>
      </c>
      <c r="BT88" s="93" t="s">
        <v>76</v>
      </c>
      <c r="BU88" s="93" t="s">
        <v>70</v>
      </c>
      <c r="BV88" s="93" t="s">
        <v>71</v>
      </c>
      <c r="BW88" s="93" t="s">
        <v>77</v>
      </c>
      <c r="BX88" s="93" t="s">
        <v>72</v>
      </c>
    </row>
    <row r="89" spans="1:76" s="6" customFormat="1" ht="22.5" customHeight="1" x14ac:dyDescent="0.3">
      <c r="B89" s="94"/>
      <c r="C89" s="95"/>
      <c r="D89" s="95"/>
      <c r="E89" s="192" t="s">
        <v>78</v>
      </c>
      <c r="F89" s="191"/>
      <c r="G89" s="191"/>
      <c r="H89" s="191"/>
      <c r="I89" s="191"/>
      <c r="J89" s="95"/>
      <c r="K89" s="192" t="s">
        <v>79</v>
      </c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3">
        <f>ROUND(SUM(AG90:AG94),2)</f>
        <v>0</v>
      </c>
      <c r="AH89" s="191"/>
      <c r="AI89" s="191"/>
      <c r="AJ89" s="191"/>
      <c r="AK89" s="191"/>
      <c r="AL89" s="191"/>
      <c r="AM89" s="191"/>
      <c r="AN89" s="187">
        <f t="shared" si="0"/>
        <v>0</v>
      </c>
      <c r="AO89" s="191"/>
      <c r="AP89" s="191"/>
      <c r="AQ89" s="96"/>
      <c r="AS89" s="97">
        <f>ROUND(SUM(AS90:AS94),2)</f>
        <v>0</v>
      </c>
      <c r="AT89" s="98">
        <f t="shared" si="1"/>
        <v>0</v>
      </c>
      <c r="AU89" s="99">
        <f>ROUND(SUM(AU90:AU94),5)</f>
        <v>0</v>
      </c>
      <c r="AV89" s="98">
        <f>ROUND(AZ89*L31,2)</f>
        <v>0</v>
      </c>
      <c r="AW89" s="98">
        <f>ROUND(BA89*L32,2)</f>
        <v>0</v>
      </c>
      <c r="AX89" s="98">
        <f>ROUND(BB89*L31,2)</f>
        <v>0</v>
      </c>
      <c r="AY89" s="98">
        <f>ROUND(BC89*L32,2)</f>
        <v>0</v>
      </c>
      <c r="AZ89" s="98">
        <f>ROUND(SUM(AZ90:AZ94),2)</f>
        <v>0</v>
      </c>
      <c r="BA89" s="98">
        <f>ROUND(SUM(BA90:BA94),2)</f>
        <v>0</v>
      </c>
      <c r="BB89" s="98">
        <f>ROUND(SUM(BB90:BB94),2)</f>
        <v>0</v>
      </c>
      <c r="BC89" s="98">
        <f>ROUND(SUM(BC90:BC94),2)</f>
        <v>0</v>
      </c>
      <c r="BD89" s="100">
        <f>ROUND(SUM(BD90:BD94),2)</f>
        <v>0</v>
      </c>
      <c r="BS89" s="101" t="s">
        <v>68</v>
      </c>
      <c r="BT89" s="101" t="s">
        <v>80</v>
      </c>
      <c r="BU89" s="101" t="s">
        <v>70</v>
      </c>
      <c r="BV89" s="101" t="s">
        <v>71</v>
      </c>
      <c r="BW89" s="101" t="s">
        <v>81</v>
      </c>
      <c r="BX89" s="101" t="s">
        <v>77</v>
      </c>
    </row>
    <row r="90" spans="1:76" s="6" customFormat="1" ht="22.5" customHeight="1" x14ac:dyDescent="0.3">
      <c r="A90" s="178" t="s">
        <v>1679</v>
      </c>
      <c r="B90" s="94"/>
      <c r="C90" s="95"/>
      <c r="D90" s="95"/>
      <c r="E90" s="95"/>
      <c r="F90" s="192" t="s">
        <v>82</v>
      </c>
      <c r="G90" s="191"/>
      <c r="H90" s="191"/>
      <c r="I90" s="191"/>
      <c r="J90" s="191"/>
      <c r="K90" s="95"/>
      <c r="L90" s="192" t="s">
        <v>83</v>
      </c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87">
        <f>'1a - SO 101 Architektúra ...'!M32</f>
        <v>0</v>
      </c>
      <c r="AH90" s="191"/>
      <c r="AI90" s="191"/>
      <c r="AJ90" s="191"/>
      <c r="AK90" s="191"/>
      <c r="AL90" s="191"/>
      <c r="AM90" s="191"/>
      <c r="AN90" s="187">
        <f t="shared" si="0"/>
        <v>0</v>
      </c>
      <c r="AO90" s="191"/>
      <c r="AP90" s="191"/>
      <c r="AQ90" s="96"/>
      <c r="AS90" s="97">
        <f>'1a - SO 101 Architektúra ...'!M30</f>
        <v>0</v>
      </c>
      <c r="AT90" s="98">
        <f t="shared" si="1"/>
        <v>0</v>
      </c>
      <c r="AU90" s="99">
        <f>'1a - SO 101 Architektúra ...'!W145</f>
        <v>0</v>
      </c>
      <c r="AV90" s="98">
        <f>'1a - SO 101 Architektúra ...'!M34</f>
        <v>0</v>
      </c>
      <c r="AW90" s="98">
        <f>'1a - SO 101 Architektúra ...'!M35</f>
        <v>0</v>
      </c>
      <c r="AX90" s="98">
        <f>'1a - SO 101 Architektúra ...'!M36</f>
        <v>0</v>
      </c>
      <c r="AY90" s="98">
        <f>'1a - SO 101 Architektúra ...'!M37</f>
        <v>0</v>
      </c>
      <c r="AZ90" s="98">
        <f>'1a - SO 101 Architektúra ...'!H34</f>
        <v>0</v>
      </c>
      <c r="BA90" s="98">
        <f>'1a - SO 101 Architektúra ...'!H35</f>
        <v>0</v>
      </c>
      <c r="BB90" s="98">
        <f>'1a - SO 101 Architektúra ...'!H36</f>
        <v>0</v>
      </c>
      <c r="BC90" s="98">
        <f>'1a - SO 101 Architektúra ...'!H37</f>
        <v>0</v>
      </c>
      <c r="BD90" s="100">
        <f>'1a - SO 101 Architektúra ...'!H38</f>
        <v>0</v>
      </c>
      <c r="BT90" s="101" t="s">
        <v>84</v>
      </c>
      <c r="BV90" s="101" t="s">
        <v>71</v>
      </c>
      <c r="BW90" s="101" t="s">
        <v>85</v>
      </c>
      <c r="BX90" s="101" t="s">
        <v>81</v>
      </c>
    </row>
    <row r="91" spans="1:76" s="6" customFormat="1" ht="22.5" customHeight="1" x14ac:dyDescent="0.3">
      <c r="A91" s="178" t="s">
        <v>1679</v>
      </c>
      <c r="B91" s="94"/>
      <c r="C91" s="95"/>
      <c r="D91" s="95"/>
      <c r="E91" s="95"/>
      <c r="F91" s="192" t="s">
        <v>86</v>
      </c>
      <c r="G91" s="191"/>
      <c r="H91" s="191"/>
      <c r="I91" s="191"/>
      <c r="J91" s="191"/>
      <c r="K91" s="95"/>
      <c r="L91" s="192" t="s">
        <v>87</v>
      </c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87">
        <f>'1b - SO 101 Elektroinštal...'!M32</f>
        <v>0</v>
      </c>
      <c r="AH91" s="191"/>
      <c r="AI91" s="191"/>
      <c r="AJ91" s="191"/>
      <c r="AK91" s="191"/>
      <c r="AL91" s="191"/>
      <c r="AM91" s="191"/>
      <c r="AN91" s="187">
        <f t="shared" si="0"/>
        <v>0</v>
      </c>
      <c r="AO91" s="191"/>
      <c r="AP91" s="191"/>
      <c r="AQ91" s="96"/>
      <c r="AS91" s="97">
        <f>'1b - SO 101 Elektroinštal...'!M30</f>
        <v>0</v>
      </c>
      <c r="AT91" s="98">
        <f t="shared" si="1"/>
        <v>0</v>
      </c>
      <c r="AU91" s="99">
        <f>'1b - SO 101 Elektroinštal...'!W123</f>
        <v>0</v>
      </c>
      <c r="AV91" s="98">
        <f>'1b - SO 101 Elektroinštal...'!M34</f>
        <v>0</v>
      </c>
      <c r="AW91" s="98">
        <f>'1b - SO 101 Elektroinštal...'!M35</f>
        <v>0</v>
      </c>
      <c r="AX91" s="98">
        <f>'1b - SO 101 Elektroinštal...'!M36</f>
        <v>0</v>
      </c>
      <c r="AY91" s="98">
        <f>'1b - SO 101 Elektroinštal...'!M37</f>
        <v>0</v>
      </c>
      <c r="AZ91" s="98">
        <f>'1b - SO 101 Elektroinštal...'!H34</f>
        <v>0</v>
      </c>
      <c r="BA91" s="98">
        <f>'1b - SO 101 Elektroinštal...'!H35</f>
        <v>0</v>
      </c>
      <c r="BB91" s="98">
        <f>'1b - SO 101 Elektroinštal...'!H36</f>
        <v>0</v>
      </c>
      <c r="BC91" s="98">
        <f>'1b - SO 101 Elektroinštal...'!H37</f>
        <v>0</v>
      </c>
      <c r="BD91" s="100">
        <f>'1b - SO 101 Elektroinštal...'!H38</f>
        <v>0</v>
      </c>
      <c r="BT91" s="101" t="s">
        <v>84</v>
      </c>
      <c r="BV91" s="101" t="s">
        <v>71</v>
      </c>
      <c r="BW91" s="101" t="s">
        <v>88</v>
      </c>
      <c r="BX91" s="101" t="s">
        <v>81</v>
      </c>
    </row>
    <row r="92" spans="1:76" s="6" customFormat="1" ht="22.5" customHeight="1" x14ac:dyDescent="0.3">
      <c r="A92" s="178" t="s">
        <v>1679</v>
      </c>
      <c r="B92" s="94"/>
      <c r="C92" s="95"/>
      <c r="D92" s="95"/>
      <c r="E92" s="95"/>
      <c r="F92" s="192" t="s">
        <v>89</v>
      </c>
      <c r="G92" s="191"/>
      <c r="H92" s="191"/>
      <c r="I92" s="191"/>
      <c r="J92" s="191"/>
      <c r="K92" s="95"/>
      <c r="L92" s="192" t="s">
        <v>90</v>
      </c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87">
        <f>'1c - SO 101 Slaboprúd'!M32</f>
        <v>0</v>
      </c>
      <c r="AH92" s="191"/>
      <c r="AI92" s="191"/>
      <c r="AJ92" s="191"/>
      <c r="AK92" s="191"/>
      <c r="AL92" s="191"/>
      <c r="AM92" s="191"/>
      <c r="AN92" s="187">
        <f t="shared" si="0"/>
        <v>0</v>
      </c>
      <c r="AO92" s="191"/>
      <c r="AP92" s="191"/>
      <c r="AQ92" s="96"/>
      <c r="AS92" s="97">
        <f>'1c - SO 101 Slaboprúd'!M30</f>
        <v>0</v>
      </c>
      <c r="AT92" s="98">
        <f t="shared" si="1"/>
        <v>0</v>
      </c>
      <c r="AU92" s="99">
        <f>'1c - SO 101 Slaboprúd'!W125</f>
        <v>0</v>
      </c>
      <c r="AV92" s="98">
        <f>'1c - SO 101 Slaboprúd'!M34</f>
        <v>0</v>
      </c>
      <c r="AW92" s="98">
        <f>'1c - SO 101 Slaboprúd'!M35</f>
        <v>0</v>
      </c>
      <c r="AX92" s="98">
        <f>'1c - SO 101 Slaboprúd'!M36</f>
        <v>0</v>
      </c>
      <c r="AY92" s="98">
        <f>'1c - SO 101 Slaboprúd'!M37</f>
        <v>0</v>
      </c>
      <c r="AZ92" s="98">
        <f>'1c - SO 101 Slaboprúd'!H34</f>
        <v>0</v>
      </c>
      <c r="BA92" s="98">
        <f>'1c - SO 101 Slaboprúd'!H35</f>
        <v>0</v>
      </c>
      <c r="BB92" s="98">
        <f>'1c - SO 101 Slaboprúd'!H36</f>
        <v>0</v>
      </c>
      <c r="BC92" s="98">
        <f>'1c - SO 101 Slaboprúd'!H37</f>
        <v>0</v>
      </c>
      <c r="BD92" s="100">
        <f>'1c - SO 101 Slaboprúd'!H38</f>
        <v>0</v>
      </c>
      <c r="BT92" s="101" t="s">
        <v>84</v>
      </c>
      <c r="BV92" s="101" t="s">
        <v>71</v>
      </c>
      <c r="BW92" s="101" t="s">
        <v>91</v>
      </c>
      <c r="BX92" s="101" t="s">
        <v>81</v>
      </c>
    </row>
    <row r="93" spans="1:76" s="6" customFormat="1" ht="22.5" customHeight="1" x14ac:dyDescent="0.3">
      <c r="A93" s="178" t="s">
        <v>1679</v>
      </c>
      <c r="B93" s="94"/>
      <c r="C93" s="95"/>
      <c r="D93" s="95"/>
      <c r="E93" s="95"/>
      <c r="F93" s="192" t="s">
        <v>92</v>
      </c>
      <c r="G93" s="191"/>
      <c r="H93" s="191"/>
      <c r="I93" s="191"/>
      <c r="J93" s="191"/>
      <c r="K93" s="95"/>
      <c r="L93" s="192" t="s">
        <v>93</v>
      </c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87">
        <f>'1d - SO 101 Vykurovanie'!M32</f>
        <v>0</v>
      </c>
      <c r="AH93" s="191"/>
      <c r="AI93" s="191"/>
      <c r="AJ93" s="191"/>
      <c r="AK93" s="191"/>
      <c r="AL93" s="191"/>
      <c r="AM93" s="191"/>
      <c r="AN93" s="187">
        <f t="shared" si="0"/>
        <v>0</v>
      </c>
      <c r="AO93" s="191"/>
      <c r="AP93" s="191"/>
      <c r="AQ93" s="96"/>
      <c r="AS93" s="97">
        <f>'1d - SO 101 Vykurovanie'!M30</f>
        <v>0</v>
      </c>
      <c r="AT93" s="98">
        <f t="shared" si="1"/>
        <v>0</v>
      </c>
      <c r="AU93" s="99">
        <f>'1d - SO 101 Vykurovanie'!W126</f>
        <v>0</v>
      </c>
      <c r="AV93" s="98">
        <f>'1d - SO 101 Vykurovanie'!M34</f>
        <v>0</v>
      </c>
      <c r="AW93" s="98">
        <f>'1d - SO 101 Vykurovanie'!M35</f>
        <v>0</v>
      </c>
      <c r="AX93" s="98">
        <f>'1d - SO 101 Vykurovanie'!M36</f>
        <v>0</v>
      </c>
      <c r="AY93" s="98">
        <f>'1d - SO 101 Vykurovanie'!M37</f>
        <v>0</v>
      </c>
      <c r="AZ93" s="98">
        <f>'1d - SO 101 Vykurovanie'!H34</f>
        <v>0</v>
      </c>
      <c r="BA93" s="98">
        <f>'1d - SO 101 Vykurovanie'!H35</f>
        <v>0</v>
      </c>
      <c r="BB93" s="98">
        <f>'1d - SO 101 Vykurovanie'!H36</f>
        <v>0</v>
      </c>
      <c r="BC93" s="98">
        <f>'1d - SO 101 Vykurovanie'!H37</f>
        <v>0</v>
      </c>
      <c r="BD93" s="100">
        <f>'1d - SO 101 Vykurovanie'!H38</f>
        <v>0</v>
      </c>
      <c r="BT93" s="101" t="s">
        <v>84</v>
      </c>
      <c r="BV93" s="101" t="s">
        <v>71</v>
      </c>
      <c r="BW93" s="101" t="s">
        <v>94</v>
      </c>
      <c r="BX93" s="101" t="s">
        <v>81</v>
      </c>
    </row>
    <row r="94" spans="1:76" s="6" customFormat="1" ht="22.5" customHeight="1" x14ac:dyDescent="0.3">
      <c r="A94" s="178" t="s">
        <v>1679</v>
      </c>
      <c r="B94" s="94"/>
      <c r="C94" s="95"/>
      <c r="D94" s="95"/>
      <c r="E94" s="95"/>
      <c r="F94" s="192" t="s">
        <v>95</v>
      </c>
      <c r="G94" s="191"/>
      <c r="H94" s="191"/>
      <c r="I94" s="191"/>
      <c r="J94" s="191"/>
      <c r="K94" s="95"/>
      <c r="L94" s="192" t="s">
        <v>96</v>
      </c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87">
        <f>'1f - SO 101 Zdravotechnika'!M32</f>
        <v>0</v>
      </c>
      <c r="AH94" s="191"/>
      <c r="AI94" s="191"/>
      <c r="AJ94" s="191"/>
      <c r="AK94" s="191"/>
      <c r="AL94" s="191"/>
      <c r="AM94" s="191"/>
      <c r="AN94" s="187">
        <f t="shared" si="0"/>
        <v>0</v>
      </c>
      <c r="AO94" s="191"/>
      <c r="AP94" s="191"/>
      <c r="AQ94" s="96"/>
      <c r="AS94" s="97">
        <f>'1f - SO 101 Zdravotechnika'!M30</f>
        <v>0</v>
      </c>
      <c r="AT94" s="98">
        <f t="shared" si="1"/>
        <v>0</v>
      </c>
      <c r="AU94" s="99">
        <f>'1f - SO 101 Zdravotechnika'!W125</f>
        <v>0</v>
      </c>
      <c r="AV94" s="98">
        <f>'1f - SO 101 Zdravotechnika'!M34</f>
        <v>0</v>
      </c>
      <c r="AW94" s="98">
        <f>'1f - SO 101 Zdravotechnika'!M35</f>
        <v>0</v>
      </c>
      <c r="AX94" s="98">
        <f>'1f - SO 101 Zdravotechnika'!M36</f>
        <v>0</v>
      </c>
      <c r="AY94" s="98">
        <f>'1f - SO 101 Zdravotechnika'!M37</f>
        <v>0</v>
      </c>
      <c r="AZ94" s="98">
        <f>'1f - SO 101 Zdravotechnika'!H34</f>
        <v>0</v>
      </c>
      <c r="BA94" s="98">
        <f>'1f - SO 101 Zdravotechnika'!H35</f>
        <v>0</v>
      </c>
      <c r="BB94" s="98">
        <f>'1f - SO 101 Zdravotechnika'!H36</f>
        <v>0</v>
      </c>
      <c r="BC94" s="98">
        <f>'1f - SO 101 Zdravotechnika'!H37</f>
        <v>0</v>
      </c>
      <c r="BD94" s="100">
        <f>'1f - SO 101 Zdravotechnika'!H38</f>
        <v>0</v>
      </c>
      <c r="BT94" s="101" t="s">
        <v>84</v>
      </c>
      <c r="BV94" s="101" t="s">
        <v>71</v>
      </c>
      <c r="BW94" s="101" t="s">
        <v>97</v>
      </c>
      <c r="BX94" s="101" t="s">
        <v>81</v>
      </c>
    </row>
    <row r="95" spans="1:76" s="6" customFormat="1" ht="22.5" customHeight="1" x14ac:dyDescent="0.3">
      <c r="A95" s="178" t="s">
        <v>1679</v>
      </c>
      <c r="B95" s="94"/>
      <c r="C95" s="95"/>
      <c r="D95" s="95"/>
      <c r="E95" s="192" t="s">
        <v>98</v>
      </c>
      <c r="F95" s="191"/>
      <c r="G95" s="191"/>
      <c r="H95" s="191"/>
      <c r="I95" s="191"/>
      <c r="J95" s="95"/>
      <c r="K95" s="192" t="s">
        <v>99</v>
      </c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7">
        <f>'02 - SO 102 Hrobové miesta'!M31</f>
        <v>0</v>
      </c>
      <c r="AH95" s="191"/>
      <c r="AI95" s="191"/>
      <c r="AJ95" s="191"/>
      <c r="AK95" s="191"/>
      <c r="AL95" s="191"/>
      <c r="AM95" s="191"/>
      <c r="AN95" s="187">
        <f t="shared" si="0"/>
        <v>0</v>
      </c>
      <c r="AO95" s="191"/>
      <c r="AP95" s="191"/>
      <c r="AQ95" s="96"/>
      <c r="AS95" s="97">
        <f>'02 - SO 102 Hrobové miesta'!M29</f>
        <v>0</v>
      </c>
      <c r="AT95" s="98">
        <f t="shared" si="1"/>
        <v>0</v>
      </c>
      <c r="AU95" s="99">
        <f>'02 - SO 102 Hrobové miesta'!W127</f>
        <v>0</v>
      </c>
      <c r="AV95" s="98">
        <f>'02 - SO 102 Hrobové miesta'!M33</f>
        <v>0</v>
      </c>
      <c r="AW95" s="98">
        <f>'02 - SO 102 Hrobové miesta'!M34</f>
        <v>0</v>
      </c>
      <c r="AX95" s="98">
        <f>'02 - SO 102 Hrobové miesta'!M35</f>
        <v>0</v>
      </c>
      <c r="AY95" s="98">
        <f>'02 - SO 102 Hrobové miesta'!M36</f>
        <v>0</v>
      </c>
      <c r="AZ95" s="98">
        <f>'02 - SO 102 Hrobové miesta'!H33</f>
        <v>0</v>
      </c>
      <c r="BA95" s="98">
        <f>'02 - SO 102 Hrobové miesta'!H34</f>
        <v>0</v>
      </c>
      <c r="BB95" s="98">
        <f>'02 - SO 102 Hrobové miesta'!H35</f>
        <v>0</v>
      </c>
      <c r="BC95" s="98">
        <f>'02 - SO 102 Hrobové miesta'!H36</f>
        <v>0</v>
      </c>
      <c r="BD95" s="100">
        <f>'02 - SO 102 Hrobové miesta'!H37</f>
        <v>0</v>
      </c>
      <c r="BT95" s="101" t="s">
        <v>80</v>
      </c>
      <c r="BV95" s="101" t="s">
        <v>71</v>
      </c>
      <c r="BW95" s="101" t="s">
        <v>100</v>
      </c>
      <c r="BX95" s="101" t="s">
        <v>77</v>
      </c>
    </row>
    <row r="96" spans="1:76" s="6" customFormat="1" ht="22.5" customHeight="1" x14ac:dyDescent="0.3">
      <c r="B96" s="94"/>
      <c r="C96" s="95"/>
      <c r="D96" s="95"/>
      <c r="E96" s="192" t="s">
        <v>101</v>
      </c>
      <c r="F96" s="191"/>
      <c r="G96" s="191"/>
      <c r="H96" s="191"/>
      <c r="I96" s="191"/>
      <c r="J96" s="95"/>
      <c r="K96" s="192" t="s">
        <v>102</v>
      </c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3">
        <f>ROUND(SUM(AG97:AG98),2)</f>
        <v>0</v>
      </c>
      <c r="AH96" s="191"/>
      <c r="AI96" s="191"/>
      <c r="AJ96" s="191"/>
      <c r="AK96" s="191"/>
      <c r="AL96" s="191"/>
      <c r="AM96" s="191"/>
      <c r="AN96" s="187">
        <f t="shared" si="0"/>
        <v>0</v>
      </c>
      <c r="AO96" s="191"/>
      <c r="AP96" s="191"/>
      <c r="AQ96" s="96"/>
      <c r="AS96" s="97">
        <f>ROUND(SUM(AS97:AS98),2)</f>
        <v>0</v>
      </c>
      <c r="AT96" s="98">
        <f t="shared" si="1"/>
        <v>0</v>
      </c>
      <c r="AU96" s="99">
        <f>ROUND(SUM(AU97:AU98),5)</f>
        <v>0</v>
      </c>
      <c r="AV96" s="98">
        <f>ROUND(AZ96*L31,2)</f>
        <v>0</v>
      </c>
      <c r="AW96" s="98">
        <f>ROUND(BA96*L32,2)</f>
        <v>0</v>
      </c>
      <c r="AX96" s="98">
        <f>ROUND(BB96*L31,2)</f>
        <v>0</v>
      </c>
      <c r="AY96" s="98">
        <f>ROUND(BC96*L32,2)</f>
        <v>0</v>
      </c>
      <c r="AZ96" s="98">
        <f>ROUND(SUM(AZ97:AZ98),2)</f>
        <v>0</v>
      </c>
      <c r="BA96" s="98">
        <f>ROUND(SUM(BA97:BA98),2)</f>
        <v>0</v>
      </c>
      <c r="BB96" s="98">
        <f>ROUND(SUM(BB97:BB98),2)</f>
        <v>0</v>
      </c>
      <c r="BC96" s="98">
        <f>ROUND(SUM(BC97:BC98),2)</f>
        <v>0</v>
      </c>
      <c r="BD96" s="100">
        <f>ROUND(SUM(BD97:BD98),2)</f>
        <v>0</v>
      </c>
      <c r="BS96" s="101" t="s">
        <v>68</v>
      </c>
      <c r="BT96" s="101" t="s">
        <v>80</v>
      </c>
      <c r="BU96" s="101" t="s">
        <v>70</v>
      </c>
      <c r="BV96" s="101" t="s">
        <v>71</v>
      </c>
      <c r="BW96" s="101" t="s">
        <v>103</v>
      </c>
      <c r="BX96" s="101" t="s">
        <v>77</v>
      </c>
    </row>
    <row r="97" spans="1:89" s="6" customFormat="1" ht="34.5" customHeight="1" x14ac:dyDescent="0.3">
      <c r="A97" s="178" t="s">
        <v>1679</v>
      </c>
      <c r="B97" s="94"/>
      <c r="C97" s="95"/>
      <c r="D97" s="95"/>
      <c r="E97" s="95"/>
      <c r="F97" s="192" t="s">
        <v>104</v>
      </c>
      <c r="G97" s="191"/>
      <c r="H97" s="191"/>
      <c r="I97" s="191"/>
      <c r="J97" s="191"/>
      <c r="K97" s="95"/>
      <c r="L97" s="192" t="s">
        <v>105</v>
      </c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87">
        <f>'3a - SO 103a Zjazdné chod...'!M32</f>
        <v>0</v>
      </c>
      <c r="AH97" s="191"/>
      <c r="AI97" s="191"/>
      <c r="AJ97" s="191"/>
      <c r="AK97" s="191"/>
      <c r="AL97" s="191"/>
      <c r="AM97" s="191"/>
      <c r="AN97" s="187">
        <f t="shared" si="0"/>
        <v>0</v>
      </c>
      <c r="AO97" s="191"/>
      <c r="AP97" s="191"/>
      <c r="AQ97" s="96"/>
      <c r="AS97" s="97">
        <f>'3a - SO 103a Zjazdné chod...'!M30</f>
        <v>0</v>
      </c>
      <c r="AT97" s="98">
        <f t="shared" si="1"/>
        <v>0</v>
      </c>
      <c r="AU97" s="99">
        <f>'3a - SO 103a Zjazdné chod...'!W125</f>
        <v>0</v>
      </c>
      <c r="AV97" s="98">
        <f>'3a - SO 103a Zjazdné chod...'!M34</f>
        <v>0</v>
      </c>
      <c r="AW97" s="98">
        <f>'3a - SO 103a Zjazdné chod...'!M35</f>
        <v>0</v>
      </c>
      <c r="AX97" s="98">
        <f>'3a - SO 103a Zjazdné chod...'!M36</f>
        <v>0</v>
      </c>
      <c r="AY97" s="98">
        <f>'3a - SO 103a Zjazdné chod...'!M37</f>
        <v>0</v>
      </c>
      <c r="AZ97" s="98">
        <f>'3a - SO 103a Zjazdné chod...'!H34</f>
        <v>0</v>
      </c>
      <c r="BA97" s="98">
        <f>'3a - SO 103a Zjazdné chod...'!H35</f>
        <v>0</v>
      </c>
      <c r="BB97" s="98">
        <f>'3a - SO 103a Zjazdné chod...'!H36</f>
        <v>0</v>
      </c>
      <c r="BC97" s="98">
        <f>'3a - SO 103a Zjazdné chod...'!H37</f>
        <v>0</v>
      </c>
      <c r="BD97" s="100">
        <f>'3a - SO 103a Zjazdné chod...'!H38</f>
        <v>0</v>
      </c>
      <c r="BT97" s="101" t="s">
        <v>84</v>
      </c>
      <c r="BV97" s="101" t="s">
        <v>71</v>
      </c>
      <c r="BW97" s="101" t="s">
        <v>106</v>
      </c>
      <c r="BX97" s="101" t="s">
        <v>103</v>
      </c>
    </row>
    <row r="98" spans="1:89" s="6" customFormat="1" ht="22.5" customHeight="1" x14ac:dyDescent="0.3">
      <c r="A98" s="178" t="s">
        <v>1679</v>
      </c>
      <c r="B98" s="94"/>
      <c r="C98" s="95"/>
      <c r="D98" s="95"/>
      <c r="E98" s="95"/>
      <c r="F98" s="192" t="s">
        <v>107</v>
      </c>
      <c r="G98" s="191"/>
      <c r="H98" s="191"/>
      <c r="I98" s="191"/>
      <c r="J98" s="191"/>
      <c r="K98" s="95"/>
      <c r="L98" s="192" t="s">
        <v>108</v>
      </c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87">
        <f>'3b - SO 103b Prístupové a...'!M32</f>
        <v>0</v>
      </c>
      <c r="AH98" s="191"/>
      <c r="AI98" s="191"/>
      <c r="AJ98" s="191"/>
      <c r="AK98" s="191"/>
      <c r="AL98" s="191"/>
      <c r="AM98" s="191"/>
      <c r="AN98" s="187">
        <f t="shared" si="0"/>
        <v>0</v>
      </c>
      <c r="AO98" s="191"/>
      <c r="AP98" s="191"/>
      <c r="AQ98" s="96"/>
      <c r="AS98" s="97">
        <f>'3b - SO 103b Prístupové a...'!M30</f>
        <v>0</v>
      </c>
      <c r="AT98" s="98">
        <f t="shared" si="1"/>
        <v>0</v>
      </c>
      <c r="AU98" s="99">
        <f>'3b - SO 103b Prístupové a...'!W126</f>
        <v>0</v>
      </c>
      <c r="AV98" s="98">
        <f>'3b - SO 103b Prístupové a...'!M34</f>
        <v>0</v>
      </c>
      <c r="AW98" s="98">
        <f>'3b - SO 103b Prístupové a...'!M35</f>
        <v>0</v>
      </c>
      <c r="AX98" s="98">
        <f>'3b - SO 103b Prístupové a...'!M36</f>
        <v>0</v>
      </c>
      <c r="AY98" s="98">
        <f>'3b - SO 103b Prístupové a...'!M37</f>
        <v>0</v>
      </c>
      <c r="AZ98" s="98">
        <f>'3b - SO 103b Prístupové a...'!H34</f>
        <v>0</v>
      </c>
      <c r="BA98" s="98">
        <f>'3b - SO 103b Prístupové a...'!H35</f>
        <v>0</v>
      </c>
      <c r="BB98" s="98">
        <f>'3b - SO 103b Prístupové a...'!H36</f>
        <v>0</v>
      </c>
      <c r="BC98" s="98">
        <f>'3b - SO 103b Prístupové a...'!H37</f>
        <v>0</v>
      </c>
      <c r="BD98" s="100">
        <f>'3b - SO 103b Prístupové a...'!H38</f>
        <v>0</v>
      </c>
      <c r="BT98" s="101" t="s">
        <v>84</v>
      </c>
      <c r="BV98" s="101" t="s">
        <v>71</v>
      </c>
      <c r="BW98" s="101" t="s">
        <v>109</v>
      </c>
      <c r="BX98" s="101" t="s">
        <v>103</v>
      </c>
    </row>
    <row r="99" spans="1:89" s="6" customFormat="1" ht="22.5" customHeight="1" x14ac:dyDescent="0.3">
      <c r="A99" s="178" t="s">
        <v>1679</v>
      </c>
      <c r="B99" s="94"/>
      <c r="C99" s="95"/>
      <c r="D99" s="95"/>
      <c r="E99" s="192" t="s">
        <v>110</v>
      </c>
      <c r="F99" s="191"/>
      <c r="G99" s="191"/>
      <c r="H99" s="191"/>
      <c r="I99" s="191"/>
      <c r="J99" s="95"/>
      <c r="K99" s="192" t="s">
        <v>111</v>
      </c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87">
        <f>'04 - SO 104 Drobná archit...'!M31</f>
        <v>0</v>
      </c>
      <c r="AH99" s="191"/>
      <c r="AI99" s="191"/>
      <c r="AJ99" s="191"/>
      <c r="AK99" s="191"/>
      <c r="AL99" s="191"/>
      <c r="AM99" s="191"/>
      <c r="AN99" s="187">
        <f t="shared" si="0"/>
        <v>0</v>
      </c>
      <c r="AO99" s="191"/>
      <c r="AP99" s="191"/>
      <c r="AQ99" s="96"/>
      <c r="AS99" s="97">
        <f>'04 - SO 104 Drobná archit...'!M29</f>
        <v>0</v>
      </c>
      <c r="AT99" s="98">
        <f t="shared" si="1"/>
        <v>0</v>
      </c>
      <c r="AU99" s="99">
        <f>'04 - SO 104 Drobná archit...'!W130</f>
        <v>0</v>
      </c>
      <c r="AV99" s="98">
        <f>'04 - SO 104 Drobná archit...'!M33</f>
        <v>0</v>
      </c>
      <c r="AW99" s="98">
        <f>'04 - SO 104 Drobná archit...'!M34</f>
        <v>0</v>
      </c>
      <c r="AX99" s="98">
        <f>'04 - SO 104 Drobná archit...'!M35</f>
        <v>0</v>
      </c>
      <c r="AY99" s="98">
        <f>'04 - SO 104 Drobná archit...'!M36</f>
        <v>0</v>
      </c>
      <c r="AZ99" s="98">
        <f>'04 - SO 104 Drobná archit...'!H33</f>
        <v>0</v>
      </c>
      <c r="BA99" s="98">
        <f>'04 - SO 104 Drobná archit...'!H34</f>
        <v>0</v>
      </c>
      <c r="BB99" s="98">
        <f>'04 - SO 104 Drobná archit...'!H35</f>
        <v>0</v>
      </c>
      <c r="BC99" s="98">
        <f>'04 - SO 104 Drobná archit...'!H36</f>
        <v>0</v>
      </c>
      <c r="BD99" s="100">
        <f>'04 - SO 104 Drobná archit...'!H37</f>
        <v>0</v>
      </c>
      <c r="BT99" s="101" t="s">
        <v>80</v>
      </c>
      <c r="BV99" s="101" t="s">
        <v>71</v>
      </c>
      <c r="BW99" s="101" t="s">
        <v>112</v>
      </c>
      <c r="BX99" s="101" t="s">
        <v>77</v>
      </c>
    </row>
    <row r="100" spans="1:89" s="6" customFormat="1" ht="22.5" customHeight="1" x14ac:dyDescent="0.3">
      <c r="A100" s="178" t="s">
        <v>1679</v>
      </c>
      <c r="B100" s="94"/>
      <c r="C100" s="95"/>
      <c r="D100" s="95"/>
      <c r="E100" s="192" t="s">
        <v>113</v>
      </c>
      <c r="F100" s="191"/>
      <c r="G100" s="191"/>
      <c r="H100" s="191"/>
      <c r="I100" s="191"/>
      <c r="J100" s="95"/>
      <c r="K100" s="192" t="s">
        <v>114</v>
      </c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87">
        <f>'05 - SO 105 Zeleň a sadov...'!M31</f>
        <v>0</v>
      </c>
      <c r="AH100" s="191"/>
      <c r="AI100" s="191"/>
      <c r="AJ100" s="191"/>
      <c r="AK100" s="191"/>
      <c r="AL100" s="191"/>
      <c r="AM100" s="191"/>
      <c r="AN100" s="187">
        <f t="shared" si="0"/>
        <v>0</v>
      </c>
      <c r="AO100" s="191"/>
      <c r="AP100" s="191"/>
      <c r="AQ100" s="96"/>
      <c r="AS100" s="97">
        <f>'05 - SO 105 Zeleň a sadov...'!M29</f>
        <v>0</v>
      </c>
      <c r="AT100" s="98">
        <f t="shared" si="1"/>
        <v>0</v>
      </c>
      <c r="AU100" s="99">
        <f>'05 - SO 105 Zeleň a sadov...'!W121</f>
        <v>0</v>
      </c>
      <c r="AV100" s="98">
        <f>'05 - SO 105 Zeleň a sadov...'!M33</f>
        <v>0</v>
      </c>
      <c r="AW100" s="98">
        <f>'05 - SO 105 Zeleň a sadov...'!M34</f>
        <v>0</v>
      </c>
      <c r="AX100" s="98">
        <f>'05 - SO 105 Zeleň a sadov...'!M35</f>
        <v>0</v>
      </c>
      <c r="AY100" s="98">
        <f>'05 - SO 105 Zeleň a sadov...'!M36</f>
        <v>0</v>
      </c>
      <c r="AZ100" s="98">
        <f>'05 - SO 105 Zeleň a sadov...'!H33</f>
        <v>0</v>
      </c>
      <c r="BA100" s="98">
        <f>'05 - SO 105 Zeleň a sadov...'!H34</f>
        <v>0</v>
      </c>
      <c r="BB100" s="98">
        <f>'05 - SO 105 Zeleň a sadov...'!H35</f>
        <v>0</v>
      </c>
      <c r="BC100" s="98">
        <f>'05 - SO 105 Zeleň a sadov...'!H36</f>
        <v>0</v>
      </c>
      <c r="BD100" s="100">
        <f>'05 - SO 105 Zeleň a sadov...'!H37</f>
        <v>0</v>
      </c>
      <c r="BT100" s="101" t="s">
        <v>80</v>
      </c>
      <c r="BV100" s="101" t="s">
        <v>71</v>
      </c>
      <c r="BW100" s="101" t="s">
        <v>115</v>
      </c>
      <c r="BX100" s="101" t="s">
        <v>77</v>
      </c>
    </row>
    <row r="101" spans="1:89" s="6" customFormat="1" ht="22.5" customHeight="1" x14ac:dyDescent="0.3">
      <c r="A101" s="178" t="s">
        <v>1679</v>
      </c>
      <c r="B101" s="94"/>
      <c r="C101" s="95"/>
      <c r="D101" s="95"/>
      <c r="E101" s="192" t="s">
        <v>116</v>
      </c>
      <c r="F101" s="191"/>
      <c r="G101" s="191"/>
      <c r="H101" s="191"/>
      <c r="I101" s="191"/>
      <c r="J101" s="95"/>
      <c r="K101" s="192" t="s">
        <v>117</v>
      </c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87">
        <f>'06 - SO 106 Oplotenie'!M31</f>
        <v>0</v>
      </c>
      <c r="AH101" s="191"/>
      <c r="AI101" s="191"/>
      <c r="AJ101" s="191"/>
      <c r="AK101" s="191"/>
      <c r="AL101" s="191"/>
      <c r="AM101" s="191"/>
      <c r="AN101" s="187">
        <f t="shared" si="0"/>
        <v>0</v>
      </c>
      <c r="AO101" s="191"/>
      <c r="AP101" s="191"/>
      <c r="AQ101" s="96"/>
      <c r="AS101" s="97">
        <f>'06 - SO 106 Oplotenie'!M29</f>
        <v>0</v>
      </c>
      <c r="AT101" s="98">
        <f t="shared" si="1"/>
        <v>0</v>
      </c>
      <c r="AU101" s="99">
        <f>'06 - SO 106 Oplotenie'!W126</f>
        <v>0</v>
      </c>
      <c r="AV101" s="98">
        <f>'06 - SO 106 Oplotenie'!M33</f>
        <v>0</v>
      </c>
      <c r="AW101" s="98">
        <f>'06 - SO 106 Oplotenie'!M34</f>
        <v>0</v>
      </c>
      <c r="AX101" s="98">
        <f>'06 - SO 106 Oplotenie'!M35</f>
        <v>0</v>
      </c>
      <c r="AY101" s="98">
        <f>'06 - SO 106 Oplotenie'!M36</f>
        <v>0</v>
      </c>
      <c r="AZ101" s="98">
        <f>'06 - SO 106 Oplotenie'!H33</f>
        <v>0</v>
      </c>
      <c r="BA101" s="98">
        <f>'06 - SO 106 Oplotenie'!H34</f>
        <v>0</v>
      </c>
      <c r="BB101" s="98">
        <f>'06 - SO 106 Oplotenie'!H35</f>
        <v>0</v>
      </c>
      <c r="BC101" s="98">
        <f>'06 - SO 106 Oplotenie'!H36</f>
        <v>0</v>
      </c>
      <c r="BD101" s="100">
        <f>'06 - SO 106 Oplotenie'!H37</f>
        <v>0</v>
      </c>
      <c r="BT101" s="101" t="s">
        <v>80</v>
      </c>
      <c r="BV101" s="101" t="s">
        <v>71</v>
      </c>
      <c r="BW101" s="101" t="s">
        <v>118</v>
      </c>
      <c r="BX101" s="101" t="s">
        <v>77</v>
      </c>
    </row>
    <row r="102" spans="1:89" s="6" customFormat="1" ht="22.5" customHeight="1" x14ac:dyDescent="0.3">
      <c r="A102" s="178" t="s">
        <v>1679</v>
      </c>
      <c r="B102" s="94"/>
      <c r="C102" s="95"/>
      <c r="D102" s="95"/>
      <c r="E102" s="192" t="s">
        <v>119</v>
      </c>
      <c r="F102" s="191"/>
      <c r="G102" s="191"/>
      <c r="H102" s="191"/>
      <c r="I102" s="191"/>
      <c r="J102" s="95"/>
      <c r="K102" s="192" t="s">
        <v>120</v>
      </c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87">
        <f>'07 - SO 302 Elektrická pr...'!M31</f>
        <v>0</v>
      </c>
      <c r="AH102" s="191"/>
      <c r="AI102" s="191"/>
      <c r="AJ102" s="191"/>
      <c r="AK102" s="191"/>
      <c r="AL102" s="191"/>
      <c r="AM102" s="191"/>
      <c r="AN102" s="187">
        <f t="shared" si="0"/>
        <v>0</v>
      </c>
      <c r="AO102" s="191"/>
      <c r="AP102" s="191"/>
      <c r="AQ102" s="96"/>
      <c r="AS102" s="97">
        <f>'07 - SO 302 Elektrická pr...'!M29</f>
        <v>0</v>
      </c>
      <c r="AT102" s="98">
        <f t="shared" si="1"/>
        <v>0</v>
      </c>
      <c r="AU102" s="99">
        <f>'07 - SO 302 Elektrická pr...'!W121</f>
        <v>0</v>
      </c>
      <c r="AV102" s="98">
        <f>'07 - SO 302 Elektrická pr...'!M33</f>
        <v>0</v>
      </c>
      <c r="AW102" s="98">
        <f>'07 - SO 302 Elektrická pr...'!M34</f>
        <v>0</v>
      </c>
      <c r="AX102" s="98">
        <f>'07 - SO 302 Elektrická pr...'!M35</f>
        <v>0</v>
      </c>
      <c r="AY102" s="98">
        <f>'07 - SO 302 Elektrická pr...'!M36</f>
        <v>0</v>
      </c>
      <c r="AZ102" s="98">
        <f>'07 - SO 302 Elektrická pr...'!H33</f>
        <v>0</v>
      </c>
      <c r="BA102" s="98">
        <f>'07 - SO 302 Elektrická pr...'!H34</f>
        <v>0</v>
      </c>
      <c r="BB102" s="98">
        <f>'07 - SO 302 Elektrická pr...'!H35</f>
        <v>0</v>
      </c>
      <c r="BC102" s="98">
        <f>'07 - SO 302 Elektrická pr...'!H36</f>
        <v>0</v>
      </c>
      <c r="BD102" s="100">
        <f>'07 - SO 302 Elektrická pr...'!H37</f>
        <v>0</v>
      </c>
      <c r="BT102" s="101" t="s">
        <v>80</v>
      </c>
      <c r="BV102" s="101" t="s">
        <v>71</v>
      </c>
      <c r="BW102" s="101" t="s">
        <v>121</v>
      </c>
      <c r="BX102" s="101" t="s">
        <v>77</v>
      </c>
    </row>
    <row r="103" spans="1:89" s="6" customFormat="1" ht="22.5" customHeight="1" x14ac:dyDescent="0.3">
      <c r="A103" s="178" t="s">
        <v>1679</v>
      </c>
      <c r="B103" s="94"/>
      <c r="C103" s="95"/>
      <c r="D103" s="95"/>
      <c r="E103" s="192" t="s">
        <v>122</v>
      </c>
      <c r="F103" s="191"/>
      <c r="G103" s="191"/>
      <c r="H103" s="191"/>
      <c r="I103" s="191"/>
      <c r="J103" s="95"/>
      <c r="K103" s="192" t="s">
        <v>123</v>
      </c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87">
        <f>'08 - SO 303 Areálový zásu...'!M31</f>
        <v>0</v>
      </c>
      <c r="AH103" s="191"/>
      <c r="AI103" s="191"/>
      <c r="AJ103" s="191"/>
      <c r="AK103" s="191"/>
      <c r="AL103" s="191"/>
      <c r="AM103" s="191"/>
      <c r="AN103" s="187">
        <f t="shared" si="0"/>
        <v>0</v>
      </c>
      <c r="AO103" s="191"/>
      <c r="AP103" s="191"/>
      <c r="AQ103" s="96"/>
      <c r="AS103" s="97">
        <f>'08 - SO 303 Areálový zásu...'!M29</f>
        <v>0</v>
      </c>
      <c r="AT103" s="98">
        <f t="shared" si="1"/>
        <v>0</v>
      </c>
      <c r="AU103" s="99">
        <f>'08 - SO 303 Areálový zásu...'!W121</f>
        <v>0</v>
      </c>
      <c r="AV103" s="98">
        <f>'08 - SO 303 Areálový zásu...'!M33</f>
        <v>0</v>
      </c>
      <c r="AW103" s="98">
        <f>'08 - SO 303 Areálový zásu...'!M34</f>
        <v>0</v>
      </c>
      <c r="AX103" s="98">
        <f>'08 - SO 303 Areálový zásu...'!M35</f>
        <v>0</v>
      </c>
      <c r="AY103" s="98">
        <f>'08 - SO 303 Areálový zásu...'!M36</f>
        <v>0</v>
      </c>
      <c r="AZ103" s="98">
        <f>'08 - SO 303 Areálový zásu...'!H33</f>
        <v>0</v>
      </c>
      <c r="BA103" s="98">
        <f>'08 - SO 303 Areálový zásu...'!H34</f>
        <v>0</v>
      </c>
      <c r="BB103" s="98">
        <f>'08 - SO 303 Areálový zásu...'!H35</f>
        <v>0</v>
      </c>
      <c r="BC103" s="98">
        <f>'08 - SO 303 Areálový zásu...'!H36</f>
        <v>0</v>
      </c>
      <c r="BD103" s="100">
        <f>'08 - SO 303 Areálový zásu...'!H37</f>
        <v>0</v>
      </c>
      <c r="BT103" s="101" t="s">
        <v>80</v>
      </c>
      <c r="BV103" s="101" t="s">
        <v>71</v>
      </c>
      <c r="BW103" s="101" t="s">
        <v>124</v>
      </c>
      <c r="BX103" s="101" t="s">
        <v>77</v>
      </c>
    </row>
    <row r="104" spans="1:89" s="6" customFormat="1" ht="22.5" customHeight="1" x14ac:dyDescent="0.3">
      <c r="A104" s="178" t="s">
        <v>1679</v>
      </c>
      <c r="B104" s="94"/>
      <c r="C104" s="95"/>
      <c r="D104" s="95"/>
      <c r="E104" s="192" t="s">
        <v>125</v>
      </c>
      <c r="F104" s="191"/>
      <c r="G104" s="191"/>
      <c r="H104" s="191"/>
      <c r="I104" s="191"/>
      <c r="J104" s="95"/>
      <c r="K104" s="192" t="s">
        <v>126</v>
      </c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87">
        <f>'09 - SO 304 Vonkajšie osv...'!M31</f>
        <v>0</v>
      </c>
      <c r="AH104" s="191"/>
      <c r="AI104" s="191"/>
      <c r="AJ104" s="191"/>
      <c r="AK104" s="191"/>
      <c r="AL104" s="191"/>
      <c r="AM104" s="191"/>
      <c r="AN104" s="187">
        <f t="shared" si="0"/>
        <v>0</v>
      </c>
      <c r="AO104" s="191"/>
      <c r="AP104" s="191"/>
      <c r="AQ104" s="96"/>
      <c r="AS104" s="97">
        <f>'09 - SO 304 Vonkajšie osv...'!M29</f>
        <v>0</v>
      </c>
      <c r="AT104" s="98">
        <f t="shared" si="1"/>
        <v>0</v>
      </c>
      <c r="AU104" s="99">
        <f>'09 - SO 304 Vonkajšie osv...'!W121</f>
        <v>0</v>
      </c>
      <c r="AV104" s="98">
        <f>'09 - SO 304 Vonkajšie osv...'!M33</f>
        <v>0</v>
      </c>
      <c r="AW104" s="98">
        <f>'09 - SO 304 Vonkajšie osv...'!M34</f>
        <v>0</v>
      </c>
      <c r="AX104" s="98">
        <f>'09 - SO 304 Vonkajšie osv...'!M35</f>
        <v>0</v>
      </c>
      <c r="AY104" s="98">
        <f>'09 - SO 304 Vonkajšie osv...'!M36</f>
        <v>0</v>
      </c>
      <c r="AZ104" s="98">
        <f>'09 - SO 304 Vonkajšie osv...'!H33</f>
        <v>0</v>
      </c>
      <c r="BA104" s="98">
        <f>'09 - SO 304 Vonkajšie osv...'!H34</f>
        <v>0</v>
      </c>
      <c r="BB104" s="98">
        <f>'09 - SO 304 Vonkajšie osv...'!H35</f>
        <v>0</v>
      </c>
      <c r="BC104" s="98">
        <f>'09 - SO 304 Vonkajšie osv...'!H36</f>
        <v>0</v>
      </c>
      <c r="BD104" s="100">
        <f>'09 - SO 304 Vonkajšie osv...'!H37</f>
        <v>0</v>
      </c>
      <c r="BT104" s="101" t="s">
        <v>80</v>
      </c>
      <c r="BV104" s="101" t="s">
        <v>71</v>
      </c>
      <c r="BW104" s="101" t="s">
        <v>127</v>
      </c>
      <c r="BX104" s="101" t="s">
        <v>77</v>
      </c>
    </row>
    <row r="105" spans="1:89" s="6" customFormat="1" ht="22.5" customHeight="1" x14ac:dyDescent="0.3">
      <c r="A105" s="178" t="s">
        <v>1679</v>
      </c>
      <c r="B105" s="94"/>
      <c r="C105" s="95"/>
      <c r="D105" s="95"/>
      <c r="E105" s="192" t="s">
        <v>128</v>
      </c>
      <c r="F105" s="191"/>
      <c r="G105" s="191"/>
      <c r="H105" s="191"/>
      <c r="I105" s="191"/>
      <c r="J105" s="95"/>
      <c r="K105" s="192" t="s">
        <v>129</v>
      </c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87">
        <f>'10 - SO 403 Vnútroareálov...'!M31</f>
        <v>0</v>
      </c>
      <c r="AH105" s="191"/>
      <c r="AI105" s="191"/>
      <c r="AJ105" s="191"/>
      <c r="AK105" s="191"/>
      <c r="AL105" s="191"/>
      <c r="AM105" s="191"/>
      <c r="AN105" s="187">
        <f t="shared" si="0"/>
        <v>0</v>
      </c>
      <c r="AO105" s="191"/>
      <c r="AP105" s="191"/>
      <c r="AQ105" s="96"/>
      <c r="AS105" s="97">
        <f>'10 - SO 403 Vnútroareálov...'!M29</f>
        <v>0</v>
      </c>
      <c r="AT105" s="98">
        <f t="shared" si="1"/>
        <v>0</v>
      </c>
      <c r="AU105" s="99">
        <f>'10 - SO 403 Vnútroareálov...'!W123</f>
        <v>0</v>
      </c>
      <c r="AV105" s="98">
        <f>'10 - SO 403 Vnútroareálov...'!M33</f>
        <v>0</v>
      </c>
      <c r="AW105" s="98">
        <f>'10 - SO 403 Vnútroareálov...'!M34</f>
        <v>0</v>
      </c>
      <c r="AX105" s="98">
        <f>'10 - SO 403 Vnútroareálov...'!M35</f>
        <v>0</v>
      </c>
      <c r="AY105" s="98">
        <f>'10 - SO 403 Vnútroareálov...'!M36</f>
        <v>0</v>
      </c>
      <c r="AZ105" s="98">
        <f>'10 - SO 403 Vnútroareálov...'!H33</f>
        <v>0</v>
      </c>
      <c r="BA105" s="98">
        <f>'10 - SO 403 Vnútroareálov...'!H34</f>
        <v>0</v>
      </c>
      <c r="BB105" s="98">
        <f>'10 - SO 403 Vnútroareálov...'!H35</f>
        <v>0</v>
      </c>
      <c r="BC105" s="98">
        <f>'10 - SO 403 Vnútroareálov...'!H36</f>
        <v>0</v>
      </c>
      <c r="BD105" s="100">
        <f>'10 - SO 403 Vnútroareálov...'!H37</f>
        <v>0</v>
      </c>
      <c r="BT105" s="101" t="s">
        <v>80</v>
      </c>
      <c r="BV105" s="101" t="s">
        <v>71</v>
      </c>
      <c r="BW105" s="101" t="s">
        <v>130</v>
      </c>
      <c r="BX105" s="101" t="s">
        <v>77</v>
      </c>
    </row>
    <row r="106" spans="1:89" s="6" customFormat="1" ht="22.5" customHeight="1" x14ac:dyDescent="0.3">
      <c r="A106" s="178" t="s">
        <v>1679</v>
      </c>
      <c r="B106" s="94"/>
      <c r="C106" s="95"/>
      <c r="D106" s="95"/>
      <c r="E106" s="192" t="s">
        <v>131</v>
      </c>
      <c r="F106" s="191"/>
      <c r="G106" s="191"/>
      <c r="H106" s="191"/>
      <c r="I106" s="191"/>
      <c r="J106" s="95"/>
      <c r="K106" s="192" t="s">
        <v>132</v>
      </c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87">
        <f>'11 - SO 404 Nádrž požiarn...'!M31</f>
        <v>0</v>
      </c>
      <c r="AH106" s="191"/>
      <c r="AI106" s="191"/>
      <c r="AJ106" s="191"/>
      <c r="AK106" s="191"/>
      <c r="AL106" s="191"/>
      <c r="AM106" s="191"/>
      <c r="AN106" s="187">
        <f t="shared" si="0"/>
        <v>0</v>
      </c>
      <c r="AO106" s="191"/>
      <c r="AP106" s="191"/>
      <c r="AQ106" s="96"/>
      <c r="AS106" s="97">
        <f>'11 - SO 404 Nádrž požiarn...'!M29</f>
        <v>0</v>
      </c>
      <c r="AT106" s="98">
        <f t="shared" si="1"/>
        <v>0</v>
      </c>
      <c r="AU106" s="99">
        <f>'11 - SO 404 Nádrž požiarn...'!W129</f>
        <v>0</v>
      </c>
      <c r="AV106" s="98">
        <f>'11 - SO 404 Nádrž požiarn...'!M33</f>
        <v>0</v>
      </c>
      <c r="AW106" s="98">
        <f>'11 - SO 404 Nádrž požiarn...'!M34</f>
        <v>0</v>
      </c>
      <c r="AX106" s="98">
        <f>'11 - SO 404 Nádrž požiarn...'!M35</f>
        <v>0</v>
      </c>
      <c r="AY106" s="98">
        <f>'11 - SO 404 Nádrž požiarn...'!M36</f>
        <v>0</v>
      </c>
      <c r="AZ106" s="98">
        <f>'11 - SO 404 Nádrž požiarn...'!H33</f>
        <v>0</v>
      </c>
      <c r="BA106" s="98">
        <f>'11 - SO 404 Nádrž požiarn...'!H34</f>
        <v>0</v>
      </c>
      <c r="BB106" s="98">
        <f>'11 - SO 404 Nádrž požiarn...'!H35</f>
        <v>0</v>
      </c>
      <c r="BC106" s="98">
        <f>'11 - SO 404 Nádrž požiarn...'!H36</f>
        <v>0</v>
      </c>
      <c r="BD106" s="100">
        <f>'11 - SO 404 Nádrž požiarn...'!H37</f>
        <v>0</v>
      </c>
      <c r="BT106" s="101" t="s">
        <v>80</v>
      </c>
      <c r="BV106" s="101" t="s">
        <v>71</v>
      </c>
      <c r="BW106" s="101" t="s">
        <v>133</v>
      </c>
      <c r="BX106" s="101" t="s">
        <v>77</v>
      </c>
    </row>
    <row r="107" spans="1:89" s="6" customFormat="1" ht="22.5" customHeight="1" x14ac:dyDescent="0.3">
      <c r="A107" s="178" t="s">
        <v>1679</v>
      </c>
      <c r="B107" s="94"/>
      <c r="C107" s="95"/>
      <c r="D107" s="95"/>
      <c r="E107" s="192" t="s">
        <v>134</v>
      </c>
      <c r="F107" s="191"/>
      <c r="G107" s="191"/>
      <c r="H107" s="191"/>
      <c r="I107" s="191"/>
      <c r="J107" s="95"/>
      <c r="K107" s="192" t="s">
        <v>135</v>
      </c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87">
        <f>'12 - SO 501 Kanalizačná p...'!M31</f>
        <v>0</v>
      </c>
      <c r="AH107" s="191"/>
      <c r="AI107" s="191"/>
      <c r="AJ107" s="191"/>
      <c r="AK107" s="191"/>
      <c r="AL107" s="191"/>
      <c r="AM107" s="191"/>
      <c r="AN107" s="187">
        <f t="shared" si="0"/>
        <v>0</v>
      </c>
      <c r="AO107" s="191"/>
      <c r="AP107" s="191"/>
      <c r="AQ107" s="96"/>
      <c r="AS107" s="97">
        <f>'12 - SO 501 Kanalizačná p...'!M29</f>
        <v>0</v>
      </c>
      <c r="AT107" s="98">
        <f t="shared" si="1"/>
        <v>0</v>
      </c>
      <c r="AU107" s="99">
        <f>'12 - SO 501 Kanalizačná p...'!W124</f>
        <v>0</v>
      </c>
      <c r="AV107" s="98">
        <f>'12 - SO 501 Kanalizačná p...'!M33</f>
        <v>0</v>
      </c>
      <c r="AW107" s="98">
        <f>'12 - SO 501 Kanalizačná p...'!M34</f>
        <v>0</v>
      </c>
      <c r="AX107" s="98">
        <f>'12 - SO 501 Kanalizačná p...'!M35</f>
        <v>0</v>
      </c>
      <c r="AY107" s="98">
        <f>'12 - SO 501 Kanalizačná p...'!M36</f>
        <v>0</v>
      </c>
      <c r="AZ107" s="98">
        <f>'12 - SO 501 Kanalizačná p...'!H33</f>
        <v>0</v>
      </c>
      <c r="BA107" s="98">
        <f>'12 - SO 501 Kanalizačná p...'!H34</f>
        <v>0</v>
      </c>
      <c r="BB107" s="98">
        <f>'12 - SO 501 Kanalizačná p...'!H35</f>
        <v>0</v>
      </c>
      <c r="BC107" s="98">
        <f>'12 - SO 501 Kanalizačná p...'!H36</f>
        <v>0</v>
      </c>
      <c r="BD107" s="100">
        <f>'12 - SO 501 Kanalizačná p...'!H37</f>
        <v>0</v>
      </c>
      <c r="BT107" s="101" t="s">
        <v>80</v>
      </c>
      <c r="BV107" s="101" t="s">
        <v>71</v>
      </c>
      <c r="BW107" s="101" t="s">
        <v>136</v>
      </c>
      <c r="BX107" s="101" t="s">
        <v>77</v>
      </c>
    </row>
    <row r="108" spans="1:89" s="6" customFormat="1" ht="22.5" customHeight="1" x14ac:dyDescent="0.3">
      <c r="A108" s="178" t="s">
        <v>1679</v>
      </c>
      <c r="B108" s="94"/>
      <c r="C108" s="95"/>
      <c r="D108" s="95"/>
      <c r="E108" s="192" t="s">
        <v>137</v>
      </c>
      <c r="F108" s="191"/>
      <c r="G108" s="191"/>
      <c r="H108" s="191"/>
      <c r="I108" s="191"/>
      <c r="J108" s="95"/>
      <c r="K108" s="192" t="s">
        <v>138</v>
      </c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87">
        <f>'13 - SO 502 Žumpa'!M31</f>
        <v>0</v>
      </c>
      <c r="AH108" s="191"/>
      <c r="AI108" s="191"/>
      <c r="AJ108" s="191"/>
      <c r="AK108" s="191"/>
      <c r="AL108" s="191"/>
      <c r="AM108" s="191"/>
      <c r="AN108" s="187">
        <f t="shared" si="0"/>
        <v>0</v>
      </c>
      <c r="AO108" s="191"/>
      <c r="AP108" s="191"/>
      <c r="AQ108" s="96"/>
      <c r="AS108" s="97">
        <f>'13 - SO 502 Žumpa'!M29</f>
        <v>0</v>
      </c>
      <c r="AT108" s="98">
        <f t="shared" si="1"/>
        <v>0</v>
      </c>
      <c r="AU108" s="99">
        <f>'13 - SO 502 Žumpa'!W129</f>
        <v>0</v>
      </c>
      <c r="AV108" s="98">
        <f>'13 - SO 502 Žumpa'!M33</f>
        <v>0</v>
      </c>
      <c r="AW108" s="98">
        <f>'13 - SO 502 Žumpa'!M34</f>
        <v>0</v>
      </c>
      <c r="AX108" s="98">
        <f>'13 - SO 502 Žumpa'!M35</f>
        <v>0</v>
      </c>
      <c r="AY108" s="98">
        <f>'13 - SO 502 Žumpa'!M36</f>
        <v>0</v>
      </c>
      <c r="AZ108" s="98">
        <f>'13 - SO 502 Žumpa'!H33</f>
        <v>0</v>
      </c>
      <c r="BA108" s="98">
        <f>'13 - SO 502 Žumpa'!H34</f>
        <v>0</v>
      </c>
      <c r="BB108" s="98">
        <f>'13 - SO 502 Žumpa'!H35</f>
        <v>0</v>
      </c>
      <c r="BC108" s="98">
        <f>'13 - SO 502 Žumpa'!H36</f>
        <v>0</v>
      </c>
      <c r="BD108" s="100">
        <f>'13 - SO 502 Žumpa'!H37</f>
        <v>0</v>
      </c>
      <c r="BT108" s="101" t="s">
        <v>80</v>
      </c>
      <c r="BV108" s="101" t="s">
        <v>71</v>
      </c>
      <c r="BW108" s="101" t="s">
        <v>139</v>
      </c>
      <c r="BX108" s="101" t="s">
        <v>77</v>
      </c>
    </row>
    <row r="109" spans="1:89" s="6" customFormat="1" ht="22.5" customHeight="1" x14ac:dyDescent="0.3">
      <c r="A109" s="178" t="s">
        <v>1679</v>
      </c>
      <c r="B109" s="94"/>
      <c r="C109" s="95"/>
      <c r="D109" s="95"/>
      <c r="E109" s="192" t="s">
        <v>140</v>
      </c>
      <c r="F109" s="191"/>
      <c r="G109" s="191"/>
      <c r="H109" s="191"/>
      <c r="I109" s="191"/>
      <c r="J109" s="95"/>
      <c r="K109" s="192" t="s">
        <v>141</v>
      </c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87">
        <f>'VRN - Vedľajšie rozpočtov...'!M31</f>
        <v>0</v>
      </c>
      <c r="AH109" s="191"/>
      <c r="AI109" s="191"/>
      <c r="AJ109" s="191"/>
      <c r="AK109" s="191"/>
      <c r="AL109" s="191"/>
      <c r="AM109" s="191"/>
      <c r="AN109" s="187">
        <f t="shared" si="0"/>
        <v>0</v>
      </c>
      <c r="AO109" s="191"/>
      <c r="AP109" s="191"/>
      <c r="AQ109" s="96"/>
      <c r="AS109" s="102">
        <f>'VRN - Vedľajšie rozpočtov...'!M29</f>
        <v>0</v>
      </c>
      <c r="AT109" s="103">
        <f t="shared" si="1"/>
        <v>0</v>
      </c>
      <c r="AU109" s="104">
        <f>'VRN - Vedľajšie rozpočtov...'!W124</f>
        <v>0</v>
      </c>
      <c r="AV109" s="103">
        <f>'VRN - Vedľajšie rozpočtov...'!M33</f>
        <v>0</v>
      </c>
      <c r="AW109" s="103">
        <f>'VRN - Vedľajšie rozpočtov...'!M34</f>
        <v>0</v>
      </c>
      <c r="AX109" s="103">
        <f>'VRN - Vedľajšie rozpočtov...'!M35</f>
        <v>0</v>
      </c>
      <c r="AY109" s="103">
        <f>'VRN - Vedľajšie rozpočtov...'!M36</f>
        <v>0</v>
      </c>
      <c r="AZ109" s="103">
        <f>'VRN - Vedľajšie rozpočtov...'!H33</f>
        <v>0</v>
      </c>
      <c r="BA109" s="103">
        <f>'VRN - Vedľajšie rozpočtov...'!H34</f>
        <v>0</v>
      </c>
      <c r="BB109" s="103">
        <f>'VRN - Vedľajšie rozpočtov...'!H35</f>
        <v>0</v>
      </c>
      <c r="BC109" s="103">
        <f>'VRN - Vedľajšie rozpočtov...'!H36</f>
        <v>0</v>
      </c>
      <c r="BD109" s="105">
        <f>'VRN - Vedľajšie rozpočtov...'!H37</f>
        <v>0</v>
      </c>
      <c r="BT109" s="101" t="s">
        <v>80</v>
      </c>
      <c r="BV109" s="101" t="s">
        <v>71</v>
      </c>
      <c r="BW109" s="101" t="s">
        <v>142</v>
      </c>
      <c r="BX109" s="101" t="s">
        <v>77</v>
      </c>
    </row>
    <row r="110" spans="1:89" x14ac:dyDescent="0.3"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20"/>
    </row>
    <row r="111" spans="1:89" s="1" customFormat="1" ht="30" customHeight="1" x14ac:dyDescent="0.3">
      <c r="B111" s="31"/>
      <c r="C111" s="77" t="s">
        <v>143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189">
        <f>ROUND(SUM(AG112:AG117),2)</f>
        <v>0</v>
      </c>
      <c r="AH111" s="185"/>
      <c r="AI111" s="185"/>
      <c r="AJ111" s="185"/>
      <c r="AK111" s="185"/>
      <c r="AL111" s="185"/>
      <c r="AM111" s="185"/>
      <c r="AN111" s="189">
        <f>ROUND(SUM(AN112:AN117),2)</f>
        <v>0</v>
      </c>
      <c r="AO111" s="185"/>
      <c r="AP111" s="185"/>
      <c r="AQ111" s="33"/>
      <c r="AS111" s="73" t="s">
        <v>144</v>
      </c>
      <c r="AT111" s="74" t="s">
        <v>145</v>
      </c>
      <c r="AU111" s="74" t="s">
        <v>33</v>
      </c>
      <c r="AV111" s="75" t="s">
        <v>56</v>
      </c>
    </row>
    <row r="112" spans="1:89" s="1" customFormat="1" ht="19.899999999999999" customHeight="1" x14ac:dyDescent="0.3">
      <c r="B112" s="31"/>
      <c r="C112" s="32"/>
      <c r="D112" s="106" t="s">
        <v>146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186">
        <f>ROUND(AG87*AS112,2)</f>
        <v>0</v>
      </c>
      <c r="AH112" s="185"/>
      <c r="AI112" s="185"/>
      <c r="AJ112" s="185"/>
      <c r="AK112" s="185"/>
      <c r="AL112" s="185"/>
      <c r="AM112" s="185"/>
      <c r="AN112" s="187">
        <f>ROUND(AG112+AV112,2)</f>
        <v>0</v>
      </c>
      <c r="AO112" s="185"/>
      <c r="AP112" s="185"/>
      <c r="AQ112" s="33"/>
      <c r="AS112" s="107">
        <v>0</v>
      </c>
      <c r="AT112" s="108" t="s">
        <v>147</v>
      </c>
      <c r="AU112" s="108" t="s">
        <v>34</v>
      </c>
      <c r="AV112" s="109">
        <f>ROUND(IF(AU112="základná",AG112*L31,IF(AU112="znížená",AG112*L32,0)),2)</f>
        <v>0</v>
      </c>
      <c r="BV112" s="14" t="s">
        <v>148</v>
      </c>
      <c r="BY112" s="110">
        <f t="shared" ref="BY112:BY117" si="2">IF(AU112="základná",AV112,0)</f>
        <v>0</v>
      </c>
      <c r="BZ112" s="110">
        <f t="shared" ref="BZ112:BZ117" si="3">IF(AU112="znížená",AV112,0)</f>
        <v>0</v>
      </c>
      <c r="CA112" s="110">
        <v>0</v>
      </c>
      <c r="CB112" s="110">
        <v>0</v>
      </c>
      <c r="CC112" s="110">
        <v>0</v>
      </c>
      <c r="CD112" s="110">
        <f t="shared" ref="CD112:CD117" si="4">IF(AU112="základná",AG112,0)</f>
        <v>0</v>
      </c>
      <c r="CE112" s="110">
        <f t="shared" ref="CE112:CE117" si="5">IF(AU112="znížená",AG112,0)</f>
        <v>0</v>
      </c>
      <c r="CF112" s="110">
        <f t="shared" ref="CF112:CF117" si="6">IF(AU112="zákl. prenesená",AG112,0)</f>
        <v>0</v>
      </c>
      <c r="CG112" s="110">
        <f t="shared" ref="CG112:CG117" si="7">IF(AU112="zníž. prenesená",AG112,0)</f>
        <v>0</v>
      </c>
      <c r="CH112" s="110">
        <f t="shared" ref="CH112:CH117" si="8">IF(AU112="nulová",AG112,0)</f>
        <v>0</v>
      </c>
      <c r="CI112" s="14">
        <f t="shared" ref="CI112:CI117" si="9">IF(AU112="základná",1,IF(AU112="znížená",2,IF(AU112="zákl. prenesená",4,IF(AU112="zníž. prenesená",5,3))))</f>
        <v>1</v>
      </c>
      <c r="CJ112" s="14">
        <f>IF(AT112="stavebná časť",1,IF(88112="investičná časť",2,3))</f>
        <v>1</v>
      </c>
      <c r="CK112" s="14" t="str">
        <f t="shared" ref="CK112:CK117" si="10">IF(D112="Vyplň vlastné","","x")</f>
        <v>x</v>
      </c>
    </row>
    <row r="113" spans="2:89" s="1" customFormat="1" ht="19.899999999999999" customHeight="1" x14ac:dyDescent="0.3">
      <c r="B113" s="31"/>
      <c r="C113" s="32"/>
      <c r="D113" s="106" t="s">
        <v>149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186">
        <f>ROUND(AG87*AS113,2)</f>
        <v>0</v>
      </c>
      <c r="AH113" s="185"/>
      <c r="AI113" s="185"/>
      <c r="AJ113" s="185"/>
      <c r="AK113" s="185"/>
      <c r="AL113" s="185"/>
      <c r="AM113" s="185"/>
      <c r="AN113" s="187">
        <f>ROUND(AG113+AV113,2)</f>
        <v>0</v>
      </c>
      <c r="AO113" s="185"/>
      <c r="AP113" s="185"/>
      <c r="AQ113" s="33"/>
      <c r="AS113" s="111">
        <v>0</v>
      </c>
      <c r="AT113" s="112" t="s">
        <v>147</v>
      </c>
      <c r="AU113" s="112" t="s">
        <v>34</v>
      </c>
      <c r="AV113" s="100">
        <f>ROUND(IF(AU113="základná",AG113*L31,IF(AU113="znížená",AG113*L32,0)),2)</f>
        <v>0</v>
      </c>
      <c r="BV113" s="14" t="s">
        <v>148</v>
      </c>
      <c r="BY113" s="110">
        <f t="shared" si="2"/>
        <v>0</v>
      </c>
      <c r="BZ113" s="110">
        <f t="shared" si="3"/>
        <v>0</v>
      </c>
      <c r="CA113" s="110">
        <v>0</v>
      </c>
      <c r="CB113" s="110">
        <v>0</v>
      </c>
      <c r="CC113" s="110">
        <v>0</v>
      </c>
      <c r="CD113" s="110">
        <f t="shared" si="4"/>
        <v>0</v>
      </c>
      <c r="CE113" s="110">
        <f t="shared" si="5"/>
        <v>0</v>
      </c>
      <c r="CF113" s="110">
        <f t="shared" si="6"/>
        <v>0</v>
      </c>
      <c r="CG113" s="110">
        <f t="shared" si="7"/>
        <v>0</v>
      </c>
      <c r="CH113" s="110">
        <f t="shared" si="8"/>
        <v>0</v>
      </c>
      <c r="CI113" s="14">
        <f t="shared" si="9"/>
        <v>1</v>
      </c>
      <c r="CJ113" s="14">
        <f>IF(AT113="stavebná časť",1,IF(88113="investičná časť",2,3))</f>
        <v>1</v>
      </c>
      <c r="CK113" s="14" t="str">
        <f t="shared" si="10"/>
        <v>x</v>
      </c>
    </row>
    <row r="114" spans="2:89" s="1" customFormat="1" ht="19.899999999999999" customHeight="1" x14ac:dyDescent="0.3">
      <c r="B114" s="31"/>
      <c r="C114" s="32"/>
      <c r="D114" s="106" t="s">
        <v>150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186">
        <f>ROUND(AG87*AS114,2)</f>
        <v>0</v>
      </c>
      <c r="AH114" s="185"/>
      <c r="AI114" s="185"/>
      <c r="AJ114" s="185"/>
      <c r="AK114" s="185"/>
      <c r="AL114" s="185"/>
      <c r="AM114" s="185"/>
      <c r="AN114" s="187">
        <f>ROUND(AG114+AV114,2)</f>
        <v>0</v>
      </c>
      <c r="AO114" s="185"/>
      <c r="AP114" s="185"/>
      <c r="AQ114" s="33"/>
      <c r="AS114" s="111">
        <v>0</v>
      </c>
      <c r="AT114" s="112" t="s">
        <v>147</v>
      </c>
      <c r="AU114" s="112" t="s">
        <v>34</v>
      </c>
      <c r="AV114" s="100">
        <f>ROUND(IF(AU114="základná",AG114*L31,IF(AU114="znížená",AG114*L32,0)),2)</f>
        <v>0</v>
      </c>
      <c r="BV114" s="14" t="s">
        <v>148</v>
      </c>
      <c r="BY114" s="110">
        <f t="shared" si="2"/>
        <v>0</v>
      </c>
      <c r="BZ114" s="110">
        <f t="shared" si="3"/>
        <v>0</v>
      </c>
      <c r="CA114" s="110">
        <v>0</v>
      </c>
      <c r="CB114" s="110">
        <v>0</v>
      </c>
      <c r="CC114" s="110">
        <v>0</v>
      </c>
      <c r="CD114" s="110">
        <f t="shared" si="4"/>
        <v>0</v>
      </c>
      <c r="CE114" s="110">
        <f t="shared" si="5"/>
        <v>0</v>
      </c>
      <c r="CF114" s="110">
        <f t="shared" si="6"/>
        <v>0</v>
      </c>
      <c r="CG114" s="110">
        <f t="shared" si="7"/>
        <v>0</v>
      </c>
      <c r="CH114" s="110">
        <f t="shared" si="8"/>
        <v>0</v>
      </c>
      <c r="CI114" s="14">
        <f t="shared" si="9"/>
        <v>1</v>
      </c>
      <c r="CJ114" s="14">
        <f>IF(AT114="stavebná časť",1,IF(88114="investičná časť",2,3))</f>
        <v>1</v>
      </c>
      <c r="CK114" s="14" t="str">
        <f t="shared" si="10"/>
        <v>x</v>
      </c>
    </row>
    <row r="115" spans="2:89" s="1" customFormat="1" ht="19.899999999999999" customHeight="1" x14ac:dyDescent="0.3">
      <c r="B115" s="31"/>
      <c r="C115" s="32"/>
      <c r="D115" s="184" t="s">
        <v>151</v>
      </c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32"/>
      <c r="AD115" s="32"/>
      <c r="AE115" s="32"/>
      <c r="AF115" s="32"/>
      <c r="AG115" s="186">
        <f>AG87*AS115</f>
        <v>0</v>
      </c>
      <c r="AH115" s="185"/>
      <c r="AI115" s="185"/>
      <c r="AJ115" s="185"/>
      <c r="AK115" s="185"/>
      <c r="AL115" s="185"/>
      <c r="AM115" s="185"/>
      <c r="AN115" s="187">
        <f>AG115+AV115</f>
        <v>0</v>
      </c>
      <c r="AO115" s="185"/>
      <c r="AP115" s="185"/>
      <c r="AQ115" s="33"/>
      <c r="AS115" s="111">
        <v>0</v>
      </c>
      <c r="AT115" s="112" t="s">
        <v>147</v>
      </c>
      <c r="AU115" s="112" t="s">
        <v>34</v>
      </c>
      <c r="AV115" s="100">
        <f>ROUND(IF(AU115="nulová",0,IF(OR(AU115="základná",AU115="zákl. prenesená"),AG115*L31,AG115*L32)),2)</f>
        <v>0</v>
      </c>
      <c r="BV115" s="14" t="s">
        <v>152</v>
      </c>
      <c r="BY115" s="110">
        <f t="shared" si="2"/>
        <v>0</v>
      </c>
      <c r="BZ115" s="110">
        <f t="shared" si="3"/>
        <v>0</v>
      </c>
      <c r="CA115" s="110">
        <f>IF(AU115="zákl. prenesená",AV115,0)</f>
        <v>0</v>
      </c>
      <c r="CB115" s="110">
        <f>IF(AU115="zníž. prenesená",AV115,0)</f>
        <v>0</v>
      </c>
      <c r="CC115" s="110">
        <f>IF(AU115="nulová",AV115,0)</f>
        <v>0</v>
      </c>
      <c r="CD115" s="110">
        <f t="shared" si="4"/>
        <v>0</v>
      </c>
      <c r="CE115" s="110">
        <f t="shared" si="5"/>
        <v>0</v>
      </c>
      <c r="CF115" s="110">
        <f t="shared" si="6"/>
        <v>0</v>
      </c>
      <c r="CG115" s="110">
        <f t="shared" si="7"/>
        <v>0</v>
      </c>
      <c r="CH115" s="110">
        <f t="shared" si="8"/>
        <v>0</v>
      </c>
      <c r="CI115" s="14">
        <f t="shared" si="9"/>
        <v>1</v>
      </c>
      <c r="CJ115" s="14">
        <f>IF(AT115="stavebná časť",1,IF(88115="investičná časť",2,3))</f>
        <v>1</v>
      </c>
      <c r="CK115" s="14" t="str">
        <f t="shared" si="10"/>
        <v/>
      </c>
    </row>
    <row r="116" spans="2:89" s="1" customFormat="1" ht="19.899999999999999" customHeight="1" x14ac:dyDescent="0.3">
      <c r="B116" s="31"/>
      <c r="C116" s="32"/>
      <c r="D116" s="184" t="s">
        <v>151</v>
      </c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32"/>
      <c r="AD116" s="32"/>
      <c r="AE116" s="32"/>
      <c r="AF116" s="32"/>
      <c r="AG116" s="186">
        <f>AG87*AS116</f>
        <v>0</v>
      </c>
      <c r="AH116" s="185"/>
      <c r="AI116" s="185"/>
      <c r="AJ116" s="185"/>
      <c r="AK116" s="185"/>
      <c r="AL116" s="185"/>
      <c r="AM116" s="185"/>
      <c r="AN116" s="187">
        <f>AG116+AV116</f>
        <v>0</v>
      </c>
      <c r="AO116" s="185"/>
      <c r="AP116" s="185"/>
      <c r="AQ116" s="33"/>
      <c r="AS116" s="111">
        <v>0</v>
      </c>
      <c r="AT116" s="112" t="s">
        <v>147</v>
      </c>
      <c r="AU116" s="112" t="s">
        <v>34</v>
      </c>
      <c r="AV116" s="100">
        <f>ROUND(IF(AU116="nulová",0,IF(OR(AU116="základná",AU116="zákl. prenesená"),AG116*L31,AG116*L32)),2)</f>
        <v>0</v>
      </c>
      <c r="BV116" s="14" t="s">
        <v>152</v>
      </c>
      <c r="BY116" s="110">
        <f t="shared" si="2"/>
        <v>0</v>
      </c>
      <c r="BZ116" s="110">
        <f t="shared" si="3"/>
        <v>0</v>
      </c>
      <c r="CA116" s="110">
        <f>IF(AU116="zákl. prenesená",AV116,0)</f>
        <v>0</v>
      </c>
      <c r="CB116" s="110">
        <f>IF(AU116="zníž. prenesená",AV116,0)</f>
        <v>0</v>
      </c>
      <c r="CC116" s="110">
        <f>IF(AU116="nulová",AV116,0)</f>
        <v>0</v>
      </c>
      <c r="CD116" s="110">
        <f t="shared" si="4"/>
        <v>0</v>
      </c>
      <c r="CE116" s="110">
        <f t="shared" si="5"/>
        <v>0</v>
      </c>
      <c r="CF116" s="110">
        <f t="shared" si="6"/>
        <v>0</v>
      </c>
      <c r="CG116" s="110">
        <f t="shared" si="7"/>
        <v>0</v>
      </c>
      <c r="CH116" s="110">
        <f t="shared" si="8"/>
        <v>0</v>
      </c>
      <c r="CI116" s="14">
        <f t="shared" si="9"/>
        <v>1</v>
      </c>
      <c r="CJ116" s="14">
        <f>IF(AT116="stavebná časť",1,IF(88116="investičná časť",2,3))</f>
        <v>1</v>
      </c>
      <c r="CK116" s="14" t="str">
        <f t="shared" si="10"/>
        <v/>
      </c>
    </row>
    <row r="117" spans="2:89" s="1" customFormat="1" ht="19.899999999999999" customHeight="1" x14ac:dyDescent="0.3">
      <c r="B117" s="31"/>
      <c r="C117" s="32"/>
      <c r="D117" s="184" t="s">
        <v>151</v>
      </c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32"/>
      <c r="AD117" s="32"/>
      <c r="AE117" s="32"/>
      <c r="AF117" s="32"/>
      <c r="AG117" s="186">
        <f>AG87*AS117</f>
        <v>0</v>
      </c>
      <c r="AH117" s="185"/>
      <c r="AI117" s="185"/>
      <c r="AJ117" s="185"/>
      <c r="AK117" s="185"/>
      <c r="AL117" s="185"/>
      <c r="AM117" s="185"/>
      <c r="AN117" s="187">
        <f>AG117+AV117</f>
        <v>0</v>
      </c>
      <c r="AO117" s="185"/>
      <c r="AP117" s="185"/>
      <c r="AQ117" s="33"/>
      <c r="AS117" s="113">
        <v>0</v>
      </c>
      <c r="AT117" s="114" t="s">
        <v>147</v>
      </c>
      <c r="AU117" s="114" t="s">
        <v>34</v>
      </c>
      <c r="AV117" s="105">
        <f>ROUND(IF(AU117="nulová",0,IF(OR(AU117="základná",AU117="zákl. prenesená"),AG117*L31,AG117*L32)),2)</f>
        <v>0</v>
      </c>
      <c r="BV117" s="14" t="s">
        <v>152</v>
      </c>
      <c r="BY117" s="110">
        <f t="shared" si="2"/>
        <v>0</v>
      </c>
      <c r="BZ117" s="110">
        <f t="shared" si="3"/>
        <v>0</v>
      </c>
      <c r="CA117" s="110">
        <f>IF(AU117="zákl. prenesená",AV117,0)</f>
        <v>0</v>
      </c>
      <c r="CB117" s="110">
        <f>IF(AU117="zníž. prenesená",AV117,0)</f>
        <v>0</v>
      </c>
      <c r="CC117" s="110">
        <f>IF(AU117="nulová",AV117,0)</f>
        <v>0</v>
      </c>
      <c r="CD117" s="110">
        <f t="shared" si="4"/>
        <v>0</v>
      </c>
      <c r="CE117" s="110">
        <f t="shared" si="5"/>
        <v>0</v>
      </c>
      <c r="CF117" s="110">
        <f t="shared" si="6"/>
        <v>0</v>
      </c>
      <c r="CG117" s="110">
        <f t="shared" si="7"/>
        <v>0</v>
      </c>
      <c r="CH117" s="110">
        <f t="shared" si="8"/>
        <v>0</v>
      </c>
      <c r="CI117" s="14">
        <f t="shared" si="9"/>
        <v>1</v>
      </c>
      <c r="CJ117" s="14">
        <f>IF(AT117="stavebná časť",1,IF(88117="investičná časť",2,3))</f>
        <v>1</v>
      </c>
      <c r="CK117" s="14" t="str">
        <f t="shared" si="10"/>
        <v/>
      </c>
    </row>
    <row r="118" spans="2:89" s="1" customFormat="1" ht="10.9" customHeight="1" x14ac:dyDescent="0.3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3"/>
    </row>
    <row r="119" spans="2:89" s="1" customFormat="1" ht="30" customHeight="1" x14ac:dyDescent="0.3">
      <c r="B119" s="31"/>
      <c r="C119" s="115" t="s">
        <v>153</v>
      </c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90">
        <f>ROUND(AG87+AG111,2)</f>
        <v>0</v>
      </c>
      <c r="AH119" s="190"/>
      <c r="AI119" s="190"/>
      <c r="AJ119" s="190"/>
      <c r="AK119" s="190"/>
      <c r="AL119" s="190"/>
      <c r="AM119" s="190"/>
      <c r="AN119" s="190">
        <f>AN87+AN111</f>
        <v>0</v>
      </c>
      <c r="AO119" s="190"/>
      <c r="AP119" s="190"/>
      <c r="AQ119" s="33"/>
    </row>
    <row r="120" spans="2:89" s="1" customFormat="1" ht="6.95" customHeight="1" x14ac:dyDescent="0.3"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7"/>
    </row>
  </sheetData>
  <mergeCells count="14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R2:BE2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F90:J90"/>
    <mergeCell ref="L90:AF90"/>
    <mergeCell ref="AN91:AP91"/>
    <mergeCell ref="AG91:AM91"/>
    <mergeCell ref="F91:J91"/>
    <mergeCell ref="L91:AF91"/>
    <mergeCell ref="AN92:AP92"/>
    <mergeCell ref="AG92:AM92"/>
    <mergeCell ref="F92:J92"/>
    <mergeCell ref="L92:AF92"/>
    <mergeCell ref="AN93:AP93"/>
    <mergeCell ref="AG93:AM93"/>
    <mergeCell ref="F93:J93"/>
    <mergeCell ref="L93:AF93"/>
    <mergeCell ref="AN94:AP94"/>
    <mergeCell ref="AG94:AM94"/>
    <mergeCell ref="F94:J94"/>
    <mergeCell ref="L94:AF94"/>
    <mergeCell ref="AN95:AP95"/>
    <mergeCell ref="AG95:AM95"/>
    <mergeCell ref="E95:I95"/>
    <mergeCell ref="K95:AF95"/>
    <mergeCell ref="AN96:AP96"/>
    <mergeCell ref="AG96:AM96"/>
    <mergeCell ref="E96:I96"/>
    <mergeCell ref="K96:AF96"/>
    <mergeCell ref="AN97:AP97"/>
    <mergeCell ref="AG97:AM97"/>
    <mergeCell ref="F97:J97"/>
    <mergeCell ref="L97:AF97"/>
    <mergeCell ref="AN98:AP98"/>
    <mergeCell ref="AG98:AM98"/>
    <mergeCell ref="F98:J98"/>
    <mergeCell ref="L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E103:I103"/>
    <mergeCell ref="K103:AF103"/>
    <mergeCell ref="AN104:AP104"/>
    <mergeCell ref="AG104:AM104"/>
    <mergeCell ref="E104:I104"/>
    <mergeCell ref="K104:AF104"/>
    <mergeCell ref="AG109:AM109"/>
    <mergeCell ref="E109:I109"/>
    <mergeCell ref="K109:AF109"/>
    <mergeCell ref="AG112:AM112"/>
    <mergeCell ref="AN112:AP112"/>
    <mergeCell ref="AN105:AP105"/>
    <mergeCell ref="AG105:AM105"/>
    <mergeCell ref="E105:I105"/>
    <mergeCell ref="K105:AF105"/>
    <mergeCell ref="AN106:AP106"/>
    <mergeCell ref="AG106:AM106"/>
    <mergeCell ref="E106:I106"/>
    <mergeCell ref="K106:AF106"/>
    <mergeCell ref="AN107:AP107"/>
    <mergeCell ref="AG107:AM107"/>
    <mergeCell ref="E107:I107"/>
    <mergeCell ref="K107:AF107"/>
    <mergeCell ref="D117:AB117"/>
    <mergeCell ref="AG117:AM117"/>
    <mergeCell ref="AN117:AP117"/>
    <mergeCell ref="AG87:AM87"/>
    <mergeCell ref="AN87:AP87"/>
    <mergeCell ref="AG111:AM111"/>
    <mergeCell ref="AN111:AP111"/>
    <mergeCell ref="AG119:AM119"/>
    <mergeCell ref="AN119:AP119"/>
    <mergeCell ref="AG113:AM113"/>
    <mergeCell ref="AN113:AP113"/>
    <mergeCell ref="AG114:AM114"/>
    <mergeCell ref="AN114:AP114"/>
    <mergeCell ref="D115:AB115"/>
    <mergeCell ref="AG115:AM115"/>
    <mergeCell ref="AN115:AP115"/>
    <mergeCell ref="D116:AB116"/>
    <mergeCell ref="AG116:AM116"/>
    <mergeCell ref="AN116:AP116"/>
    <mergeCell ref="AN108:AP108"/>
    <mergeCell ref="AG108:AM108"/>
    <mergeCell ref="E108:I108"/>
    <mergeCell ref="K108:AF108"/>
    <mergeCell ref="AN109:AP109"/>
  </mergeCells>
  <dataValidations count="2">
    <dataValidation type="list" allowBlank="1" showInputMessage="1" showErrorMessage="1" error="Povolené sú hodnoty základná, znížená, nulová." sqref="AU112:AU118">
      <formula1>"základná,znížená,nulová"</formula1>
    </dataValidation>
    <dataValidation type="list" allowBlank="1" showInputMessage="1" showErrorMessage="1" error="Povolené sú hodnoty stavebná časť, technologická časť, investičná časť." sqref="AT112:AT118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90" location="'1a - SO 101 Architektúra ...'!C2" tooltip="1a - SO 101 Architektúra ..." display="/"/>
    <hyperlink ref="A91" location="'1b - SO 101 Elektroinštal...'!C2" tooltip="1b - SO 101 Elektroinštal..." display="/"/>
    <hyperlink ref="A92" location="'1c - SO 101 Slaboprúd'!C2" tooltip="1c - SO 101 Slaboprúd" display="/"/>
    <hyperlink ref="A93" location="'1d - SO 101 Vykurovanie'!C2" tooltip="1d - SO 101 Vykurovanie" display="/"/>
    <hyperlink ref="A94" location="'1f - SO 101 Zdravotechnika'!C2" tooltip="1f - SO 101 Zdravotechnika" display="/"/>
    <hyperlink ref="A95" location="'02 - SO 102 Hrobové miesta'!C2" tooltip="02 - SO 102 Hrobové miesta" display="/"/>
    <hyperlink ref="A97" location="'3a - SO 103a Zjazdné chod...'!C2" tooltip="3a - SO 103a Zjazdné chod..." display="/"/>
    <hyperlink ref="A98" location="'3b - SO 103b Prístupové a...'!C2" tooltip="3b - SO 103b Prístupové a..." display="/"/>
    <hyperlink ref="A99" location="'04 - SO 104 Drobná archit...'!C2" tooltip="04 - SO 104 Drobná archit..." display="/"/>
    <hyperlink ref="A100" location="'05 - SO 105 Zeleň a sadov...'!C2" tooltip="05 - SO 105 Zeleň a sadov..." display="/"/>
    <hyperlink ref="A101" location="'06 - SO 106 Oplotenie'!C2" tooltip="06 - SO 106 Oplotenie" display="/"/>
    <hyperlink ref="A102" location="'07 - SO 302 Elektrická pr...'!C2" tooltip="07 - SO 302 Elektrická pr..." display="/"/>
    <hyperlink ref="A103" location="'08 - SO 303 Areálový zásu...'!C2" tooltip="08 - SO 303 Areálový zásu..." display="/"/>
    <hyperlink ref="A104" location="'09 - SO 304 Vonkajšie osv...'!C2" tooltip="09 - SO 304 Vonkajšie osv..." display="/"/>
    <hyperlink ref="A105" location="'10 - SO 403 Vnútroareálov...'!C2" tooltip="10 - SO 403 Vnútroareálov..." display="/"/>
    <hyperlink ref="A106" location="'11 - SO 404 Nádrž požiarn...'!C2" tooltip="11 - SO 404 Nádrž požiarn..." display="/"/>
    <hyperlink ref="A107" location="'12 - SO 501 Kanalizačná p...'!C2" tooltip="12 - SO 501 Kanalizačná p..." display="/"/>
    <hyperlink ref="A108" location="'13 - SO 502 Žumpa'!C2" tooltip="13 - SO 502 Žumpa" display="/"/>
    <hyperlink ref="A109" location="'VRN - Vedľajšie rozpočtov...'!C2" tooltip="VRN - Vedľajšie rozpočtov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4"/>
  <sheetViews>
    <sheetView showGridLines="0" workbookViewId="0">
      <pane ySplit="1" topLeftCell="A194" activePane="bottomLeft" state="frozen"/>
      <selection pane="bottomLeft" activeCell="E133" sqref="E133:E20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112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1276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N104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ROUND((((SUM(BE104:BE111)+SUM(BE130:BE197))+SUM(BE199:BE203))),2)</f>
        <v>0</v>
      </c>
      <c r="I33" s="185"/>
      <c r="J33" s="185"/>
      <c r="K33" s="32"/>
      <c r="L33" s="32"/>
      <c r="M33" s="267">
        <f>ROUND(((ROUND((SUM(BE104:BE111)+SUM(BE130:BE197)), 2)*F33)+SUM(BE199:BE203)*F33),2)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ROUND((((SUM(BF104:BF111)+SUM(BF130:BF197))+SUM(BF199:BF203))),2)</f>
        <v>0</v>
      </c>
      <c r="I34" s="185"/>
      <c r="J34" s="185"/>
      <c r="K34" s="32"/>
      <c r="L34" s="32"/>
      <c r="M34" s="267">
        <f>ROUND(((ROUND((SUM(BF104:BF111)+SUM(BF130:BF197)), 2)*F34)+SUM(BF199:BF203)*F34),2)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ROUND((((SUM(BG104:BG111)+SUM(BG130:BG197))+SUM(BG199:BG203))),2)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ROUND((((SUM(BH104:BH111)+SUM(BH130:BH197))+SUM(BH199:BH203))),2)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ROUND((((SUM(BI104:BI111)+SUM(BI130:BI197))+SUM(BI199:BI203))),2)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04 - SO 104 Drobná architektúra - mobiliár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47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N130</f>
        <v>0</v>
      </c>
      <c r="O89" s="185"/>
      <c r="P89" s="185"/>
      <c r="Q89" s="185"/>
      <c r="R89" s="33"/>
      <c r="AU89" s="14" t="s">
        <v>167</v>
      </c>
    </row>
    <row r="90" spans="2:47" s="7" customFormat="1" ht="24.95" customHeight="1" x14ac:dyDescent="0.3">
      <c r="B90" s="124"/>
      <c r="C90" s="125"/>
      <c r="D90" s="126" t="s">
        <v>168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N131</f>
        <v>0</v>
      </c>
      <c r="O90" s="263"/>
      <c r="P90" s="263"/>
      <c r="Q90" s="263"/>
      <c r="R90" s="127"/>
    </row>
    <row r="91" spans="2:47" s="8" customFormat="1" ht="19.899999999999999" customHeight="1" x14ac:dyDescent="0.3">
      <c r="B91" s="128"/>
      <c r="C91" s="95"/>
      <c r="D91" s="106" t="s">
        <v>169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N132</f>
        <v>0</v>
      </c>
      <c r="O91" s="191"/>
      <c r="P91" s="191"/>
      <c r="Q91" s="191"/>
      <c r="R91" s="129"/>
    </row>
    <row r="92" spans="2:47" s="8" customFormat="1" ht="19.899999999999999" customHeight="1" x14ac:dyDescent="0.3">
      <c r="B92" s="128"/>
      <c r="C92" s="95"/>
      <c r="D92" s="106" t="s">
        <v>170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N139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171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N145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172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N153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173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N156</f>
        <v>0</v>
      </c>
      <c r="O95" s="191"/>
      <c r="P95" s="191"/>
      <c r="Q95" s="191"/>
      <c r="R95" s="129"/>
    </row>
    <row r="96" spans="2:47" s="8" customFormat="1" ht="19.899999999999999" customHeight="1" x14ac:dyDescent="0.3">
      <c r="B96" s="128"/>
      <c r="C96" s="95"/>
      <c r="D96" s="106" t="s">
        <v>1277</v>
      </c>
      <c r="E96" s="95"/>
      <c r="F96" s="95"/>
      <c r="G96" s="95"/>
      <c r="H96" s="95"/>
      <c r="I96" s="95"/>
      <c r="J96" s="95"/>
      <c r="K96" s="95"/>
      <c r="L96" s="95"/>
      <c r="M96" s="95"/>
      <c r="N96" s="187">
        <f>N163</f>
        <v>0</v>
      </c>
      <c r="O96" s="191"/>
      <c r="P96" s="191"/>
      <c r="Q96" s="191"/>
      <c r="R96" s="129"/>
    </row>
    <row r="97" spans="2:65" s="8" customFormat="1" ht="19.899999999999999" customHeight="1" x14ac:dyDescent="0.3">
      <c r="B97" s="128"/>
      <c r="C97" s="95"/>
      <c r="D97" s="106" t="s">
        <v>175</v>
      </c>
      <c r="E97" s="95"/>
      <c r="F97" s="95"/>
      <c r="G97" s="95"/>
      <c r="H97" s="95"/>
      <c r="I97" s="95"/>
      <c r="J97" s="95"/>
      <c r="K97" s="95"/>
      <c r="L97" s="95"/>
      <c r="M97" s="95"/>
      <c r="N97" s="187">
        <f>N170</f>
        <v>0</v>
      </c>
      <c r="O97" s="191"/>
      <c r="P97" s="191"/>
      <c r="Q97" s="191"/>
      <c r="R97" s="129"/>
    </row>
    <row r="98" spans="2:65" s="8" customFormat="1" ht="19.899999999999999" customHeight="1" x14ac:dyDescent="0.3">
      <c r="B98" s="128"/>
      <c r="C98" s="95"/>
      <c r="D98" s="106" t="s">
        <v>176</v>
      </c>
      <c r="E98" s="95"/>
      <c r="F98" s="95"/>
      <c r="G98" s="95"/>
      <c r="H98" s="95"/>
      <c r="I98" s="95"/>
      <c r="J98" s="95"/>
      <c r="K98" s="95"/>
      <c r="L98" s="95"/>
      <c r="M98" s="95"/>
      <c r="N98" s="187">
        <f>N183</f>
        <v>0</v>
      </c>
      <c r="O98" s="191"/>
      <c r="P98" s="191"/>
      <c r="Q98" s="191"/>
      <c r="R98" s="129"/>
    </row>
    <row r="99" spans="2:65" s="7" customFormat="1" ht="24.95" customHeight="1" x14ac:dyDescent="0.3">
      <c r="B99" s="124"/>
      <c r="C99" s="125"/>
      <c r="D99" s="126" t="s">
        <v>177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39">
        <f>N186</f>
        <v>0</v>
      </c>
      <c r="O99" s="263"/>
      <c r="P99" s="263"/>
      <c r="Q99" s="263"/>
      <c r="R99" s="127"/>
    </row>
    <row r="100" spans="2:65" s="8" customFormat="1" ht="19.899999999999999" customHeight="1" x14ac:dyDescent="0.3">
      <c r="B100" s="128"/>
      <c r="C100" s="95"/>
      <c r="D100" s="106" t="s">
        <v>186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187">
        <f>N187</f>
        <v>0</v>
      </c>
      <c r="O100" s="191"/>
      <c r="P100" s="191"/>
      <c r="Q100" s="191"/>
      <c r="R100" s="129"/>
    </row>
    <row r="101" spans="2:65" s="8" customFormat="1" ht="19.899999999999999" customHeight="1" x14ac:dyDescent="0.3">
      <c r="B101" s="128"/>
      <c r="C101" s="95"/>
      <c r="D101" s="106" t="s">
        <v>191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187">
        <f>N192</f>
        <v>0</v>
      </c>
      <c r="O101" s="191"/>
      <c r="P101" s="191"/>
      <c r="Q101" s="191"/>
      <c r="R101" s="129"/>
    </row>
    <row r="102" spans="2:65" s="7" customFormat="1" ht="21.75" customHeight="1" x14ac:dyDescent="0.35">
      <c r="B102" s="124"/>
      <c r="C102" s="125"/>
      <c r="D102" s="126" t="s">
        <v>193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38">
        <f>N198</f>
        <v>0</v>
      </c>
      <c r="O102" s="263"/>
      <c r="P102" s="263"/>
      <c r="Q102" s="263"/>
      <c r="R102" s="127"/>
    </row>
    <row r="103" spans="2:65" s="1" customFormat="1" ht="21.75" customHeight="1" x14ac:dyDescent="0.3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65" s="1" customFormat="1" ht="29.25" customHeight="1" x14ac:dyDescent="0.3">
      <c r="B104" s="31"/>
      <c r="C104" s="123" t="s">
        <v>194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264">
        <f>ROUND(N105+N106+N107+N108+N109+N110,2)</f>
        <v>0</v>
      </c>
      <c r="O104" s="185"/>
      <c r="P104" s="185"/>
      <c r="Q104" s="185"/>
      <c r="R104" s="33"/>
      <c r="T104" s="130"/>
      <c r="U104" s="131" t="s">
        <v>33</v>
      </c>
    </row>
    <row r="105" spans="2:65" s="1" customFormat="1" ht="18" customHeight="1" x14ac:dyDescent="0.3">
      <c r="B105" s="132"/>
      <c r="C105" s="133"/>
      <c r="D105" s="184" t="s">
        <v>195</v>
      </c>
      <c r="E105" s="260"/>
      <c r="F105" s="260"/>
      <c r="G105" s="260"/>
      <c r="H105" s="260"/>
      <c r="I105" s="133"/>
      <c r="J105" s="133"/>
      <c r="K105" s="133"/>
      <c r="L105" s="133"/>
      <c r="M105" s="133"/>
      <c r="N105" s="186">
        <f>ROUND(N89*T105,2)</f>
        <v>0</v>
      </c>
      <c r="O105" s="260"/>
      <c r="P105" s="260"/>
      <c r="Q105" s="260"/>
      <c r="R105" s="134"/>
      <c r="S105" s="133"/>
      <c r="T105" s="135"/>
      <c r="U105" s="136" t="s">
        <v>36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140</v>
      </c>
      <c r="AZ105" s="137"/>
      <c r="BA105" s="137"/>
      <c r="BB105" s="137"/>
      <c r="BC105" s="137"/>
      <c r="BD105" s="137"/>
      <c r="BE105" s="139">
        <f t="shared" ref="BE105:BE110" si="0">IF(U105="základná",N105,0)</f>
        <v>0</v>
      </c>
      <c r="BF105" s="139">
        <f t="shared" ref="BF105:BF110" si="1">IF(U105="znížená",N105,0)</f>
        <v>0</v>
      </c>
      <c r="BG105" s="139">
        <f t="shared" ref="BG105:BG110" si="2">IF(U105="zákl. prenesená",N105,0)</f>
        <v>0</v>
      </c>
      <c r="BH105" s="139">
        <f t="shared" ref="BH105:BH110" si="3">IF(U105="zníž. prenesená",N105,0)</f>
        <v>0</v>
      </c>
      <c r="BI105" s="139">
        <f t="shared" ref="BI105:BI110" si="4">IF(U105="nulová",N105,0)</f>
        <v>0</v>
      </c>
      <c r="BJ105" s="138" t="s">
        <v>80</v>
      </c>
      <c r="BK105" s="137"/>
      <c r="BL105" s="137"/>
      <c r="BM105" s="137"/>
    </row>
    <row r="106" spans="2:65" s="1" customFormat="1" ht="18" customHeight="1" x14ac:dyDescent="0.3">
      <c r="B106" s="132"/>
      <c r="C106" s="133"/>
      <c r="D106" s="184" t="s">
        <v>196</v>
      </c>
      <c r="E106" s="260"/>
      <c r="F106" s="260"/>
      <c r="G106" s="260"/>
      <c r="H106" s="260"/>
      <c r="I106" s="133"/>
      <c r="J106" s="133"/>
      <c r="K106" s="133"/>
      <c r="L106" s="133"/>
      <c r="M106" s="133"/>
      <c r="N106" s="186">
        <f>ROUND(N89*T106,2)</f>
        <v>0</v>
      </c>
      <c r="O106" s="260"/>
      <c r="P106" s="260"/>
      <c r="Q106" s="260"/>
      <c r="R106" s="134"/>
      <c r="S106" s="133"/>
      <c r="T106" s="135"/>
      <c r="U106" s="136" t="s">
        <v>36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140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80</v>
      </c>
      <c r="BK106" s="137"/>
      <c r="BL106" s="137"/>
      <c r="BM106" s="137"/>
    </row>
    <row r="107" spans="2:65" s="1" customFormat="1" ht="18" customHeight="1" x14ac:dyDescent="0.3">
      <c r="B107" s="132"/>
      <c r="C107" s="133"/>
      <c r="D107" s="184" t="s">
        <v>197</v>
      </c>
      <c r="E107" s="260"/>
      <c r="F107" s="260"/>
      <c r="G107" s="260"/>
      <c r="H107" s="260"/>
      <c r="I107" s="133"/>
      <c r="J107" s="133"/>
      <c r="K107" s="133"/>
      <c r="L107" s="133"/>
      <c r="M107" s="133"/>
      <c r="N107" s="186">
        <f>ROUND(N89*T107,2)</f>
        <v>0</v>
      </c>
      <c r="O107" s="260"/>
      <c r="P107" s="260"/>
      <c r="Q107" s="260"/>
      <c r="R107" s="134"/>
      <c r="S107" s="133"/>
      <c r="T107" s="135"/>
      <c r="U107" s="136" t="s">
        <v>36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140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80</v>
      </c>
      <c r="BK107" s="137"/>
      <c r="BL107" s="137"/>
      <c r="BM107" s="137"/>
    </row>
    <row r="108" spans="2:65" s="1" customFormat="1" ht="18" customHeight="1" x14ac:dyDescent="0.3">
      <c r="B108" s="132"/>
      <c r="C108" s="133"/>
      <c r="D108" s="184" t="s">
        <v>198</v>
      </c>
      <c r="E108" s="260"/>
      <c r="F108" s="260"/>
      <c r="G108" s="260"/>
      <c r="H108" s="260"/>
      <c r="I108" s="133"/>
      <c r="J108" s="133"/>
      <c r="K108" s="133"/>
      <c r="L108" s="133"/>
      <c r="M108" s="133"/>
      <c r="N108" s="186">
        <f>ROUND(N89*T108,2)</f>
        <v>0</v>
      </c>
      <c r="O108" s="260"/>
      <c r="P108" s="260"/>
      <c r="Q108" s="260"/>
      <c r="R108" s="134"/>
      <c r="S108" s="133"/>
      <c r="T108" s="135"/>
      <c r="U108" s="136" t="s">
        <v>36</v>
      </c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8" t="s">
        <v>140</v>
      </c>
      <c r="AZ108" s="137"/>
      <c r="BA108" s="137"/>
      <c r="BB108" s="137"/>
      <c r="BC108" s="137"/>
      <c r="BD108" s="137"/>
      <c r="BE108" s="139">
        <f t="shared" si="0"/>
        <v>0</v>
      </c>
      <c r="BF108" s="139">
        <f t="shared" si="1"/>
        <v>0</v>
      </c>
      <c r="BG108" s="139">
        <f t="shared" si="2"/>
        <v>0</v>
      </c>
      <c r="BH108" s="139">
        <f t="shared" si="3"/>
        <v>0</v>
      </c>
      <c r="BI108" s="139">
        <f t="shared" si="4"/>
        <v>0</v>
      </c>
      <c r="BJ108" s="138" t="s">
        <v>80</v>
      </c>
      <c r="BK108" s="137"/>
      <c r="BL108" s="137"/>
      <c r="BM108" s="137"/>
    </row>
    <row r="109" spans="2:65" s="1" customFormat="1" ht="18" customHeight="1" x14ac:dyDescent="0.3">
      <c r="B109" s="132"/>
      <c r="C109" s="133"/>
      <c r="D109" s="184" t="s">
        <v>199</v>
      </c>
      <c r="E109" s="260"/>
      <c r="F109" s="260"/>
      <c r="G109" s="260"/>
      <c r="H109" s="260"/>
      <c r="I109" s="133"/>
      <c r="J109" s="133"/>
      <c r="K109" s="133"/>
      <c r="L109" s="133"/>
      <c r="M109" s="133"/>
      <c r="N109" s="186">
        <f>ROUND(N89*T109,2)</f>
        <v>0</v>
      </c>
      <c r="O109" s="260"/>
      <c r="P109" s="260"/>
      <c r="Q109" s="260"/>
      <c r="R109" s="134"/>
      <c r="S109" s="133"/>
      <c r="T109" s="135"/>
      <c r="U109" s="136" t="s">
        <v>36</v>
      </c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8" t="s">
        <v>140</v>
      </c>
      <c r="AZ109" s="137"/>
      <c r="BA109" s="137"/>
      <c r="BB109" s="137"/>
      <c r="BC109" s="137"/>
      <c r="BD109" s="137"/>
      <c r="BE109" s="139">
        <f t="shared" si="0"/>
        <v>0</v>
      </c>
      <c r="BF109" s="139">
        <f t="shared" si="1"/>
        <v>0</v>
      </c>
      <c r="BG109" s="139">
        <f t="shared" si="2"/>
        <v>0</v>
      </c>
      <c r="BH109" s="139">
        <f t="shared" si="3"/>
        <v>0</v>
      </c>
      <c r="BI109" s="139">
        <f t="shared" si="4"/>
        <v>0</v>
      </c>
      <c r="BJ109" s="138" t="s">
        <v>80</v>
      </c>
      <c r="BK109" s="137"/>
      <c r="BL109" s="137"/>
      <c r="BM109" s="137"/>
    </row>
    <row r="110" spans="2:65" s="1" customFormat="1" ht="18" customHeight="1" x14ac:dyDescent="0.3">
      <c r="B110" s="132"/>
      <c r="C110" s="133"/>
      <c r="D110" s="140" t="s">
        <v>200</v>
      </c>
      <c r="E110" s="133"/>
      <c r="F110" s="133"/>
      <c r="G110" s="133"/>
      <c r="H110" s="133"/>
      <c r="I110" s="133"/>
      <c r="J110" s="133"/>
      <c r="K110" s="133"/>
      <c r="L110" s="133"/>
      <c r="M110" s="133"/>
      <c r="N110" s="186">
        <f>ROUND(N89*T110,2)</f>
        <v>0</v>
      </c>
      <c r="O110" s="260"/>
      <c r="P110" s="260"/>
      <c r="Q110" s="260"/>
      <c r="R110" s="134"/>
      <c r="S110" s="133"/>
      <c r="T110" s="141"/>
      <c r="U110" s="142" t="s">
        <v>36</v>
      </c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8" t="s">
        <v>201</v>
      </c>
      <c r="AZ110" s="137"/>
      <c r="BA110" s="137"/>
      <c r="BB110" s="137"/>
      <c r="BC110" s="137"/>
      <c r="BD110" s="137"/>
      <c r="BE110" s="139">
        <f t="shared" si="0"/>
        <v>0</v>
      </c>
      <c r="BF110" s="139">
        <f t="shared" si="1"/>
        <v>0</v>
      </c>
      <c r="BG110" s="139">
        <f t="shared" si="2"/>
        <v>0</v>
      </c>
      <c r="BH110" s="139">
        <f t="shared" si="3"/>
        <v>0</v>
      </c>
      <c r="BI110" s="139">
        <f t="shared" si="4"/>
        <v>0</v>
      </c>
      <c r="BJ110" s="138" t="s">
        <v>80</v>
      </c>
      <c r="BK110" s="137"/>
      <c r="BL110" s="137"/>
      <c r="BM110" s="137"/>
    </row>
    <row r="111" spans="2:65" s="1" customFormat="1" x14ac:dyDescent="0.3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65" s="1" customFormat="1" ht="29.25" customHeight="1" x14ac:dyDescent="0.3">
      <c r="B112" s="31"/>
      <c r="C112" s="115" t="s">
        <v>153</v>
      </c>
      <c r="D112" s="116"/>
      <c r="E112" s="116"/>
      <c r="F112" s="116"/>
      <c r="G112" s="116"/>
      <c r="H112" s="116"/>
      <c r="I112" s="116"/>
      <c r="J112" s="116"/>
      <c r="K112" s="116"/>
      <c r="L112" s="190">
        <f>ROUND(SUM(N89+N104),2)</f>
        <v>0</v>
      </c>
      <c r="M112" s="261"/>
      <c r="N112" s="261"/>
      <c r="O112" s="261"/>
      <c r="P112" s="261"/>
      <c r="Q112" s="261"/>
      <c r="R112" s="33"/>
    </row>
    <row r="113" spans="2:18" s="1" customFormat="1" ht="6.95" customHeight="1" x14ac:dyDescent="0.3"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7"/>
    </row>
    <row r="117" spans="2:18" s="1" customFormat="1" ht="6.95" customHeight="1" x14ac:dyDescent="0.3"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60"/>
    </row>
    <row r="118" spans="2:18" s="1" customFormat="1" ht="36.950000000000003" customHeight="1" x14ac:dyDescent="0.3">
      <c r="B118" s="31"/>
      <c r="C118" s="209" t="s">
        <v>202</v>
      </c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33"/>
    </row>
    <row r="119" spans="2:18" s="1" customFormat="1" ht="6.9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18" s="1" customFormat="1" ht="30" customHeight="1" x14ac:dyDescent="0.3">
      <c r="B120" s="31"/>
      <c r="C120" s="26" t="s">
        <v>15</v>
      </c>
      <c r="D120" s="32"/>
      <c r="E120" s="32"/>
      <c r="F120" s="262" t="str">
        <f>F6</f>
        <v>Cintorín Nitra-Chrenova</v>
      </c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32"/>
      <c r="R120" s="33"/>
    </row>
    <row r="121" spans="2:18" ht="30" customHeight="1" x14ac:dyDescent="0.3">
      <c r="B121" s="18"/>
      <c r="C121" s="26" t="s">
        <v>156</v>
      </c>
      <c r="D121" s="19"/>
      <c r="E121" s="19"/>
      <c r="F121" s="262" t="s">
        <v>157</v>
      </c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19"/>
      <c r="R121" s="20"/>
    </row>
    <row r="122" spans="2:18" s="1" customFormat="1" ht="36.950000000000003" customHeight="1" x14ac:dyDescent="0.3">
      <c r="B122" s="31"/>
      <c r="C122" s="65" t="s">
        <v>158</v>
      </c>
      <c r="D122" s="32"/>
      <c r="E122" s="32"/>
      <c r="F122" s="210" t="str">
        <f>F8</f>
        <v>04 - SO 104 Drobná architektúra - mobiliár</v>
      </c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32"/>
      <c r="R122" s="33"/>
    </row>
    <row r="123" spans="2:18" s="1" customFormat="1" ht="6.95" customHeight="1" x14ac:dyDescent="0.3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18" s="1" customFormat="1" ht="18" customHeight="1" x14ac:dyDescent="0.3">
      <c r="B124" s="31"/>
      <c r="C124" s="26" t="s">
        <v>18</v>
      </c>
      <c r="D124" s="32"/>
      <c r="E124" s="32"/>
      <c r="F124" s="24" t="str">
        <f>F10</f>
        <v xml:space="preserve"> </v>
      </c>
      <c r="G124" s="32"/>
      <c r="H124" s="32"/>
      <c r="I124" s="32"/>
      <c r="J124" s="32"/>
      <c r="K124" s="26" t="s">
        <v>20</v>
      </c>
      <c r="L124" s="32"/>
      <c r="M124" s="255" t="str">
        <f>IF(O10="","",O10)</f>
        <v>28.2.2017</v>
      </c>
      <c r="N124" s="185"/>
      <c r="O124" s="185"/>
      <c r="P124" s="185"/>
      <c r="Q124" s="32"/>
      <c r="R124" s="33"/>
    </row>
    <row r="125" spans="2:18" s="1" customFormat="1" ht="6.95" customHeight="1" x14ac:dyDescent="0.3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18" s="1" customFormat="1" ht="15" x14ac:dyDescent="0.3">
      <c r="B126" s="31"/>
      <c r="C126" s="26" t="s">
        <v>22</v>
      </c>
      <c r="D126" s="32"/>
      <c r="E126" s="32"/>
      <c r="F126" s="24" t="str">
        <f>E13</f>
        <v xml:space="preserve"> </v>
      </c>
      <c r="G126" s="32"/>
      <c r="H126" s="32"/>
      <c r="I126" s="32"/>
      <c r="J126" s="32"/>
      <c r="K126" s="26" t="s">
        <v>27</v>
      </c>
      <c r="L126" s="32"/>
      <c r="M126" s="222" t="str">
        <f>E19</f>
        <v xml:space="preserve"> </v>
      </c>
      <c r="N126" s="185"/>
      <c r="O126" s="185"/>
      <c r="P126" s="185"/>
      <c r="Q126" s="185"/>
      <c r="R126" s="33"/>
    </row>
    <row r="127" spans="2:18" s="1" customFormat="1" ht="14.45" customHeight="1" x14ac:dyDescent="0.3">
      <c r="B127" s="31"/>
      <c r="C127" s="26" t="s">
        <v>25</v>
      </c>
      <c r="D127" s="32"/>
      <c r="E127" s="32"/>
      <c r="F127" s="24" t="str">
        <f>IF(E16="","",E16)</f>
        <v>Vyplň údaj</v>
      </c>
      <c r="G127" s="32"/>
      <c r="H127" s="32"/>
      <c r="I127" s="32"/>
      <c r="J127" s="32"/>
      <c r="K127" s="26" t="s">
        <v>28</v>
      </c>
      <c r="L127" s="32"/>
      <c r="M127" s="222" t="str">
        <f>E22</f>
        <v xml:space="preserve"> </v>
      </c>
      <c r="N127" s="185"/>
      <c r="O127" s="185"/>
      <c r="P127" s="185"/>
      <c r="Q127" s="185"/>
      <c r="R127" s="33"/>
    </row>
    <row r="128" spans="2:18" s="1" customFormat="1" ht="10.35" customHeight="1" x14ac:dyDescent="0.3"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3"/>
    </row>
    <row r="129" spans="2:65" s="9" customFormat="1" ht="29.25" customHeight="1" x14ac:dyDescent="0.3">
      <c r="B129" s="143"/>
      <c r="C129" s="144" t="s">
        <v>203</v>
      </c>
      <c r="D129" s="145" t="s">
        <v>204</v>
      </c>
      <c r="E129" s="145" t="s">
        <v>51</v>
      </c>
      <c r="F129" s="256" t="s">
        <v>205</v>
      </c>
      <c r="G129" s="257"/>
      <c r="H129" s="257"/>
      <c r="I129" s="257"/>
      <c r="J129" s="145" t="s">
        <v>206</v>
      </c>
      <c r="K129" s="145" t="s">
        <v>207</v>
      </c>
      <c r="L129" s="258" t="s">
        <v>208</v>
      </c>
      <c r="M129" s="257"/>
      <c r="N129" s="256" t="s">
        <v>165</v>
      </c>
      <c r="O129" s="257"/>
      <c r="P129" s="257"/>
      <c r="Q129" s="259"/>
      <c r="R129" s="146"/>
      <c r="T129" s="73" t="s">
        <v>209</v>
      </c>
      <c r="U129" s="74" t="s">
        <v>33</v>
      </c>
      <c r="V129" s="74" t="s">
        <v>210</v>
      </c>
      <c r="W129" s="74" t="s">
        <v>211</v>
      </c>
      <c r="X129" s="74" t="s">
        <v>212</v>
      </c>
      <c r="Y129" s="74" t="s">
        <v>213</v>
      </c>
      <c r="Z129" s="74" t="s">
        <v>214</v>
      </c>
      <c r="AA129" s="75" t="s">
        <v>215</v>
      </c>
    </row>
    <row r="130" spans="2:65" s="1" customFormat="1" ht="29.25" customHeight="1" x14ac:dyDescent="0.35">
      <c r="B130" s="31"/>
      <c r="C130" s="77" t="s">
        <v>162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236">
        <f>BK130</f>
        <v>0</v>
      </c>
      <c r="O130" s="237"/>
      <c r="P130" s="237"/>
      <c r="Q130" s="237"/>
      <c r="R130" s="33"/>
      <c r="T130" s="76"/>
      <c r="U130" s="47"/>
      <c r="V130" s="47"/>
      <c r="W130" s="147">
        <f>W131+W186+W198</f>
        <v>0</v>
      </c>
      <c r="X130" s="47"/>
      <c r="Y130" s="147">
        <f>Y131+Y186+Y198</f>
        <v>128.86237000000011</v>
      </c>
      <c r="Z130" s="47"/>
      <c r="AA130" s="148">
        <f>AA131+AA186+AA198</f>
        <v>0</v>
      </c>
      <c r="AT130" s="14" t="s">
        <v>68</v>
      </c>
      <c r="AU130" s="14" t="s">
        <v>167</v>
      </c>
      <c r="BK130" s="149">
        <f>BK131+BK186+BK198</f>
        <v>0</v>
      </c>
    </row>
    <row r="131" spans="2:65" s="10" customFormat="1" ht="37.35" customHeight="1" x14ac:dyDescent="0.35">
      <c r="B131" s="150"/>
      <c r="C131" s="151"/>
      <c r="D131" s="152" t="s">
        <v>168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238">
        <f>BK131</f>
        <v>0</v>
      </c>
      <c r="O131" s="239"/>
      <c r="P131" s="239"/>
      <c r="Q131" s="239"/>
      <c r="R131" s="153"/>
      <c r="T131" s="154"/>
      <c r="U131" s="151"/>
      <c r="V131" s="151"/>
      <c r="W131" s="155">
        <f>W132+W139+W145+W153+W156+W163+W170+W183</f>
        <v>0</v>
      </c>
      <c r="X131" s="151"/>
      <c r="Y131" s="155">
        <f>Y132+Y139+Y145+Y153+Y156+Y163+Y170+Y183</f>
        <v>126.20956000000012</v>
      </c>
      <c r="Z131" s="151"/>
      <c r="AA131" s="156">
        <f>AA132+AA139+AA145+AA153+AA156+AA163+AA170+AA183</f>
        <v>0</v>
      </c>
      <c r="AR131" s="157" t="s">
        <v>76</v>
      </c>
      <c r="AT131" s="158" t="s">
        <v>68</v>
      </c>
      <c r="AU131" s="158" t="s">
        <v>69</v>
      </c>
      <c r="AY131" s="157" t="s">
        <v>216</v>
      </c>
      <c r="BK131" s="159">
        <f>BK132+BK139+BK145+BK153+BK156+BK163+BK170+BK183</f>
        <v>0</v>
      </c>
    </row>
    <row r="132" spans="2:65" s="10" customFormat="1" ht="19.899999999999999" customHeight="1" x14ac:dyDescent="0.3">
      <c r="B132" s="150"/>
      <c r="C132" s="151"/>
      <c r="D132" s="160" t="s">
        <v>169</v>
      </c>
      <c r="E132" s="160"/>
      <c r="F132" s="160"/>
      <c r="G132" s="160"/>
      <c r="H132" s="160"/>
      <c r="I132" s="160"/>
      <c r="J132" s="160"/>
      <c r="K132" s="160"/>
      <c r="L132" s="160"/>
      <c r="M132" s="160"/>
      <c r="N132" s="240">
        <f>BK132</f>
        <v>0</v>
      </c>
      <c r="O132" s="241"/>
      <c r="P132" s="241"/>
      <c r="Q132" s="241"/>
      <c r="R132" s="153"/>
      <c r="T132" s="154"/>
      <c r="U132" s="151"/>
      <c r="V132" s="151"/>
      <c r="W132" s="155">
        <f>SUM(W133:W138)</f>
        <v>0</v>
      </c>
      <c r="X132" s="151"/>
      <c r="Y132" s="155">
        <f>SUM(Y133:Y138)</f>
        <v>0</v>
      </c>
      <c r="Z132" s="151"/>
      <c r="AA132" s="156">
        <f>SUM(AA133:AA138)</f>
        <v>0</v>
      </c>
      <c r="AR132" s="157" t="s">
        <v>76</v>
      </c>
      <c r="AT132" s="158" t="s">
        <v>68</v>
      </c>
      <c r="AU132" s="158" t="s">
        <v>76</v>
      </c>
      <c r="AY132" s="157" t="s">
        <v>216</v>
      </c>
      <c r="BK132" s="159">
        <f>SUM(BK133:BK138)</f>
        <v>0</v>
      </c>
    </row>
    <row r="133" spans="2:65" s="1" customFormat="1" ht="31.5" customHeight="1" x14ac:dyDescent="0.3">
      <c r="B133" s="132"/>
      <c r="C133" s="161" t="s">
        <v>76</v>
      </c>
      <c r="D133" s="161" t="s">
        <v>217</v>
      </c>
      <c r="E133" s="162"/>
      <c r="F133" s="246" t="s">
        <v>1278</v>
      </c>
      <c r="G133" s="247"/>
      <c r="H133" s="247"/>
      <c r="I133" s="247"/>
      <c r="J133" s="163" t="s">
        <v>219</v>
      </c>
      <c r="K133" s="164">
        <v>37.56</v>
      </c>
      <c r="L133" s="233">
        <v>0</v>
      </c>
      <c r="M133" s="247"/>
      <c r="N133" s="248">
        <f t="shared" ref="N133:N138" si="5">ROUND(L133*K133,2)</f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ref="W133:W138" si="6">V133*K133</f>
        <v>0</v>
      </c>
      <c r="X133" s="166">
        <v>0</v>
      </c>
      <c r="Y133" s="166">
        <f t="shared" ref="Y133:Y138" si="7">X133*K133</f>
        <v>0</v>
      </c>
      <c r="Z133" s="166">
        <v>0</v>
      </c>
      <c r="AA133" s="167">
        <f t="shared" ref="AA133:AA138" si="8">Z133*K133</f>
        <v>0</v>
      </c>
      <c r="AR133" s="14" t="s">
        <v>220</v>
      </c>
      <c r="AT133" s="14" t="s">
        <v>217</v>
      </c>
      <c r="AU133" s="14" t="s">
        <v>80</v>
      </c>
      <c r="AY133" s="14" t="s">
        <v>216</v>
      </c>
      <c r="BE133" s="110">
        <f t="shared" ref="BE133:BE138" si="9">IF(U133="základná",N133,0)</f>
        <v>0</v>
      </c>
      <c r="BF133" s="110">
        <f t="shared" ref="BF133:BF138" si="10">IF(U133="znížená",N133,0)</f>
        <v>0</v>
      </c>
      <c r="BG133" s="110">
        <f t="shared" ref="BG133:BG138" si="11">IF(U133="zákl. prenesená",N133,0)</f>
        <v>0</v>
      </c>
      <c r="BH133" s="110">
        <f t="shared" ref="BH133:BH138" si="12">IF(U133="zníž. prenesená",N133,0)</f>
        <v>0</v>
      </c>
      <c r="BI133" s="110">
        <f t="shared" ref="BI133:BI138" si="13">IF(U133="nulová",N133,0)</f>
        <v>0</v>
      </c>
      <c r="BJ133" s="14" t="s">
        <v>80</v>
      </c>
      <c r="BK133" s="110">
        <f t="shared" ref="BK133:BK138" si="14">ROUND(L133*K133,2)</f>
        <v>0</v>
      </c>
      <c r="BL133" s="14" t="s">
        <v>220</v>
      </c>
      <c r="BM133" s="14" t="s">
        <v>76</v>
      </c>
    </row>
    <row r="134" spans="2:65" s="1" customFormat="1" ht="31.5" customHeight="1" x14ac:dyDescent="0.3">
      <c r="B134" s="132"/>
      <c r="C134" s="161" t="s">
        <v>80</v>
      </c>
      <c r="D134" s="161" t="s">
        <v>217</v>
      </c>
      <c r="E134" s="162"/>
      <c r="F134" s="246" t="s">
        <v>222</v>
      </c>
      <c r="G134" s="247"/>
      <c r="H134" s="247"/>
      <c r="I134" s="247"/>
      <c r="J134" s="163" t="s">
        <v>219</v>
      </c>
      <c r="K134" s="164">
        <v>37.56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80</v>
      </c>
    </row>
    <row r="135" spans="2:65" s="1" customFormat="1" ht="44.25" customHeight="1" x14ac:dyDescent="0.3">
      <c r="B135" s="132"/>
      <c r="C135" s="161" t="s">
        <v>84</v>
      </c>
      <c r="D135" s="161" t="s">
        <v>217</v>
      </c>
      <c r="E135" s="162"/>
      <c r="F135" s="246" t="s">
        <v>235</v>
      </c>
      <c r="G135" s="247"/>
      <c r="H135" s="247"/>
      <c r="I135" s="247"/>
      <c r="J135" s="163" t="s">
        <v>219</v>
      </c>
      <c r="K135" s="164">
        <v>37.56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1279</v>
      </c>
    </row>
    <row r="136" spans="2:65" s="1" customFormat="1" ht="44.25" customHeight="1" x14ac:dyDescent="0.3">
      <c r="B136" s="132"/>
      <c r="C136" s="161" t="s">
        <v>220</v>
      </c>
      <c r="D136" s="161" t="s">
        <v>217</v>
      </c>
      <c r="E136" s="162"/>
      <c r="F136" s="246" t="s">
        <v>237</v>
      </c>
      <c r="G136" s="247"/>
      <c r="H136" s="247"/>
      <c r="I136" s="247"/>
      <c r="J136" s="163" t="s">
        <v>219</v>
      </c>
      <c r="K136" s="164">
        <v>262.92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220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220</v>
      </c>
      <c r="BM136" s="14" t="s">
        <v>1280</v>
      </c>
    </row>
    <row r="137" spans="2:65" s="1" customFormat="1" ht="22.5" customHeight="1" x14ac:dyDescent="0.3">
      <c r="B137" s="132"/>
      <c r="C137" s="161" t="s">
        <v>224</v>
      </c>
      <c r="D137" s="161" t="s">
        <v>217</v>
      </c>
      <c r="E137" s="162"/>
      <c r="F137" s="246" t="s">
        <v>1198</v>
      </c>
      <c r="G137" s="247"/>
      <c r="H137" s="247"/>
      <c r="I137" s="247"/>
      <c r="J137" s="163" t="s">
        <v>219</v>
      </c>
      <c r="K137" s="164">
        <v>37.56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220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220</v>
      </c>
      <c r="BM137" s="14" t="s">
        <v>1281</v>
      </c>
    </row>
    <row r="138" spans="2:65" s="1" customFormat="1" ht="31.5" customHeight="1" x14ac:dyDescent="0.3">
      <c r="B138" s="132"/>
      <c r="C138" s="161" t="s">
        <v>226</v>
      </c>
      <c r="D138" s="161" t="s">
        <v>217</v>
      </c>
      <c r="E138" s="162"/>
      <c r="F138" s="246" t="s">
        <v>244</v>
      </c>
      <c r="G138" s="247"/>
      <c r="H138" s="247"/>
      <c r="I138" s="247"/>
      <c r="J138" s="163" t="s">
        <v>245</v>
      </c>
      <c r="K138" s="164">
        <v>63.851999999999997</v>
      </c>
      <c r="L138" s="233">
        <v>0</v>
      </c>
      <c r="M138" s="247"/>
      <c r="N138" s="248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220</v>
      </c>
      <c r="AT138" s="14" t="s">
        <v>217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220</v>
      </c>
      <c r="BM138" s="14" t="s">
        <v>1282</v>
      </c>
    </row>
    <row r="139" spans="2:65" s="10" customFormat="1" ht="29.85" customHeight="1" x14ac:dyDescent="0.3">
      <c r="B139" s="150"/>
      <c r="C139" s="151"/>
      <c r="D139" s="160" t="s">
        <v>170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42">
        <f>BK139</f>
        <v>0</v>
      </c>
      <c r="O139" s="243"/>
      <c r="P139" s="243"/>
      <c r="Q139" s="243"/>
      <c r="R139" s="153"/>
      <c r="T139" s="154"/>
      <c r="U139" s="151"/>
      <c r="V139" s="151"/>
      <c r="W139" s="155">
        <f>SUM(W140:W144)</f>
        <v>0</v>
      </c>
      <c r="X139" s="151"/>
      <c r="Y139" s="155">
        <f>SUM(Y140:Y144)</f>
        <v>74.339340000000135</v>
      </c>
      <c r="Z139" s="151"/>
      <c r="AA139" s="156">
        <f>SUM(AA140:AA144)</f>
        <v>0</v>
      </c>
      <c r="AR139" s="157" t="s">
        <v>76</v>
      </c>
      <c r="AT139" s="158" t="s">
        <v>68</v>
      </c>
      <c r="AU139" s="158" t="s">
        <v>76</v>
      </c>
      <c r="AY139" s="157" t="s">
        <v>216</v>
      </c>
      <c r="BK139" s="159">
        <f>SUM(BK140:BK144)</f>
        <v>0</v>
      </c>
    </row>
    <row r="140" spans="2:65" s="1" customFormat="1" ht="31.5" customHeight="1" x14ac:dyDescent="0.3">
      <c r="B140" s="132"/>
      <c r="C140" s="161" t="s">
        <v>228</v>
      </c>
      <c r="D140" s="161" t="s">
        <v>217</v>
      </c>
      <c r="E140" s="162"/>
      <c r="F140" s="246" t="s">
        <v>1283</v>
      </c>
      <c r="G140" s="247"/>
      <c r="H140" s="247"/>
      <c r="I140" s="247"/>
      <c r="J140" s="163" t="s">
        <v>219</v>
      </c>
      <c r="K140" s="164">
        <v>5.2750000000000004</v>
      </c>
      <c r="L140" s="233">
        <v>0</v>
      </c>
      <c r="M140" s="247"/>
      <c r="N140" s="248">
        <f>ROUND(L140*K140,2)</f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>V140*K140</f>
        <v>0</v>
      </c>
      <c r="X140" s="166">
        <v>1.6032</v>
      </c>
      <c r="Y140" s="166">
        <f>X140*K140</f>
        <v>8.45688</v>
      </c>
      <c r="Z140" s="166">
        <v>0</v>
      </c>
      <c r="AA140" s="167">
        <f>Z140*K140</f>
        <v>0</v>
      </c>
      <c r="AR140" s="14" t="s">
        <v>220</v>
      </c>
      <c r="AT140" s="14" t="s">
        <v>217</v>
      </c>
      <c r="AU140" s="14" t="s">
        <v>80</v>
      </c>
      <c r="AY140" s="14" t="s">
        <v>216</v>
      </c>
      <c r="BE140" s="110">
        <f>IF(U140="základná",N140,0)</f>
        <v>0</v>
      </c>
      <c r="BF140" s="110">
        <f>IF(U140="znížená",N140,0)</f>
        <v>0</v>
      </c>
      <c r="BG140" s="110">
        <f>IF(U140="zákl. prenesená",N140,0)</f>
        <v>0</v>
      </c>
      <c r="BH140" s="110">
        <f>IF(U140="zníž. prenesená",N140,0)</f>
        <v>0</v>
      </c>
      <c r="BI140" s="110">
        <f>IF(U140="nulová",N140,0)</f>
        <v>0</v>
      </c>
      <c r="BJ140" s="14" t="s">
        <v>80</v>
      </c>
      <c r="BK140" s="110">
        <f>ROUND(L140*K140,2)</f>
        <v>0</v>
      </c>
      <c r="BL140" s="14" t="s">
        <v>220</v>
      </c>
      <c r="BM140" s="14" t="s">
        <v>224</v>
      </c>
    </row>
    <row r="141" spans="2:65" s="1" customFormat="1" ht="31.5" customHeight="1" x14ac:dyDescent="0.3">
      <c r="B141" s="132"/>
      <c r="C141" s="161" t="s">
        <v>230</v>
      </c>
      <c r="D141" s="161" t="s">
        <v>217</v>
      </c>
      <c r="E141" s="162"/>
      <c r="F141" s="246" t="s">
        <v>1284</v>
      </c>
      <c r="G141" s="247"/>
      <c r="H141" s="247"/>
      <c r="I141" s="247"/>
      <c r="J141" s="163" t="s">
        <v>262</v>
      </c>
      <c r="K141" s="164">
        <v>6.4</v>
      </c>
      <c r="L141" s="233">
        <v>0</v>
      </c>
      <c r="M141" s="247"/>
      <c r="N141" s="248">
        <f>ROUND(L141*K141,2)</f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>V141*K141</f>
        <v>0</v>
      </c>
      <c r="X141" s="166">
        <v>1.1492187500000001E-2</v>
      </c>
      <c r="Y141" s="166">
        <f>X141*K141</f>
        <v>7.3550000000000004E-2</v>
      </c>
      <c r="Z141" s="166">
        <v>0</v>
      </c>
      <c r="AA141" s="167">
        <f>Z141*K141</f>
        <v>0</v>
      </c>
      <c r="AR141" s="14" t="s">
        <v>220</v>
      </c>
      <c r="AT141" s="14" t="s">
        <v>217</v>
      </c>
      <c r="AU141" s="14" t="s">
        <v>80</v>
      </c>
      <c r="AY141" s="14" t="s">
        <v>216</v>
      </c>
      <c r="BE141" s="110">
        <f>IF(U141="základná",N141,0)</f>
        <v>0</v>
      </c>
      <c r="BF141" s="110">
        <f>IF(U141="znížená",N141,0)</f>
        <v>0</v>
      </c>
      <c r="BG141" s="110">
        <f>IF(U141="zákl. prenesená",N141,0)</f>
        <v>0</v>
      </c>
      <c r="BH141" s="110">
        <f>IF(U141="zníž. prenesená",N141,0)</f>
        <v>0</v>
      </c>
      <c r="BI141" s="110">
        <f>IF(U141="nulová",N141,0)</f>
        <v>0</v>
      </c>
      <c r="BJ141" s="14" t="s">
        <v>80</v>
      </c>
      <c r="BK141" s="110">
        <f>ROUND(L141*K141,2)</f>
        <v>0</v>
      </c>
      <c r="BL141" s="14" t="s">
        <v>220</v>
      </c>
      <c r="BM141" s="14" t="s">
        <v>226</v>
      </c>
    </row>
    <row r="142" spans="2:65" s="1" customFormat="1" ht="31.5" customHeight="1" x14ac:dyDescent="0.3">
      <c r="B142" s="132"/>
      <c r="C142" s="161" t="s">
        <v>232</v>
      </c>
      <c r="D142" s="161" t="s">
        <v>217</v>
      </c>
      <c r="E142" s="162"/>
      <c r="F142" s="246" t="s">
        <v>1285</v>
      </c>
      <c r="G142" s="247"/>
      <c r="H142" s="247"/>
      <c r="I142" s="247"/>
      <c r="J142" s="163" t="s">
        <v>262</v>
      </c>
      <c r="K142" s="164">
        <v>6.4</v>
      </c>
      <c r="L142" s="233">
        <v>0</v>
      </c>
      <c r="M142" s="247"/>
      <c r="N142" s="248">
        <f>ROUND(L142*K142,2)</f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>V142*K142</f>
        <v>0</v>
      </c>
      <c r="X142" s="166">
        <v>0</v>
      </c>
      <c r="Y142" s="166">
        <f>X142*K142</f>
        <v>0</v>
      </c>
      <c r="Z142" s="166">
        <v>0</v>
      </c>
      <c r="AA142" s="167">
        <f>Z142*K142</f>
        <v>0</v>
      </c>
      <c r="AR142" s="14" t="s">
        <v>220</v>
      </c>
      <c r="AT142" s="14" t="s">
        <v>217</v>
      </c>
      <c r="AU142" s="14" t="s">
        <v>80</v>
      </c>
      <c r="AY142" s="14" t="s">
        <v>216</v>
      </c>
      <c r="BE142" s="110">
        <f>IF(U142="základná",N142,0)</f>
        <v>0</v>
      </c>
      <c r="BF142" s="110">
        <f>IF(U142="znížená",N142,0)</f>
        <v>0</v>
      </c>
      <c r="BG142" s="110">
        <f>IF(U142="zákl. prenesená",N142,0)</f>
        <v>0</v>
      </c>
      <c r="BH142" s="110">
        <f>IF(U142="zníž. prenesená",N142,0)</f>
        <v>0</v>
      </c>
      <c r="BI142" s="110">
        <f>IF(U142="nulová",N142,0)</f>
        <v>0</v>
      </c>
      <c r="BJ142" s="14" t="s">
        <v>80</v>
      </c>
      <c r="BK142" s="110">
        <f>ROUND(L142*K142,2)</f>
        <v>0</v>
      </c>
      <c r="BL142" s="14" t="s">
        <v>220</v>
      </c>
      <c r="BM142" s="14" t="s">
        <v>228</v>
      </c>
    </row>
    <row r="143" spans="2:65" s="1" customFormat="1" ht="22.5" customHeight="1" x14ac:dyDescent="0.3">
      <c r="B143" s="132"/>
      <c r="C143" s="161" t="s">
        <v>128</v>
      </c>
      <c r="D143" s="161" t="s">
        <v>217</v>
      </c>
      <c r="E143" s="162"/>
      <c r="F143" s="246" t="s">
        <v>277</v>
      </c>
      <c r="G143" s="247"/>
      <c r="H143" s="247"/>
      <c r="I143" s="247"/>
      <c r="J143" s="163" t="s">
        <v>219</v>
      </c>
      <c r="K143" s="164">
        <v>28.696000000000002</v>
      </c>
      <c r="L143" s="233">
        <v>0</v>
      </c>
      <c r="M143" s="247"/>
      <c r="N143" s="248">
        <f>ROUND(L143*K143,2)</f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>V143*K143</f>
        <v>0</v>
      </c>
      <c r="X143" s="166">
        <v>2.22527982994146</v>
      </c>
      <c r="Y143" s="166">
        <f>X143*K143</f>
        <v>63.856630000000138</v>
      </c>
      <c r="Z143" s="166">
        <v>0</v>
      </c>
      <c r="AA143" s="167">
        <f>Z143*K143</f>
        <v>0</v>
      </c>
      <c r="AR143" s="14" t="s">
        <v>220</v>
      </c>
      <c r="AT143" s="14" t="s">
        <v>217</v>
      </c>
      <c r="AU143" s="14" t="s">
        <v>80</v>
      </c>
      <c r="AY143" s="14" t="s">
        <v>216</v>
      </c>
      <c r="BE143" s="110">
        <f>IF(U143="základná",N143,0)</f>
        <v>0</v>
      </c>
      <c r="BF143" s="110">
        <f>IF(U143="znížená",N143,0)</f>
        <v>0</v>
      </c>
      <c r="BG143" s="110">
        <f>IF(U143="zákl. prenesená",N143,0)</f>
        <v>0</v>
      </c>
      <c r="BH143" s="110">
        <f>IF(U143="zníž. prenesená",N143,0)</f>
        <v>0</v>
      </c>
      <c r="BI143" s="110">
        <f>IF(U143="nulová",N143,0)</f>
        <v>0</v>
      </c>
      <c r="BJ143" s="14" t="s">
        <v>80</v>
      </c>
      <c r="BK143" s="110">
        <f>ROUND(L143*K143,2)</f>
        <v>0</v>
      </c>
      <c r="BL143" s="14" t="s">
        <v>220</v>
      </c>
      <c r="BM143" s="14" t="s">
        <v>230</v>
      </c>
    </row>
    <row r="144" spans="2:65" s="1" customFormat="1" ht="22.5" customHeight="1" x14ac:dyDescent="0.3">
      <c r="B144" s="132"/>
      <c r="C144" s="161" t="s">
        <v>131</v>
      </c>
      <c r="D144" s="161" t="s">
        <v>217</v>
      </c>
      <c r="E144" s="162"/>
      <c r="F144" s="246" t="s">
        <v>1286</v>
      </c>
      <c r="G144" s="247"/>
      <c r="H144" s="247"/>
      <c r="I144" s="247"/>
      <c r="J144" s="163" t="s">
        <v>219</v>
      </c>
      <c r="K144" s="164">
        <v>0.76700000000000002</v>
      </c>
      <c r="L144" s="233">
        <v>0</v>
      </c>
      <c r="M144" s="247"/>
      <c r="N144" s="248">
        <f>ROUND(L144*K144,2)</f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>V144*K144</f>
        <v>0</v>
      </c>
      <c r="X144" s="166">
        <v>2.5453455019556701</v>
      </c>
      <c r="Y144" s="166">
        <f>X144*K144</f>
        <v>1.9522799999999989</v>
      </c>
      <c r="Z144" s="166">
        <v>0</v>
      </c>
      <c r="AA144" s="167">
        <f>Z144*K144</f>
        <v>0</v>
      </c>
      <c r="AR144" s="14" t="s">
        <v>220</v>
      </c>
      <c r="AT144" s="14" t="s">
        <v>217</v>
      </c>
      <c r="AU144" s="14" t="s">
        <v>80</v>
      </c>
      <c r="AY144" s="14" t="s">
        <v>216</v>
      </c>
      <c r="BE144" s="110">
        <f>IF(U144="základná",N144,0)</f>
        <v>0</v>
      </c>
      <c r="BF144" s="110">
        <f>IF(U144="znížená",N144,0)</f>
        <v>0</v>
      </c>
      <c r="BG144" s="110">
        <f>IF(U144="zákl. prenesená",N144,0)</f>
        <v>0</v>
      </c>
      <c r="BH144" s="110">
        <f>IF(U144="zníž. prenesená",N144,0)</f>
        <v>0</v>
      </c>
      <c r="BI144" s="110">
        <f>IF(U144="nulová",N144,0)</f>
        <v>0</v>
      </c>
      <c r="BJ144" s="14" t="s">
        <v>80</v>
      </c>
      <c r="BK144" s="110">
        <f>ROUND(L144*K144,2)</f>
        <v>0</v>
      </c>
      <c r="BL144" s="14" t="s">
        <v>220</v>
      </c>
      <c r="BM144" s="14" t="s">
        <v>232</v>
      </c>
    </row>
    <row r="145" spans="2:65" s="10" customFormat="1" ht="29.85" customHeight="1" x14ac:dyDescent="0.3">
      <c r="B145" s="150"/>
      <c r="C145" s="151"/>
      <c r="D145" s="160" t="s">
        <v>171</v>
      </c>
      <c r="E145" s="160"/>
      <c r="F145" s="160"/>
      <c r="G145" s="160"/>
      <c r="H145" s="160"/>
      <c r="I145" s="160"/>
      <c r="J145" s="160"/>
      <c r="K145" s="160"/>
      <c r="L145" s="160"/>
      <c r="M145" s="160"/>
      <c r="N145" s="242">
        <f>BK145</f>
        <v>0</v>
      </c>
      <c r="O145" s="243"/>
      <c r="P145" s="243"/>
      <c r="Q145" s="243"/>
      <c r="R145" s="153"/>
      <c r="T145" s="154"/>
      <c r="U145" s="151"/>
      <c r="V145" s="151"/>
      <c r="W145" s="155">
        <f>SUM(W146:W152)</f>
        <v>0</v>
      </c>
      <c r="X145" s="151"/>
      <c r="Y145" s="155">
        <f>SUM(Y146:Y152)</f>
        <v>6.3204999999999929</v>
      </c>
      <c r="Z145" s="151"/>
      <c r="AA145" s="156">
        <f>SUM(AA146:AA152)</f>
        <v>0</v>
      </c>
      <c r="AR145" s="157" t="s">
        <v>76</v>
      </c>
      <c r="AT145" s="158" t="s">
        <v>68</v>
      </c>
      <c r="AU145" s="158" t="s">
        <v>76</v>
      </c>
      <c r="AY145" s="157" t="s">
        <v>216</v>
      </c>
      <c r="BK145" s="159">
        <f>SUM(BK146:BK152)</f>
        <v>0</v>
      </c>
    </row>
    <row r="146" spans="2:65" s="1" customFormat="1" ht="31.5" customHeight="1" x14ac:dyDescent="0.3">
      <c r="B146" s="132"/>
      <c r="C146" s="161" t="s">
        <v>134</v>
      </c>
      <c r="D146" s="161" t="s">
        <v>217</v>
      </c>
      <c r="E146" s="162"/>
      <c r="F146" s="246" t="s">
        <v>1287</v>
      </c>
      <c r="G146" s="247"/>
      <c r="H146" s="247"/>
      <c r="I146" s="247"/>
      <c r="J146" s="163" t="s">
        <v>219</v>
      </c>
      <c r="K146" s="164">
        <v>1.968</v>
      </c>
      <c r="L146" s="233">
        <v>0</v>
      </c>
      <c r="M146" s="247"/>
      <c r="N146" s="248">
        <f t="shared" ref="N146:N152" si="15">ROUND(L146*K146,2)</f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ref="W146:W152" si="16">V146*K146</f>
        <v>0</v>
      </c>
      <c r="X146" s="166">
        <v>2.16498983739837</v>
      </c>
      <c r="Y146" s="166">
        <f t="shared" ref="Y146:Y152" si="17">X146*K146</f>
        <v>4.2606999999999919</v>
      </c>
      <c r="Z146" s="166">
        <v>0</v>
      </c>
      <c r="AA146" s="167">
        <f t="shared" ref="AA146:AA152" si="18">Z146*K146</f>
        <v>0</v>
      </c>
      <c r="AR146" s="14" t="s">
        <v>220</v>
      </c>
      <c r="AT146" s="14" t="s">
        <v>217</v>
      </c>
      <c r="AU146" s="14" t="s">
        <v>80</v>
      </c>
      <c r="AY146" s="14" t="s">
        <v>216</v>
      </c>
      <c r="BE146" s="110">
        <f t="shared" ref="BE146:BE152" si="19">IF(U146="základná",N146,0)</f>
        <v>0</v>
      </c>
      <c r="BF146" s="110">
        <f t="shared" ref="BF146:BF152" si="20">IF(U146="znížená",N146,0)</f>
        <v>0</v>
      </c>
      <c r="BG146" s="110">
        <f t="shared" ref="BG146:BG152" si="21">IF(U146="zákl. prenesená",N146,0)</f>
        <v>0</v>
      </c>
      <c r="BH146" s="110">
        <f t="shared" ref="BH146:BH152" si="22">IF(U146="zníž. prenesená",N146,0)</f>
        <v>0</v>
      </c>
      <c r="BI146" s="110">
        <f t="shared" ref="BI146:BI152" si="23">IF(U146="nulová",N146,0)</f>
        <v>0</v>
      </c>
      <c r="BJ146" s="14" t="s">
        <v>80</v>
      </c>
      <c r="BK146" s="110">
        <f t="shared" ref="BK146:BK152" si="24">ROUND(L146*K146,2)</f>
        <v>0</v>
      </c>
      <c r="BL146" s="14" t="s">
        <v>220</v>
      </c>
      <c r="BM146" s="14" t="s">
        <v>128</v>
      </c>
    </row>
    <row r="147" spans="2:65" s="1" customFormat="1" ht="31.5" customHeight="1" x14ac:dyDescent="0.3">
      <c r="B147" s="132"/>
      <c r="C147" s="161" t="s">
        <v>137</v>
      </c>
      <c r="D147" s="161" t="s">
        <v>217</v>
      </c>
      <c r="E147" s="162"/>
      <c r="F147" s="246" t="s">
        <v>1288</v>
      </c>
      <c r="G147" s="247"/>
      <c r="H147" s="247"/>
      <c r="I147" s="247"/>
      <c r="J147" s="163" t="s">
        <v>245</v>
      </c>
      <c r="K147" s="164">
        <v>0.14199999999999999</v>
      </c>
      <c r="L147" s="233">
        <v>0</v>
      </c>
      <c r="M147" s="247"/>
      <c r="N147" s="248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220</v>
      </c>
      <c r="AT147" s="14" t="s">
        <v>217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220</v>
      </c>
      <c r="BM147" s="14" t="s">
        <v>131</v>
      </c>
    </row>
    <row r="148" spans="2:65" s="1" customFormat="1" ht="31.5" customHeight="1" x14ac:dyDescent="0.3">
      <c r="B148" s="132"/>
      <c r="C148" s="161" t="s">
        <v>240</v>
      </c>
      <c r="D148" s="161" t="s">
        <v>217</v>
      </c>
      <c r="E148" s="162"/>
      <c r="F148" s="246" t="s">
        <v>1289</v>
      </c>
      <c r="G148" s="247"/>
      <c r="H148" s="247"/>
      <c r="I148" s="247"/>
      <c r="J148" s="163" t="s">
        <v>297</v>
      </c>
      <c r="K148" s="164">
        <v>48</v>
      </c>
      <c r="L148" s="233">
        <v>0</v>
      </c>
      <c r="M148" s="247"/>
      <c r="N148" s="248">
        <f t="shared" si="1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16"/>
        <v>0</v>
      </c>
      <c r="X148" s="166">
        <v>2.2630000000000001E-2</v>
      </c>
      <c r="Y148" s="166">
        <f t="shared" si="17"/>
        <v>1.0862400000000001</v>
      </c>
      <c r="Z148" s="166">
        <v>0</v>
      </c>
      <c r="AA148" s="167">
        <f t="shared" si="18"/>
        <v>0</v>
      </c>
      <c r="AR148" s="14" t="s">
        <v>220</v>
      </c>
      <c r="AT148" s="14" t="s">
        <v>217</v>
      </c>
      <c r="AU148" s="14" t="s">
        <v>80</v>
      </c>
      <c r="AY148" s="14" t="s">
        <v>216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80</v>
      </c>
      <c r="BK148" s="110">
        <f t="shared" si="24"/>
        <v>0</v>
      </c>
      <c r="BL148" s="14" t="s">
        <v>220</v>
      </c>
      <c r="BM148" s="14" t="s">
        <v>134</v>
      </c>
    </row>
    <row r="149" spans="2:65" s="1" customFormat="1" ht="22.5" customHeight="1" x14ac:dyDescent="0.3">
      <c r="B149" s="132"/>
      <c r="C149" s="168" t="s">
        <v>243</v>
      </c>
      <c r="D149" s="168" t="s">
        <v>250</v>
      </c>
      <c r="E149" s="169"/>
      <c r="F149" s="251" t="s">
        <v>1290</v>
      </c>
      <c r="G149" s="252"/>
      <c r="H149" s="252"/>
      <c r="I149" s="252"/>
      <c r="J149" s="170" t="s">
        <v>297</v>
      </c>
      <c r="K149" s="171">
        <v>23</v>
      </c>
      <c r="L149" s="253">
        <v>0</v>
      </c>
      <c r="M149" s="252"/>
      <c r="N149" s="254">
        <f t="shared" si="1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4" t="s">
        <v>230</v>
      </c>
      <c r="AT149" s="14" t="s">
        <v>250</v>
      </c>
      <c r="AU149" s="14" t="s">
        <v>80</v>
      </c>
      <c r="AY149" s="14" t="s">
        <v>216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80</v>
      </c>
      <c r="BK149" s="110">
        <f t="shared" si="24"/>
        <v>0</v>
      </c>
      <c r="BL149" s="14" t="s">
        <v>220</v>
      </c>
      <c r="BM149" s="14" t="s">
        <v>137</v>
      </c>
    </row>
    <row r="150" spans="2:65" s="1" customFormat="1" ht="22.5" customHeight="1" x14ac:dyDescent="0.3">
      <c r="B150" s="132"/>
      <c r="C150" s="168" t="s">
        <v>247</v>
      </c>
      <c r="D150" s="168" t="s">
        <v>250</v>
      </c>
      <c r="E150" s="169"/>
      <c r="F150" s="251" t="s">
        <v>1291</v>
      </c>
      <c r="G150" s="252"/>
      <c r="H150" s="252"/>
      <c r="I150" s="252"/>
      <c r="J150" s="170" t="s">
        <v>297</v>
      </c>
      <c r="K150" s="171">
        <v>15</v>
      </c>
      <c r="L150" s="253">
        <v>0</v>
      </c>
      <c r="M150" s="252"/>
      <c r="N150" s="254">
        <f t="shared" si="1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230</v>
      </c>
      <c r="AT150" s="14" t="s">
        <v>250</v>
      </c>
      <c r="AU150" s="14" t="s">
        <v>80</v>
      </c>
      <c r="AY150" s="14" t="s">
        <v>216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80</v>
      </c>
      <c r="BK150" s="110">
        <f t="shared" si="24"/>
        <v>0</v>
      </c>
      <c r="BL150" s="14" t="s">
        <v>220</v>
      </c>
      <c r="BM150" s="14" t="s">
        <v>240</v>
      </c>
    </row>
    <row r="151" spans="2:65" s="1" customFormat="1" ht="22.5" customHeight="1" x14ac:dyDescent="0.3">
      <c r="B151" s="132"/>
      <c r="C151" s="168" t="s">
        <v>249</v>
      </c>
      <c r="D151" s="168" t="s">
        <v>250</v>
      </c>
      <c r="E151" s="169"/>
      <c r="F151" s="251" t="s">
        <v>1292</v>
      </c>
      <c r="G151" s="252"/>
      <c r="H151" s="252"/>
      <c r="I151" s="252"/>
      <c r="J151" s="170" t="s">
        <v>297</v>
      </c>
      <c r="K151" s="171">
        <v>10</v>
      </c>
      <c r="L151" s="253">
        <v>0</v>
      </c>
      <c r="M151" s="252"/>
      <c r="N151" s="254">
        <f t="shared" si="1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16"/>
        <v>0</v>
      </c>
      <c r="X151" s="166">
        <v>1.6E-2</v>
      </c>
      <c r="Y151" s="166">
        <f t="shared" si="17"/>
        <v>0.16</v>
      </c>
      <c r="Z151" s="166">
        <v>0</v>
      </c>
      <c r="AA151" s="167">
        <f t="shared" si="18"/>
        <v>0</v>
      </c>
      <c r="AR151" s="14" t="s">
        <v>230</v>
      </c>
      <c r="AT151" s="14" t="s">
        <v>250</v>
      </c>
      <c r="AU151" s="14" t="s">
        <v>80</v>
      </c>
      <c r="AY151" s="14" t="s">
        <v>216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80</v>
      </c>
      <c r="BK151" s="110">
        <f t="shared" si="24"/>
        <v>0</v>
      </c>
      <c r="BL151" s="14" t="s">
        <v>220</v>
      </c>
      <c r="BM151" s="14" t="s">
        <v>243</v>
      </c>
    </row>
    <row r="152" spans="2:65" s="1" customFormat="1" ht="22.5" customHeight="1" x14ac:dyDescent="0.3">
      <c r="B152" s="132"/>
      <c r="C152" s="161" t="s">
        <v>252</v>
      </c>
      <c r="D152" s="161" t="s">
        <v>217</v>
      </c>
      <c r="E152" s="162"/>
      <c r="F152" s="246" t="s">
        <v>349</v>
      </c>
      <c r="G152" s="247"/>
      <c r="H152" s="247"/>
      <c r="I152" s="247"/>
      <c r="J152" s="163" t="s">
        <v>219</v>
      </c>
      <c r="K152" s="164">
        <v>0.36</v>
      </c>
      <c r="L152" s="233">
        <v>0</v>
      </c>
      <c r="M152" s="247"/>
      <c r="N152" s="248">
        <f t="shared" si="1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16"/>
        <v>0</v>
      </c>
      <c r="X152" s="166">
        <v>2.2598888888888902</v>
      </c>
      <c r="Y152" s="166">
        <f t="shared" si="17"/>
        <v>0.81356000000000039</v>
      </c>
      <c r="Z152" s="166">
        <v>0</v>
      </c>
      <c r="AA152" s="167">
        <f t="shared" si="18"/>
        <v>0</v>
      </c>
      <c r="AR152" s="14" t="s">
        <v>220</v>
      </c>
      <c r="AT152" s="14" t="s">
        <v>217</v>
      </c>
      <c r="AU152" s="14" t="s">
        <v>80</v>
      </c>
      <c r="AY152" s="14" t="s">
        <v>216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80</v>
      </c>
      <c r="BK152" s="110">
        <f t="shared" si="24"/>
        <v>0</v>
      </c>
      <c r="BL152" s="14" t="s">
        <v>220</v>
      </c>
      <c r="BM152" s="14" t="s">
        <v>247</v>
      </c>
    </row>
    <row r="153" spans="2:65" s="10" customFormat="1" ht="29.85" customHeight="1" x14ac:dyDescent="0.3">
      <c r="B153" s="150"/>
      <c r="C153" s="151"/>
      <c r="D153" s="160" t="s">
        <v>172</v>
      </c>
      <c r="E153" s="160"/>
      <c r="F153" s="160"/>
      <c r="G153" s="160"/>
      <c r="H153" s="160"/>
      <c r="I153" s="160"/>
      <c r="J153" s="160"/>
      <c r="K153" s="160"/>
      <c r="L153" s="160"/>
      <c r="M153" s="160"/>
      <c r="N153" s="242">
        <f>BK153</f>
        <v>0</v>
      </c>
      <c r="O153" s="243"/>
      <c r="P153" s="243"/>
      <c r="Q153" s="243"/>
      <c r="R153" s="153"/>
      <c r="T153" s="154"/>
      <c r="U153" s="151"/>
      <c r="V153" s="151"/>
      <c r="W153" s="155">
        <f>SUM(W154:W155)</f>
        <v>0</v>
      </c>
      <c r="X153" s="151"/>
      <c r="Y153" s="155">
        <f>SUM(Y154:Y155)</f>
        <v>7.3860000000000001</v>
      </c>
      <c r="Z153" s="151"/>
      <c r="AA153" s="156">
        <f>SUM(AA154:AA155)</f>
        <v>0</v>
      </c>
      <c r="AR153" s="157" t="s">
        <v>76</v>
      </c>
      <c r="AT153" s="158" t="s">
        <v>68</v>
      </c>
      <c r="AU153" s="158" t="s">
        <v>76</v>
      </c>
      <c r="AY153" s="157" t="s">
        <v>216</v>
      </c>
      <c r="BK153" s="159">
        <f>SUM(BK154:BK155)</f>
        <v>0</v>
      </c>
    </row>
    <row r="154" spans="2:65" s="1" customFormat="1" ht="31.5" customHeight="1" x14ac:dyDescent="0.3">
      <c r="B154" s="132"/>
      <c r="C154" s="161" t="s">
        <v>254</v>
      </c>
      <c r="D154" s="161" t="s">
        <v>217</v>
      </c>
      <c r="E154" s="162"/>
      <c r="F154" s="246" t="s">
        <v>1293</v>
      </c>
      <c r="G154" s="247"/>
      <c r="H154" s="247"/>
      <c r="I154" s="247"/>
      <c r="J154" s="163" t="s">
        <v>297</v>
      </c>
      <c r="K154" s="164">
        <v>10</v>
      </c>
      <c r="L154" s="233">
        <v>0</v>
      </c>
      <c r="M154" s="247"/>
      <c r="N154" s="248">
        <f>ROUND(L154*K154,2)</f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>V154*K154</f>
        <v>0</v>
      </c>
      <c r="X154" s="166">
        <v>6.6E-3</v>
      </c>
      <c r="Y154" s="166">
        <f>X154*K154</f>
        <v>6.6000000000000003E-2</v>
      </c>
      <c r="Z154" s="166">
        <v>0</v>
      </c>
      <c r="AA154" s="167">
        <f>Z154*K154</f>
        <v>0</v>
      </c>
      <c r="AR154" s="14" t="s">
        <v>220</v>
      </c>
      <c r="AT154" s="14" t="s">
        <v>217</v>
      </c>
      <c r="AU154" s="14" t="s">
        <v>80</v>
      </c>
      <c r="AY154" s="14" t="s">
        <v>216</v>
      </c>
      <c r="BE154" s="110">
        <f>IF(U154="základná",N154,0)</f>
        <v>0</v>
      </c>
      <c r="BF154" s="110">
        <f>IF(U154="znížená",N154,0)</f>
        <v>0</v>
      </c>
      <c r="BG154" s="110">
        <f>IF(U154="zákl. prenesená",N154,0)</f>
        <v>0</v>
      </c>
      <c r="BH154" s="110">
        <f>IF(U154="zníž. prenesená",N154,0)</f>
        <v>0</v>
      </c>
      <c r="BI154" s="110">
        <f>IF(U154="nulová",N154,0)</f>
        <v>0</v>
      </c>
      <c r="BJ154" s="14" t="s">
        <v>80</v>
      </c>
      <c r="BK154" s="110">
        <f>ROUND(L154*K154,2)</f>
        <v>0</v>
      </c>
      <c r="BL154" s="14" t="s">
        <v>220</v>
      </c>
      <c r="BM154" s="14" t="s">
        <v>249</v>
      </c>
    </row>
    <row r="155" spans="2:65" s="1" customFormat="1" ht="31.5" customHeight="1" x14ac:dyDescent="0.3">
      <c r="B155" s="132"/>
      <c r="C155" s="168" t="s">
        <v>8</v>
      </c>
      <c r="D155" s="168" t="s">
        <v>250</v>
      </c>
      <c r="E155" s="169"/>
      <c r="F155" s="251" t="s">
        <v>1294</v>
      </c>
      <c r="G155" s="252"/>
      <c r="H155" s="252"/>
      <c r="I155" s="252"/>
      <c r="J155" s="170" t="s">
        <v>297</v>
      </c>
      <c r="K155" s="171">
        <v>10</v>
      </c>
      <c r="L155" s="253">
        <v>0</v>
      </c>
      <c r="M155" s="252"/>
      <c r="N155" s="254">
        <f>ROUND(L155*K155,2)</f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>V155*K155</f>
        <v>0</v>
      </c>
      <c r="X155" s="166">
        <v>0.73199999999999998</v>
      </c>
      <c r="Y155" s="166">
        <f>X155*K155</f>
        <v>7.32</v>
      </c>
      <c r="Z155" s="166">
        <v>0</v>
      </c>
      <c r="AA155" s="167">
        <f>Z155*K155</f>
        <v>0</v>
      </c>
      <c r="AR155" s="14" t="s">
        <v>230</v>
      </c>
      <c r="AT155" s="14" t="s">
        <v>250</v>
      </c>
      <c r="AU155" s="14" t="s">
        <v>80</v>
      </c>
      <c r="AY155" s="14" t="s">
        <v>216</v>
      </c>
      <c r="BE155" s="110">
        <f>IF(U155="základná",N155,0)</f>
        <v>0</v>
      </c>
      <c r="BF155" s="110">
        <f>IF(U155="znížená",N155,0)</f>
        <v>0</v>
      </c>
      <c r="BG155" s="110">
        <f>IF(U155="zákl. prenesená",N155,0)</f>
        <v>0</v>
      </c>
      <c r="BH155" s="110">
        <f>IF(U155="zníž. prenesená",N155,0)</f>
        <v>0</v>
      </c>
      <c r="BI155" s="110">
        <f>IF(U155="nulová",N155,0)</f>
        <v>0</v>
      </c>
      <c r="BJ155" s="14" t="s">
        <v>80</v>
      </c>
      <c r="BK155" s="110">
        <f>ROUND(L155*K155,2)</f>
        <v>0</v>
      </c>
      <c r="BL155" s="14" t="s">
        <v>220</v>
      </c>
      <c r="BM155" s="14" t="s">
        <v>252</v>
      </c>
    </row>
    <row r="156" spans="2:65" s="10" customFormat="1" ht="29.85" customHeight="1" x14ac:dyDescent="0.3">
      <c r="B156" s="150"/>
      <c r="C156" s="151"/>
      <c r="D156" s="160" t="s">
        <v>173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42">
        <f>BK156</f>
        <v>0</v>
      </c>
      <c r="O156" s="243"/>
      <c r="P156" s="243"/>
      <c r="Q156" s="243"/>
      <c r="R156" s="153"/>
      <c r="T156" s="154"/>
      <c r="U156" s="151"/>
      <c r="V156" s="151"/>
      <c r="W156" s="155">
        <f>SUM(W157:W162)</f>
        <v>0</v>
      </c>
      <c r="X156" s="151"/>
      <c r="Y156" s="155">
        <f>SUM(Y157:Y162)</f>
        <v>27.966909999999995</v>
      </c>
      <c r="Z156" s="151"/>
      <c r="AA156" s="156">
        <f>SUM(AA157:AA162)</f>
        <v>0</v>
      </c>
      <c r="AR156" s="157" t="s">
        <v>76</v>
      </c>
      <c r="AT156" s="158" t="s">
        <v>68</v>
      </c>
      <c r="AU156" s="158" t="s">
        <v>76</v>
      </c>
      <c r="AY156" s="157" t="s">
        <v>216</v>
      </c>
      <c r="BK156" s="159">
        <f>SUM(BK157:BK162)</f>
        <v>0</v>
      </c>
    </row>
    <row r="157" spans="2:65" s="1" customFormat="1" ht="31.5" customHeight="1" x14ac:dyDescent="0.3">
      <c r="B157" s="132"/>
      <c r="C157" s="161" t="s">
        <v>257</v>
      </c>
      <c r="D157" s="161" t="s">
        <v>217</v>
      </c>
      <c r="E157" s="162"/>
      <c r="F157" s="246" t="s">
        <v>1235</v>
      </c>
      <c r="G157" s="247"/>
      <c r="H157" s="247"/>
      <c r="I157" s="247"/>
      <c r="J157" s="163" t="s">
        <v>262</v>
      </c>
      <c r="K157" s="164">
        <v>11</v>
      </c>
      <c r="L157" s="233">
        <v>0</v>
      </c>
      <c r="M157" s="247"/>
      <c r="N157" s="248">
        <f t="shared" ref="N157:N162" si="25">ROUND(L157*K157,2)</f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ref="W157:W162" si="26">V157*K157</f>
        <v>0</v>
      </c>
      <c r="X157" s="166">
        <v>0.2979</v>
      </c>
      <c r="Y157" s="166">
        <f t="shared" ref="Y157:Y162" si="27">X157*K157</f>
        <v>3.2768999999999999</v>
      </c>
      <c r="Z157" s="166">
        <v>0</v>
      </c>
      <c r="AA157" s="167">
        <f t="shared" ref="AA157:AA162" si="28">Z157*K157</f>
        <v>0</v>
      </c>
      <c r="AR157" s="14" t="s">
        <v>220</v>
      </c>
      <c r="AT157" s="14" t="s">
        <v>217</v>
      </c>
      <c r="AU157" s="14" t="s">
        <v>80</v>
      </c>
      <c r="AY157" s="14" t="s">
        <v>216</v>
      </c>
      <c r="BE157" s="110">
        <f t="shared" ref="BE157:BE162" si="29">IF(U157="základná",N157,0)</f>
        <v>0</v>
      </c>
      <c r="BF157" s="110">
        <f t="shared" ref="BF157:BF162" si="30">IF(U157="znížená",N157,0)</f>
        <v>0</v>
      </c>
      <c r="BG157" s="110">
        <f t="shared" ref="BG157:BG162" si="31">IF(U157="zákl. prenesená",N157,0)</f>
        <v>0</v>
      </c>
      <c r="BH157" s="110">
        <f t="shared" ref="BH157:BH162" si="32">IF(U157="zníž. prenesená",N157,0)</f>
        <v>0</v>
      </c>
      <c r="BI157" s="110">
        <f t="shared" ref="BI157:BI162" si="33">IF(U157="nulová",N157,0)</f>
        <v>0</v>
      </c>
      <c r="BJ157" s="14" t="s">
        <v>80</v>
      </c>
      <c r="BK157" s="110">
        <f t="shared" ref="BK157:BK162" si="34">ROUND(L157*K157,2)</f>
        <v>0</v>
      </c>
      <c r="BL157" s="14" t="s">
        <v>220</v>
      </c>
      <c r="BM157" s="14" t="s">
        <v>254</v>
      </c>
    </row>
    <row r="158" spans="2:65" s="1" customFormat="1" ht="31.5" customHeight="1" x14ac:dyDescent="0.3">
      <c r="B158" s="132"/>
      <c r="C158" s="161" t="s">
        <v>260</v>
      </c>
      <c r="D158" s="161" t="s">
        <v>217</v>
      </c>
      <c r="E158" s="162"/>
      <c r="F158" s="246" t="s">
        <v>1295</v>
      </c>
      <c r="G158" s="247"/>
      <c r="H158" s="247"/>
      <c r="I158" s="247"/>
      <c r="J158" s="163" t="s">
        <v>262</v>
      </c>
      <c r="K158" s="164">
        <v>11</v>
      </c>
      <c r="L158" s="233">
        <v>0</v>
      </c>
      <c r="M158" s="247"/>
      <c r="N158" s="248">
        <f t="shared" si="2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26"/>
        <v>0</v>
      </c>
      <c r="X158" s="166">
        <v>9.8199999999999996E-2</v>
      </c>
      <c r="Y158" s="166">
        <f t="shared" si="27"/>
        <v>1.0802</v>
      </c>
      <c r="Z158" s="166">
        <v>0</v>
      </c>
      <c r="AA158" s="167">
        <f t="shared" si="28"/>
        <v>0</v>
      </c>
      <c r="AR158" s="14" t="s">
        <v>220</v>
      </c>
      <c r="AT158" s="14" t="s">
        <v>217</v>
      </c>
      <c r="AU158" s="14" t="s">
        <v>80</v>
      </c>
      <c r="AY158" s="14" t="s">
        <v>216</v>
      </c>
      <c r="BE158" s="110">
        <f t="shared" si="29"/>
        <v>0</v>
      </c>
      <c r="BF158" s="110">
        <f t="shared" si="30"/>
        <v>0</v>
      </c>
      <c r="BG158" s="110">
        <f t="shared" si="31"/>
        <v>0</v>
      </c>
      <c r="BH158" s="110">
        <f t="shared" si="32"/>
        <v>0</v>
      </c>
      <c r="BI158" s="110">
        <f t="shared" si="33"/>
        <v>0</v>
      </c>
      <c r="BJ158" s="14" t="s">
        <v>80</v>
      </c>
      <c r="BK158" s="110">
        <f t="shared" si="34"/>
        <v>0</v>
      </c>
      <c r="BL158" s="14" t="s">
        <v>220</v>
      </c>
      <c r="BM158" s="14" t="s">
        <v>8</v>
      </c>
    </row>
    <row r="159" spans="2:65" s="1" customFormat="1" ht="31.5" customHeight="1" x14ac:dyDescent="0.3">
      <c r="B159" s="132"/>
      <c r="C159" s="161" t="s">
        <v>264</v>
      </c>
      <c r="D159" s="161" t="s">
        <v>217</v>
      </c>
      <c r="E159" s="162"/>
      <c r="F159" s="246" t="s">
        <v>1296</v>
      </c>
      <c r="G159" s="247"/>
      <c r="H159" s="247"/>
      <c r="I159" s="247"/>
      <c r="J159" s="163" t="s">
        <v>262</v>
      </c>
      <c r="K159" s="164">
        <v>11</v>
      </c>
      <c r="L159" s="233">
        <v>0</v>
      </c>
      <c r="M159" s="247"/>
      <c r="N159" s="248">
        <f t="shared" si="2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26"/>
        <v>0</v>
      </c>
      <c r="X159" s="166">
        <v>0.58020000000000005</v>
      </c>
      <c r="Y159" s="166">
        <f t="shared" si="27"/>
        <v>6.382200000000001</v>
      </c>
      <c r="Z159" s="166">
        <v>0</v>
      </c>
      <c r="AA159" s="167">
        <f t="shared" si="28"/>
        <v>0</v>
      </c>
      <c r="AR159" s="14" t="s">
        <v>220</v>
      </c>
      <c r="AT159" s="14" t="s">
        <v>217</v>
      </c>
      <c r="AU159" s="14" t="s">
        <v>80</v>
      </c>
      <c r="AY159" s="14" t="s">
        <v>216</v>
      </c>
      <c r="BE159" s="110">
        <f t="shared" si="29"/>
        <v>0</v>
      </c>
      <c r="BF159" s="110">
        <f t="shared" si="30"/>
        <v>0</v>
      </c>
      <c r="BG159" s="110">
        <f t="shared" si="31"/>
        <v>0</v>
      </c>
      <c r="BH159" s="110">
        <f t="shared" si="32"/>
        <v>0</v>
      </c>
      <c r="BI159" s="110">
        <f t="shared" si="33"/>
        <v>0</v>
      </c>
      <c r="BJ159" s="14" t="s">
        <v>80</v>
      </c>
      <c r="BK159" s="110">
        <f t="shared" si="34"/>
        <v>0</v>
      </c>
      <c r="BL159" s="14" t="s">
        <v>220</v>
      </c>
      <c r="BM159" s="14" t="s">
        <v>257</v>
      </c>
    </row>
    <row r="160" spans="2:65" s="1" customFormat="1" ht="22.5" customHeight="1" x14ac:dyDescent="0.3">
      <c r="B160" s="132"/>
      <c r="C160" s="168" t="s">
        <v>267</v>
      </c>
      <c r="D160" s="168" t="s">
        <v>250</v>
      </c>
      <c r="E160" s="169"/>
      <c r="F160" s="251" t="s">
        <v>1297</v>
      </c>
      <c r="G160" s="252"/>
      <c r="H160" s="252"/>
      <c r="I160" s="252"/>
      <c r="J160" s="170" t="s">
        <v>262</v>
      </c>
      <c r="K160" s="171">
        <v>11.55</v>
      </c>
      <c r="L160" s="253">
        <v>0</v>
      </c>
      <c r="M160" s="252"/>
      <c r="N160" s="254">
        <f t="shared" si="25"/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 t="shared" si="26"/>
        <v>0</v>
      </c>
      <c r="X160" s="166">
        <v>1</v>
      </c>
      <c r="Y160" s="166">
        <f t="shared" si="27"/>
        <v>11.55</v>
      </c>
      <c r="Z160" s="166">
        <v>0</v>
      </c>
      <c r="AA160" s="167">
        <f t="shared" si="28"/>
        <v>0</v>
      </c>
      <c r="AR160" s="14" t="s">
        <v>230</v>
      </c>
      <c r="AT160" s="14" t="s">
        <v>250</v>
      </c>
      <c r="AU160" s="14" t="s">
        <v>80</v>
      </c>
      <c r="AY160" s="14" t="s">
        <v>216</v>
      </c>
      <c r="BE160" s="110">
        <f t="shared" si="29"/>
        <v>0</v>
      </c>
      <c r="BF160" s="110">
        <f t="shared" si="30"/>
        <v>0</v>
      </c>
      <c r="BG160" s="110">
        <f t="shared" si="31"/>
        <v>0</v>
      </c>
      <c r="BH160" s="110">
        <f t="shared" si="32"/>
        <v>0</v>
      </c>
      <c r="BI160" s="110">
        <f t="shared" si="33"/>
        <v>0</v>
      </c>
      <c r="BJ160" s="14" t="s">
        <v>80</v>
      </c>
      <c r="BK160" s="110">
        <f t="shared" si="34"/>
        <v>0</v>
      </c>
      <c r="BL160" s="14" t="s">
        <v>220</v>
      </c>
      <c r="BM160" s="14" t="s">
        <v>260</v>
      </c>
    </row>
    <row r="161" spans="2:65" s="1" customFormat="1" ht="31.5" customHeight="1" x14ac:dyDescent="0.3">
      <c r="B161" s="132"/>
      <c r="C161" s="161" t="s">
        <v>270</v>
      </c>
      <c r="D161" s="161" t="s">
        <v>217</v>
      </c>
      <c r="E161" s="162"/>
      <c r="F161" s="246" t="s">
        <v>1298</v>
      </c>
      <c r="G161" s="247"/>
      <c r="H161" s="247"/>
      <c r="I161" s="247"/>
      <c r="J161" s="163" t="s">
        <v>262</v>
      </c>
      <c r="K161" s="164">
        <v>26.463000000000001</v>
      </c>
      <c r="L161" s="233">
        <v>0</v>
      </c>
      <c r="M161" s="247"/>
      <c r="N161" s="248">
        <f t="shared" si="25"/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si="26"/>
        <v>0</v>
      </c>
      <c r="X161" s="166">
        <v>0.13192986433888801</v>
      </c>
      <c r="Y161" s="166">
        <f t="shared" si="27"/>
        <v>3.4912599999999934</v>
      </c>
      <c r="Z161" s="166">
        <v>0</v>
      </c>
      <c r="AA161" s="167">
        <f t="shared" si="28"/>
        <v>0</v>
      </c>
      <c r="AR161" s="14" t="s">
        <v>220</v>
      </c>
      <c r="AT161" s="14" t="s">
        <v>217</v>
      </c>
      <c r="AU161" s="14" t="s">
        <v>80</v>
      </c>
      <c r="AY161" s="14" t="s">
        <v>216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4" t="s">
        <v>80</v>
      </c>
      <c r="BK161" s="110">
        <f t="shared" si="34"/>
        <v>0</v>
      </c>
      <c r="BL161" s="14" t="s">
        <v>220</v>
      </c>
      <c r="BM161" s="14" t="s">
        <v>264</v>
      </c>
    </row>
    <row r="162" spans="2:65" s="1" customFormat="1" ht="22.5" customHeight="1" x14ac:dyDescent="0.3">
      <c r="B162" s="132"/>
      <c r="C162" s="168" t="s">
        <v>272</v>
      </c>
      <c r="D162" s="168" t="s">
        <v>250</v>
      </c>
      <c r="E162" s="169"/>
      <c r="F162" s="251" t="s">
        <v>1299</v>
      </c>
      <c r="G162" s="252"/>
      <c r="H162" s="252"/>
      <c r="I162" s="252"/>
      <c r="J162" s="170" t="s">
        <v>262</v>
      </c>
      <c r="K162" s="171">
        <v>26.992000000000001</v>
      </c>
      <c r="L162" s="253">
        <v>0</v>
      </c>
      <c r="M162" s="252"/>
      <c r="N162" s="254">
        <f t="shared" si="2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26"/>
        <v>0</v>
      </c>
      <c r="X162" s="166">
        <v>8.0999925903971606E-2</v>
      </c>
      <c r="Y162" s="166">
        <f t="shared" si="27"/>
        <v>2.1863500000000018</v>
      </c>
      <c r="Z162" s="166">
        <v>0</v>
      </c>
      <c r="AA162" s="167">
        <f t="shared" si="28"/>
        <v>0</v>
      </c>
      <c r="AR162" s="14" t="s">
        <v>230</v>
      </c>
      <c r="AT162" s="14" t="s">
        <v>250</v>
      </c>
      <c r="AU162" s="14" t="s">
        <v>80</v>
      </c>
      <c r="AY162" s="14" t="s">
        <v>216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80</v>
      </c>
      <c r="BK162" s="110">
        <f t="shared" si="34"/>
        <v>0</v>
      </c>
      <c r="BL162" s="14" t="s">
        <v>220</v>
      </c>
      <c r="BM162" s="14" t="s">
        <v>267</v>
      </c>
    </row>
    <row r="163" spans="2:65" s="10" customFormat="1" ht="29.85" customHeight="1" x14ac:dyDescent="0.3">
      <c r="B163" s="150"/>
      <c r="C163" s="151"/>
      <c r="D163" s="160" t="s">
        <v>1277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242">
        <f>BK163</f>
        <v>0</v>
      </c>
      <c r="O163" s="243"/>
      <c r="P163" s="243"/>
      <c r="Q163" s="243"/>
      <c r="R163" s="153"/>
      <c r="T163" s="154"/>
      <c r="U163" s="151"/>
      <c r="V163" s="151"/>
      <c r="W163" s="155">
        <f>SUM(W164:W169)</f>
        <v>0</v>
      </c>
      <c r="X163" s="151"/>
      <c r="Y163" s="155">
        <f>SUM(Y164:Y169)</f>
        <v>0.56678999999999991</v>
      </c>
      <c r="Z163" s="151"/>
      <c r="AA163" s="156">
        <f>SUM(AA164:AA169)</f>
        <v>0</v>
      </c>
      <c r="AR163" s="157" t="s">
        <v>76</v>
      </c>
      <c r="AT163" s="158" t="s">
        <v>68</v>
      </c>
      <c r="AU163" s="158" t="s">
        <v>76</v>
      </c>
      <c r="AY163" s="157" t="s">
        <v>216</v>
      </c>
      <c r="BK163" s="159">
        <f>SUM(BK164:BK169)</f>
        <v>0</v>
      </c>
    </row>
    <row r="164" spans="2:65" s="1" customFormat="1" ht="31.5" customHeight="1" x14ac:dyDescent="0.3">
      <c r="B164" s="132"/>
      <c r="C164" s="161" t="s">
        <v>274</v>
      </c>
      <c r="D164" s="161" t="s">
        <v>217</v>
      </c>
      <c r="E164" s="162"/>
      <c r="F164" s="246" t="s">
        <v>1300</v>
      </c>
      <c r="G164" s="247"/>
      <c r="H164" s="247"/>
      <c r="I164" s="247"/>
      <c r="J164" s="163" t="s">
        <v>369</v>
      </c>
      <c r="K164" s="164">
        <v>10</v>
      </c>
      <c r="L164" s="233">
        <v>0</v>
      </c>
      <c r="M164" s="247"/>
      <c r="N164" s="248">
        <f t="shared" ref="N164:N169" si="35">ROUND(L164*K164,2)</f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ref="W164:W169" si="36">V164*K164</f>
        <v>0</v>
      </c>
      <c r="X164" s="166">
        <v>0</v>
      </c>
      <c r="Y164" s="166">
        <f t="shared" ref="Y164:Y169" si="37">X164*K164</f>
        <v>0</v>
      </c>
      <c r="Z164" s="166">
        <v>0</v>
      </c>
      <c r="AA164" s="167">
        <f t="shared" ref="AA164:AA169" si="38">Z164*K164</f>
        <v>0</v>
      </c>
      <c r="AR164" s="14" t="s">
        <v>220</v>
      </c>
      <c r="AT164" s="14" t="s">
        <v>217</v>
      </c>
      <c r="AU164" s="14" t="s">
        <v>80</v>
      </c>
      <c r="AY164" s="14" t="s">
        <v>216</v>
      </c>
      <c r="BE164" s="110">
        <f t="shared" ref="BE164:BE169" si="39">IF(U164="základná",N164,0)</f>
        <v>0</v>
      </c>
      <c r="BF164" s="110">
        <f t="shared" ref="BF164:BF169" si="40">IF(U164="znížená",N164,0)</f>
        <v>0</v>
      </c>
      <c r="BG164" s="110">
        <f t="shared" ref="BG164:BG169" si="41">IF(U164="zákl. prenesená",N164,0)</f>
        <v>0</v>
      </c>
      <c r="BH164" s="110">
        <f t="shared" ref="BH164:BH169" si="42">IF(U164="zníž. prenesená",N164,0)</f>
        <v>0</v>
      </c>
      <c r="BI164" s="110">
        <f t="shared" ref="BI164:BI169" si="43">IF(U164="nulová",N164,0)</f>
        <v>0</v>
      </c>
      <c r="BJ164" s="14" t="s">
        <v>80</v>
      </c>
      <c r="BK164" s="110">
        <f t="shared" ref="BK164:BK169" si="44">ROUND(L164*K164,2)</f>
        <v>0</v>
      </c>
      <c r="BL164" s="14" t="s">
        <v>220</v>
      </c>
      <c r="BM164" s="14" t="s">
        <v>270</v>
      </c>
    </row>
    <row r="165" spans="2:65" s="1" customFormat="1" ht="22.5" customHeight="1" x14ac:dyDescent="0.3">
      <c r="B165" s="132"/>
      <c r="C165" s="168" t="s">
        <v>276</v>
      </c>
      <c r="D165" s="168" t="s">
        <v>250</v>
      </c>
      <c r="E165" s="169"/>
      <c r="F165" s="251" t="s">
        <v>1301</v>
      </c>
      <c r="G165" s="252"/>
      <c r="H165" s="252"/>
      <c r="I165" s="252"/>
      <c r="J165" s="170" t="s">
        <v>369</v>
      </c>
      <c r="K165" s="171">
        <v>10.5</v>
      </c>
      <c r="L165" s="253">
        <v>0</v>
      </c>
      <c r="M165" s="252"/>
      <c r="N165" s="254">
        <f t="shared" si="3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36"/>
        <v>0</v>
      </c>
      <c r="X165" s="166">
        <v>3.3047619047619098E-4</v>
      </c>
      <c r="Y165" s="166">
        <f t="shared" si="37"/>
        <v>3.4700000000000052E-3</v>
      </c>
      <c r="Z165" s="166">
        <v>0</v>
      </c>
      <c r="AA165" s="167">
        <f t="shared" si="38"/>
        <v>0</v>
      </c>
      <c r="AR165" s="14" t="s">
        <v>230</v>
      </c>
      <c r="AT165" s="14" t="s">
        <v>250</v>
      </c>
      <c r="AU165" s="14" t="s">
        <v>80</v>
      </c>
      <c r="AY165" s="14" t="s">
        <v>216</v>
      </c>
      <c r="BE165" s="110">
        <f t="shared" si="39"/>
        <v>0</v>
      </c>
      <c r="BF165" s="110">
        <f t="shared" si="40"/>
        <v>0</v>
      </c>
      <c r="BG165" s="110">
        <f t="shared" si="41"/>
        <v>0</v>
      </c>
      <c r="BH165" s="110">
        <f t="shared" si="42"/>
        <v>0</v>
      </c>
      <c r="BI165" s="110">
        <f t="shared" si="43"/>
        <v>0</v>
      </c>
      <c r="BJ165" s="14" t="s">
        <v>80</v>
      </c>
      <c r="BK165" s="110">
        <f t="shared" si="44"/>
        <v>0</v>
      </c>
      <c r="BL165" s="14" t="s">
        <v>220</v>
      </c>
      <c r="BM165" s="14" t="s">
        <v>272</v>
      </c>
    </row>
    <row r="166" spans="2:65" s="1" customFormat="1" ht="44.25" customHeight="1" x14ac:dyDescent="0.3">
      <c r="B166" s="132"/>
      <c r="C166" s="161" t="s">
        <v>278</v>
      </c>
      <c r="D166" s="161" t="s">
        <v>217</v>
      </c>
      <c r="E166" s="162"/>
      <c r="F166" s="246" t="s">
        <v>1302</v>
      </c>
      <c r="G166" s="247"/>
      <c r="H166" s="247"/>
      <c r="I166" s="247"/>
      <c r="J166" s="163" t="s">
        <v>369</v>
      </c>
      <c r="K166" s="164">
        <v>10</v>
      </c>
      <c r="L166" s="233">
        <v>0</v>
      </c>
      <c r="M166" s="247"/>
      <c r="N166" s="248">
        <f t="shared" si="3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36"/>
        <v>0</v>
      </c>
      <c r="X166" s="166">
        <v>2.02E-4</v>
      </c>
      <c r="Y166" s="166">
        <f t="shared" si="37"/>
        <v>2.0200000000000001E-3</v>
      </c>
      <c r="Z166" s="166">
        <v>0</v>
      </c>
      <c r="AA166" s="167">
        <f t="shared" si="38"/>
        <v>0</v>
      </c>
      <c r="AR166" s="14" t="s">
        <v>220</v>
      </c>
      <c r="AT166" s="14" t="s">
        <v>217</v>
      </c>
      <c r="AU166" s="14" t="s">
        <v>80</v>
      </c>
      <c r="AY166" s="14" t="s">
        <v>216</v>
      </c>
      <c r="BE166" s="110">
        <f t="shared" si="39"/>
        <v>0</v>
      </c>
      <c r="BF166" s="110">
        <f t="shared" si="40"/>
        <v>0</v>
      </c>
      <c r="BG166" s="110">
        <f t="shared" si="41"/>
        <v>0</v>
      </c>
      <c r="BH166" s="110">
        <f t="shared" si="42"/>
        <v>0</v>
      </c>
      <c r="BI166" s="110">
        <f t="shared" si="43"/>
        <v>0</v>
      </c>
      <c r="BJ166" s="14" t="s">
        <v>80</v>
      </c>
      <c r="BK166" s="110">
        <f t="shared" si="44"/>
        <v>0</v>
      </c>
      <c r="BL166" s="14" t="s">
        <v>220</v>
      </c>
      <c r="BM166" s="14" t="s">
        <v>274</v>
      </c>
    </row>
    <row r="167" spans="2:65" s="1" customFormat="1" ht="31.5" customHeight="1" x14ac:dyDescent="0.3">
      <c r="B167" s="132"/>
      <c r="C167" s="168" t="s">
        <v>280</v>
      </c>
      <c r="D167" s="168" t="s">
        <v>250</v>
      </c>
      <c r="E167" s="169"/>
      <c r="F167" s="251" t="s">
        <v>1303</v>
      </c>
      <c r="G167" s="252"/>
      <c r="H167" s="252"/>
      <c r="I167" s="252"/>
      <c r="J167" s="170" t="s">
        <v>297</v>
      </c>
      <c r="K167" s="171">
        <v>10</v>
      </c>
      <c r="L167" s="253">
        <v>0</v>
      </c>
      <c r="M167" s="252"/>
      <c r="N167" s="254">
        <f t="shared" si="3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36"/>
        <v>0</v>
      </c>
      <c r="X167" s="166">
        <v>4.8300000000000001E-3</v>
      </c>
      <c r="Y167" s="166">
        <f t="shared" si="37"/>
        <v>4.8300000000000003E-2</v>
      </c>
      <c r="Z167" s="166">
        <v>0</v>
      </c>
      <c r="AA167" s="167">
        <f t="shared" si="38"/>
        <v>0</v>
      </c>
      <c r="AR167" s="14" t="s">
        <v>230</v>
      </c>
      <c r="AT167" s="14" t="s">
        <v>250</v>
      </c>
      <c r="AU167" s="14" t="s">
        <v>80</v>
      </c>
      <c r="AY167" s="14" t="s">
        <v>216</v>
      </c>
      <c r="BE167" s="110">
        <f t="shared" si="39"/>
        <v>0</v>
      </c>
      <c r="BF167" s="110">
        <f t="shared" si="40"/>
        <v>0</v>
      </c>
      <c r="BG167" s="110">
        <f t="shared" si="41"/>
        <v>0</v>
      </c>
      <c r="BH167" s="110">
        <f t="shared" si="42"/>
        <v>0</v>
      </c>
      <c r="BI167" s="110">
        <f t="shared" si="43"/>
        <v>0</v>
      </c>
      <c r="BJ167" s="14" t="s">
        <v>80</v>
      </c>
      <c r="BK167" s="110">
        <f t="shared" si="44"/>
        <v>0</v>
      </c>
      <c r="BL167" s="14" t="s">
        <v>220</v>
      </c>
      <c r="BM167" s="14" t="s">
        <v>276</v>
      </c>
    </row>
    <row r="168" spans="2:65" s="1" customFormat="1" ht="31.5" customHeight="1" x14ac:dyDescent="0.3">
      <c r="B168" s="132"/>
      <c r="C168" s="161" t="s">
        <v>282</v>
      </c>
      <c r="D168" s="161" t="s">
        <v>217</v>
      </c>
      <c r="E168" s="162"/>
      <c r="F168" s="246" t="s">
        <v>1304</v>
      </c>
      <c r="G168" s="247"/>
      <c r="H168" s="247"/>
      <c r="I168" s="247"/>
      <c r="J168" s="163" t="s">
        <v>297</v>
      </c>
      <c r="K168" s="164">
        <v>10</v>
      </c>
      <c r="L168" s="233">
        <v>0</v>
      </c>
      <c r="M168" s="247"/>
      <c r="N168" s="248">
        <f t="shared" si="3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36"/>
        <v>0</v>
      </c>
      <c r="X168" s="166">
        <v>6.3E-3</v>
      </c>
      <c r="Y168" s="166">
        <f t="shared" si="37"/>
        <v>6.3E-2</v>
      </c>
      <c r="Z168" s="166">
        <v>0</v>
      </c>
      <c r="AA168" s="167">
        <f t="shared" si="38"/>
        <v>0</v>
      </c>
      <c r="AR168" s="14" t="s">
        <v>220</v>
      </c>
      <c r="AT168" s="14" t="s">
        <v>217</v>
      </c>
      <c r="AU168" s="14" t="s">
        <v>80</v>
      </c>
      <c r="AY168" s="14" t="s">
        <v>216</v>
      </c>
      <c r="BE168" s="110">
        <f t="shared" si="39"/>
        <v>0</v>
      </c>
      <c r="BF168" s="110">
        <f t="shared" si="40"/>
        <v>0</v>
      </c>
      <c r="BG168" s="110">
        <f t="shared" si="41"/>
        <v>0</v>
      </c>
      <c r="BH168" s="110">
        <f t="shared" si="42"/>
        <v>0</v>
      </c>
      <c r="BI168" s="110">
        <f t="shared" si="43"/>
        <v>0</v>
      </c>
      <c r="BJ168" s="14" t="s">
        <v>80</v>
      </c>
      <c r="BK168" s="110">
        <f t="shared" si="44"/>
        <v>0</v>
      </c>
      <c r="BL168" s="14" t="s">
        <v>220</v>
      </c>
      <c r="BM168" s="14" t="s">
        <v>278</v>
      </c>
    </row>
    <row r="169" spans="2:65" s="1" customFormat="1" ht="22.5" customHeight="1" x14ac:dyDescent="0.3">
      <c r="B169" s="132"/>
      <c r="C169" s="168" t="s">
        <v>284</v>
      </c>
      <c r="D169" s="168" t="s">
        <v>250</v>
      </c>
      <c r="E169" s="169"/>
      <c r="F169" s="251" t="s">
        <v>1305</v>
      </c>
      <c r="G169" s="252"/>
      <c r="H169" s="252"/>
      <c r="I169" s="252"/>
      <c r="J169" s="170" t="s">
        <v>297</v>
      </c>
      <c r="K169" s="171">
        <v>10</v>
      </c>
      <c r="L169" s="253">
        <v>0</v>
      </c>
      <c r="M169" s="252"/>
      <c r="N169" s="254">
        <f t="shared" si="35"/>
        <v>0</v>
      </c>
      <c r="O169" s="247"/>
      <c r="P169" s="247"/>
      <c r="Q169" s="247"/>
      <c r="R169" s="134"/>
      <c r="T169" s="165" t="s">
        <v>3</v>
      </c>
      <c r="U169" s="40" t="s">
        <v>36</v>
      </c>
      <c r="V169" s="32"/>
      <c r="W169" s="166">
        <f t="shared" si="36"/>
        <v>0</v>
      </c>
      <c r="X169" s="166">
        <v>4.4999999999999998E-2</v>
      </c>
      <c r="Y169" s="166">
        <f t="shared" si="37"/>
        <v>0.44999999999999996</v>
      </c>
      <c r="Z169" s="166">
        <v>0</v>
      </c>
      <c r="AA169" s="167">
        <f t="shared" si="38"/>
        <v>0</v>
      </c>
      <c r="AR169" s="14" t="s">
        <v>230</v>
      </c>
      <c r="AT169" s="14" t="s">
        <v>250</v>
      </c>
      <c r="AU169" s="14" t="s">
        <v>80</v>
      </c>
      <c r="AY169" s="14" t="s">
        <v>216</v>
      </c>
      <c r="BE169" s="110">
        <f t="shared" si="39"/>
        <v>0</v>
      </c>
      <c r="BF169" s="110">
        <f t="shared" si="40"/>
        <v>0</v>
      </c>
      <c r="BG169" s="110">
        <f t="shared" si="41"/>
        <v>0</v>
      </c>
      <c r="BH169" s="110">
        <f t="shared" si="42"/>
        <v>0</v>
      </c>
      <c r="BI169" s="110">
        <f t="shared" si="43"/>
        <v>0</v>
      </c>
      <c r="BJ169" s="14" t="s">
        <v>80</v>
      </c>
      <c r="BK169" s="110">
        <f t="shared" si="44"/>
        <v>0</v>
      </c>
      <c r="BL169" s="14" t="s">
        <v>220</v>
      </c>
      <c r="BM169" s="14" t="s">
        <v>280</v>
      </c>
    </row>
    <row r="170" spans="2:65" s="10" customFormat="1" ht="29.85" customHeight="1" x14ac:dyDescent="0.3">
      <c r="B170" s="150"/>
      <c r="C170" s="151"/>
      <c r="D170" s="160" t="s">
        <v>175</v>
      </c>
      <c r="E170" s="160"/>
      <c r="F170" s="160"/>
      <c r="G170" s="160"/>
      <c r="H170" s="160"/>
      <c r="I170" s="160"/>
      <c r="J170" s="160"/>
      <c r="K170" s="160"/>
      <c r="L170" s="160"/>
      <c r="M170" s="160"/>
      <c r="N170" s="242">
        <f>BK170</f>
        <v>0</v>
      </c>
      <c r="O170" s="243"/>
      <c r="P170" s="243"/>
      <c r="Q170" s="243"/>
      <c r="R170" s="153"/>
      <c r="T170" s="154"/>
      <c r="U170" s="151"/>
      <c r="V170" s="151"/>
      <c r="W170" s="155">
        <f>SUM(W171:W182)</f>
        <v>0</v>
      </c>
      <c r="X170" s="151"/>
      <c r="Y170" s="155">
        <f>SUM(Y171:Y182)</f>
        <v>9.63002</v>
      </c>
      <c r="Z170" s="151"/>
      <c r="AA170" s="156">
        <f>SUM(AA171:AA182)</f>
        <v>0</v>
      </c>
      <c r="AR170" s="157" t="s">
        <v>76</v>
      </c>
      <c r="AT170" s="158" t="s">
        <v>68</v>
      </c>
      <c r="AU170" s="158" t="s">
        <v>76</v>
      </c>
      <c r="AY170" s="157" t="s">
        <v>216</v>
      </c>
      <c r="BK170" s="159">
        <f>SUM(BK171:BK182)</f>
        <v>0</v>
      </c>
    </row>
    <row r="171" spans="2:65" s="1" customFormat="1" ht="31.5" customHeight="1" x14ac:dyDescent="0.3">
      <c r="B171" s="132"/>
      <c r="C171" s="161" t="s">
        <v>286</v>
      </c>
      <c r="D171" s="161" t="s">
        <v>217</v>
      </c>
      <c r="E171" s="162"/>
      <c r="F171" s="246" t="s">
        <v>1269</v>
      </c>
      <c r="G171" s="247"/>
      <c r="H171" s="247"/>
      <c r="I171" s="247"/>
      <c r="J171" s="163" t="s">
        <v>369</v>
      </c>
      <c r="K171" s="164">
        <v>80</v>
      </c>
      <c r="L171" s="233">
        <v>0</v>
      </c>
      <c r="M171" s="247"/>
      <c r="N171" s="248">
        <f t="shared" ref="N171:N182" si="45">ROUND(L171*K171,2)</f>
        <v>0</v>
      </c>
      <c r="O171" s="247"/>
      <c r="P171" s="247"/>
      <c r="Q171" s="247"/>
      <c r="R171" s="134"/>
      <c r="T171" s="165" t="s">
        <v>3</v>
      </c>
      <c r="U171" s="40" t="s">
        <v>36</v>
      </c>
      <c r="V171" s="32"/>
      <c r="W171" s="166">
        <f t="shared" ref="W171:W182" si="46">V171*K171</f>
        <v>0</v>
      </c>
      <c r="X171" s="166">
        <v>9.7930000000000003E-2</v>
      </c>
      <c r="Y171" s="166">
        <f t="shared" ref="Y171:Y182" si="47">X171*K171</f>
        <v>7.8344000000000005</v>
      </c>
      <c r="Z171" s="166">
        <v>0</v>
      </c>
      <c r="AA171" s="167">
        <f t="shared" ref="AA171:AA182" si="48">Z171*K171</f>
        <v>0</v>
      </c>
      <c r="AR171" s="14" t="s">
        <v>220</v>
      </c>
      <c r="AT171" s="14" t="s">
        <v>217</v>
      </c>
      <c r="AU171" s="14" t="s">
        <v>80</v>
      </c>
      <c r="AY171" s="14" t="s">
        <v>216</v>
      </c>
      <c r="BE171" s="110">
        <f t="shared" ref="BE171:BE182" si="49">IF(U171="základná",N171,0)</f>
        <v>0</v>
      </c>
      <c r="BF171" s="110">
        <f t="shared" ref="BF171:BF182" si="50">IF(U171="znížená",N171,0)</f>
        <v>0</v>
      </c>
      <c r="BG171" s="110">
        <f t="shared" ref="BG171:BG182" si="51">IF(U171="zákl. prenesená",N171,0)</f>
        <v>0</v>
      </c>
      <c r="BH171" s="110">
        <f t="shared" ref="BH171:BH182" si="52">IF(U171="zníž. prenesená",N171,0)</f>
        <v>0</v>
      </c>
      <c r="BI171" s="110">
        <f t="shared" ref="BI171:BI182" si="53">IF(U171="nulová",N171,0)</f>
        <v>0</v>
      </c>
      <c r="BJ171" s="14" t="s">
        <v>80</v>
      </c>
      <c r="BK171" s="110">
        <f t="shared" ref="BK171:BK182" si="54">ROUND(L171*K171,2)</f>
        <v>0</v>
      </c>
      <c r="BL171" s="14" t="s">
        <v>220</v>
      </c>
      <c r="BM171" s="14" t="s">
        <v>282</v>
      </c>
    </row>
    <row r="172" spans="2:65" s="1" customFormat="1" ht="22.5" customHeight="1" x14ac:dyDescent="0.3">
      <c r="B172" s="132"/>
      <c r="C172" s="168" t="s">
        <v>289</v>
      </c>
      <c r="D172" s="168" t="s">
        <v>250</v>
      </c>
      <c r="E172" s="169"/>
      <c r="F172" s="251" t="s">
        <v>483</v>
      </c>
      <c r="G172" s="252"/>
      <c r="H172" s="252"/>
      <c r="I172" s="252"/>
      <c r="J172" s="170" t="s">
        <v>297</v>
      </c>
      <c r="K172" s="171">
        <v>80.8</v>
      </c>
      <c r="L172" s="253">
        <v>0</v>
      </c>
      <c r="M172" s="252"/>
      <c r="N172" s="254">
        <f t="shared" si="45"/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 t="shared" si="46"/>
        <v>0</v>
      </c>
      <c r="X172" s="166">
        <v>2.1999999999999999E-2</v>
      </c>
      <c r="Y172" s="166">
        <f t="shared" si="47"/>
        <v>1.7775999999999998</v>
      </c>
      <c r="Z172" s="166">
        <v>0</v>
      </c>
      <c r="AA172" s="167">
        <f t="shared" si="48"/>
        <v>0</v>
      </c>
      <c r="AR172" s="14" t="s">
        <v>230</v>
      </c>
      <c r="AT172" s="14" t="s">
        <v>250</v>
      </c>
      <c r="AU172" s="14" t="s">
        <v>80</v>
      </c>
      <c r="AY172" s="14" t="s">
        <v>216</v>
      </c>
      <c r="BE172" s="110">
        <f t="shared" si="49"/>
        <v>0</v>
      </c>
      <c r="BF172" s="110">
        <f t="shared" si="50"/>
        <v>0</v>
      </c>
      <c r="BG172" s="110">
        <f t="shared" si="51"/>
        <v>0</v>
      </c>
      <c r="BH172" s="110">
        <f t="shared" si="52"/>
        <v>0</v>
      </c>
      <c r="BI172" s="110">
        <f t="shared" si="53"/>
        <v>0</v>
      </c>
      <c r="BJ172" s="14" t="s">
        <v>80</v>
      </c>
      <c r="BK172" s="110">
        <f t="shared" si="54"/>
        <v>0</v>
      </c>
      <c r="BL172" s="14" t="s">
        <v>220</v>
      </c>
      <c r="BM172" s="14" t="s">
        <v>284</v>
      </c>
    </row>
    <row r="173" spans="2:65" s="1" customFormat="1" ht="31.5" customHeight="1" x14ac:dyDescent="0.3">
      <c r="B173" s="132"/>
      <c r="C173" s="161" t="s">
        <v>291</v>
      </c>
      <c r="D173" s="161" t="s">
        <v>217</v>
      </c>
      <c r="E173" s="162"/>
      <c r="F173" s="246" t="s">
        <v>489</v>
      </c>
      <c r="G173" s="247"/>
      <c r="H173" s="247"/>
      <c r="I173" s="247"/>
      <c r="J173" s="163" t="s">
        <v>262</v>
      </c>
      <c r="K173" s="164">
        <v>1.6</v>
      </c>
      <c r="L173" s="233">
        <v>0</v>
      </c>
      <c r="M173" s="247"/>
      <c r="N173" s="248">
        <f t="shared" si="45"/>
        <v>0</v>
      </c>
      <c r="O173" s="247"/>
      <c r="P173" s="247"/>
      <c r="Q173" s="247"/>
      <c r="R173" s="134"/>
      <c r="T173" s="165" t="s">
        <v>3</v>
      </c>
      <c r="U173" s="40" t="s">
        <v>36</v>
      </c>
      <c r="V173" s="32"/>
      <c r="W173" s="166">
        <f t="shared" si="46"/>
        <v>0</v>
      </c>
      <c r="X173" s="166">
        <v>4.6250000000000002E-4</v>
      </c>
      <c r="Y173" s="166">
        <f t="shared" si="47"/>
        <v>7.400000000000001E-4</v>
      </c>
      <c r="Z173" s="166">
        <v>0</v>
      </c>
      <c r="AA173" s="167">
        <f t="shared" si="48"/>
        <v>0</v>
      </c>
      <c r="AR173" s="14" t="s">
        <v>220</v>
      </c>
      <c r="AT173" s="14" t="s">
        <v>217</v>
      </c>
      <c r="AU173" s="14" t="s">
        <v>80</v>
      </c>
      <c r="AY173" s="14" t="s">
        <v>216</v>
      </c>
      <c r="BE173" s="110">
        <f t="shared" si="49"/>
        <v>0</v>
      </c>
      <c r="BF173" s="110">
        <f t="shared" si="50"/>
        <v>0</v>
      </c>
      <c r="BG173" s="110">
        <f t="shared" si="51"/>
        <v>0</v>
      </c>
      <c r="BH173" s="110">
        <f t="shared" si="52"/>
        <v>0</v>
      </c>
      <c r="BI173" s="110">
        <f t="shared" si="53"/>
        <v>0</v>
      </c>
      <c r="BJ173" s="14" t="s">
        <v>80</v>
      </c>
      <c r="BK173" s="110">
        <f t="shared" si="54"/>
        <v>0</v>
      </c>
      <c r="BL173" s="14" t="s">
        <v>220</v>
      </c>
      <c r="BM173" s="14" t="s">
        <v>286</v>
      </c>
    </row>
    <row r="174" spans="2:65" s="1" customFormat="1" ht="44.25" customHeight="1" x14ac:dyDescent="0.3">
      <c r="B174" s="132"/>
      <c r="C174" s="161" t="s">
        <v>293</v>
      </c>
      <c r="D174" s="161" t="s">
        <v>217</v>
      </c>
      <c r="E174" s="162"/>
      <c r="F174" s="246" t="s">
        <v>533</v>
      </c>
      <c r="G174" s="247"/>
      <c r="H174" s="247"/>
      <c r="I174" s="247"/>
      <c r="J174" s="163" t="s">
        <v>297</v>
      </c>
      <c r="K174" s="164">
        <v>32</v>
      </c>
      <c r="L174" s="233">
        <v>0</v>
      </c>
      <c r="M174" s="247"/>
      <c r="N174" s="248">
        <f t="shared" si="45"/>
        <v>0</v>
      </c>
      <c r="O174" s="247"/>
      <c r="P174" s="247"/>
      <c r="Q174" s="247"/>
      <c r="R174" s="134"/>
      <c r="T174" s="165" t="s">
        <v>3</v>
      </c>
      <c r="U174" s="40" t="s">
        <v>36</v>
      </c>
      <c r="V174" s="32"/>
      <c r="W174" s="166">
        <f t="shared" si="46"/>
        <v>0</v>
      </c>
      <c r="X174" s="166">
        <v>2.5000000000000001E-4</v>
      </c>
      <c r="Y174" s="166">
        <f t="shared" si="47"/>
        <v>8.0000000000000002E-3</v>
      </c>
      <c r="Z174" s="166">
        <v>0</v>
      </c>
      <c r="AA174" s="167">
        <f t="shared" si="48"/>
        <v>0</v>
      </c>
      <c r="AR174" s="14" t="s">
        <v>220</v>
      </c>
      <c r="AT174" s="14" t="s">
        <v>217</v>
      </c>
      <c r="AU174" s="14" t="s">
        <v>80</v>
      </c>
      <c r="AY174" s="14" t="s">
        <v>216</v>
      </c>
      <c r="BE174" s="110">
        <f t="shared" si="49"/>
        <v>0</v>
      </c>
      <c r="BF174" s="110">
        <f t="shared" si="50"/>
        <v>0</v>
      </c>
      <c r="BG174" s="110">
        <f t="shared" si="51"/>
        <v>0</v>
      </c>
      <c r="BH174" s="110">
        <f t="shared" si="52"/>
        <v>0</v>
      </c>
      <c r="BI174" s="110">
        <f t="shared" si="53"/>
        <v>0</v>
      </c>
      <c r="BJ174" s="14" t="s">
        <v>80</v>
      </c>
      <c r="BK174" s="110">
        <f t="shared" si="54"/>
        <v>0</v>
      </c>
      <c r="BL174" s="14" t="s">
        <v>220</v>
      </c>
      <c r="BM174" s="14" t="s">
        <v>289</v>
      </c>
    </row>
    <row r="175" spans="2:65" s="1" customFormat="1" ht="44.25" customHeight="1" x14ac:dyDescent="0.3">
      <c r="B175" s="132"/>
      <c r="C175" s="161" t="s">
        <v>295</v>
      </c>
      <c r="D175" s="161" t="s">
        <v>217</v>
      </c>
      <c r="E175" s="162"/>
      <c r="F175" s="246" t="s">
        <v>1306</v>
      </c>
      <c r="G175" s="247"/>
      <c r="H175" s="247"/>
      <c r="I175" s="247"/>
      <c r="J175" s="163" t="s">
        <v>297</v>
      </c>
      <c r="K175" s="164">
        <v>10</v>
      </c>
      <c r="L175" s="233">
        <v>0</v>
      </c>
      <c r="M175" s="247"/>
      <c r="N175" s="248">
        <f t="shared" si="45"/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 t="shared" si="46"/>
        <v>0</v>
      </c>
      <c r="X175" s="166">
        <v>4.4000000000000002E-4</v>
      </c>
      <c r="Y175" s="166">
        <f t="shared" si="47"/>
        <v>4.4000000000000003E-3</v>
      </c>
      <c r="Z175" s="166">
        <v>0</v>
      </c>
      <c r="AA175" s="167">
        <f t="shared" si="48"/>
        <v>0</v>
      </c>
      <c r="AR175" s="14" t="s">
        <v>220</v>
      </c>
      <c r="AT175" s="14" t="s">
        <v>217</v>
      </c>
      <c r="AU175" s="14" t="s">
        <v>80</v>
      </c>
      <c r="AY175" s="14" t="s">
        <v>216</v>
      </c>
      <c r="BE175" s="110">
        <f t="shared" si="49"/>
        <v>0</v>
      </c>
      <c r="BF175" s="110">
        <f t="shared" si="50"/>
        <v>0</v>
      </c>
      <c r="BG175" s="110">
        <f t="shared" si="51"/>
        <v>0</v>
      </c>
      <c r="BH175" s="110">
        <f t="shared" si="52"/>
        <v>0</v>
      </c>
      <c r="BI175" s="110">
        <f t="shared" si="53"/>
        <v>0</v>
      </c>
      <c r="BJ175" s="14" t="s">
        <v>80</v>
      </c>
      <c r="BK175" s="110">
        <f t="shared" si="54"/>
        <v>0</v>
      </c>
      <c r="BL175" s="14" t="s">
        <v>220</v>
      </c>
      <c r="BM175" s="14" t="s">
        <v>291</v>
      </c>
    </row>
    <row r="176" spans="2:65" s="1" customFormat="1" ht="44.25" customHeight="1" x14ac:dyDescent="0.3">
      <c r="B176" s="132"/>
      <c r="C176" s="161" t="s">
        <v>298</v>
      </c>
      <c r="D176" s="161" t="s">
        <v>217</v>
      </c>
      <c r="E176" s="162"/>
      <c r="F176" s="246" t="s">
        <v>1307</v>
      </c>
      <c r="G176" s="247"/>
      <c r="H176" s="247"/>
      <c r="I176" s="247"/>
      <c r="J176" s="163" t="s">
        <v>297</v>
      </c>
      <c r="K176" s="164">
        <v>2</v>
      </c>
      <c r="L176" s="233">
        <v>0</v>
      </c>
      <c r="M176" s="247"/>
      <c r="N176" s="248">
        <f t="shared" si="45"/>
        <v>0</v>
      </c>
      <c r="O176" s="247"/>
      <c r="P176" s="247"/>
      <c r="Q176" s="247"/>
      <c r="R176" s="134"/>
      <c r="T176" s="165" t="s">
        <v>3</v>
      </c>
      <c r="U176" s="40" t="s">
        <v>36</v>
      </c>
      <c r="V176" s="32"/>
      <c r="W176" s="166">
        <f t="shared" si="46"/>
        <v>0</v>
      </c>
      <c r="X176" s="166">
        <v>6.8000000000000005E-4</v>
      </c>
      <c r="Y176" s="166">
        <f t="shared" si="47"/>
        <v>1.3600000000000001E-3</v>
      </c>
      <c r="Z176" s="166">
        <v>0</v>
      </c>
      <c r="AA176" s="167">
        <f t="shared" si="48"/>
        <v>0</v>
      </c>
      <c r="AR176" s="14" t="s">
        <v>220</v>
      </c>
      <c r="AT176" s="14" t="s">
        <v>217</v>
      </c>
      <c r="AU176" s="14" t="s">
        <v>80</v>
      </c>
      <c r="AY176" s="14" t="s">
        <v>216</v>
      </c>
      <c r="BE176" s="110">
        <f t="shared" si="49"/>
        <v>0</v>
      </c>
      <c r="BF176" s="110">
        <f t="shared" si="50"/>
        <v>0</v>
      </c>
      <c r="BG176" s="110">
        <f t="shared" si="51"/>
        <v>0</v>
      </c>
      <c r="BH176" s="110">
        <f t="shared" si="52"/>
        <v>0</v>
      </c>
      <c r="BI176" s="110">
        <f t="shared" si="53"/>
        <v>0</v>
      </c>
      <c r="BJ176" s="14" t="s">
        <v>80</v>
      </c>
      <c r="BK176" s="110">
        <f t="shared" si="54"/>
        <v>0</v>
      </c>
      <c r="BL176" s="14" t="s">
        <v>220</v>
      </c>
      <c r="BM176" s="14" t="s">
        <v>293</v>
      </c>
    </row>
    <row r="177" spans="2:65" s="1" customFormat="1" ht="22.5" customHeight="1" x14ac:dyDescent="0.3">
      <c r="B177" s="132"/>
      <c r="C177" s="168" t="s">
        <v>300</v>
      </c>
      <c r="D177" s="168" t="s">
        <v>250</v>
      </c>
      <c r="E177" s="169"/>
      <c r="F177" s="251" t="s">
        <v>1308</v>
      </c>
      <c r="G177" s="252"/>
      <c r="H177" s="252"/>
      <c r="I177" s="252"/>
      <c r="J177" s="170" t="s">
        <v>297</v>
      </c>
      <c r="K177" s="171">
        <v>32</v>
      </c>
      <c r="L177" s="253">
        <v>0</v>
      </c>
      <c r="M177" s="252"/>
      <c r="N177" s="254">
        <f t="shared" si="45"/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 t="shared" si="46"/>
        <v>0</v>
      </c>
      <c r="X177" s="166">
        <v>0</v>
      </c>
      <c r="Y177" s="166">
        <f t="shared" si="47"/>
        <v>0</v>
      </c>
      <c r="Z177" s="166">
        <v>0</v>
      </c>
      <c r="AA177" s="167">
        <f t="shared" si="48"/>
        <v>0</v>
      </c>
      <c r="AR177" s="14" t="s">
        <v>230</v>
      </c>
      <c r="AT177" s="14" t="s">
        <v>250</v>
      </c>
      <c r="AU177" s="14" t="s">
        <v>80</v>
      </c>
      <c r="AY177" s="14" t="s">
        <v>216</v>
      </c>
      <c r="BE177" s="110">
        <f t="shared" si="49"/>
        <v>0</v>
      </c>
      <c r="BF177" s="110">
        <f t="shared" si="50"/>
        <v>0</v>
      </c>
      <c r="BG177" s="110">
        <f t="shared" si="51"/>
        <v>0</v>
      </c>
      <c r="BH177" s="110">
        <f t="shared" si="52"/>
        <v>0</v>
      </c>
      <c r="BI177" s="110">
        <f t="shared" si="53"/>
        <v>0</v>
      </c>
      <c r="BJ177" s="14" t="s">
        <v>80</v>
      </c>
      <c r="BK177" s="110">
        <f t="shared" si="54"/>
        <v>0</v>
      </c>
      <c r="BL177" s="14" t="s">
        <v>220</v>
      </c>
      <c r="BM177" s="14" t="s">
        <v>295</v>
      </c>
    </row>
    <row r="178" spans="2:65" s="1" customFormat="1" ht="22.5" customHeight="1" x14ac:dyDescent="0.3">
      <c r="B178" s="132"/>
      <c r="C178" s="168" t="s">
        <v>302</v>
      </c>
      <c r="D178" s="168" t="s">
        <v>250</v>
      </c>
      <c r="E178" s="169"/>
      <c r="F178" s="251" t="s">
        <v>1309</v>
      </c>
      <c r="G178" s="252"/>
      <c r="H178" s="252"/>
      <c r="I178" s="252"/>
      <c r="J178" s="170" t="s">
        <v>297</v>
      </c>
      <c r="K178" s="171">
        <v>2</v>
      </c>
      <c r="L178" s="253">
        <v>0</v>
      </c>
      <c r="M178" s="252"/>
      <c r="N178" s="254">
        <f t="shared" si="45"/>
        <v>0</v>
      </c>
      <c r="O178" s="247"/>
      <c r="P178" s="247"/>
      <c r="Q178" s="247"/>
      <c r="R178" s="134"/>
      <c r="T178" s="165" t="s">
        <v>3</v>
      </c>
      <c r="U178" s="40" t="s">
        <v>36</v>
      </c>
      <c r="V178" s="32"/>
      <c r="W178" s="166">
        <f t="shared" si="46"/>
        <v>0</v>
      </c>
      <c r="X178" s="166">
        <v>0</v>
      </c>
      <c r="Y178" s="166">
        <f t="shared" si="47"/>
        <v>0</v>
      </c>
      <c r="Z178" s="166">
        <v>0</v>
      </c>
      <c r="AA178" s="167">
        <f t="shared" si="48"/>
        <v>0</v>
      </c>
      <c r="AR178" s="14" t="s">
        <v>230</v>
      </c>
      <c r="AT178" s="14" t="s">
        <v>250</v>
      </c>
      <c r="AU178" s="14" t="s">
        <v>80</v>
      </c>
      <c r="AY178" s="14" t="s">
        <v>216</v>
      </c>
      <c r="BE178" s="110">
        <f t="shared" si="49"/>
        <v>0</v>
      </c>
      <c r="BF178" s="110">
        <f t="shared" si="50"/>
        <v>0</v>
      </c>
      <c r="BG178" s="110">
        <f t="shared" si="51"/>
        <v>0</v>
      </c>
      <c r="BH178" s="110">
        <f t="shared" si="52"/>
        <v>0</v>
      </c>
      <c r="BI178" s="110">
        <f t="shared" si="53"/>
        <v>0</v>
      </c>
      <c r="BJ178" s="14" t="s">
        <v>80</v>
      </c>
      <c r="BK178" s="110">
        <f t="shared" si="54"/>
        <v>0</v>
      </c>
      <c r="BL178" s="14" t="s">
        <v>220</v>
      </c>
      <c r="BM178" s="14" t="s">
        <v>298</v>
      </c>
    </row>
    <row r="179" spans="2:65" s="1" customFormat="1" ht="22.5" customHeight="1" x14ac:dyDescent="0.3">
      <c r="B179" s="132"/>
      <c r="C179" s="168" t="s">
        <v>304</v>
      </c>
      <c r="D179" s="168" t="s">
        <v>250</v>
      </c>
      <c r="E179" s="169"/>
      <c r="F179" s="251" t="s">
        <v>1310</v>
      </c>
      <c r="G179" s="252"/>
      <c r="H179" s="252"/>
      <c r="I179" s="252"/>
      <c r="J179" s="170" t="s">
        <v>297</v>
      </c>
      <c r="K179" s="171">
        <v>10</v>
      </c>
      <c r="L179" s="253">
        <v>0</v>
      </c>
      <c r="M179" s="252"/>
      <c r="N179" s="254">
        <f t="shared" si="45"/>
        <v>0</v>
      </c>
      <c r="O179" s="247"/>
      <c r="P179" s="247"/>
      <c r="Q179" s="247"/>
      <c r="R179" s="134"/>
      <c r="T179" s="165" t="s">
        <v>3</v>
      </c>
      <c r="U179" s="40" t="s">
        <v>36</v>
      </c>
      <c r="V179" s="32"/>
      <c r="W179" s="166">
        <f t="shared" si="46"/>
        <v>0</v>
      </c>
      <c r="X179" s="166">
        <v>0</v>
      </c>
      <c r="Y179" s="166">
        <f t="shared" si="47"/>
        <v>0</v>
      </c>
      <c r="Z179" s="166">
        <v>0</v>
      </c>
      <c r="AA179" s="167">
        <f t="shared" si="48"/>
        <v>0</v>
      </c>
      <c r="AR179" s="14" t="s">
        <v>230</v>
      </c>
      <c r="AT179" s="14" t="s">
        <v>250</v>
      </c>
      <c r="AU179" s="14" t="s">
        <v>80</v>
      </c>
      <c r="AY179" s="14" t="s">
        <v>216</v>
      </c>
      <c r="BE179" s="110">
        <f t="shared" si="49"/>
        <v>0</v>
      </c>
      <c r="BF179" s="110">
        <f t="shared" si="50"/>
        <v>0</v>
      </c>
      <c r="BG179" s="110">
        <f t="shared" si="51"/>
        <v>0</v>
      </c>
      <c r="BH179" s="110">
        <f t="shared" si="52"/>
        <v>0</v>
      </c>
      <c r="BI179" s="110">
        <f t="shared" si="53"/>
        <v>0</v>
      </c>
      <c r="BJ179" s="14" t="s">
        <v>80</v>
      </c>
      <c r="BK179" s="110">
        <f t="shared" si="54"/>
        <v>0</v>
      </c>
      <c r="BL179" s="14" t="s">
        <v>220</v>
      </c>
      <c r="BM179" s="14" t="s">
        <v>300</v>
      </c>
    </row>
    <row r="180" spans="2:65" s="1" customFormat="1" ht="31.5" customHeight="1" x14ac:dyDescent="0.3">
      <c r="B180" s="132"/>
      <c r="C180" s="168" t="s">
        <v>306</v>
      </c>
      <c r="D180" s="168" t="s">
        <v>250</v>
      </c>
      <c r="E180" s="169"/>
      <c r="F180" s="251" t="s">
        <v>1311</v>
      </c>
      <c r="G180" s="252"/>
      <c r="H180" s="252"/>
      <c r="I180" s="252"/>
      <c r="J180" s="170" t="s">
        <v>297</v>
      </c>
      <c r="K180" s="171">
        <v>22</v>
      </c>
      <c r="L180" s="253">
        <v>0</v>
      </c>
      <c r="M180" s="252"/>
      <c r="N180" s="254">
        <f t="shared" si="45"/>
        <v>0</v>
      </c>
      <c r="O180" s="247"/>
      <c r="P180" s="247"/>
      <c r="Q180" s="247"/>
      <c r="R180" s="134"/>
      <c r="T180" s="165" t="s">
        <v>3</v>
      </c>
      <c r="U180" s="40" t="s">
        <v>36</v>
      </c>
      <c r="V180" s="32"/>
      <c r="W180" s="166">
        <f t="shared" si="46"/>
        <v>0</v>
      </c>
      <c r="X180" s="166">
        <v>0</v>
      </c>
      <c r="Y180" s="166">
        <f t="shared" si="47"/>
        <v>0</v>
      </c>
      <c r="Z180" s="166">
        <v>0</v>
      </c>
      <c r="AA180" s="167">
        <f t="shared" si="48"/>
        <v>0</v>
      </c>
      <c r="AR180" s="14" t="s">
        <v>230</v>
      </c>
      <c r="AT180" s="14" t="s">
        <v>250</v>
      </c>
      <c r="AU180" s="14" t="s">
        <v>80</v>
      </c>
      <c r="AY180" s="14" t="s">
        <v>216</v>
      </c>
      <c r="BE180" s="110">
        <f t="shared" si="49"/>
        <v>0</v>
      </c>
      <c r="BF180" s="110">
        <f t="shared" si="50"/>
        <v>0</v>
      </c>
      <c r="BG180" s="110">
        <f t="shared" si="51"/>
        <v>0</v>
      </c>
      <c r="BH180" s="110">
        <f t="shared" si="52"/>
        <v>0</v>
      </c>
      <c r="BI180" s="110">
        <f t="shared" si="53"/>
        <v>0</v>
      </c>
      <c r="BJ180" s="14" t="s">
        <v>80</v>
      </c>
      <c r="BK180" s="110">
        <f t="shared" si="54"/>
        <v>0</v>
      </c>
      <c r="BL180" s="14" t="s">
        <v>220</v>
      </c>
      <c r="BM180" s="14" t="s">
        <v>302</v>
      </c>
    </row>
    <row r="181" spans="2:65" s="1" customFormat="1" ht="31.5" customHeight="1" x14ac:dyDescent="0.3">
      <c r="B181" s="132"/>
      <c r="C181" s="161" t="s">
        <v>308</v>
      </c>
      <c r="D181" s="161" t="s">
        <v>217</v>
      </c>
      <c r="E181" s="162"/>
      <c r="F181" s="246" t="s">
        <v>1312</v>
      </c>
      <c r="G181" s="247"/>
      <c r="H181" s="247"/>
      <c r="I181" s="247"/>
      <c r="J181" s="163" t="s">
        <v>297</v>
      </c>
      <c r="K181" s="164">
        <v>352</v>
      </c>
      <c r="L181" s="233">
        <v>0</v>
      </c>
      <c r="M181" s="247"/>
      <c r="N181" s="248">
        <f t="shared" si="45"/>
        <v>0</v>
      </c>
      <c r="O181" s="247"/>
      <c r="P181" s="247"/>
      <c r="Q181" s="247"/>
      <c r="R181" s="134"/>
      <c r="T181" s="165" t="s">
        <v>3</v>
      </c>
      <c r="U181" s="40" t="s">
        <v>36</v>
      </c>
      <c r="V181" s="32"/>
      <c r="W181" s="166">
        <f t="shared" si="46"/>
        <v>0</v>
      </c>
      <c r="X181" s="166">
        <v>1.0000000000000001E-5</v>
      </c>
      <c r="Y181" s="166">
        <f t="shared" si="47"/>
        <v>3.5200000000000001E-3</v>
      </c>
      <c r="Z181" s="166">
        <v>0</v>
      </c>
      <c r="AA181" s="167">
        <f t="shared" si="48"/>
        <v>0</v>
      </c>
      <c r="AR181" s="14" t="s">
        <v>220</v>
      </c>
      <c r="AT181" s="14" t="s">
        <v>217</v>
      </c>
      <c r="AU181" s="14" t="s">
        <v>80</v>
      </c>
      <c r="AY181" s="14" t="s">
        <v>216</v>
      </c>
      <c r="BE181" s="110">
        <f t="shared" si="49"/>
        <v>0</v>
      </c>
      <c r="BF181" s="110">
        <f t="shared" si="50"/>
        <v>0</v>
      </c>
      <c r="BG181" s="110">
        <f t="shared" si="51"/>
        <v>0</v>
      </c>
      <c r="BH181" s="110">
        <f t="shared" si="52"/>
        <v>0</v>
      </c>
      <c r="BI181" s="110">
        <f t="shared" si="53"/>
        <v>0</v>
      </c>
      <c r="BJ181" s="14" t="s">
        <v>80</v>
      </c>
      <c r="BK181" s="110">
        <f t="shared" si="54"/>
        <v>0</v>
      </c>
      <c r="BL181" s="14" t="s">
        <v>220</v>
      </c>
      <c r="BM181" s="14" t="s">
        <v>1313</v>
      </c>
    </row>
    <row r="182" spans="2:65" s="1" customFormat="1" ht="31.5" customHeight="1" x14ac:dyDescent="0.3">
      <c r="B182" s="132"/>
      <c r="C182" s="168" t="s">
        <v>310</v>
      </c>
      <c r="D182" s="168" t="s">
        <v>250</v>
      </c>
      <c r="E182" s="169"/>
      <c r="F182" s="251" t="s">
        <v>1314</v>
      </c>
      <c r="G182" s="252"/>
      <c r="H182" s="252"/>
      <c r="I182" s="252"/>
      <c r="J182" s="170" t="s">
        <v>297</v>
      </c>
      <c r="K182" s="171">
        <v>352</v>
      </c>
      <c r="L182" s="253">
        <v>0</v>
      </c>
      <c r="M182" s="252"/>
      <c r="N182" s="254">
        <f t="shared" si="45"/>
        <v>0</v>
      </c>
      <c r="O182" s="247"/>
      <c r="P182" s="247"/>
      <c r="Q182" s="247"/>
      <c r="R182" s="134"/>
      <c r="T182" s="165" t="s">
        <v>3</v>
      </c>
      <c r="U182" s="40" t="s">
        <v>36</v>
      </c>
      <c r="V182" s="32"/>
      <c r="W182" s="166">
        <f t="shared" si="46"/>
        <v>0</v>
      </c>
      <c r="X182" s="166">
        <v>0</v>
      </c>
      <c r="Y182" s="166">
        <f t="shared" si="47"/>
        <v>0</v>
      </c>
      <c r="Z182" s="166">
        <v>0</v>
      </c>
      <c r="AA182" s="167">
        <f t="shared" si="48"/>
        <v>0</v>
      </c>
      <c r="AR182" s="14" t="s">
        <v>230</v>
      </c>
      <c r="AT182" s="14" t="s">
        <v>250</v>
      </c>
      <c r="AU182" s="14" t="s">
        <v>80</v>
      </c>
      <c r="AY182" s="14" t="s">
        <v>216</v>
      </c>
      <c r="BE182" s="110">
        <f t="shared" si="49"/>
        <v>0</v>
      </c>
      <c r="BF182" s="110">
        <f t="shared" si="50"/>
        <v>0</v>
      </c>
      <c r="BG182" s="110">
        <f t="shared" si="51"/>
        <v>0</v>
      </c>
      <c r="BH182" s="110">
        <f t="shared" si="52"/>
        <v>0</v>
      </c>
      <c r="BI182" s="110">
        <f t="shared" si="53"/>
        <v>0</v>
      </c>
      <c r="BJ182" s="14" t="s">
        <v>80</v>
      </c>
      <c r="BK182" s="110">
        <f t="shared" si="54"/>
        <v>0</v>
      </c>
      <c r="BL182" s="14" t="s">
        <v>220</v>
      </c>
      <c r="BM182" s="14" t="s">
        <v>1315</v>
      </c>
    </row>
    <row r="183" spans="2:65" s="10" customFormat="1" ht="29.85" customHeight="1" x14ac:dyDescent="0.3">
      <c r="B183" s="150"/>
      <c r="C183" s="151"/>
      <c r="D183" s="160" t="s">
        <v>176</v>
      </c>
      <c r="E183" s="160"/>
      <c r="F183" s="160"/>
      <c r="G183" s="160"/>
      <c r="H183" s="160"/>
      <c r="I183" s="160"/>
      <c r="J183" s="160"/>
      <c r="K183" s="160"/>
      <c r="L183" s="160"/>
      <c r="M183" s="160"/>
      <c r="N183" s="242">
        <f>BK183</f>
        <v>0</v>
      </c>
      <c r="O183" s="243"/>
      <c r="P183" s="243"/>
      <c r="Q183" s="243"/>
      <c r="R183" s="153"/>
      <c r="T183" s="154"/>
      <c r="U183" s="151"/>
      <c r="V183" s="151"/>
      <c r="W183" s="155">
        <f>SUM(W184:W185)</f>
        <v>0</v>
      </c>
      <c r="X183" s="151"/>
      <c r="Y183" s="155">
        <f>SUM(Y184:Y185)</f>
        <v>0</v>
      </c>
      <c r="Z183" s="151"/>
      <c r="AA183" s="156">
        <f>SUM(AA184:AA185)</f>
        <v>0</v>
      </c>
      <c r="AR183" s="157" t="s">
        <v>76</v>
      </c>
      <c r="AT183" s="158" t="s">
        <v>68</v>
      </c>
      <c r="AU183" s="158" t="s">
        <v>76</v>
      </c>
      <c r="AY183" s="157" t="s">
        <v>216</v>
      </c>
      <c r="BK183" s="159">
        <f>SUM(BK184:BK185)</f>
        <v>0</v>
      </c>
    </row>
    <row r="184" spans="2:65" s="1" customFormat="1" ht="44.25" customHeight="1" x14ac:dyDescent="0.3">
      <c r="B184" s="132"/>
      <c r="C184" s="161" t="s">
        <v>312</v>
      </c>
      <c r="D184" s="161" t="s">
        <v>217</v>
      </c>
      <c r="E184" s="162"/>
      <c r="F184" s="246" t="s">
        <v>1316</v>
      </c>
      <c r="G184" s="247"/>
      <c r="H184" s="247"/>
      <c r="I184" s="247"/>
      <c r="J184" s="163" t="s">
        <v>245</v>
      </c>
      <c r="K184" s="164">
        <v>133.346</v>
      </c>
      <c r="L184" s="233">
        <v>0</v>
      </c>
      <c r="M184" s="247"/>
      <c r="N184" s="248">
        <f>ROUND(L184*K184,2)</f>
        <v>0</v>
      </c>
      <c r="O184" s="247"/>
      <c r="P184" s="247"/>
      <c r="Q184" s="247"/>
      <c r="R184" s="134"/>
      <c r="T184" s="165" t="s">
        <v>3</v>
      </c>
      <c r="U184" s="40" t="s">
        <v>36</v>
      </c>
      <c r="V184" s="32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14" t="s">
        <v>220</v>
      </c>
      <c r="AT184" s="14" t="s">
        <v>217</v>
      </c>
      <c r="AU184" s="14" t="s">
        <v>80</v>
      </c>
      <c r="AY184" s="14" t="s">
        <v>216</v>
      </c>
      <c r="BE184" s="110">
        <f>IF(U184="základná",N184,0)</f>
        <v>0</v>
      </c>
      <c r="BF184" s="110">
        <f>IF(U184="znížená",N184,0)</f>
        <v>0</v>
      </c>
      <c r="BG184" s="110">
        <f>IF(U184="zákl. prenesená",N184,0)</f>
        <v>0</v>
      </c>
      <c r="BH184" s="110">
        <f>IF(U184="zníž. prenesená",N184,0)</f>
        <v>0</v>
      </c>
      <c r="BI184" s="110">
        <f>IF(U184="nulová",N184,0)</f>
        <v>0</v>
      </c>
      <c r="BJ184" s="14" t="s">
        <v>80</v>
      </c>
      <c r="BK184" s="110">
        <f>ROUND(L184*K184,2)</f>
        <v>0</v>
      </c>
      <c r="BL184" s="14" t="s">
        <v>220</v>
      </c>
      <c r="BM184" s="14" t="s">
        <v>304</v>
      </c>
    </row>
    <row r="185" spans="2:65" s="1" customFormat="1" ht="31.5" customHeight="1" x14ac:dyDescent="0.3">
      <c r="B185" s="132"/>
      <c r="C185" s="161" t="s">
        <v>314</v>
      </c>
      <c r="D185" s="161" t="s">
        <v>217</v>
      </c>
      <c r="E185" s="162"/>
      <c r="F185" s="246" t="s">
        <v>1214</v>
      </c>
      <c r="G185" s="247"/>
      <c r="H185" s="247"/>
      <c r="I185" s="247"/>
      <c r="J185" s="163" t="s">
        <v>245</v>
      </c>
      <c r="K185" s="164">
        <v>133.346</v>
      </c>
      <c r="L185" s="233">
        <v>0</v>
      </c>
      <c r="M185" s="247"/>
      <c r="N185" s="248">
        <f>ROUND(L185*K185,2)</f>
        <v>0</v>
      </c>
      <c r="O185" s="247"/>
      <c r="P185" s="247"/>
      <c r="Q185" s="247"/>
      <c r="R185" s="134"/>
      <c r="T185" s="165" t="s">
        <v>3</v>
      </c>
      <c r="U185" s="40" t="s">
        <v>36</v>
      </c>
      <c r="V185" s="32"/>
      <c r="W185" s="166">
        <f>V185*K185</f>
        <v>0</v>
      </c>
      <c r="X185" s="166">
        <v>0</v>
      </c>
      <c r="Y185" s="166">
        <f>X185*K185</f>
        <v>0</v>
      </c>
      <c r="Z185" s="166">
        <v>0</v>
      </c>
      <c r="AA185" s="167">
        <f>Z185*K185</f>
        <v>0</v>
      </c>
      <c r="AR185" s="14" t="s">
        <v>220</v>
      </c>
      <c r="AT185" s="14" t="s">
        <v>217</v>
      </c>
      <c r="AU185" s="14" t="s">
        <v>80</v>
      </c>
      <c r="AY185" s="14" t="s">
        <v>216</v>
      </c>
      <c r="BE185" s="110">
        <f>IF(U185="základná",N185,0)</f>
        <v>0</v>
      </c>
      <c r="BF185" s="110">
        <f>IF(U185="znížená",N185,0)</f>
        <v>0</v>
      </c>
      <c r="BG185" s="110">
        <f>IF(U185="zákl. prenesená",N185,0)</f>
        <v>0</v>
      </c>
      <c r="BH185" s="110">
        <f>IF(U185="zníž. prenesená",N185,0)</f>
        <v>0</v>
      </c>
      <c r="BI185" s="110">
        <f>IF(U185="nulová",N185,0)</f>
        <v>0</v>
      </c>
      <c r="BJ185" s="14" t="s">
        <v>80</v>
      </c>
      <c r="BK185" s="110">
        <f>ROUND(L185*K185,2)</f>
        <v>0</v>
      </c>
      <c r="BL185" s="14" t="s">
        <v>220</v>
      </c>
      <c r="BM185" s="14" t="s">
        <v>306</v>
      </c>
    </row>
    <row r="186" spans="2:65" s="10" customFormat="1" ht="37.35" customHeight="1" x14ac:dyDescent="0.35">
      <c r="B186" s="150"/>
      <c r="C186" s="151"/>
      <c r="D186" s="152" t="s">
        <v>177</v>
      </c>
      <c r="E186" s="152"/>
      <c r="F186" s="152"/>
      <c r="G186" s="152"/>
      <c r="H186" s="152"/>
      <c r="I186" s="152"/>
      <c r="J186" s="152"/>
      <c r="K186" s="152"/>
      <c r="L186" s="152"/>
      <c r="M186" s="152"/>
      <c r="N186" s="244">
        <f>BK186</f>
        <v>0</v>
      </c>
      <c r="O186" s="245"/>
      <c r="P186" s="245"/>
      <c r="Q186" s="245"/>
      <c r="R186" s="153"/>
      <c r="T186" s="154"/>
      <c r="U186" s="151"/>
      <c r="V186" s="151"/>
      <c r="W186" s="155">
        <f>W187+W192</f>
        <v>0</v>
      </c>
      <c r="X186" s="151"/>
      <c r="Y186" s="155">
        <f>Y187+Y192</f>
        <v>2.652810000000001</v>
      </c>
      <c r="Z186" s="151"/>
      <c r="AA186" s="156">
        <f>AA187+AA192</f>
        <v>0</v>
      </c>
      <c r="AR186" s="157" t="s">
        <v>80</v>
      </c>
      <c r="AT186" s="158" t="s">
        <v>68</v>
      </c>
      <c r="AU186" s="158" t="s">
        <v>69</v>
      </c>
      <c r="AY186" s="157" t="s">
        <v>216</v>
      </c>
      <c r="BK186" s="159">
        <f>BK187+BK192</f>
        <v>0</v>
      </c>
    </row>
    <row r="187" spans="2:65" s="10" customFormat="1" ht="19.899999999999999" customHeight="1" x14ac:dyDescent="0.3">
      <c r="B187" s="150"/>
      <c r="C187" s="151"/>
      <c r="D187" s="160" t="s">
        <v>186</v>
      </c>
      <c r="E187" s="160"/>
      <c r="F187" s="160"/>
      <c r="G187" s="160"/>
      <c r="H187" s="160"/>
      <c r="I187" s="160"/>
      <c r="J187" s="160"/>
      <c r="K187" s="160"/>
      <c r="L187" s="160"/>
      <c r="M187" s="160"/>
      <c r="N187" s="240">
        <f>BK187</f>
        <v>0</v>
      </c>
      <c r="O187" s="241"/>
      <c r="P187" s="241"/>
      <c r="Q187" s="241"/>
      <c r="R187" s="153"/>
      <c r="T187" s="154"/>
      <c r="U187" s="151"/>
      <c r="V187" s="151"/>
      <c r="W187" s="155">
        <f>SUM(W188:W191)</f>
        <v>0</v>
      </c>
      <c r="X187" s="151"/>
      <c r="Y187" s="155">
        <f>SUM(Y188:Y191)</f>
        <v>3.4999999999999996E-3</v>
      </c>
      <c r="Z187" s="151"/>
      <c r="AA187" s="156">
        <f>SUM(AA188:AA191)</f>
        <v>0</v>
      </c>
      <c r="AR187" s="157" t="s">
        <v>80</v>
      </c>
      <c r="AT187" s="158" t="s">
        <v>68</v>
      </c>
      <c r="AU187" s="158" t="s">
        <v>76</v>
      </c>
      <c r="AY187" s="157" t="s">
        <v>216</v>
      </c>
      <c r="BK187" s="159">
        <f>SUM(BK188:BK191)</f>
        <v>0</v>
      </c>
    </row>
    <row r="188" spans="2:65" s="1" customFormat="1" ht="44.25" customHeight="1" x14ac:dyDescent="0.3">
      <c r="B188" s="132"/>
      <c r="C188" s="161" t="s">
        <v>316</v>
      </c>
      <c r="D188" s="161" t="s">
        <v>217</v>
      </c>
      <c r="E188" s="162"/>
      <c r="F188" s="246" t="s">
        <v>786</v>
      </c>
      <c r="G188" s="247"/>
      <c r="H188" s="247"/>
      <c r="I188" s="247"/>
      <c r="J188" s="163" t="s">
        <v>787</v>
      </c>
      <c r="K188" s="164">
        <v>50</v>
      </c>
      <c r="L188" s="233">
        <v>0</v>
      </c>
      <c r="M188" s="247"/>
      <c r="N188" s="248">
        <f>ROUND(L188*K188,2)</f>
        <v>0</v>
      </c>
      <c r="O188" s="247"/>
      <c r="P188" s="247"/>
      <c r="Q188" s="247"/>
      <c r="R188" s="134"/>
      <c r="T188" s="165" t="s">
        <v>3</v>
      </c>
      <c r="U188" s="40" t="s">
        <v>36</v>
      </c>
      <c r="V188" s="32"/>
      <c r="W188" s="166">
        <f>V188*K188</f>
        <v>0</v>
      </c>
      <c r="X188" s="166">
        <v>6.9999999999999994E-5</v>
      </c>
      <c r="Y188" s="166">
        <f>X188*K188</f>
        <v>3.4999999999999996E-3</v>
      </c>
      <c r="Z188" s="166">
        <v>0</v>
      </c>
      <c r="AA188" s="167">
        <f>Z188*K188</f>
        <v>0</v>
      </c>
      <c r="AR188" s="14" t="s">
        <v>247</v>
      </c>
      <c r="AT188" s="14" t="s">
        <v>217</v>
      </c>
      <c r="AU188" s="14" t="s">
        <v>80</v>
      </c>
      <c r="AY188" s="14" t="s">
        <v>216</v>
      </c>
      <c r="BE188" s="110">
        <f>IF(U188="základná",N188,0)</f>
        <v>0</v>
      </c>
      <c r="BF188" s="110">
        <f>IF(U188="znížená",N188,0)</f>
        <v>0</v>
      </c>
      <c r="BG188" s="110">
        <f>IF(U188="zákl. prenesená",N188,0)</f>
        <v>0</v>
      </c>
      <c r="BH188" s="110">
        <f>IF(U188="zníž. prenesená",N188,0)</f>
        <v>0</v>
      </c>
      <c r="BI188" s="110">
        <f>IF(U188="nulová",N188,0)</f>
        <v>0</v>
      </c>
      <c r="BJ188" s="14" t="s">
        <v>80</v>
      </c>
      <c r="BK188" s="110">
        <f>ROUND(L188*K188,2)</f>
        <v>0</v>
      </c>
      <c r="BL188" s="14" t="s">
        <v>247</v>
      </c>
      <c r="BM188" s="14" t="s">
        <v>308</v>
      </c>
    </row>
    <row r="189" spans="2:65" s="1" customFormat="1" ht="31.5" customHeight="1" x14ac:dyDescent="0.3">
      <c r="B189" s="132"/>
      <c r="C189" s="168" t="s">
        <v>318</v>
      </c>
      <c r="D189" s="168" t="s">
        <v>250</v>
      </c>
      <c r="E189" s="169"/>
      <c r="F189" s="251" t="s">
        <v>1317</v>
      </c>
      <c r="G189" s="252"/>
      <c r="H189" s="252"/>
      <c r="I189" s="252"/>
      <c r="J189" s="170" t="s">
        <v>297</v>
      </c>
      <c r="K189" s="171">
        <v>8</v>
      </c>
      <c r="L189" s="253">
        <v>0</v>
      </c>
      <c r="M189" s="252"/>
      <c r="N189" s="254">
        <f>ROUND(L189*K189,2)</f>
        <v>0</v>
      </c>
      <c r="O189" s="247"/>
      <c r="P189" s="247"/>
      <c r="Q189" s="247"/>
      <c r="R189" s="134"/>
      <c r="T189" s="165" t="s">
        <v>3</v>
      </c>
      <c r="U189" s="40" t="s">
        <v>36</v>
      </c>
      <c r="V189" s="32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14" t="s">
        <v>284</v>
      </c>
      <c r="AT189" s="14" t="s">
        <v>250</v>
      </c>
      <c r="AU189" s="14" t="s">
        <v>80</v>
      </c>
      <c r="AY189" s="14" t="s">
        <v>216</v>
      </c>
      <c r="BE189" s="110">
        <f>IF(U189="základná",N189,0)</f>
        <v>0</v>
      </c>
      <c r="BF189" s="110">
        <f>IF(U189="znížená",N189,0)</f>
        <v>0</v>
      </c>
      <c r="BG189" s="110">
        <f>IF(U189="zákl. prenesená",N189,0)</f>
        <v>0</v>
      </c>
      <c r="BH189" s="110">
        <f>IF(U189="zníž. prenesená",N189,0)</f>
        <v>0</v>
      </c>
      <c r="BI189" s="110">
        <f>IF(U189="nulová",N189,0)</f>
        <v>0</v>
      </c>
      <c r="BJ189" s="14" t="s">
        <v>80</v>
      </c>
      <c r="BK189" s="110">
        <f>ROUND(L189*K189,2)</f>
        <v>0</v>
      </c>
      <c r="BL189" s="14" t="s">
        <v>247</v>
      </c>
      <c r="BM189" s="14" t="s">
        <v>310</v>
      </c>
    </row>
    <row r="190" spans="2:65" s="1" customFormat="1" ht="31.5" customHeight="1" x14ac:dyDescent="0.3">
      <c r="B190" s="132"/>
      <c r="C190" s="161" t="s">
        <v>320</v>
      </c>
      <c r="D190" s="161" t="s">
        <v>217</v>
      </c>
      <c r="E190" s="162"/>
      <c r="F190" s="246" t="s">
        <v>1318</v>
      </c>
      <c r="G190" s="247"/>
      <c r="H190" s="247"/>
      <c r="I190" s="247"/>
      <c r="J190" s="163" t="s">
        <v>558</v>
      </c>
      <c r="K190" s="172">
        <v>0</v>
      </c>
      <c r="L190" s="233">
        <v>0</v>
      </c>
      <c r="M190" s="247"/>
      <c r="N190" s="248">
        <f>ROUND(L190*K190,2)</f>
        <v>0</v>
      </c>
      <c r="O190" s="247"/>
      <c r="P190" s="247"/>
      <c r="Q190" s="247"/>
      <c r="R190" s="134"/>
      <c r="T190" s="165" t="s">
        <v>3</v>
      </c>
      <c r="U190" s="40" t="s">
        <v>36</v>
      </c>
      <c r="V190" s="32"/>
      <c r="W190" s="166">
        <f>V190*K190</f>
        <v>0</v>
      </c>
      <c r="X190" s="166">
        <v>0</v>
      </c>
      <c r="Y190" s="166">
        <f>X190*K190</f>
        <v>0</v>
      </c>
      <c r="Z190" s="166">
        <v>0</v>
      </c>
      <c r="AA190" s="167">
        <f>Z190*K190</f>
        <v>0</v>
      </c>
      <c r="AR190" s="14" t="s">
        <v>247</v>
      </c>
      <c r="AT190" s="14" t="s">
        <v>217</v>
      </c>
      <c r="AU190" s="14" t="s">
        <v>80</v>
      </c>
      <c r="AY190" s="14" t="s">
        <v>216</v>
      </c>
      <c r="BE190" s="110">
        <f>IF(U190="základná",N190,0)</f>
        <v>0</v>
      </c>
      <c r="BF190" s="110">
        <f>IF(U190="znížená",N190,0)</f>
        <v>0</v>
      </c>
      <c r="BG190" s="110">
        <f>IF(U190="zákl. prenesená",N190,0)</f>
        <v>0</v>
      </c>
      <c r="BH190" s="110">
        <f>IF(U190="zníž. prenesená",N190,0)</f>
        <v>0</v>
      </c>
      <c r="BI190" s="110">
        <f>IF(U190="nulová",N190,0)</f>
        <v>0</v>
      </c>
      <c r="BJ190" s="14" t="s">
        <v>80</v>
      </c>
      <c r="BK190" s="110">
        <f>ROUND(L190*K190,2)</f>
        <v>0</v>
      </c>
      <c r="BL190" s="14" t="s">
        <v>247</v>
      </c>
      <c r="BM190" s="14" t="s">
        <v>312</v>
      </c>
    </row>
    <row r="191" spans="2:65" s="1" customFormat="1" ht="31.5" customHeight="1" x14ac:dyDescent="0.3">
      <c r="B191" s="132"/>
      <c r="C191" s="161" t="s">
        <v>322</v>
      </c>
      <c r="D191" s="161" t="s">
        <v>217</v>
      </c>
      <c r="E191" s="162"/>
      <c r="F191" s="246" t="s">
        <v>1319</v>
      </c>
      <c r="G191" s="247"/>
      <c r="H191" s="247"/>
      <c r="I191" s="247"/>
      <c r="J191" s="163" t="s">
        <v>558</v>
      </c>
      <c r="K191" s="172">
        <v>0</v>
      </c>
      <c r="L191" s="233">
        <v>0</v>
      </c>
      <c r="M191" s="247"/>
      <c r="N191" s="248">
        <f>ROUND(L191*K191,2)</f>
        <v>0</v>
      </c>
      <c r="O191" s="247"/>
      <c r="P191" s="247"/>
      <c r="Q191" s="247"/>
      <c r="R191" s="134"/>
      <c r="T191" s="165" t="s">
        <v>3</v>
      </c>
      <c r="U191" s="40" t="s">
        <v>36</v>
      </c>
      <c r="V191" s="32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4" t="s">
        <v>247</v>
      </c>
      <c r="AT191" s="14" t="s">
        <v>217</v>
      </c>
      <c r="AU191" s="14" t="s">
        <v>80</v>
      </c>
      <c r="AY191" s="14" t="s">
        <v>216</v>
      </c>
      <c r="BE191" s="110">
        <f>IF(U191="základná",N191,0)</f>
        <v>0</v>
      </c>
      <c r="BF191" s="110">
        <f>IF(U191="znížená",N191,0)</f>
        <v>0</v>
      </c>
      <c r="BG191" s="110">
        <f>IF(U191="zákl. prenesená",N191,0)</f>
        <v>0</v>
      </c>
      <c r="BH191" s="110">
        <f>IF(U191="zníž. prenesená",N191,0)</f>
        <v>0</v>
      </c>
      <c r="BI191" s="110">
        <f>IF(U191="nulová",N191,0)</f>
        <v>0</v>
      </c>
      <c r="BJ191" s="14" t="s">
        <v>80</v>
      </c>
      <c r="BK191" s="110">
        <f>ROUND(L191*K191,2)</f>
        <v>0</v>
      </c>
      <c r="BL191" s="14" t="s">
        <v>247</v>
      </c>
      <c r="BM191" s="14" t="s">
        <v>314</v>
      </c>
    </row>
    <row r="192" spans="2:65" s="10" customFormat="1" ht="29.85" customHeight="1" x14ac:dyDescent="0.3">
      <c r="B192" s="150"/>
      <c r="C192" s="151"/>
      <c r="D192" s="160" t="s">
        <v>191</v>
      </c>
      <c r="E192" s="160"/>
      <c r="F192" s="160"/>
      <c r="G192" s="160"/>
      <c r="H192" s="160"/>
      <c r="I192" s="160"/>
      <c r="J192" s="160"/>
      <c r="K192" s="160"/>
      <c r="L192" s="160"/>
      <c r="M192" s="160"/>
      <c r="N192" s="242">
        <f>BK192</f>
        <v>0</v>
      </c>
      <c r="O192" s="243"/>
      <c r="P192" s="243"/>
      <c r="Q192" s="243"/>
      <c r="R192" s="153"/>
      <c r="T192" s="154"/>
      <c r="U192" s="151"/>
      <c r="V192" s="151"/>
      <c r="W192" s="155">
        <f>SUM(W193:W197)</f>
        <v>0</v>
      </c>
      <c r="X192" s="151"/>
      <c r="Y192" s="155">
        <f>SUM(Y193:Y197)</f>
        <v>2.6493100000000012</v>
      </c>
      <c r="Z192" s="151"/>
      <c r="AA192" s="156">
        <f>SUM(AA193:AA197)</f>
        <v>0</v>
      </c>
      <c r="AR192" s="157" t="s">
        <v>80</v>
      </c>
      <c r="AT192" s="158" t="s">
        <v>68</v>
      </c>
      <c r="AU192" s="158" t="s">
        <v>76</v>
      </c>
      <c r="AY192" s="157" t="s">
        <v>216</v>
      </c>
      <c r="BK192" s="159">
        <f>SUM(BK193:BK197)</f>
        <v>0</v>
      </c>
    </row>
    <row r="193" spans="2:65" s="1" customFormat="1" ht="44.25" customHeight="1" x14ac:dyDescent="0.3">
      <c r="B193" s="132"/>
      <c r="C193" s="161" t="s">
        <v>324</v>
      </c>
      <c r="D193" s="161" t="s">
        <v>217</v>
      </c>
      <c r="E193" s="162"/>
      <c r="F193" s="246" t="s">
        <v>847</v>
      </c>
      <c r="G193" s="247"/>
      <c r="H193" s="247"/>
      <c r="I193" s="247"/>
      <c r="J193" s="163" t="s">
        <v>262</v>
      </c>
      <c r="K193" s="164">
        <v>32.479999999999997</v>
      </c>
      <c r="L193" s="233">
        <v>0</v>
      </c>
      <c r="M193" s="247"/>
      <c r="N193" s="248">
        <f>ROUND(L193*K193,2)</f>
        <v>0</v>
      </c>
      <c r="O193" s="247"/>
      <c r="P193" s="247"/>
      <c r="Q193" s="247"/>
      <c r="R193" s="134"/>
      <c r="T193" s="165" t="s">
        <v>3</v>
      </c>
      <c r="U193" s="40" t="s">
        <v>36</v>
      </c>
      <c r="V193" s="32"/>
      <c r="W193" s="166">
        <f>V193*K193</f>
        <v>0</v>
      </c>
      <c r="X193" s="166">
        <v>7.4450123152709394E-2</v>
      </c>
      <c r="Y193" s="166">
        <f>X193*K193</f>
        <v>2.4181400000000011</v>
      </c>
      <c r="Z193" s="166">
        <v>0</v>
      </c>
      <c r="AA193" s="167">
        <f>Z193*K193</f>
        <v>0</v>
      </c>
      <c r="AR193" s="14" t="s">
        <v>247</v>
      </c>
      <c r="AT193" s="14" t="s">
        <v>217</v>
      </c>
      <c r="AU193" s="14" t="s">
        <v>80</v>
      </c>
      <c r="AY193" s="14" t="s">
        <v>216</v>
      </c>
      <c r="BE193" s="110">
        <f>IF(U193="základná",N193,0)</f>
        <v>0</v>
      </c>
      <c r="BF193" s="110">
        <f>IF(U193="znížená",N193,0)</f>
        <v>0</v>
      </c>
      <c r="BG193" s="110">
        <f>IF(U193="zákl. prenesená",N193,0)</f>
        <v>0</v>
      </c>
      <c r="BH193" s="110">
        <f>IF(U193="zníž. prenesená",N193,0)</f>
        <v>0</v>
      </c>
      <c r="BI193" s="110">
        <f>IF(U193="nulová",N193,0)</f>
        <v>0</v>
      </c>
      <c r="BJ193" s="14" t="s">
        <v>80</v>
      </c>
      <c r="BK193" s="110">
        <f>ROUND(L193*K193,2)</f>
        <v>0</v>
      </c>
      <c r="BL193" s="14" t="s">
        <v>247</v>
      </c>
      <c r="BM193" s="14" t="s">
        <v>316</v>
      </c>
    </row>
    <row r="194" spans="2:65" s="1" customFormat="1" ht="31.5" customHeight="1" x14ac:dyDescent="0.3">
      <c r="B194" s="132"/>
      <c r="C194" s="161" t="s">
        <v>326</v>
      </c>
      <c r="D194" s="161" t="s">
        <v>217</v>
      </c>
      <c r="E194" s="162"/>
      <c r="F194" s="246" t="s">
        <v>1320</v>
      </c>
      <c r="G194" s="247"/>
      <c r="H194" s="247"/>
      <c r="I194" s="247"/>
      <c r="J194" s="163" t="s">
        <v>262</v>
      </c>
      <c r="K194" s="164">
        <v>3.302</v>
      </c>
      <c r="L194" s="233">
        <v>0</v>
      </c>
      <c r="M194" s="247"/>
      <c r="N194" s="248">
        <f>ROUND(L194*K194,2)</f>
        <v>0</v>
      </c>
      <c r="O194" s="247"/>
      <c r="P194" s="247"/>
      <c r="Q194" s="247"/>
      <c r="R194" s="134"/>
      <c r="T194" s="165" t="s">
        <v>3</v>
      </c>
      <c r="U194" s="40" t="s">
        <v>36</v>
      </c>
      <c r="V194" s="32"/>
      <c r="W194" s="166">
        <f>V194*K194</f>
        <v>0</v>
      </c>
      <c r="X194" s="166">
        <v>7.0009085402786206E-2</v>
      </c>
      <c r="Y194" s="166">
        <f>X194*K194</f>
        <v>0.23117000000000004</v>
      </c>
      <c r="Z194" s="166">
        <v>0</v>
      </c>
      <c r="AA194" s="167">
        <f>Z194*K194</f>
        <v>0</v>
      </c>
      <c r="AR194" s="14" t="s">
        <v>247</v>
      </c>
      <c r="AT194" s="14" t="s">
        <v>217</v>
      </c>
      <c r="AU194" s="14" t="s">
        <v>80</v>
      </c>
      <c r="AY194" s="14" t="s">
        <v>216</v>
      </c>
      <c r="BE194" s="110">
        <f>IF(U194="základná",N194,0)</f>
        <v>0</v>
      </c>
      <c r="BF194" s="110">
        <f>IF(U194="znížená",N194,0)</f>
        <v>0</v>
      </c>
      <c r="BG194" s="110">
        <f>IF(U194="zákl. prenesená",N194,0)</f>
        <v>0</v>
      </c>
      <c r="BH194" s="110">
        <f>IF(U194="zníž. prenesená",N194,0)</f>
        <v>0</v>
      </c>
      <c r="BI194" s="110">
        <f>IF(U194="nulová",N194,0)</f>
        <v>0</v>
      </c>
      <c r="BJ194" s="14" t="s">
        <v>80</v>
      </c>
      <c r="BK194" s="110">
        <f>ROUND(L194*K194,2)</f>
        <v>0</v>
      </c>
      <c r="BL194" s="14" t="s">
        <v>247</v>
      </c>
      <c r="BM194" s="14" t="s">
        <v>318</v>
      </c>
    </row>
    <row r="195" spans="2:65" s="1" customFormat="1" ht="31.5" customHeight="1" x14ac:dyDescent="0.3">
      <c r="B195" s="132"/>
      <c r="C195" s="168" t="s">
        <v>328</v>
      </c>
      <c r="D195" s="168" t="s">
        <v>250</v>
      </c>
      <c r="E195" s="169"/>
      <c r="F195" s="251" t="s">
        <v>849</v>
      </c>
      <c r="G195" s="252"/>
      <c r="H195" s="252"/>
      <c r="I195" s="252"/>
      <c r="J195" s="170" t="s">
        <v>262</v>
      </c>
      <c r="K195" s="171">
        <v>36.497999999999998</v>
      </c>
      <c r="L195" s="253">
        <v>0</v>
      </c>
      <c r="M195" s="252"/>
      <c r="N195" s="254">
        <f>ROUND(L195*K195,2)</f>
        <v>0</v>
      </c>
      <c r="O195" s="247"/>
      <c r="P195" s="247"/>
      <c r="Q195" s="247"/>
      <c r="R195" s="134"/>
      <c r="T195" s="165" t="s">
        <v>3</v>
      </c>
      <c r="U195" s="40" t="s">
        <v>36</v>
      </c>
      <c r="V195" s="32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4" t="s">
        <v>284</v>
      </c>
      <c r="AT195" s="14" t="s">
        <v>250</v>
      </c>
      <c r="AU195" s="14" t="s">
        <v>80</v>
      </c>
      <c r="AY195" s="14" t="s">
        <v>216</v>
      </c>
      <c r="BE195" s="110">
        <f>IF(U195="základná",N195,0)</f>
        <v>0</v>
      </c>
      <c r="BF195" s="110">
        <f>IF(U195="znížená",N195,0)</f>
        <v>0</v>
      </c>
      <c r="BG195" s="110">
        <f>IF(U195="zákl. prenesená",N195,0)</f>
        <v>0</v>
      </c>
      <c r="BH195" s="110">
        <f>IF(U195="zníž. prenesená",N195,0)</f>
        <v>0</v>
      </c>
      <c r="BI195" s="110">
        <f>IF(U195="nulová",N195,0)</f>
        <v>0</v>
      </c>
      <c r="BJ195" s="14" t="s">
        <v>80</v>
      </c>
      <c r="BK195" s="110">
        <f>ROUND(L195*K195,2)</f>
        <v>0</v>
      </c>
      <c r="BL195" s="14" t="s">
        <v>247</v>
      </c>
      <c r="BM195" s="14" t="s">
        <v>320</v>
      </c>
    </row>
    <row r="196" spans="2:65" s="1" customFormat="1" ht="31.5" customHeight="1" x14ac:dyDescent="0.3">
      <c r="B196" s="132"/>
      <c r="C196" s="161" t="s">
        <v>330</v>
      </c>
      <c r="D196" s="161" t="s">
        <v>217</v>
      </c>
      <c r="E196" s="162"/>
      <c r="F196" s="246" t="s">
        <v>1219</v>
      </c>
      <c r="G196" s="247"/>
      <c r="H196" s="247"/>
      <c r="I196" s="247"/>
      <c r="J196" s="163" t="s">
        <v>558</v>
      </c>
      <c r="K196" s="172">
        <v>0</v>
      </c>
      <c r="L196" s="233">
        <v>0</v>
      </c>
      <c r="M196" s="247"/>
      <c r="N196" s="248">
        <f>ROUND(L196*K196,2)</f>
        <v>0</v>
      </c>
      <c r="O196" s="247"/>
      <c r="P196" s="247"/>
      <c r="Q196" s="247"/>
      <c r="R196" s="134"/>
      <c r="T196" s="165" t="s">
        <v>3</v>
      </c>
      <c r="U196" s="40" t="s">
        <v>36</v>
      </c>
      <c r="V196" s="32"/>
      <c r="W196" s="166">
        <f>V196*K196</f>
        <v>0</v>
      </c>
      <c r="X196" s="166">
        <v>0</v>
      </c>
      <c r="Y196" s="166">
        <f>X196*K196</f>
        <v>0</v>
      </c>
      <c r="Z196" s="166">
        <v>0</v>
      </c>
      <c r="AA196" s="167">
        <f>Z196*K196</f>
        <v>0</v>
      </c>
      <c r="AR196" s="14" t="s">
        <v>247</v>
      </c>
      <c r="AT196" s="14" t="s">
        <v>217</v>
      </c>
      <c r="AU196" s="14" t="s">
        <v>80</v>
      </c>
      <c r="AY196" s="14" t="s">
        <v>216</v>
      </c>
      <c r="BE196" s="110">
        <f>IF(U196="základná",N196,0)</f>
        <v>0</v>
      </c>
      <c r="BF196" s="110">
        <f>IF(U196="znížená",N196,0)</f>
        <v>0</v>
      </c>
      <c r="BG196" s="110">
        <f>IF(U196="zákl. prenesená",N196,0)</f>
        <v>0</v>
      </c>
      <c r="BH196" s="110">
        <f>IF(U196="zníž. prenesená",N196,0)</f>
        <v>0</v>
      </c>
      <c r="BI196" s="110">
        <f>IF(U196="nulová",N196,0)</f>
        <v>0</v>
      </c>
      <c r="BJ196" s="14" t="s">
        <v>80</v>
      </c>
      <c r="BK196" s="110">
        <f>ROUND(L196*K196,2)</f>
        <v>0</v>
      </c>
      <c r="BL196" s="14" t="s">
        <v>247</v>
      </c>
      <c r="BM196" s="14" t="s">
        <v>322</v>
      </c>
    </row>
    <row r="197" spans="2:65" s="1" customFormat="1" ht="31.5" customHeight="1" x14ac:dyDescent="0.3">
      <c r="B197" s="132"/>
      <c r="C197" s="161" t="s">
        <v>332</v>
      </c>
      <c r="D197" s="161" t="s">
        <v>217</v>
      </c>
      <c r="E197" s="162"/>
      <c r="F197" s="246" t="s">
        <v>1220</v>
      </c>
      <c r="G197" s="247"/>
      <c r="H197" s="247"/>
      <c r="I197" s="247"/>
      <c r="J197" s="163" t="s">
        <v>558</v>
      </c>
      <c r="K197" s="172">
        <v>0</v>
      </c>
      <c r="L197" s="233">
        <v>0</v>
      </c>
      <c r="M197" s="247"/>
      <c r="N197" s="248">
        <f>ROUND(L197*K197,2)</f>
        <v>0</v>
      </c>
      <c r="O197" s="247"/>
      <c r="P197" s="247"/>
      <c r="Q197" s="247"/>
      <c r="R197" s="134"/>
      <c r="T197" s="165" t="s">
        <v>3</v>
      </c>
      <c r="U197" s="40" t="s">
        <v>36</v>
      </c>
      <c r="V197" s="32"/>
      <c r="W197" s="166">
        <f>V197*K197</f>
        <v>0</v>
      </c>
      <c r="X197" s="166">
        <v>0</v>
      </c>
      <c r="Y197" s="166">
        <f>X197*K197</f>
        <v>0</v>
      </c>
      <c r="Z197" s="166">
        <v>0</v>
      </c>
      <c r="AA197" s="167">
        <f>Z197*K197</f>
        <v>0</v>
      </c>
      <c r="AR197" s="14" t="s">
        <v>247</v>
      </c>
      <c r="AT197" s="14" t="s">
        <v>217</v>
      </c>
      <c r="AU197" s="14" t="s">
        <v>80</v>
      </c>
      <c r="AY197" s="14" t="s">
        <v>216</v>
      </c>
      <c r="BE197" s="110">
        <f>IF(U197="základná",N197,0)</f>
        <v>0</v>
      </c>
      <c r="BF197" s="110">
        <f>IF(U197="znížená",N197,0)</f>
        <v>0</v>
      </c>
      <c r="BG197" s="110">
        <f>IF(U197="zákl. prenesená",N197,0)</f>
        <v>0</v>
      </c>
      <c r="BH197" s="110">
        <f>IF(U197="zníž. prenesená",N197,0)</f>
        <v>0</v>
      </c>
      <c r="BI197" s="110">
        <f>IF(U197="nulová",N197,0)</f>
        <v>0</v>
      </c>
      <c r="BJ197" s="14" t="s">
        <v>80</v>
      </c>
      <c r="BK197" s="110">
        <f>ROUND(L197*K197,2)</f>
        <v>0</v>
      </c>
      <c r="BL197" s="14" t="s">
        <v>247</v>
      </c>
      <c r="BM197" s="14" t="s">
        <v>324</v>
      </c>
    </row>
    <row r="198" spans="2:65" s="1" customFormat="1" ht="49.9" customHeight="1" x14ac:dyDescent="0.35">
      <c r="B198" s="31"/>
      <c r="C198" s="32"/>
      <c r="D198" s="152" t="s">
        <v>874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249">
        <f t="shared" ref="N198:N203" si="55">BK198</f>
        <v>0</v>
      </c>
      <c r="O198" s="250"/>
      <c r="P198" s="250"/>
      <c r="Q198" s="250"/>
      <c r="R198" s="33"/>
      <c r="T198" s="70"/>
      <c r="U198" s="32"/>
      <c r="V198" s="32"/>
      <c r="W198" s="32"/>
      <c r="X198" s="32"/>
      <c r="Y198" s="32"/>
      <c r="Z198" s="32"/>
      <c r="AA198" s="71"/>
      <c r="AT198" s="14" t="s">
        <v>68</v>
      </c>
      <c r="AU198" s="14" t="s">
        <v>69</v>
      </c>
      <c r="AY198" s="14" t="s">
        <v>875</v>
      </c>
      <c r="BK198" s="110">
        <f>SUM(BK199:BK203)</f>
        <v>0</v>
      </c>
    </row>
    <row r="199" spans="2:65" s="1" customFormat="1" ht="22.35" customHeight="1" x14ac:dyDescent="0.3">
      <c r="B199" s="31"/>
      <c r="C199" s="173" t="s">
        <v>3</v>
      </c>
      <c r="D199" s="173" t="s">
        <v>217</v>
      </c>
      <c r="E199" s="174"/>
      <c r="F199" s="231" t="s">
        <v>3</v>
      </c>
      <c r="G199" s="232"/>
      <c r="H199" s="232"/>
      <c r="I199" s="232"/>
      <c r="J199" s="175" t="s">
        <v>3</v>
      </c>
      <c r="K199" s="172"/>
      <c r="L199" s="233"/>
      <c r="M199" s="234"/>
      <c r="N199" s="235">
        <f t="shared" si="55"/>
        <v>0</v>
      </c>
      <c r="O199" s="234"/>
      <c r="P199" s="234"/>
      <c r="Q199" s="234"/>
      <c r="R199" s="33"/>
      <c r="T199" s="165" t="s">
        <v>3</v>
      </c>
      <c r="U199" s="176" t="s">
        <v>36</v>
      </c>
      <c r="V199" s="32"/>
      <c r="W199" s="32"/>
      <c r="X199" s="32"/>
      <c r="Y199" s="32"/>
      <c r="Z199" s="32"/>
      <c r="AA199" s="71"/>
      <c r="AT199" s="14" t="s">
        <v>875</v>
      </c>
      <c r="AU199" s="14" t="s">
        <v>76</v>
      </c>
      <c r="AY199" s="14" t="s">
        <v>875</v>
      </c>
      <c r="BE199" s="110">
        <f>IF(U199="základná",N199,0)</f>
        <v>0</v>
      </c>
      <c r="BF199" s="110">
        <f>IF(U199="znížená",N199,0)</f>
        <v>0</v>
      </c>
      <c r="BG199" s="110">
        <f>IF(U199="zákl. prenesená",N199,0)</f>
        <v>0</v>
      </c>
      <c r="BH199" s="110">
        <f>IF(U199="zníž. prenesená",N199,0)</f>
        <v>0</v>
      </c>
      <c r="BI199" s="110">
        <f>IF(U199="nulová",N199,0)</f>
        <v>0</v>
      </c>
      <c r="BJ199" s="14" t="s">
        <v>80</v>
      </c>
      <c r="BK199" s="110">
        <f>L199*K199</f>
        <v>0</v>
      </c>
    </row>
    <row r="200" spans="2:65" s="1" customFormat="1" ht="22.35" customHeight="1" x14ac:dyDescent="0.3">
      <c r="B200" s="31"/>
      <c r="C200" s="173" t="s">
        <v>3</v>
      </c>
      <c r="D200" s="173" t="s">
        <v>217</v>
      </c>
      <c r="E200" s="174"/>
      <c r="F200" s="231" t="s">
        <v>3</v>
      </c>
      <c r="G200" s="232"/>
      <c r="H200" s="232"/>
      <c r="I200" s="232"/>
      <c r="J200" s="175" t="s">
        <v>3</v>
      </c>
      <c r="K200" s="172"/>
      <c r="L200" s="233"/>
      <c r="M200" s="234"/>
      <c r="N200" s="235">
        <f t="shared" si="55"/>
        <v>0</v>
      </c>
      <c r="O200" s="234"/>
      <c r="P200" s="234"/>
      <c r="Q200" s="234"/>
      <c r="R200" s="33"/>
      <c r="T200" s="165" t="s">
        <v>3</v>
      </c>
      <c r="U200" s="176" t="s">
        <v>36</v>
      </c>
      <c r="V200" s="32"/>
      <c r="W200" s="32"/>
      <c r="X200" s="32"/>
      <c r="Y200" s="32"/>
      <c r="Z200" s="32"/>
      <c r="AA200" s="71"/>
      <c r="AT200" s="14" t="s">
        <v>875</v>
      </c>
      <c r="AU200" s="14" t="s">
        <v>76</v>
      </c>
      <c r="AY200" s="14" t="s">
        <v>875</v>
      </c>
      <c r="BE200" s="110">
        <f>IF(U200="základná",N200,0)</f>
        <v>0</v>
      </c>
      <c r="BF200" s="110">
        <f>IF(U200="znížená",N200,0)</f>
        <v>0</v>
      </c>
      <c r="BG200" s="110">
        <f>IF(U200="zákl. prenesená",N200,0)</f>
        <v>0</v>
      </c>
      <c r="BH200" s="110">
        <f>IF(U200="zníž. prenesená",N200,0)</f>
        <v>0</v>
      </c>
      <c r="BI200" s="110">
        <f>IF(U200="nulová",N200,0)</f>
        <v>0</v>
      </c>
      <c r="BJ200" s="14" t="s">
        <v>80</v>
      </c>
      <c r="BK200" s="110">
        <f>L200*K200</f>
        <v>0</v>
      </c>
    </row>
    <row r="201" spans="2:65" s="1" customFormat="1" ht="22.35" customHeight="1" x14ac:dyDescent="0.3">
      <c r="B201" s="31"/>
      <c r="C201" s="173" t="s">
        <v>3</v>
      </c>
      <c r="D201" s="173" t="s">
        <v>217</v>
      </c>
      <c r="E201" s="174"/>
      <c r="F201" s="231" t="s">
        <v>3</v>
      </c>
      <c r="G201" s="232"/>
      <c r="H201" s="232"/>
      <c r="I201" s="232"/>
      <c r="J201" s="175" t="s">
        <v>3</v>
      </c>
      <c r="K201" s="172"/>
      <c r="L201" s="233"/>
      <c r="M201" s="234"/>
      <c r="N201" s="235">
        <f t="shared" si="55"/>
        <v>0</v>
      </c>
      <c r="O201" s="234"/>
      <c r="P201" s="234"/>
      <c r="Q201" s="234"/>
      <c r="R201" s="33"/>
      <c r="T201" s="165" t="s">
        <v>3</v>
      </c>
      <c r="U201" s="176" t="s">
        <v>36</v>
      </c>
      <c r="V201" s="32"/>
      <c r="W201" s="32"/>
      <c r="X201" s="32"/>
      <c r="Y201" s="32"/>
      <c r="Z201" s="32"/>
      <c r="AA201" s="71"/>
      <c r="AT201" s="14" t="s">
        <v>875</v>
      </c>
      <c r="AU201" s="14" t="s">
        <v>76</v>
      </c>
      <c r="AY201" s="14" t="s">
        <v>875</v>
      </c>
      <c r="BE201" s="110">
        <f>IF(U201="základná",N201,0)</f>
        <v>0</v>
      </c>
      <c r="BF201" s="110">
        <f>IF(U201="znížená",N201,0)</f>
        <v>0</v>
      </c>
      <c r="BG201" s="110">
        <f>IF(U201="zákl. prenesená",N201,0)</f>
        <v>0</v>
      </c>
      <c r="BH201" s="110">
        <f>IF(U201="zníž. prenesená",N201,0)</f>
        <v>0</v>
      </c>
      <c r="BI201" s="110">
        <f>IF(U201="nulová",N201,0)</f>
        <v>0</v>
      </c>
      <c r="BJ201" s="14" t="s">
        <v>80</v>
      </c>
      <c r="BK201" s="110">
        <f>L201*K201</f>
        <v>0</v>
      </c>
    </row>
    <row r="202" spans="2:65" s="1" customFormat="1" ht="22.35" customHeight="1" x14ac:dyDescent="0.3">
      <c r="B202" s="31"/>
      <c r="C202" s="173" t="s">
        <v>3</v>
      </c>
      <c r="D202" s="173" t="s">
        <v>217</v>
      </c>
      <c r="E202" s="174"/>
      <c r="F202" s="231" t="s">
        <v>3</v>
      </c>
      <c r="G202" s="232"/>
      <c r="H202" s="232"/>
      <c r="I202" s="232"/>
      <c r="J202" s="175" t="s">
        <v>3</v>
      </c>
      <c r="K202" s="172"/>
      <c r="L202" s="233"/>
      <c r="M202" s="234"/>
      <c r="N202" s="235">
        <f t="shared" si="55"/>
        <v>0</v>
      </c>
      <c r="O202" s="234"/>
      <c r="P202" s="234"/>
      <c r="Q202" s="234"/>
      <c r="R202" s="33"/>
      <c r="T202" s="165" t="s">
        <v>3</v>
      </c>
      <c r="U202" s="176" t="s">
        <v>36</v>
      </c>
      <c r="V202" s="32"/>
      <c r="W202" s="32"/>
      <c r="X202" s="32"/>
      <c r="Y202" s="32"/>
      <c r="Z202" s="32"/>
      <c r="AA202" s="71"/>
      <c r="AT202" s="14" t="s">
        <v>875</v>
      </c>
      <c r="AU202" s="14" t="s">
        <v>76</v>
      </c>
      <c r="AY202" s="14" t="s">
        <v>875</v>
      </c>
      <c r="BE202" s="110">
        <f>IF(U202="základná",N202,0)</f>
        <v>0</v>
      </c>
      <c r="BF202" s="110">
        <f>IF(U202="znížená",N202,0)</f>
        <v>0</v>
      </c>
      <c r="BG202" s="110">
        <f>IF(U202="zákl. prenesená",N202,0)</f>
        <v>0</v>
      </c>
      <c r="BH202" s="110">
        <f>IF(U202="zníž. prenesená",N202,0)</f>
        <v>0</v>
      </c>
      <c r="BI202" s="110">
        <f>IF(U202="nulová",N202,0)</f>
        <v>0</v>
      </c>
      <c r="BJ202" s="14" t="s">
        <v>80</v>
      </c>
      <c r="BK202" s="110">
        <f>L202*K202</f>
        <v>0</v>
      </c>
    </row>
    <row r="203" spans="2:65" s="1" customFormat="1" ht="22.35" customHeight="1" x14ac:dyDescent="0.3">
      <c r="B203" s="31"/>
      <c r="C203" s="173" t="s">
        <v>3</v>
      </c>
      <c r="D203" s="173" t="s">
        <v>217</v>
      </c>
      <c r="E203" s="174" t="s">
        <v>3</v>
      </c>
      <c r="F203" s="231" t="s">
        <v>3</v>
      </c>
      <c r="G203" s="232"/>
      <c r="H203" s="232"/>
      <c r="I203" s="232"/>
      <c r="J203" s="175" t="s">
        <v>3</v>
      </c>
      <c r="K203" s="172"/>
      <c r="L203" s="233"/>
      <c r="M203" s="234"/>
      <c r="N203" s="235">
        <f t="shared" si="55"/>
        <v>0</v>
      </c>
      <c r="O203" s="234"/>
      <c r="P203" s="234"/>
      <c r="Q203" s="234"/>
      <c r="R203" s="33"/>
      <c r="T203" s="165" t="s">
        <v>3</v>
      </c>
      <c r="U203" s="176" t="s">
        <v>36</v>
      </c>
      <c r="V203" s="52"/>
      <c r="W203" s="52"/>
      <c r="X203" s="52"/>
      <c r="Y203" s="52"/>
      <c r="Z203" s="52"/>
      <c r="AA203" s="54"/>
      <c r="AT203" s="14" t="s">
        <v>875</v>
      </c>
      <c r="AU203" s="14" t="s">
        <v>76</v>
      </c>
      <c r="AY203" s="14" t="s">
        <v>875</v>
      </c>
      <c r="BE203" s="110">
        <f>IF(U203="základná",N203,0)</f>
        <v>0</v>
      </c>
      <c r="BF203" s="110">
        <f>IF(U203="znížená",N203,0)</f>
        <v>0</v>
      </c>
      <c r="BG203" s="110">
        <f>IF(U203="zákl. prenesená",N203,0)</f>
        <v>0</v>
      </c>
      <c r="BH203" s="110">
        <f>IF(U203="zníž. prenesená",N203,0)</f>
        <v>0</v>
      </c>
      <c r="BI203" s="110">
        <f>IF(U203="nulová",N203,0)</f>
        <v>0</v>
      </c>
      <c r="BJ203" s="14" t="s">
        <v>80</v>
      </c>
      <c r="BK203" s="110">
        <f>L203*K203</f>
        <v>0</v>
      </c>
    </row>
    <row r="204" spans="2:65" s="1" customFormat="1" ht="6.95" customHeight="1" x14ac:dyDescent="0.3"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7"/>
    </row>
  </sheetData>
  <mergeCells count="27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N201:Q201"/>
    <mergeCell ref="F202:I202"/>
    <mergeCell ref="L202:M202"/>
    <mergeCell ref="N202:Q202"/>
    <mergeCell ref="F196:I196"/>
    <mergeCell ref="L196:M196"/>
    <mergeCell ref="N196:Q196"/>
    <mergeCell ref="F197:I197"/>
    <mergeCell ref="L197:M197"/>
    <mergeCell ref="N197:Q197"/>
    <mergeCell ref="F199:I199"/>
    <mergeCell ref="L199:M199"/>
    <mergeCell ref="N199:Q199"/>
    <mergeCell ref="H1:K1"/>
    <mergeCell ref="S2:AC2"/>
    <mergeCell ref="F203:I203"/>
    <mergeCell ref="L203:M203"/>
    <mergeCell ref="N203:Q203"/>
    <mergeCell ref="N130:Q130"/>
    <mergeCell ref="N131:Q131"/>
    <mergeCell ref="N132:Q132"/>
    <mergeCell ref="N139:Q139"/>
    <mergeCell ref="N145:Q145"/>
    <mergeCell ref="N153:Q153"/>
    <mergeCell ref="N156:Q156"/>
    <mergeCell ref="N163:Q163"/>
    <mergeCell ref="N170:Q170"/>
    <mergeCell ref="N183:Q183"/>
    <mergeCell ref="N186:Q186"/>
    <mergeCell ref="N187:Q187"/>
    <mergeCell ref="N192:Q192"/>
    <mergeCell ref="N198:Q198"/>
    <mergeCell ref="F200:I200"/>
    <mergeCell ref="L200:M200"/>
    <mergeCell ref="N200:Q200"/>
    <mergeCell ref="F201:I201"/>
    <mergeCell ref="L201:M201"/>
  </mergeCells>
  <dataValidations count="2">
    <dataValidation type="list" allowBlank="1" showInputMessage="1" showErrorMessage="1" error="Povolené sú hodnoty K a M." sqref="D199:D204">
      <formula1>"K,M"</formula1>
    </dataValidation>
    <dataValidation type="list" allowBlank="1" showInputMessage="1" showErrorMessage="1" error="Povolené sú hodnoty základná, znížená, nulová." sqref="U199:U204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9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workbookViewId="0">
      <pane ySplit="1" topLeftCell="A187" activePane="bottomLeft" state="frozen"/>
      <selection pane="bottomLeft" activeCell="E124" sqref="E124:E19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115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1321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N95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ROUND((((SUM(BE95:BE102)+SUM(BE121:BE191))+SUM(BE193:BE197))),2)</f>
        <v>0</v>
      </c>
      <c r="I33" s="185"/>
      <c r="J33" s="185"/>
      <c r="K33" s="32"/>
      <c r="L33" s="32"/>
      <c r="M33" s="267">
        <f>ROUND(((ROUND((SUM(BE95:BE102)+SUM(BE121:BE191)), 2)*F33)+SUM(BE193:BE197)*F33),2)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ROUND((((SUM(BF95:BF102)+SUM(BF121:BF191))+SUM(BF193:BF197))),2)</f>
        <v>0</v>
      </c>
      <c r="I34" s="185"/>
      <c r="J34" s="185"/>
      <c r="K34" s="32"/>
      <c r="L34" s="32"/>
      <c r="M34" s="267">
        <f>ROUND(((ROUND((SUM(BF95:BF102)+SUM(BF121:BF191)), 2)*F34)+SUM(BF193:BF197)*F34),2)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ROUND((((SUM(BG95:BG102)+SUM(BG121:BG191))+SUM(BG193:BG197))),2)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ROUND((((SUM(BH95:BH102)+SUM(BH121:BH191))+SUM(BH193:BH197))),2)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ROUND((((SUM(BI95:BI102)+SUM(BI121:BI191))+SUM(BI193:BI197))),2)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 xml:space="preserve">05 - SO 105 Zeleň a sadové úpravy  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65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65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65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65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65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65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65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65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65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N121</f>
        <v>0</v>
      </c>
      <c r="O89" s="185"/>
      <c r="P89" s="185"/>
      <c r="Q89" s="185"/>
      <c r="R89" s="33"/>
      <c r="AU89" s="14" t="s">
        <v>167</v>
      </c>
    </row>
    <row r="90" spans="2:65" s="7" customFormat="1" ht="24.95" customHeight="1" x14ac:dyDescent="0.3">
      <c r="B90" s="124"/>
      <c r="C90" s="125"/>
      <c r="D90" s="126" t="s">
        <v>168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N122</f>
        <v>0</v>
      </c>
      <c r="O90" s="263"/>
      <c r="P90" s="263"/>
      <c r="Q90" s="263"/>
      <c r="R90" s="127"/>
    </row>
    <row r="91" spans="2:65" s="8" customFormat="1" ht="19.899999999999999" customHeight="1" x14ac:dyDescent="0.3">
      <c r="B91" s="128"/>
      <c r="C91" s="95"/>
      <c r="D91" s="106" t="s">
        <v>169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N123</f>
        <v>0</v>
      </c>
      <c r="O91" s="191"/>
      <c r="P91" s="191"/>
      <c r="Q91" s="191"/>
      <c r="R91" s="129"/>
    </row>
    <row r="92" spans="2:65" s="8" customFormat="1" ht="19.899999999999999" customHeight="1" x14ac:dyDescent="0.3">
      <c r="B92" s="128"/>
      <c r="C92" s="95"/>
      <c r="D92" s="106" t="s">
        <v>176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N190</f>
        <v>0</v>
      </c>
      <c r="O92" s="191"/>
      <c r="P92" s="191"/>
      <c r="Q92" s="191"/>
      <c r="R92" s="129"/>
    </row>
    <row r="93" spans="2:65" s="7" customFormat="1" ht="21.75" customHeight="1" x14ac:dyDescent="0.35">
      <c r="B93" s="124"/>
      <c r="C93" s="125"/>
      <c r="D93" s="126" t="s">
        <v>193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8">
        <f>N192</f>
        <v>0</v>
      </c>
      <c r="O93" s="263"/>
      <c r="P93" s="263"/>
      <c r="Q93" s="263"/>
      <c r="R93" s="127"/>
    </row>
    <row r="94" spans="2:65" s="1" customFormat="1" ht="21.75" customHeight="1" x14ac:dyDescent="0.3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65" s="1" customFormat="1" ht="29.25" customHeight="1" x14ac:dyDescent="0.3">
      <c r="B95" s="31"/>
      <c r="C95" s="123" t="s">
        <v>194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64">
        <f>ROUND(N96+N97+N98+N99+N100+N101,2)</f>
        <v>0</v>
      </c>
      <c r="O95" s="185"/>
      <c r="P95" s="185"/>
      <c r="Q95" s="185"/>
      <c r="R95" s="33"/>
      <c r="T95" s="130"/>
      <c r="U95" s="131" t="s">
        <v>33</v>
      </c>
    </row>
    <row r="96" spans="2:65" s="1" customFormat="1" ht="18" customHeight="1" x14ac:dyDescent="0.3">
      <c r="B96" s="132"/>
      <c r="C96" s="133"/>
      <c r="D96" s="184" t="s">
        <v>195</v>
      </c>
      <c r="E96" s="260"/>
      <c r="F96" s="260"/>
      <c r="G96" s="260"/>
      <c r="H96" s="260"/>
      <c r="I96" s="133"/>
      <c r="J96" s="133"/>
      <c r="K96" s="133"/>
      <c r="L96" s="133"/>
      <c r="M96" s="133"/>
      <c r="N96" s="186">
        <f>ROUND(N89*T96,2)</f>
        <v>0</v>
      </c>
      <c r="O96" s="260"/>
      <c r="P96" s="260"/>
      <c r="Q96" s="260"/>
      <c r="R96" s="134"/>
      <c r="S96" s="133"/>
      <c r="T96" s="135"/>
      <c r="U96" s="136" t="s">
        <v>36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140</v>
      </c>
      <c r="AZ96" s="137"/>
      <c r="BA96" s="137"/>
      <c r="BB96" s="137"/>
      <c r="BC96" s="137"/>
      <c r="BD96" s="137"/>
      <c r="BE96" s="139">
        <f t="shared" ref="BE96:BE101" si="0">IF(U96="základná",N96,0)</f>
        <v>0</v>
      </c>
      <c r="BF96" s="139">
        <f t="shared" ref="BF96:BF101" si="1">IF(U96="znížená",N96,0)</f>
        <v>0</v>
      </c>
      <c r="BG96" s="139">
        <f t="shared" ref="BG96:BG101" si="2">IF(U96="zákl. prenesená",N96,0)</f>
        <v>0</v>
      </c>
      <c r="BH96" s="139">
        <f t="shared" ref="BH96:BH101" si="3">IF(U96="zníž. prenesená",N96,0)</f>
        <v>0</v>
      </c>
      <c r="BI96" s="139">
        <f t="shared" ref="BI96:BI101" si="4">IF(U96="nulová",N96,0)</f>
        <v>0</v>
      </c>
      <c r="BJ96" s="138" t="s">
        <v>80</v>
      </c>
      <c r="BK96" s="137"/>
      <c r="BL96" s="137"/>
      <c r="BM96" s="137"/>
    </row>
    <row r="97" spans="2:65" s="1" customFormat="1" ht="18" customHeight="1" x14ac:dyDescent="0.3">
      <c r="B97" s="132"/>
      <c r="C97" s="133"/>
      <c r="D97" s="184" t="s">
        <v>196</v>
      </c>
      <c r="E97" s="260"/>
      <c r="F97" s="260"/>
      <c r="G97" s="260"/>
      <c r="H97" s="260"/>
      <c r="I97" s="133"/>
      <c r="J97" s="133"/>
      <c r="K97" s="133"/>
      <c r="L97" s="133"/>
      <c r="M97" s="133"/>
      <c r="N97" s="186">
        <f>ROUND(N89*T97,2)</f>
        <v>0</v>
      </c>
      <c r="O97" s="260"/>
      <c r="P97" s="260"/>
      <c r="Q97" s="260"/>
      <c r="R97" s="134"/>
      <c r="S97" s="133"/>
      <c r="T97" s="135"/>
      <c r="U97" s="136" t="s">
        <v>36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140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80</v>
      </c>
      <c r="BK97" s="137"/>
      <c r="BL97" s="137"/>
      <c r="BM97" s="137"/>
    </row>
    <row r="98" spans="2:65" s="1" customFormat="1" ht="18" customHeight="1" x14ac:dyDescent="0.3">
      <c r="B98" s="132"/>
      <c r="C98" s="133"/>
      <c r="D98" s="184" t="s">
        <v>197</v>
      </c>
      <c r="E98" s="260"/>
      <c r="F98" s="260"/>
      <c r="G98" s="260"/>
      <c r="H98" s="260"/>
      <c r="I98" s="133"/>
      <c r="J98" s="133"/>
      <c r="K98" s="133"/>
      <c r="L98" s="133"/>
      <c r="M98" s="133"/>
      <c r="N98" s="186">
        <f>ROUND(N89*T98,2)</f>
        <v>0</v>
      </c>
      <c r="O98" s="260"/>
      <c r="P98" s="260"/>
      <c r="Q98" s="260"/>
      <c r="R98" s="134"/>
      <c r="S98" s="133"/>
      <c r="T98" s="135"/>
      <c r="U98" s="136" t="s">
        <v>36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140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80</v>
      </c>
      <c r="BK98" s="137"/>
      <c r="BL98" s="137"/>
      <c r="BM98" s="137"/>
    </row>
    <row r="99" spans="2:65" s="1" customFormat="1" ht="18" customHeight="1" x14ac:dyDescent="0.3">
      <c r="B99" s="132"/>
      <c r="C99" s="133"/>
      <c r="D99" s="184" t="s">
        <v>198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ROUND(N89*T99,2)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199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ROUND(N89*T100,2)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40" t="s">
        <v>200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86">
        <f>ROUND(N89*T101,2)</f>
        <v>0</v>
      </c>
      <c r="O101" s="260"/>
      <c r="P101" s="260"/>
      <c r="Q101" s="260"/>
      <c r="R101" s="134"/>
      <c r="S101" s="133"/>
      <c r="T101" s="141"/>
      <c r="U101" s="142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201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29.25" customHeight="1" x14ac:dyDescent="0.3">
      <c r="B103" s="31"/>
      <c r="C103" s="115" t="s">
        <v>153</v>
      </c>
      <c r="D103" s="116"/>
      <c r="E103" s="116"/>
      <c r="F103" s="116"/>
      <c r="G103" s="116"/>
      <c r="H103" s="116"/>
      <c r="I103" s="116"/>
      <c r="J103" s="116"/>
      <c r="K103" s="116"/>
      <c r="L103" s="190">
        <f>ROUND(SUM(N89+N95),2)</f>
        <v>0</v>
      </c>
      <c r="M103" s="261"/>
      <c r="N103" s="261"/>
      <c r="O103" s="261"/>
      <c r="P103" s="261"/>
      <c r="Q103" s="261"/>
      <c r="R103" s="33"/>
    </row>
    <row r="104" spans="2:65" s="1" customFormat="1" ht="6.95" customHeight="1" x14ac:dyDescent="0.3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65" s="1" customFormat="1" ht="6.95" customHeight="1" x14ac:dyDescent="0.3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65" s="1" customFormat="1" ht="36.950000000000003" customHeight="1" x14ac:dyDescent="0.3">
      <c r="B109" s="31"/>
      <c r="C109" s="209" t="s">
        <v>202</v>
      </c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33"/>
    </row>
    <row r="110" spans="2:65" s="1" customFormat="1" ht="6.95" customHeight="1" x14ac:dyDescent="0.3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5" s="1" customFormat="1" ht="30" customHeight="1" x14ac:dyDescent="0.3">
      <c r="B111" s="31"/>
      <c r="C111" s="26" t="s">
        <v>15</v>
      </c>
      <c r="D111" s="32"/>
      <c r="E111" s="32"/>
      <c r="F111" s="262" t="str">
        <f>F6</f>
        <v>Cintorín Nitra-Chrenova</v>
      </c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32"/>
      <c r="R111" s="33"/>
    </row>
    <row r="112" spans="2:65" ht="30" customHeight="1" x14ac:dyDescent="0.3">
      <c r="B112" s="18"/>
      <c r="C112" s="26" t="s">
        <v>156</v>
      </c>
      <c r="D112" s="19"/>
      <c r="E112" s="19"/>
      <c r="F112" s="262" t="s">
        <v>157</v>
      </c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19"/>
      <c r="R112" s="20"/>
    </row>
    <row r="113" spans="2:65" s="1" customFormat="1" ht="36.950000000000003" customHeight="1" x14ac:dyDescent="0.3">
      <c r="B113" s="31"/>
      <c r="C113" s="65" t="s">
        <v>158</v>
      </c>
      <c r="D113" s="32"/>
      <c r="E113" s="32"/>
      <c r="F113" s="210" t="str">
        <f>F8</f>
        <v xml:space="preserve">05 - SO 105 Zeleň a sadové úpravy  </v>
      </c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32"/>
      <c r="R113" s="33"/>
    </row>
    <row r="114" spans="2:65" s="1" customFormat="1" ht="6.95" customHeight="1" x14ac:dyDescent="0.3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8" customHeight="1" x14ac:dyDescent="0.3">
      <c r="B115" s="31"/>
      <c r="C115" s="26" t="s">
        <v>18</v>
      </c>
      <c r="D115" s="32"/>
      <c r="E115" s="32"/>
      <c r="F115" s="24" t="str">
        <f>F10</f>
        <v xml:space="preserve"> </v>
      </c>
      <c r="G115" s="32"/>
      <c r="H115" s="32"/>
      <c r="I115" s="32"/>
      <c r="J115" s="32"/>
      <c r="K115" s="26" t="s">
        <v>20</v>
      </c>
      <c r="L115" s="32"/>
      <c r="M115" s="255" t="str">
        <f>IF(O10="","",O10)</f>
        <v>28.2.2017</v>
      </c>
      <c r="N115" s="185"/>
      <c r="O115" s="185"/>
      <c r="P115" s="185"/>
      <c r="Q115" s="32"/>
      <c r="R115" s="33"/>
    </row>
    <row r="116" spans="2:65" s="1" customFormat="1" ht="6.95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5" x14ac:dyDescent="0.3">
      <c r="B117" s="31"/>
      <c r="C117" s="26" t="s">
        <v>22</v>
      </c>
      <c r="D117" s="32"/>
      <c r="E117" s="32"/>
      <c r="F117" s="24" t="str">
        <f>E13</f>
        <v xml:space="preserve"> </v>
      </c>
      <c r="G117" s="32"/>
      <c r="H117" s="32"/>
      <c r="I117" s="32"/>
      <c r="J117" s="32"/>
      <c r="K117" s="26" t="s">
        <v>27</v>
      </c>
      <c r="L117" s="32"/>
      <c r="M117" s="222" t="str">
        <f>E19</f>
        <v xml:space="preserve"> </v>
      </c>
      <c r="N117" s="185"/>
      <c r="O117" s="185"/>
      <c r="P117" s="185"/>
      <c r="Q117" s="185"/>
      <c r="R117" s="33"/>
    </row>
    <row r="118" spans="2:65" s="1" customFormat="1" ht="14.45" customHeight="1" x14ac:dyDescent="0.3">
      <c r="B118" s="31"/>
      <c r="C118" s="26" t="s">
        <v>25</v>
      </c>
      <c r="D118" s="32"/>
      <c r="E118" s="32"/>
      <c r="F118" s="24" t="str">
        <f>IF(E16="","",E16)</f>
        <v>Vyplň údaj</v>
      </c>
      <c r="G118" s="32"/>
      <c r="H118" s="32"/>
      <c r="I118" s="32"/>
      <c r="J118" s="32"/>
      <c r="K118" s="26" t="s">
        <v>28</v>
      </c>
      <c r="L118" s="32"/>
      <c r="M118" s="222" t="str">
        <f>E22</f>
        <v xml:space="preserve"> </v>
      </c>
      <c r="N118" s="185"/>
      <c r="O118" s="185"/>
      <c r="P118" s="185"/>
      <c r="Q118" s="185"/>
      <c r="R118" s="33"/>
    </row>
    <row r="119" spans="2:65" s="1" customFormat="1" ht="10.3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9" customFormat="1" ht="29.25" customHeight="1" x14ac:dyDescent="0.3">
      <c r="B120" s="143"/>
      <c r="C120" s="144" t="s">
        <v>203</v>
      </c>
      <c r="D120" s="145" t="s">
        <v>204</v>
      </c>
      <c r="E120" s="145" t="s">
        <v>51</v>
      </c>
      <c r="F120" s="256" t="s">
        <v>205</v>
      </c>
      <c r="G120" s="257"/>
      <c r="H120" s="257"/>
      <c r="I120" s="257"/>
      <c r="J120" s="145" t="s">
        <v>206</v>
      </c>
      <c r="K120" s="145" t="s">
        <v>207</v>
      </c>
      <c r="L120" s="258" t="s">
        <v>208</v>
      </c>
      <c r="M120" s="257"/>
      <c r="N120" s="256" t="s">
        <v>165</v>
      </c>
      <c r="O120" s="257"/>
      <c r="P120" s="257"/>
      <c r="Q120" s="259"/>
      <c r="R120" s="146"/>
      <c r="T120" s="73" t="s">
        <v>209</v>
      </c>
      <c r="U120" s="74" t="s">
        <v>33</v>
      </c>
      <c r="V120" s="74" t="s">
        <v>210</v>
      </c>
      <c r="W120" s="74" t="s">
        <v>211</v>
      </c>
      <c r="X120" s="74" t="s">
        <v>212</v>
      </c>
      <c r="Y120" s="74" t="s">
        <v>213</v>
      </c>
      <c r="Z120" s="74" t="s">
        <v>214</v>
      </c>
      <c r="AA120" s="75" t="s">
        <v>215</v>
      </c>
    </row>
    <row r="121" spans="2:65" s="1" customFormat="1" ht="29.25" customHeight="1" x14ac:dyDescent="0.35">
      <c r="B121" s="31"/>
      <c r="C121" s="77" t="s">
        <v>162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36">
        <f>BK121</f>
        <v>0</v>
      </c>
      <c r="O121" s="237"/>
      <c r="P121" s="237"/>
      <c r="Q121" s="237"/>
      <c r="R121" s="33"/>
      <c r="T121" s="76"/>
      <c r="U121" s="47"/>
      <c r="V121" s="47"/>
      <c r="W121" s="147">
        <f>W122+W192</f>
        <v>0</v>
      </c>
      <c r="X121" s="47"/>
      <c r="Y121" s="147">
        <f>Y122+Y192</f>
        <v>52.895359999999997</v>
      </c>
      <c r="Z121" s="47"/>
      <c r="AA121" s="148">
        <f>AA122+AA192</f>
        <v>0</v>
      </c>
      <c r="AT121" s="14" t="s">
        <v>68</v>
      </c>
      <c r="AU121" s="14" t="s">
        <v>167</v>
      </c>
      <c r="BK121" s="149">
        <f>BK122+BK192</f>
        <v>0</v>
      </c>
    </row>
    <row r="122" spans="2:65" s="10" customFormat="1" ht="37.35" customHeight="1" x14ac:dyDescent="0.35">
      <c r="B122" s="150"/>
      <c r="C122" s="151"/>
      <c r="D122" s="152" t="s">
        <v>168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8">
        <f>BK122</f>
        <v>0</v>
      </c>
      <c r="O122" s="239"/>
      <c r="P122" s="239"/>
      <c r="Q122" s="239"/>
      <c r="R122" s="153"/>
      <c r="T122" s="154"/>
      <c r="U122" s="151"/>
      <c r="V122" s="151"/>
      <c r="W122" s="155">
        <f>W123+W190</f>
        <v>0</v>
      </c>
      <c r="X122" s="151"/>
      <c r="Y122" s="155">
        <f>Y123+Y190</f>
        <v>52.895359999999997</v>
      </c>
      <c r="Z122" s="151"/>
      <c r="AA122" s="156">
        <f>AA123+AA190</f>
        <v>0</v>
      </c>
      <c r="AR122" s="157" t="s">
        <v>76</v>
      </c>
      <c r="AT122" s="158" t="s">
        <v>68</v>
      </c>
      <c r="AU122" s="158" t="s">
        <v>69</v>
      </c>
      <c r="AY122" s="157" t="s">
        <v>216</v>
      </c>
      <c r="BK122" s="159">
        <f>BK123+BK190</f>
        <v>0</v>
      </c>
    </row>
    <row r="123" spans="2:65" s="10" customFormat="1" ht="19.899999999999999" customHeight="1" x14ac:dyDescent="0.3">
      <c r="B123" s="150"/>
      <c r="C123" s="151"/>
      <c r="D123" s="160" t="s">
        <v>169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40">
        <f>BK123</f>
        <v>0</v>
      </c>
      <c r="O123" s="241"/>
      <c r="P123" s="241"/>
      <c r="Q123" s="241"/>
      <c r="R123" s="153"/>
      <c r="T123" s="154"/>
      <c r="U123" s="151"/>
      <c r="V123" s="151"/>
      <c r="W123" s="155">
        <f>SUM(W124:W189)</f>
        <v>0</v>
      </c>
      <c r="X123" s="151"/>
      <c r="Y123" s="155">
        <f>SUM(Y124:Y189)</f>
        <v>52.895359999999997</v>
      </c>
      <c r="Z123" s="151"/>
      <c r="AA123" s="156">
        <f>SUM(AA124:AA189)</f>
        <v>0</v>
      </c>
      <c r="AR123" s="157" t="s">
        <v>76</v>
      </c>
      <c r="AT123" s="158" t="s">
        <v>68</v>
      </c>
      <c r="AU123" s="158" t="s">
        <v>76</v>
      </c>
      <c r="AY123" s="157" t="s">
        <v>216</v>
      </c>
      <c r="BK123" s="159">
        <f>SUM(BK124:BK189)</f>
        <v>0</v>
      </c>
    </row>
    <row r="124" spans="2:65" s="1" customFormat="1" ht="31.5" customHeight="1" x14ac:dyDescent="0.3">
      <c r="B124" s="132"/>
      <c r="C124" s="161" t="s">
        <v>76</v>
      </c>
      <c r="D124" s="161" t="s">
        <v>217</v>
      </c>
      <c r="E124" s="162"/>
      <c r="F124" s="246" t="s">
        <v>1322</v>
      </c>
      <c r="G124" s="247"/>
      <c r="H124" s="247"/>
      <c r="I124" s="247"/>
      <c r="J124" s="163" t="s">
        <v>262</v>
      </c>
      <c r="K124" s="164">
        <v>3642.3</v>
      </c>
      <c r="L124" s="233">
        <v>0</v>
      </c>
      <c r="M124" s="247"/>
      <c r="N124" s="248">
        <f t="shared" ref="N124:N155" si="5">ROUND(L124*K124,2)</f>
        <v>0</v>
      </c>
      <c r="O124" s="247"/>
      <c r="P124" s="247"/>
      <c r="Q124" s="247"/>
      <c r="R124" s="134"/>
      <c r="T124" s="165" t="s">
        <v>3</v>
      </c>
      <c r="U124" s="40" t="s">
        <v>36</v>
      </c>
      <c r="V124" s="32"/>
      <c r="W124" s="166">
        <f t="shared" ref="W124:W155" si="6">V124*K124</f>
        <v>0</v>
      </c>
      <c r="X124" s="166">
        <v>0</v>
      </c>
      <c r="Y124" s="166">
        <f t="shared" ref="Y124:Y155" si="7">X124*K124</f>
        <v>0</v>
      </c>
      <c r="Z124" s="166">
        <v>0</v>
      </c>
      <c r="AA124" s="167">
        <f t="shared" ref="AA124:AA155" si="8">Z124*K124</f>
        <v>0</v>
      </c>
      <c r="AR124" s="14" t="s">
        <v>220</v>
      </c>
      <c r="AT124" s="14" t="s">
        <v>217</v>
      </c>
      <c r="AU124" s="14" t="s">
        <v>80</v>
      </c>
      <c r="AY124" s="14" t="s">
        <v>216</v>
      </c>
      <c r="BE124" s="110">
        <f t="shared" ref="BE124:BE155" si="9">IF(U124="základná",N124,0)</f>
        <v>0</v>
      </c>
      <c r="BF124" s="110">
        <f t="shared" ref="BF124:BF155" si="10">IF(U124="znížená",N124,0)</f>
        <v>0</v>
      </c>
      <c r="BG124" s="110">
        <f t="shared" ref="BG124:BG155" si="11">IF(U124="zákl. prenesená",N124,0)</f>
        <v>0</v>
      </c>
      <c r="BH124" s="110">
        <f t="shared" ref="BH124:BH155" si="12">IF(U124="zníž. prenesená",N124,0)</f>
        <v>0</v>
      </c>
      <c r="BI124" s="110">
        <f t="shared" ref="BI124:BI155" si="13">IF(U124="nulová",N124,0)</f>
        <v>0</v>
      </c>
      <c r="BJ124" s="14" t="s">
        <v>80</v>
      </c>
      <c r="BK124" s="110">
        <f t="shared" ref="BK124:BK155" si="14">ROUND(L124*K124,2)</f>
        <v>0</v>
      </c>
      <c r="BL124" s="14" t="s">
        <v>220</v>
      </c>
      <c r="BM124" s="14" t="s">
        <v>76</v>
      </c>
    </row>
    <row r="125" spans="2:65" s="1" customFormat="1" ht="31.5" customHeight="1" x14ac:dyDescent="0.3">
      <c r="B125" s="132"/>
      <c r="C125" s="161" t="s">
        <v>80</v>
      </c>
      <c r="D125" s="161" t="s">
        <v>217</v>
      </c>
      <c r="E125" s="162"/>
      <c r="F125" s="246" t="s">
        <v>1323</v>
      </c>
      <c r="G125" s="247"/>
      <c r="H125" s="247"/>
      <c r="I125" s="247"/>
      <c r="J125" s="163" t="s">
        <v>262</v>
      </c>
      <c r="K125" s="164">
        <v>923.8</v>
      </c>
      <c r="L125" s="233">
        <v>0</v>
      </c>
      <c r="M125" s="247"/>
      <c r="N125" s="248">
        <f t="shared" si="5"/>
        <v>0</v>
      </c>
      <c r="O125" s="247"/>
      <c r="P125" s="247"/>
      <c r="Q125" s="247"/>
      <c r="R125" s="134"/>
      <c r="T125" s="165" t="s">
        <v>3</v>
      </c>
      <c r="U125" s="40" t="s">
        <v>36</v>
      </c>
      <c r="V125" s="32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4" t="s">
        <v>220</v>
      </c>
      <c r="AT125" s="14" t="s">
        <v>217</v>
      </c>
      <c r="AU125" s="14" t="s">
        <v>80</v>
      </c>
      <c r="AY125" s="14" t="s">
        <v>216</v>
      </c>
      <c r="BE125" s="110">
        <f t="shared" si="9"/>
        <v>0</v>
      </c>
      <c r="BF125" s="110">
        <f t="shared" si="10"/>
        <v>0</v>
      </c>
      <c r="BG125" s="110">
        <f t="shared" si="11"/>
        <v>0</v>
      </c>
      <c r="BH125" s="110">
        <f t="shared" si="12"/>
        <v>0</v>
      </c>
      <c r="BI125" s="110">
        <f t="shared" si="13"/>
        <v>0</v>
      </c>
      <c r="BJ125" s="14" t="s">
        <v>80</v>
      </c>
      <c r="BK125" s="110">
        <f t="shared" si="14"/>
        <v>0</v>
      </c>
      <c r="BL125" s="14" t="s">
        <v>220</v>
      </c>
      <c r="BM125" s="14" t="s">
        <v>80</v>
      </c>
    </row>
    <row r="126" spans="2:65" s="1" customFormat="1" ht="31.5" customHeight="1" x14ac:dyDescent="0.3">
      <c r="B126" s="132"/>
      <c r="C126" s="161" t="s">
        <v>84</v>
      </c>
      <c r="D126" s="161" t="s">
        <v>217</v>
      </c>
      <c r="E126" s="162"/>
      <c r="F126" s="246" t="s">
        <v>234</v>
      </c>
      <c r="G126" s="247"/>
      <c r="H126" s="247"/>
      <c r="I126" s="247"/>
      <c r="J126" s="163" t="s">
        <v>219</v>
      </c>
      <c r="K126" s="164">
        <v>2643.75</v>
      </c>
      <c r="L126" s="233">
        <v>0</v>
      </c>
      <c r="M126" s="247"/>
      <c r="N126" s="248">
        <f t="shared" si="5"/>
        <v>0</v>
      </c>
      <c r="O126" s="247"/>
      <c r="P126" s="247"/>
      <c r="Q126" s="247"/>
      <c r="R126" s="134"/>
      <c r="T126" s="165" t="s">
        <v>3</v>
      </c>
      <c r="U126" s="40" t="s">
        <v>36</v>
      </c>
      <c r="V126" s="32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4" t="s">
        <v>220</v>
      </c>
      <c r="AT126" s="14" t="s">
        <v>217</v>
      </c>
      <c r="AU126" s="14" t="s">
        <v>80</v>
      </c>
      <c r="AY126" s="14" t="s">
        <v>216</v>
      </c>
      <c r="BE126" s="110">
        <f t="shared" si="9"/>
        <v>0</v>
      </c>
      <c r="BF126" s="110">
        <f t="shared" si="10"/>
        <v>0</v>
      </c>
      <c r="BG126" s="110">
        <f t="shared" si="11"/>
        <v>0</v>
      </c>
      <c r="BH126" s="110">
        <f t="shared" si="12"/>
        <v>0</v>
      </c>
      <c r="BI126" s="110">
        <f t="shared" si="13"/>
        <v>0</v>
      </c>
      <c r="BJ126" s="14" t="s">
        <v>80</v>
      </c>
      <c r="BK126" s="110">
        <f t="shared" si="14"/>
        <v>0</v>
      </c>
      <c r="BL126" s="14" t="s">
        <v>220</v>
      </c>
      <c r="BM126" s="14" t="s">
        <v>84</v>
      </c>
    </row>
    <row r="127" spans="2:65" s="1" customFormat="1" ht="31.5" customHeight="1" x14ac:dyDescent="0.3">
      <c r="B127" s="132"/>
      <c r="C127" s="161" t="s">
        <v>220</v>
      </c>
      <c r="D127" s="161" t="s">
        <v>217</v>
      </c>
      <c r="E127" s="162"/>
      <c r="F127" s="246" t="s">
        <v>1224</v>
      </c>
      <c r="G127" s="247"/>
      <c r="H127" s="247"/>
      <c r="I127" s="247"/>
      <c r="J127" s="163" t="s">
        <v>219</v>
      </c>
      <c r="K127" s="164">
        <v>2643.75</v>
      </c>
      <c r="L127" s="233">
        <v>0</v>
      </c>
      <c r="M127" s="247"/>
      <c r="N127" s="248">
        <f t="shared" si="5"/>
        <v>0</v>
      </c>
      <c r="O127" s="247"/>
      <c r="P127" s="247"/>
      <c r="Q127" s="247"/>
      <c r="R127" s="134"/>
      <c r="T127" s="165" t="s">
        <v>3</v>
      </c>
      <c r="U127" s="40" t="s">
        <v>36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220</v>
      </c>
      <c r="AT127" s="14" t="s">
        <v>217</v>
      </c>
      <c r="AU127" s="14" t="s">
        <v>80</v>
      </c>
      <c r="AY127" s="14" t="s">
        <v>216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80</v>
      </c>
      <c r="BK127" s="110">
        <f t="shared" si="14"/>
        <v>0</v>
      </c>
      <c r="BL127" s="14" t="s">
        <v>220</v>
      </c>
      <c r="BM127" s="14" t="s">
        <v>220</v>
      </c>
    </row>
    <row r="128" spans="2:65" s="1" customFormat="1" ht="31.5" customHeight="1" x14ac:dyDescent="0.3">
      <c r="B128" s="132"/>
      <c r="C128" s="161" t="s">
        <v>224</v>
      </c>
      <c r="D128" s="161" t="s">
        <v>217</v>
      </c>
      <c r="E128" s="162"/>
      <c r="F128" s="246" t="s">
        <v>1324</v>
      </c>
      <c r="G128" s="247"/>
      <c r="H128" s="247"/>
      <c r="I128" s="247"/>
      <c r="J128" s="163" t="s">
        <v>262</v>
      </c>
      <c r="K128" s="164">
        <v>4566.1000000000004</v>
      </c>
      <c r="L128" s="233">
        <v>0</v>
      </c>
      <c r="M128" s="247"/>
      <c r="N128" s="248">
        <f t="shared" si="5"/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220</v>
      </c>
      <c r="AT128" s="14" t="s">
        <v>217</v>
      </c>
      <c r="AU128" s="14" t="s">
        <v>80</v>
      </c>
      <c r="AY128" s="14" t="s">
        <v>216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80</v>
      </c>
      <c r="BK128" s="110">
        <f t="shared" si="14"/>
        <v>0</v>
      </c>
      <c r="BL128" s="14" t="s">
        <v>220</v>
      </c>
      <c r="BM128" s="14" t="s">
        <v>224</v>
      </c>
    </row>
    <row r="129" spans="2:65" s="1" customFormat="1" ht="22.5" customHeight="1" x14ac:dyDescent="0.3">
      <c r="B129" s="132"/>
      <c r="C129" s="168" t="s">
        <v>226</v>
      </c>
      <c r="D129" s="168" t="s">
        <v>250</v>
      </c>
      <c r="E129" s="169"/>
      <c r="F129" s="251" t="s">
        <v>1325</v>
      </c>
      <c r="G129" s="252"/>
      <c r="H129" s="252"/>
      <c r="I129" s="252"/>
      <c r="J129" s="170" t="s">
        <v>787</v>
      </c>
      <c r="K129" s="171">
        <v>73</v>
      </c>
      <c r="L129" s="253">
        <v>0</v>
      </c>
      <c r="M129" s="252"/>
      <c r="N129" s="254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230</v>
      </c>
      <c r="AT129" s="14" t="s">
        <v>250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220</v>
      </c>
      <c r="BM129" s="14" t="s">
        <v>226</v>
      </c>
    </row>
    <row r="130" spans="2:65" s="1" customFormat="1" ht="22.5" customHeight="1" x14ac:dyDescent="0.3">
      <c r="B130" s="132"/>
      <c r="C130" s="168" t="s">
        <v>228</v>
      </c>
      <c r="D130" s="168" t="s">
        <v>250</v>
      </c>
      <c r="E130" s="169"/>
      <c r="F130" s="251" t="s">
        <v>1326</v>
      </c>
      <c r="G130" s="252"/>
      <c r="H130" s="252"/>
      <c r="I130" s="252"/>
      <c r="J130" s="170" t="s">
        <v>787</v>
      </c>
      <c r="K130" s="171">
        <v>2</v>
      </c>
      <c r="L130" s="253">
        <v>0</v>
      </c>
      <c r="M130" s="252"/>
      <c r="N130" s="254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230</v>
      </c>
      <c r="AT130" s="14" t="s">
        <v>250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220</v>
      </c>
      <c r="BM130" s="14" t="s">
        <v>228</v>
      </c>
    </row>
    <row r="131" spans="2:65" s="1" customFormat="1" ht="31.5" customHeight="1" x14ac:dyDescent="0.3">
      <c r="B131" s="132"/>
      <c r="C131" s="161" t="s">
        <v>230</v>
      </c>
      <c r="D131" s="161" t="s">
        <v>217</v>
      </c>
      <c r="E131" s="162"/>
      <c r="F131" s="246" t="s">
        <v>1327</v>
      </c>
      <c r="G131" s="247"/>
      <c r="H131" s="247"/>
      <c r="I131" s="247"/>
      <c r="J131" s="163" t="s">
        <v>262</v>
      </c>
      <c r="K131" s="164">
        <v>8812.5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220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220</v>
      </c>
      <c r="BM131" s="14" t="s">
        <v>230</v>
      </c>
    </row>
    <row r="132" spans="2:65" s="1" customFormat="1" ht="31.5" customHeight="1" x14ac:dyDescent="0.3">
      <c r="B132" s="132"/>
      <c r="C132" s="161" t="s">
        <v>232</v>
      </c>
      <c r="D132" s="161" t="s">
        <v>217</v>
      </c>
      <c r="E132" s="162"/>
      <c r="F132" s="246" t="s">
        <v>1328</v>
      </c>
      <c r="G132" s="247"/>
      <c r="H132" s="247"/>
      <c r="I132" s="247"/>
      <c r="J132" s="163" t="s">
        <v>262</v>
      </c>
      <c r="K132" s="164">
        <v>8812.5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220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220</v>
      </c>
      <c r="BM132" s="14" t="s">
        <v>232</v>
      </c>
    </row>
    <row r="133" spans="2:65" s="1" customFormat="1" ht="31.5" customHeight="1" x14ac:dyDescent="0.3">
      <c r="B133" s="132"/>
      <c r="C133" s="161" t="s">
        <v>128</v>
      </c>
      <c r="D133" s="161" t="s">
        <v>217</v>
      </c>
      <c r="E133" s="162"/>
      <c r="F133" s="246" t="s">
        <v>1329</v>
      </c>
      <c r="G133" s="247"/>
      <c r="H133" s="247"/>
      <c r="I133" s="247"/>
      <c r="J133" s="163" t="s">
        <v>297</v>
      </c>
      <c r="K133" s="164">
        <v>13915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220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128</v>
      </c>
    </row>
    <row r="134" spans="2:65" s="1" customFormat="1" ht="31.5" customHeight="1" x14ac:dyDescent="0.3">
      <c r="B134" s="132"/>
      <c r="C134" s="161" t="s">
        <v>131</v>
      </c>
      <c r="D134" s="161" t="s">
        <v>217</v>
      </c>
      <c r="E134" s="162"/>
      <c r="F134" s="246" t="s">
        <v>1330</v>
      </c>
      <c r="G134" s="247"/>
      <c r="H134" s="247"/>
      <c r="I134" s="247"/>
      <c r="J134" s="163" t="s">
        <v>297</v>
      </c>
      <c r="K134" s="164">
        <v>182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131</v>
      </c>
    </row>
    <row r="135" spans="2:65" s="1" customFormat="1" ht="31.5" customHeight="1" x14ac:dyDescent="0.3">
      <c r="B135" s="132"/>
      <c r="C135" s="161" t="s">
        <v>134</v>
      </c>
      <c r="D135" s="161" t="s">
        <v>217</v>
      </c>
      <c r="E135" s="162"/>
      <c r="F135" s="246" t="s">
        <v>1331</v>
      </c>
      <c r="G135" s="247"/>
      <c r="H135" s="247"/>
      <c r="I135" s="247"/>
      <c r="J135" s="163" t="s">
        <v>297</v>
      </c>
      <c r="K135" s="164">
        <v>5437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134</v>
      </c>
    </row>
    <row r="136" spans="2:65" s="1" customFormat="1" ht="22.5" customHeight="1" x14ac:dyDescent="0.3">
      <c r="B136" s="132"/>
      <c r="C136" s="168" t="s">
        <v>137</v>
      </c>
      <c r="D136" s="168" t="s">
        <v>250</v>
      </c>
      <c r="E136" s="169"/>
      <c r="F136" s="251" t="s">
        <v>1332</v>
      </c>
      <c r="G136" s="252"/>
      <c r="H136" s="252"/>
      <c r="I136" s="252"/>
      <c r="J136" s="170" t="s">
        <v>297</v>
      </c>
      <c r="K136" s="171">
        <v>4017</v>
      </c>
      <c r="L136" s="253">
        <v>0</v>
      </c>
      <c r="M136" s="252"/>
      <c r="N136" s="254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230</v>
      </c>
      <c r="AT136" s="14" t="s">
        <v>250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220</v>
      </c>
      <c r="BM136" s="14" t="s">
        <v>137</v>
      </c>
    </row>
    <row r="137" spans="2:65" s="1" customFormat="1" ht="22.5" customHeight="1" x14ac:dyDescent="0.3">
      <c r="B137" s="132"/>
      <c r="C137" s="168" t="s">
        <v>240</v>
      </c>
      <c r="D137" s="168" t="s">
        <v>250</v>
      </c>
      <c r="E137" s="169"/>
      <c r="F137" s="251" t="s">
        <v>1333</v>
      </c>
      <c r="G137" s="252"/>
      <c r="H137" s="252"/>
      <c r="I137" s="252"/>
      <c r="J137" s="170" t="s">
        <v>297</v>
      </c>
      <c r="K137" s="171">
        <v>83</v>
      </c>
      <c r="L137" s="253">
        <v>0</v>
      </c>
      <c r="M137" s="252"/>
      <c r="N137" s="254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230</v>
      </c>
      <c r="AT137" s="14" t="s">
        <v>250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220</v>
      </c>
      <c r="BM137" s="14" t="s">
        <v>240</v>
      </c>
    </row>
    <row r="138" spans="2:65" s="1" customFormat="1" ht="22.5" customHeight="1" x14ac:dyDescent="0.3">
      <c r="B138" s="132"/>
      <c r="C138" s="168" t="s">
        <v>243</v>
      </c>
      <c r="D138" s="168" t="s">
        <v>250</v>
      </c>
      <c r="E138" s="169"/>
      <c r="F138" s="251" t="s">
        <v>1334</v>
      </c>
      <c r="G138" s="252"/>
      <c r="H138" s="252"/>
      <c r="I138" s="252"/>
      <c r="J138" s="170" t="s">
        <v>297</v>
      </c>
      <c r="K138" s="171">
        <v>118</v>
      </c>
      <c r="L138" s="253">
        <v>0</v>
      </c>
      <c r="M138" s="252"/>
      <c r="N138" s="254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230</v>
      </c>
      <c r="AT138" s="14" t="s">
        <v>250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220</v>
      </c>
      <c r="BM138" s="14" t="s">
        <v>243</v>
      </c>
    </row>
    <row r="139" spans="2:65" s="1" customFormat="1" ht="22.5" customHeight="1" x14ac:dyDescent="0.3">
      <c r="B139" s="132"/>
      <c r="C139" s="168" t="s">
        <v>247</v>
      </c>
      <c r="D139" s="168" t="s">
        <v>250</v>
      </c>
      <c r="E139" s="169"/>
      <c r="F139" s="251" t="s">
        <v>1335</v>
      </c>
      <c r="G139" s="252"/>
      <c r="H139" s="252"/>
      <c r="I139" s="252"/>
      <c r="J139" s="170" t="s">
        <v>297</v>
      </c>
      <c r="K139" s="171">
        <v>1219</v>
      </c>
      <c r="L139" s="253">
        <v>0</v>
      </c>
      <c r="M139" s="252"/>
      <c r="N139" s="254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230</v>
      </c>
      <c r="AT139" s="14" t="s">
        <v>250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220</v>
      </c>
      <c r="BM139" s="14" t="s">
        <v>247</v>
      </c>
    </row>
    <row r="140" spans="2:65" s="1" customFormat="1" ht="31.5" customHeight="1" x14ac:dyDescent="0.3">
      <c r="B140" s="132"/>
      <c r="C140" s="161" t="s">
        <v>249</v>
      </c>
      <c r="D140" s="161" t="s">
        <v>217</v>
      </c>
      <c r="E140" s="162"/>
      <c r="F140" s="246" t="s">
        <v>1336</v>
      </c>
      <c r="G140" s="247"/>
      <c r="H140" s="247"/>
      <c r="I140" s="247"/>
      <c r="J140" s="163" t="s">
        <v>262</v>
      </c>
      <c r="K140" s="164">
        <v>8812.5</v>
      </c>
      <c r="L140" s="233">
        <v>0</v>
      </c>
      <c r="M140" s="247"/>
      <c r="N140" s="248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220</v>
      </c>
      <c r="AT140" s="14" t="s">
        <v>217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220</v>
      </c>
      <c r="BM140" s="14" t="s">
        <v>249</v>
      </c>
    </row>
    <row r="141" spans="2:65" s="1" customFormat="1" ht="31.5" customHeight="1" x14ac:dyDescent="0.3">
      <c r="B141" s="132"/>
      <c r="C141" s="161" t="s">
        <v>252</v>
      </c>
      <c r="D141" s="161" t="s">
        <v>217</v>
      </c>
      <c r="E141" s="162"/>
      <c r="F141" s="246" t="s">
        <v>1337</v>
      </c>
      <c r="G141" s="247"/>
      <c r="H141" s="247"/>
      <c r="I141" s="247"/>
      <c r="J141" s="163" t="s">
        <v>262</v>
      </c>
      <c r="K141" s="164">
        <v>8812.5</v>
      </c>
      <c r="L141" s="233">
        <v>0</v>
      </c>
      <c r="M141" s="247"/>
      <c r="N141" s="248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220</v>
      </c>
      <c r="AT141" s="14" t="s">
        <v>217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220</v>
      </c>
      <c r="BM141" s="14" t="s">
        <v>252</v>
      </c>
    </row>
    <row r="142" spans="2:65" s="1" customFormat="1" ht="31.5" customHeight="1" x14ac:dyDescent="0.3">
      <c r="B142" s="132"/>
      <c r="C142" s="161" t="s">
        <v>254</v>
      </c>
      <c r="D142" s="161" t="s">
        <v>217</v>
      </c>
      <c r="E142" s="162"/>
      <c r="F142" s="246" t="s">
        <v>1338</v>
      </c>
      <c r="G142" s="247"/>
      <c r="H142" s="247"/>
      <c r="I142" s="247"/>
      <c r="J142" s="163" t="s">
        <v>262</v>
      </c>
      <c r="K142" s="164">
        <v>8812.5</v>
      </c>
      <c r="L142" s="233">
        <v>0</v>
      </c>
      <c r="M142" s="247"/>
      <c r="N142" s="248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220</v>
      </c>
      <c r="AT142" s="14" t="s">
        <v>217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220</v>
      </c>
      <c r="BM142" s="14" t="s">
        <v>254</v>
      </c>
    </row>
    <row r="143" spans="2:65" s="1" customFormat="1" ht="31.5" customHeight="1" x14ac:dyDescent="0.3">
      <c r="B143" s="132"/>
      <c r="C143" s="161" t="s">
        <v>8</v>
      </c>
      <c r="D143" s="161" t="s">
        <v>217</v>
      </c>
      <c r="E143" s="162"/>
      <c r="F143" s="246" t="s">
        <v>1339</v>
      </c>
      <c r="G143" s="247"/>
      <c r="H143" s="247"/>
      <c r="I143" s="247"/>
      <c r="J143" s="163" t="s">
        <v>262</v>
      </c>
      <c r="K143" s="164">
        <v>8812.5</v>
      </c>
      <c r="L143" s="233">
        <v>0</v>
      </c>
      <c r="M143" s="247"/>
      <c r="N143" s="248">
        <f t="shared" si="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220</v>
      </c>
      <c r="AT143" s="14" t="s">
        <v>217</v>
      </c>
      <c r="AU143" s="14" t="s">
        <v>80</v>
      </c>
      <c r="AY143" s="14" t="s">
        <v>216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80</v>
      </c>
      <c r="BK143" s="110">
        <f t="shared" si="14"/>
        <v>0</v>
      </c>
      <c r="BL143" s="14" t="s">
        <v>220</v>
      </c>
      <c r="BM143" s="14" t="s">
        <v>8</v>
      </c>
    </row>
    <row r="144" spans="2:65" s="1" customFormat="1" ht="31.5" customHeight="1" x14ac:dyDescent="0.3">
      <c r="B144" s="132"/>
      <c r="C144" s="161" t="s">
        <v>257</v>
      </c>
      <c r="D144" s="161" t="s">
        <v>217</v>
      </c>
      <c r="E144" s="162"/>
      <c r="F144" s="246" t="s">
        <v>1340</v>
      </c>
      <c r="G144" s="247"/>
      <c r="H144" s="247"/>
      <c r="I144" s="247"/>
      <c r="J144" s="163" t="s">
        <v>262</v>
      </c>
      <c r="K144" s="164">
        <v>8812.5</v>
      </c>
      <c r="L144" s="233">
        <v>0</v>
      </c>
      <c r="M144" s="247"/>
      <c r="N144" s="248">
        <f t="shared" si="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4" t="s">
        <v>220</v>
      </c>
      <c r="AT144" s="14" t="s">
        <v>217</v>
      </c>
      <c r="AU144" s="14" t="s">
        <v>80</v>
      </c>
      <c r="AY144" s="14" t="s">
        <v>216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4" t="s">
        <v>80</v>
      </c>
      <c r="BK144" s="110">
        <f t="shared" si="14"/>
        <v>0</v>
      </c>
      <c r="BL144" s="14" t="s">
        <v>220</v>
      </c>
      <c r="BM144" s="14" t="s">
        <v>257</v>
      </c>
    </row>
    <row r="145" spans="2:65" s="1" customFormat="1" ht="31.5" customHeight="1" x14ac:dyDescent="0.3">
      <c r="B145" s="132"/>
      <c r="C145" s="161" t="s">
        <v>260</v>
      </c>
      <c r="D145" s="161" t="s">
        <v>217</v>
      </c>
      <c r="E145" s="162"/>
      <c r="F145" s="246" t="s">
        <v>1341</v>
      </c>
      <c r="G145" s="247"/>
      <c r="H145" s="247"/>
      <c r="I145" s="247"/>
      <c r="J145" s="163" t="s">
        <v>297</v>
      </c>
      <c r="K145" s="164">
        <v>182</v>
      </c>
      <c r="L145" s="233">
        <v>0</v>
      </c>
      <c r="M145" s="247"/>
      <c r="N145" s="248">
        <f t="shared" si="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4" t="s">
        <v>220</v>
      </c>
      <c r="AT145" s="14" t="s">
        <v>217</v>
      </c>
      <c r="AU145" s="14" t="s">
        <v>80</v>
      </c>
      <c r="AY145" s="14" t="s">
        <v>216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4" t="s">
        <v>80</v>
      </c>
      <c r="BK145" s="110">
        <f t="shared" si="14"/>
        <v>0</v>
      </c>
      <c r="BL145" s="14" t="s">
        <v>220</v>
      </c>
      <c r="BM145" s="14" t="s">
        <v>260</v>
      </c>
    </row>
    <row r="146" spans="2:65" s="1" customFormat="1" ht="22.5" customHeight="1" x14ac:dyDescent="0.3">
      <c r="B146" s="132"/>
      <c r="C146" s="168" t="s">
        <v>264</v>
      </c>
      <c r="D146" s="168" t="s">
        <v>250</v>
      </c>
      <c r="E146" s="169"/>
      <c r="F146" s="251" t="s">
        <v>1342</v>
      </c>
      <c r="G146" s="252"/>
      <c r="H146" s="252"/>
      <c r="I146" s="252"/>
      <c r="J146" s="170" t="s">
        <v>297</v>
      </c>
      <c r="K146" s="171">
        <v>11</v>
      </c>
      <c r="L146" s="253">
        <v>0</v>
      </c>
      <c r="M146" s="252"/>
      <c r="N146" s="254">
        <f t="shared" si="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4" t="s">
        <v>230</v>
      </c>
      <c r="AT146" s="14" t="s">
        <v>250</v>
      </c>
      <c r="AU146" s="14" t="s">
        <v>80</v>
      </c>
      <c r="AY146" s="14" t="s">
        <v>216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4" t="s">
        <v>80</v>
      </c>
      <c r="BK146" s="110">
        <f t="shared" si="14"/>
        <v>0</v>
      </c>
      <c r="BL146" s="14" t="s">
        <v>220</v>
      </c>
      <c r="BM146" s="14" t="s">
        <v>264</v>
      </c>
    </row>
    <row r="147" spans="2:65" s="1" customFormat="1" ht="22.5" customHeight="1" x14ac:dyDescent="0.3">
      <c r="B147" s="132"/>
      <c r="C147" s="168" t="s">
        <v>267</v>
      </c>
      <c r="D147" s="168" t="s">
        <v>250</v>
      </c>
      <c r="E147" s="169"/>
      <c r="F147" s="251" t="s">
        <v>1343</v>
      </c>
      <c r="G147" s="252"/>
      <c r="H147" s="252"/>
      <c r="I147" s="252"/>
      <c r="J147" s="170" t="s">
        <v>297</v>
      </c>
      <c r="K147" s="171">
        <v>12</v>
      </c>
      <c r="L147" s="253">
        <v>0</v>
      </c>
      <c r="M147" s="252"/>
      <c r="N147" s="254">
        <f t="shared" si="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4" t="s">
        <v>230</v>
      </c>
      <c r="AT147" s="14" t="s">
        <v>250</v>
      </c>
      <c r="AU147" s="14" t="s">
        <v>80</v>
      </c>
      <c r="AY147" s="14" t="s">
        <v>216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80</v>
      </c>
      <c r="BK147" s="110">
        <f t="shared" si="14"/>
        <v>0</v>
      </c>
      <c r="BL147" s="14" t="s">
        <v>220</v>
      </c>
      <c r="BM147" s="14" t="s">
        <v>267</v>
      </c>
    </row>
    <row r="148" spans="2:65" s="1" customFormat="1" ht="22.5" customHeight="1" x14ac:dyDescent="0.3">
      <c r="B148" s="132"/>
      <c r="C148" s="168" t="s">
        <v>270</v>
      </c>
      <c r="D148" s="168" t="s">
        <v>250</v>
      </c>
      <c r="E148" s="169"/>
      <c r="F148" s="251" t="s">
        <v>1344</v>
      </c>
      <c r="G148" s="252"/>
      <c r="H148" s="252"/>
      <c r="I148" s="252"/>
      <c r="J148" s="170" t="s">
        <v>297</v>
      </c>
      <c r="K148" s="171">
        <v>16</v>
      </c>
      <c r="L148" s="253">
        <v>0</v>
      </c>
      <c r="M148" s="252"/>
      <c r="N148" s="254">
        <f t="shared" si="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4" t="s">
        <v>230</v>
      </c>
      <c r="AT148" s="14" t="s">
        <v>250</v>
      </c>
      <c r="AU148" s="14" t="s">
        <v>80</v>
      </c>
      <c r="AY148" s="14" t="s">
        <v>216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80</v>
      </c>
      <c r="BK148" s="110">
        <f t="shared" si="14"/>
        <v>0</v>
      </c>
      <c r="BL148" s="14" t="s">
        <v>220</v>
      </c>
      <c r="BM148" s="14" t="s">
        <v>270</v>
      </c>
    </row>
    <row r="149" spans="2:65" s="1" customFormat="1" ht="22.5" customHeight="1" x14ac:dyDescent="0.3">
      <c r="B149" s="132"/>
      <c r="C149" s="168" t="s">
        <v>272</v>
      </c>
      <c r="D149" s="168" t="s">
        <v>250</v>
      </c>
      <c r="E149" s="169"/>
      <c r="F149" s="251" t="s">
        <v>1345</v>
      </c>
      <c r="G149" s="252"/>
      <c r="H149" s="252"/>
      <c r="I149" s="252"/>
      <c r="J149" s="170" t="s">
        <v>297</v>
      </c>
      <c r="K149" s="171">
        <v>25</v>
      </c>
      <c r="L149" s="253">
        <v>0</v>
      </c>
      <c r="M149" s="252"/>
      <c r="N149" s="254">
        <f t="shared" si="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230</v>
      </c>
      <c r="AT149" s="14" t="s">
        <v>250</v>
      </c>
      <c r="AU149" s="14" t="s">
        <v>80</v>
      </c>
      <c r="AY149" s="14" t="s">
        <v>216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80</v>
      </c>
      <c r="BK149" s="110">
        <f t="shared" si="14"/>
        <v>0</v>
      </c>
      <c r="BL149" s="14" t="s">
        <v>220</v>
      </c>
      <c r="BM149" s="14" t="s">
        <v>272</v>
      </c>
    </row>
    <row r="150" spans="2:65" s="1" customFormat="1" ht="22.5" customHeight="1" x14ac:dyDescent="0.3">
      <c r="B150" s="132"/>
      <c r="C150" s="168" t="s">
        <v>274</v>
      </c>
      <c r="D150" s="168" t="s">
        <v>250</v>
      </c>
      <c r="E150" s="169"/>
      <c r="F150" s="251" t="s">
        <v>1346</v>
      </c>
      <c r="G150" s="252"/>
      <c r="H150" s="252"/>
      <c r="I150" s="252"/>
      <c r="J150" s="170" t="s">
        <v>297</v>
      </c>
      <c r="K150" s="171">
        <v>9</v>
      </c>
      <c r="L150" s="253">
        <v>0</v>
      </c>
      <c r="M150" s="252"/>
      <c r="N150" s="254">
        <f t="shared" si="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230</v>
      </c>
      <c r="AT150" s="14" t="s">
        <v>250</v>
      </c>
      <c r="AU150" s="14" t="s">
        <v>80</v>
      </c>
      <c r="AY150" s="14" t="s">
        <v>216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80</v>
      </c>
      <c r="BK150" s="110">
        <f t="shared" si="14"/>
        <v>0</v>
      </c>
      <c r="BL150" s="14" t="s">
        <v>220</v>
      </c>
      <c r="BM150" s="14" t="s">
        <v>274</v>
      </c>
    </row>
    <row r="151" spans="2:65" s="1" customFormat="1" ht="22.5" customHeight="1" x14ac:dyDescent="0.3">
      <c r="B151" s="132"/>
      <c r="C151" s="168" t="s">
        <v>276</v>
      </c>
      <c r="D151" s="168" t="s">
        <v>250</v>
      </c>
      <c r="E151" s="169"/>
      <c r="F151" s="251" t="s">
        <v>1347</v>
      </c>
      <c r="G151" s="252"/>
      <c r="H151" s="252"/>
      <c r="I151" s="252"/>
      <c r="J151" s="170" t="s">
        <v>297</v>
      </c>
      <c r="K151" s="171">
        <v>19</v>
      </c>
      <c r="L151" s="253">
        <v>0</v>
      </c>
      <c r="M151" s="252"/>
      <c r="N151" s="254">
        <f t="shared" si="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4" t="s">
        <v>230</v>
      </c>
      <c r="AT151" s="14" t="s">
        <v>250</v>
      </c>
      <c r="AU151" s="14" t="s">
        <v>80</v>
      </c>
      <c r="AY151" s="14" t="s">
        <v>216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80</v>
      </c>
      <c r="BK151" s="110">
        <f t="shared" si="14"/>
        <v>0</v>
      </c>
      <c r="BL151" s="14" t="s">
        <v>220</v>
      </c>
      <c r="BM151" s="14" t="s">
        <v>276</v>
      </c>
    </row>
    <row r="152" spans="2:65" s="1" customFormat="1" ht="22.5" customHeight="1" x14ac:dyDescent="0.3">
      <c r="B152" s="132"/>
      <c r="C152" s="168" t="s">
        <v>278</v>
      </c>
      <c r="D152" s="168" t="s">
        <v>250</v>
      </c>
      <c r="E152" s="169"/>
      <c r="F152" s="251" t="s">
        <v>1348</v>
      </c>
      <c r="G152" s="252"/>
      <c r="H152" s="252"/>
      <c r="I152" s="252"/>
      <c r="J152" s="170" t="s">
        <v>297</v>
      </c>
      <c r="K152" s="171">
        <v>7</v>
      </c>
      <c r="L152" s="253">
        <v>0</v>
      </c>
      <c r="M152" s="252"/>
      <c r="N152" s="254">
        <f t="shared" si="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4" t="s">
        <v>230</v>
      </c>
      <c r="AT152" s="14" t="s">
        <v>250</v>
      </c>
      <c r="AU152" s="14" t="s">
        <v>80</v>
      </c>
      <c r="AY152" s="14" t="s">
        <v>216</v>
      </c>
      <c r="BE152" s="110">
        <f t="shared" si="9"/>
        <v>0</v>
      </c>
      <c r="BF152" s="110">
        <f t="shared" si="10"/>
        <v>0</v>
      </c>
      <c r="BG152" s="110">
        <f t="shared" si="11"/>
        <v>0</v>
      </c>
      <c r="BH152" s="110">
        <f t="shared" si="12"/>
        <v>0</v>
      </c>
      <c r="BI152" s="110">
        <f t="shared" si="13"/>
        <v>0</v>
      </c>
      <c r="BJ152" s="14" t="s">
        <v>80</v>
      </c>
      <c r="BK152" s="110">
        <f t="shared" si="14"/>
        <v>0</v>
      </c>
      <c r="BL152" s="14" t="s">
        <v>220</v>
      </c>
      <c r="BM152" s="14" t="s">
        <v>278</v>
      </c>
    </row>
    <row r="153" spans="2:65" s="1" customFormat="1" ht="22.5" customHeight="1" x14ac:dyDescent="0.3">
      <c r="B153" s="132"/>
      <c r="C153" s="168" t="s">
        <v>280</v>
      </c>
      <c r="D153" s="168" t="s">
        <v>250</v>
      </c>
      <c r="E153" s="169"/>
      <c r="F153" s="251" t="s">
        <v>1349</v>
      </c>
      <c r="G153" s="252"/>
      <c r="H153" s="252"/>
      <c r="I153" s="252"/>
      <c r="J153" s="170" t="s">
        <v>297</v>
      </c>
      <c r="K153" s="171">
        <v>14</v>
      </c>
      <c r="L153" s="253">
        <v>0</v>
      </c>
      <c r="M153" s="252"/>
      <c r="N153" s="254">
        <f t="shared" si="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6"/>
        <v>0</v>
      </c>
      <c r="X153" s="166">
        <v>0</v>
      </c>
      <c r="Y153" s="166">
        <f t="shared" si="7"/>
        <v>0</v>
      </c>
      <c r="Z153" s="166">
        <v>0</v>
      </c>
      <c r="AA153" s="167">
        <f t="shared" si="8"/>
        <v>0</v>
      </c>
      <c r="AR153" s="14" t="s">
        <v>230</v>
      </c>
      <c r="AT153" s="14" t="s">
        <v>250</v>
      </c>
      <c r="AU153" s="14" t="s">
        <v>80</v>
      </c>
      <c r="AY153" s="14" t="s">
        <v>216</v>
      </c>
      <c r="BE153" s="110">
        <f t="shared" si="9"/>
        <v>0</v>
      </c>
      <c r="BF153" s="110">
        <f t="shared" si="10"/>
        <v>0</v>
      </c>
      <c r="BG153" s="110">
        <f t="shared" si="11"/>
        <v>0</v>
      </c>
      <c r="BH153" s="110">
        <f t="shared" si="12"/>
        <v>0</v>
      </c>
      <c r="BI153" s="110">
        <f t="shared" si="13"/>
        <v>0</v>
      </c>
      <c r="BJ153" s="14" t="s">
        <v>80</v>
      </c>
      <c r="BK153" s="110">
        <f t="shared" si="14"/>
        <v>0</v>
      </c>
      <c r="BL153" s="14" t="s">
        <v>220</v>
      </c>
      <c r="BM153" s="14" t="s">
        <v>280</v>
      </c>
    </row>
    <row r="154" spans="2:65" s="1" customFormat="1" ht="22.5" customHeight="1" x14ac:dyDescent="0.3">
      <c r="B154" s="132"/>
      <c r="C154" s="168" t="s">
        <v>282</v>
      </c>
      <c r="D154" s="168" t="s">
        <v>250</v>
      </c>
      <c r="E154" s="169"/>
      <c r="F154" s="251" t="s">
        <v>1350</v>
      </c>
      <c r="G154" s="252"/>
      <c r="H154" s="252"/>
      <c r="I154" s="252"/>
      <c r="J154" s="170" t="s">
        <v>297</v>
      </c>
      <c r="K154" s="171">
        <v>3</v>
      </c>
      <c r="L154" s="253">
        <v>0</v>
      </c>
      <c r="M154" s="252"/>
      <c r="N154" s="254">
        <f t="shared" si="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6"/>
        <v>0</v>
      </c>
      <c r="X154" s="166">
        <v>0</v>
      </c>
      <c r="Y154" s="166">
        <f t="shared" si="7"/>
        <v>0</v>
      </c>
      <c r="Z154" s="166">
        <v>0</v>
      </c>
      <c r="AA154" s="167">
        <f t="shared" si="8"/>
        <v>0</v>
      </c>
      <c r="AR154" s="14" t="s">
        <v>230</v>
      </c>
      <c r="AT154" s="14" t="s">
        <v>250</v>
      </c>
      <c r="AU154" s="14" t="s">
        <v>80</v>
      </c>
      <c r="AY154" s="14" t="s">
        <v>216</v>
      </c>
      <c r="BE154" s="110">
        <f t="shared" si="9"/>
        <v>0</v>
      </c>
      <c r="BF154" s="110">
        <f t="shared" si="10"/>
        <v>0</v>
      </c>
      <c r="BG154" s="110">
        <f t="shared" si="11"/>
        <v>0</v>
      </c>
      <c r="BH154" s="110">
        <f t="shared" si="12"/>
        <v>0</v>
      </c>
      <c r="BI154" s="110">
        <f t="shared" si="13"/>
        <v>0</v>
      </c>
      <c r="BJ154" s="14" t="s">
        <v>80</v>
      </c>
      <c r="BK154" s="110">
        <f t="shared" si="14"/>
        <v>0</v>
      </c>
      <c r="BL154" s="14" t="s">
        <v>220</v>
      </c>
      <c r="BM154" s="14" t="s">
        <v>282</v>
      </c>
    </row>
    <row r="155" spans="2:65" s="1" customFormat="1" ht="22.5" customHeight="1" x14ac:dyDescent="0.3">
      <c r="B155" s="132"/>
      <c r="C155" s="168" t="s">
        <v>284</v>
      </c>
      <c r="D155" s="168" t="s">
        <v>250</v>
      </c>
      <c r="E155" s="169"/>
      <c r="F155" s="251" t="s">
        <v>1351</v>
      </c>
      <c r="G155" s="252"/>
      <c r="H155" s="252"/>
      <c r="I155" s="252"/>
      <c r="J155" s="170" t="s">
        <v>297</v>
      </c>
      <c r="K155" s="171">
        <v>8</v>
      </c>
      <c r="L155" s="253">
        <v>0</v>
      </c>
      <c r="M155" s="252"/>
      <c r="N155" s="254">
        <f t="shared" si="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6"/>
        <v>0</v>
      </c>
      <c r="X155" s="166">
        <v>0</v>
      </c>
      <c r="Y155" s="166">
        <f t="shared" si="7"/>
        <v>0</v>
      </c>
      <c r="Z155" s="166">
        <v>0</v>
      </c>
      <c r="AA155" s="167">
        <f t="shared" si="8"/>
        <v>0</v>
      </c>
      <c r="AR155" s="14" t="s">
        <v>230</v>
      </c>
      <c r="AT155" s="14" t="s">
        <v>250</v>
      </c>
      <c r="AU155" s="14" t="s">
        <v>80</v>
      </c>
      <c r="AY155" s="14" t="s">
        <v>216</v>
      </c>
      <c r="BE155" s="110">
        <f t="shared" si="9"/>
        <v>0</v>
      </c>
      <c r="BF155" s="110">
        <f t="shared" si="10"/>
        <v>0</v>
      </c>
      <c r="BG155" s="110">
        <f t="shared" si="11"/>
        <v>0</v>
      </c>
      <c r="BH155" s="110">
        <f t="shared" si="12"/>
        <v>0</v>
      </c>
      <c r="BI155" s="110">
        <f t="shared" si="13"/>
        <v>0</v>
      </c>
      <c r="BJ155" s="14" t="s">
        <v>80</v>
      </c>
      <c r="BK155" s="110">
        <f t="shared" si="14"/>
        <v>0</v>
      </c>
      <c r="BL155" s="14" t="s">
        <v>220</v>
      </c>
      <c r="BM155" s="14" t="s">
        <v>284</v>
      </c>
    </row>
    <row r="156" spans="2:65" s="1" customFormat="1" ht="22.5" customHeight="1" x14ac:dyDescent="0.3">
      <c r="B156" s="132"/>
      <c r="C156" s="168" t="s">
        <v>286</v>
      </c>
      <c r="D156" s="168" t="s">
        <v>250</v>
      </c>
      <c r="E156" s="169"/>
      <c r="F156" s="251" t="s">
        <v>1352</v>
      </c>
      <c r="G156" s="252"/>
      <c r="H156" s="252"/>
      <c r="I156" s="252"/>
      <c r="J156" s="170" t="s">
        <v>297</v>
      </c>
      <c r="K156" s="171">
        <v>7</v>
      </c>
      <c r="L156" s="253">
        <v>0</v>
      </c>
      <c r="M156" s="252"/>
      <c r="N156" s="254">
        <f t="shared" ref="N156:N189" si="15">ROUND(L156*K156,2)</f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ref="W156:W187" si="16">V156*K156</f>
        <v>0</v>
      </c>
      <c r="X156" s="166">
        <v>0</v>
      </c>
      <c r="Y156" s="166">
        <f t="shared" ref="Y156:Y187" si="17">X156*K156</f>
        <v>0</v>
      </c>
      <c r="Z156" s="166">
        <v>0</v>
      </c>
      <c r="AA156" s="167">
        <f t="shared" ref="AA156:AA187" si="18">Z156*K156</f>
        <v>0</v>
      </c>
      <c r="AR156" s="14" t="s">
        <v>230</v>
      </c>
      <c r="AT156" s="14" t="s">
        <v>250</v>
      </c>
      <c r="AU156" s="14" t="s">
        <v>80</v>
      </c>
      <c r="AY156" s="14" t="s">
        <v>216</v>
      </c>
      <c r="BE156" s="110">
        <f t="shared" ref="BE156:BE189" si="19">IF(U156="základná",N156,0)</f>
        <v>0</v>
      </c>
      <c r="BF156" s="110">
        <f t="shared" ref="BF156:BF189" si="20">IF(U156="znížená",N156,0)</f>
        <v>0</v>
      </c>
      <c r="BG156" s="110">
        <f t="shared" ref="BG156:BG189" si="21">IF(U156="zákl. prenesená",N156,0)</f>
        <v>0</v>
      </c>
      <c r="BH156" s="110">
        <f t="shared" ref="BH156:BH189" si="22">IF(U156="zníž. prenesená",N156,0)</f>
        <v>0</v>
      </c>
      <c r="BI156" s="110">
        <f t="shared" ref="BI156:BI189" si="23">IF(U156="nulová",N156,0)</f>
        <v>0</v>
      </c>
      <c r="BJ156" s="14" t="s">
        <v>80</v>
      </c>
      <c r="BK156" s="110">
        <f t="shared" ref="BK156:BK189" si="24">ROUND(L156*K156,2)</f>
        <v>0</v>
      </c>
      <c r="BL156" s="14" t="s">
        <v>220</v>
      </c>
      <c r="BM156" s="14" t="s">
        <v>286</v>
      </c>
    </row>
    <row r="157" spans="2:65" s="1" customFormat="1" ht="22.5" customHeight="1" x14ac:dyDescent="0.3">
      <c r="B157" s="132"/>
      <c r="C157" s="168" t="s">
        <v>289</v>
      </c>
      <c r="D157" s="168" t="s">
        <v>250</v>
      </c>
      <c r="E157" s="169"/>
      <c r="F157" s="251" t="s">
        <v>1353</v>
      </c>
      <c r="G157" s="252"/>
      <c r="H157" s="252"/>
      <c r="I157" s="252"/>
      <c r="J157" s="170" t="s">
        <v>297</v>
      </c>
      <c r="K157" s="171">
        <v>15</v>
      </c>
      <c r="L157" s="253">
        <v>0</v>
      </c>
      <c r="M157" s="252"/>
      <c r="N157" s="254">
        <f t="shared" si="1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4" t="s">
        <v>230</v>
      </c>
      <c r="AT157" s="14" t="s">
        <v>250</v>
      </c>
      <c r="AU157" s="14" t="s">
        <v>80</v>
      </c>
      <c r="AY157" s="14" t="s">
        <v>216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80</v>
      </c>
      <c r="BK157" s="110">
        <f t="shared" si="24"/>
        <v>0</v>
      </c>
      <c r="BL157" s="14" t="s">
        <v>220</v>
      </c>
      <c r="BM157" s="14" t="s">
        <v>289</v>
      </c>
    </row>
    <row r="158" spans="2:65" s="1" customFormat="1" ht="22.5" customHeight="1" x14ac:dyDescent="0.3">
      <c r="B158" s="132"/>
      <c r="C158" s="168" t="s">
        <v>291</v>
      </c>
      <c r="D158" s="168" t="s">
        <v>250</v>
      </c>
      <c r="E158" s="169"/>
      <c r="F158" s="251" t="s">
        <v>1354</v>
      </c>
      <c r="G158" s="252"/>
      <c r="H158" s="252"/>
      <c r="I158" s="252"/>
      <c r="J158" s="170" t="s">
        <v>297</v>
      </c>
      <c r="K158" s="171">
        <v>2</v>
      </c>
      <c r="L158" s="253">
        <v>0</v>
      </c>
      <c r="M158" s="252"/>
      <c r="N158" s="254">
        <f t="shared" si="1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4" t="s">
        <v>230</v>
      </c>
      <c r="AT158" s="14" t="s">
        <v>250</v>
      </c>
      <c r="AU158" s="14" t="s">
        <v>80</v>
      </c>
      <c r="AY158" s="14" t="s">
        <v>216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80</v>
      </c>
      <c r="BK158" s="110">
        <f t="shared" si="24"/>
        <v>0</v>
      </c>
      <c r="BL158" s="14" t="s">
        <v>220</v>
      </c>
      <c r="BM158" s="14" t="s">
        <v>291</v>
      </c>
    </row>
    <row r="159" spans="2:65" s="1" customFormat="1" ht="22.5" customHeight="1" x14ac:dyDescent="0.3">
      <c r="B159" s="132"/>
      <c r="C159" s="168" t="s">
        <v>293</v>
      </c>
      <c r="D159" s="168" t="s">
        <v>250</v>
      </c>
      <c r="E159" s="169"/>
      <c r="F159" s="251" t="s">
        <v>1355</v>
      </c>
      <c r="G159" s="252"/>
      <c r="H159" s="252"/>
      <c r="I159" s="252"/>
      <c r="J159" s="170" t="s">
        <v>297</v>
      </c>
      <c r="K159" s="171">
        <v>18</v>
      </c>
      <c r="L159" s="253">
        <v>0</v>
      </c>
      <c r="M159" s="252"/>
      <c r="N159" s="254">
        <f t="shared" si="1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16"/>
        <v>0</v>
      </c>
      <c r="X159" s="166">
        <v>0</v>
      </c>
      <c r="Y159" s="166">
        <f t="shared" si="17"/>
        <v>0</v>
      </c>
      <c r="Z159" s="166">
        <v>0</v>
      </c>
      <c r="AA159" s="167">
        <f t="shared" si="18"/>
        <v>0</v>
      </c>
      <c r="AR159" s="14" t="s">
        <v>230</v>
      </c>
      <c r="AT159" s="14" t="s">
        <v>250</v>
      </c>
      <c r="AU159" s="14" t="s">
        <v>80</v>
      </c>
      <c r="AY159" s="14" t="s">
        <v>216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80</v>
      </c>
      <c r="BK159" s="110">
        <f t="shared" si="24"/>
        <v>0</v>
      </c>
      <c r="BL159" s="14" t="s">
        <v>220</v>
      </c>
      <c r="BM159" s="14" t="s">
        <v>293</v>
      </c>
    </row>
    <row r="160" spans="2:65" s="1" customFormat="1" ht="22.5" customHeight="1" x14ac:dyDescent="0.3">
      <c r="B160" s="132"/>
      <c r="C160" s="168" t="s">
        <v>295</v>
      </c>
      <c r="D160" s="168" t="s">
        <v>250</v>
      </c>
      <c r="E160" s="169"/>
      <c r="F160" s="251" t="s">
        <v>1356</v>
      </c>
      <c r="G160" s="252"/>
      <c r="H160" s="252"/>
      <c r="I160" s="252"/>
      <c r="J160" s="170" t="s">
        <v>297</v>
      </c>
      <c r="K160" s="171">
        <v>1</v>
      </c>
      <c r="L160" s="253">
        <v>0</v>
      </c>
      <c r="M160" s="252"/>
      <c r="N160" s="254">
        <f t="shared" si="15"/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 t="shared" si="16"/>
        <v>0</v>
      </c>
      <c r="X160" s="166">
        <v>0</v>
      </c>
      <c r="Y160" s="166">
        <f t="shared" si="17"/>
        <v>0</v>
      </c>
      <c r="Z160" s="166">
        <v>0</v>
      </c>
      <c r="AA160" s="167">
        <f t="shared" si="18"/>
        <v>0</v>
      </c>
      <c r="AR160" s="14" t="s">
        <v>230</v>
      </c>
      <c r="AT160" s="14" t="s">
        <v>250</v>
      </c>
      <c r="AU160" s="14" t="s">
        <v>80</v>
      </c>
      <c r="AY160" s="14" t="s">
        <v>216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80</v>
      </c>
      <c r="BK160" s="110">
        <f t="shared" si="24"/>
        <v>0</v>
      </c>
      <c r="BL160" s="14" t="s">
        <v>220</v>
      </c>
      <c r="BM160" s="14" t="s">
        <v>295</v>
      </c>
    </row>
    <row r="161" spans="2:65" s="1" customFormat="1" ht="22.5" customHeight="1" x14ac:dyDescent="0.3">
      <c r="B161" s="132"/>
      <c r="C161" s="168" t="s">
        <v>298</v>
      </c>
      <c r="D161" s="168" t="s">
        <v>250</v>
      </c>
      <c r="E161" s="169"/>
      <c r="F161" s="251" t="s">
        <v>1357</v>
      </c>
      <c r="G161" s="252"/>
      <c r="H161" s="252"/>
      <c r="I161" s="252"/>
      <c r="J161" s="170" t="s">
        <v>297</v>
      </c>
      <c r="K161" s="171">
        <v>4</v>
      </c>
      <c r="L161" s="253">
        <v>0</v>
      </c>
      <c r="M161" s="252"/>
      <c r="N161" s="254">
        <f t="shared" si="15"/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si="16"/>
        <v>0</v>
      </c>
      <c r="X161" s="166">
        <v>0</v>
      </c>
      <c r="Y161" s="166">
        <f t="shared" si="17"/>
        <v>0</v>
      </c>
      <c r="Z161" s="166">
        <v>0</v>
      </c>
      <c r="AA161" s="167">
        <f t="shared" si="18"/>
        <v>0</v>
      </c>
      <c r="AR161" s="14" t="s">
        <v>230</v>
      </c>
      <c r="AT161" s="14" t="s">
        <v>250</v>
      </c>
      <c r="AU161" s="14" t="s">
        <v>80</v>
      </c>
      <c r="AY161" s="14" t="s">
        <v>216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80</v>
      </c>
      <c r="BK161" s="110">
        <f t="shared" si="24"/>
        <v>0</v>
      </c>
      <c r="BL161" s="14" t="s">
        <v>220</v>
      </c>
      <c r="BM161" s="14" t="s">
        <v>298</v>
      </c>
    </row>
    <row r="162" spans="2:65" s="1" customFormat="1" ht="22.5" customHeight="1" x14ac:dyDescent="0.3">
      <c r="B162" s="132"/>
      <c r="C162" s="168" t="s">
        <v>300</v>
      </c>
      <c r="D162" s="168" t="s">
        <v>250</v>
      </c>
      <c r="E162" s="169"/>
      <c r="F162" s="251" t="s">
        <v>1358</v>
      </c>
      <c r="G162" s="252"/>
      <c r="H162" s="252"/>
      <c r="I162" s="252"/>
      <c r="J162" s="170" t="s">
        <v>297</v>
      </c>
      <c r="K162" s="171">
        <v>11</v>
      </c>
      <c r="L162" s="253">
        <v>0</v>
      </c>
      <c r="M162" s="252"/>
      <c r="N162" s="254">
        <f t="shared" si="1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16"/>
        <v>0</v>
      </c>
      <c r="X162" s="166">
        <v>0</v>
      </c>
      <c r="Y162" s="166">
        <f t="shared" si="17"/>
        <v>0</v>
      </c>
      <c r="Z162" s="166">
        <v>0</v>
      </c>
      <c r="AA162" s="167">
        <f t="shared" si="18"/>
        <v>0</v>
      </c>
      <c r="AR162" s="14" t="s">
        <v>230</v>
      </c>
      <c r="AT162" s="14" t="s">
        <v>250</v>
      </c>
      <c r="AU162" s="14" t="s">
        <v>80</v>
      </c>
      <c r="AY162" s="14" t="s">
        <v>216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80</v>
      </c>
      <c r="BK162" s="110">
        <f t="shared" si="24"/>
        <v>0</v>
      </c>
      <c r="BL162" s="14" t="s">
        <v>220</v>
      </c>
      <c r="BM162" s="14" t="s">
        <v>300</v>
      </c>
    </row>
    <row r="163" spans="2:65" s="1" customFormat="1" ht="31.5" customHeight="1" x14ac:dyDescent="0.3">
      <c r="B163" s="132"/>
      <c r="C163" s="168" t="s">
        <v>302</v>
      </c>
      <c r="D163" s="168" t="s">
        <v>250</v>
      </c>
      <c r="E163" s="169"/>
      <c r="F163" s="251" t="s">
        <v>1359</v>
      </c>
      <c r="G163" s="252"/>
      <c r="H163" s="252"/>
      <c r="I163" s="252"/>
      <c r="J163" s="170" t="s">
        <v>297</v>
      </c>
      <c r="K163" s="171">
        <v>182</v>
      </c>
      <c r="L163" s="253">
        <v>0</v>
      </c>
      <c r="M163" s="252"/>
      <c r="N163" s="254">
        <f t="shared" si="1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16"/>
        <v>0</v>
      </c>
      <c r="X163" s="166">
        <v>0</v>
      </c>
      <c r="Y163" s="166">
        <f t="shared" si="17"/>
        <v>0</v>
      </c>
      <c r="Z163" s="166">
        <v>0</v>
      </c>
      <c r="AA163" s="167">
        <f t="shared" si="18"/>
        <v>0</v>
      </c>
      <c r="AR163" s="14" t="s">
        <v>230</v>
      </c>
      <c r="AT163" s="14" t="s">
        <v>250</v>
      </c>
      <c r="AU163" s="14" t="s">
        <v>80</v>
      </c>
      <c r="AY163" s="14" t="s">
        <v>216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80</v>
      </c>
      <c r="BK163" s="110">
        <f t="shared" si="24"/>
        <v>0</v>
      </c>
      <c r="BL163" s="14" t="s">
        <v>220</v>
      </c>
      <c r="BM163" s="14" t="s">
        <v>302</v>
      </c>
    </row>
    <row r="164" spans="2:65" s="1" customFormat="1" ht="31.5" customHeight="1" x14ac:dyDescent="0.3">
      <c r="B164" s="132"/>
      <c r="C164" s="161" t="s">
        <v>304</v>
      </c>
      <c r="D164" s="161" t="s">
        <v>217</v>
      </c>
      <c r="E164" s="162"/>
      <c r="F164" s="246" t="s">
        <v>1360</v>
      </c>
      <c r="G164" s="247"/>
      <c r="H164" s="247"/>
      <c r="I164" s="247"/>
      <c r="J164" s="163" t="s">
        <v>297</v>
      </c>
      <c r="K164" s="164">
        <v>13915</v>
      </c>
      <c r="L164" s="233">
        <v>0</v>
      </c>
      <c r="M164" s="247"/>
      <c r="N164" s="248">
        <f t="shared" si="1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16"/>
        <v>0</v>
      </c>
      <c r="X164" s="166">
        <v>0</v>
      </c>
      <c r="Y164" s="166">
        <f t="shared" si="17"/>
        <v>0</v>
      </c>
      <c r="Z164" s="166">
        <v>0</v>
      </c>
      <c r="AA164" s="167">
        <f t="shared" si="18"/>
        <v>0</v>
      </c>
      <c r="AR164" s="14" t="s">
        <v>220</v>
      </c>
      <c r="AT164" s="14" t="s">
        <v>217</v>
      </c>
      <c r="AU164" s="14" t="s">
        <v>80</v>
      </c>
      <c r="AY164" s="14" t="s">
        <v>216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80</v>
      </c>
      <c r="BK164" s="110">
        <f t="shared" si="24"/>
        <v>0</v>
      </c>
      <c r="BL164" s="14" t="s">
        <v>220</v>
      </c>
      <c r="BM164" s="14" t="s">
        <v>304</v>
      </c>
    </row>
    <row r="165" spans="2:65" s="1" customFormat="1" ht="22.5" customHeight="1" x14ac:dyDescent="0.3">
      <c r="B165" s="132"/>
      <c r="C165" s="168" t="s">
        <v>306</v>
      </c>
      <c r="D165" s="168" t="s">
        <v>250</v>
      </c>
      <c r="E165" s="169"/>
      <c r="F165" s="251" t="s">
        <v>1361</v>
      </c>
      <c r="G165" s="252"/>
      <c r="H165" s="252"/>
      <c r="I165" s="252"/>
      <c r="J165" s="170" t="s">
        <v>297</v>
      </c>
      <c r="K165" s="171">
        <v>313</v>
      </c>
      <c r="L165" s="253">
        <v>0</v>
      </c>
      <c r="M165" s="252"/>
      <c r="N165" s="254">
        <f t="shared" si="1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16"/>
        <v>0</v>
      </c>
      <c r="X165" s="166">
        <v>0</v>
      </c>
      <c r="Y165" s="166">
        <f t="shared" si="17"/>
        <v>0</v>
      </c>
      <c r="Z165" s="166">
        <v>0</v>
      </c>
      <c r="AA165" s="167">
        <f t="shared" si="18"/>
        <v>0</v>
      </c>
      <c r="AR165" s="14" t="s">
        <v>230</v>
      </c>
      <c r="AT165" s="14" t="s">
        <v>250</v>
      </c>
      <c r="AU165" s="14" t="s">
        <v>80</v>
      </c>
      <c r="AY165" s="14" t="s">
        <v>216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80</v>
      </c>
      <c r="BK165" s="110">
        <f t="shared" si="24"/>
        <v>0</v>
      </c>
      <c r="BL165" s="14" t="s">
        <v>220</v>
      </c>
      <c r="BM165" s="14" t="s">
        <v>306</v>
      </c>
    </row>
    <row r="166" spans="2:65" s="1" customFormat="1" ht="22.5" customHeight="1" x14ac:dyDescent="0.3">
      <c r="B166" s="132"/>
      <c r="C166" s="168" t="s">
        <v>308</v>
      </c>
      <c r="D166" s="168" t="s">
        <v>250</v>
      </c>
      <c r="E166" s="169"/>
      <c r="F166" s="251" t="s">
        <v>1362</v>
      </c>
      <c r="G166" s="252"/>
      <c r="H166" s="252"/>
      <c r="I166" s="252"/>
      <c r="J166" s="170" t="s">
        <v>297</v>
      </c>
      <c r="K166" s="171">
        <v>2235</v>
      </c>
      <c r="L166" s="253">
        <v>0</v>
      </c>
      <c r="M166" s="252"/>
      <c r="N166" s="254">
        <f t="shared" si="1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16"/>
        <v>0</v>
      </c>
      <c r="X166" s="166">
        <v>0</v>
      </c>
      <c r="Y166" s="166">
        <f t="shared" si="17"/>
        <v>0</v>
      </c>
      <c r="Z166" s="166">
        <v>0</v>
      </c>
      <c r="AA166" s="167">
        <f t="shared" si="18"/>
        <v>0</v>
      </c>
      <c r="AR166" s="14" t="s">
        <v>230</v>
      </c>
      <c r="AT166" s="14" t="s">
        <v>250</v>
      </c>
      <c r="AU166" s="14" t="s">
        <v>80</v>
      </c>
      <c r="AY166" s="14" t="s">
        <v>216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80</v>
      </c>
      <c r="BK166" s="110">
        <f t="shared" si="24"/>
        <v>0</v>
      </c>
      <c r="BL166" s="14" t="s">
        <v>220</v>
      </c>
      <c r="BM166" s="14" t="s">
        <v>308</v>
      </c>
    </row>
    <row r="167" spans="2:65" s="1" customFormat="1" ht="22.5" customHeight="1" x14ac:dyDescent="0.3">
      <c r="B167" s="132"/>
      <c r="C167" s="168" t="s">
        <v>310</v>
      </c>
      <c r="D167" s="168" t="s">
        <v>250</v>
      </c>
      <c r="E167" s="169"/>
      <c r="F167" s="251" t="s">
        <v>1363</v>
      </c>
      <c r="G167" s="252"/>
      <c r="H167" s="252"/>
      <c r="I167" s="252"/>
      <c r="J167" s="170" t="s">
        <v>297</v>
      </c>
      <c r="K167" s="171">
        <v>299</v>
      </c>
      <c r="L167" s="253">
        <v>0</v>
      </c>
      <c r="M167" s="252"/>
      <c r="N167" s="254">
        <f t="shared" si="1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16"/>
        <v>0</v>
      </c>
      <c r="X167" s="166">
        <v>0</v>
      </c>
      <c r="Y167" s="166">
        <f t="shared" si="17"/>
        <v>0</v>
      </c>
      <c r="Z167" s="166">
        <v>0</v>
      </c>
      <c r="AA167" s="167">
        <f t="shared" si="18"/>
        <v>0</v>
      </c>
      <c r="AR167" s="14" t="s">
        <v>230</v>
      </c>
      <c r="AT167" s="14" t="s">
        <v>250</v>
      </c>
      <c r="AU167" s="14" t="s">
        <v>80</v>
      </c>
      <c r="AY167" s="14" t="s">
        <v>216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80</v>
      </c>
      <c r="BK167" s="110">
        <f t="shared" si="24"/>
        <v>0</v>
      </c>
      <c r="BL167" s="14" t="s">
        <v>220</v>
      </c>
      <c r="BM167" s="14" t="s">
        <v>310</v>
      </c>
    </row>
    <row r="168" spans="2:65" s="1" customFormat="1" ht="22.5" customHeight="1" x14ac:dyDescent="0.3">
      <c r="B168" s="132"/>
      <c r="C168" s="168" t="s">
        <v>312</v>
      </c>
      <c r="D168" s="168" t="s">
        <v>250</v>
      </c>
      <c r="E168" s="169"/>
      <c r="F168" s="251" t="s">
        <v>1364</v>
      </c>
      <c r="G168" s="252"/>
      <c r="H168" s="252"/>
      <c r="I168" s="252"/>
      <c r="J168" s="170" t="s">
        <v>297</v>
      </c>
      <c r="K168" s="171">
        <v>192</v>
      </c>
      <c r="L168" s="253">
        <v>0</v>
      </c>
      <c r="M168" s="252"/>
      <c r="N168" s="254">
        <f t="shared" si="1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16"/>
        <v>0</v>
      </c>
      <c r="X168" s="166">
        <v>0</v>
      </c>
      <c r="Y168" s="166">
        <f t="shared" si="17"/>
        <v>0</v>
      </c>
      <c r="Z168" s="166">
        <v>0</v>
      </c>
      <c r="AA168" s="167">
        <f t="shared" si="18"/>
        <v>0</v>
      </c>
      <c r="AR168" s="14" t="s">
        <v>230</v>
      </c>
      <c r="AT168" s="14" t="s">
        <v>250</v>
      </c>
      <c r="AU168" s="14" t="s">
        <v>80</v>
      </c>
      <c r="AY168" s="14" t="s">
        <v>216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4" t="s">
        <v>80</v>
      </c>
      <c r="BK168" s="110">
        <f t="shared" si="24"/>
        <v>0</v>
      </c>
      <c r="BL168" s="14" t="s">
        <v>220</v>
      </c>
      <c r="BM168" s="14" t="s">
        <v>312</v>
      </c>
    </row>
    <row r="169" spans="2:65" s="1" customFormat="1" ht="22.5" customHeight="1" x14ac:dyDescent="0.3">
      <c r="B169" s="132"/>
      <c r="C169" s="168" t="s">
        <v>314</v>
      </c>
      <c r="D169" s="168" t="s">
        <v>250</v>
      </c>
      <c r="E169" s="169"/>
      <c r="F169" s="251" t="s">
        <v>1365</v>
      </c>
      <c r="G169" s="252"/>
      <c r="H169" s="252"/>
      <c r="I169" s="252"/>
      <c r="J169" s="170" t="s">
        <v>297</v>
      </c>
      <c r="K169" s="171">
        <v>1178</v>
      </c>
      <c r="L169" s="253">
        <v>0</v>
      </c>
      <c r="M169" s="252"/>
      <c r="N169" s="254">
        <f t="shared" si="15"/>
        <v>0</v>
      </c>
      <c r="O169" s="247"/>
      <c r="P169" s="247"/>
      <c r="Q169" s="247"/>
      <c r="R169" s="134"/>
      <c r="T169" s="165" t="s">
        <v>3</v>
      </c>
      <c r="U169" s="40" t="s">
        <v>36</v>
      </c>
      <c r="V169" s="32"/>
      <c r="W169" s="166">
        <f t="shared" si="16"/>
        <v>0</v>
      </c>
      <c r="X169" s="166">
        <v>0</v>
      </c>
      <c r="Y169" s="166">
        <f t="shared" si="17"/>
        <v>0</v>
      </c>
      <c r="Z169" s="166">
        <v>0</v>
      </c>
      <c r="AA169" s="167">
        <f t="shared" si="18"/>
        <v>0</v>
      </c>
      <c r="AR169" s="14" t="s">
        <v>230</v>
      </c>
      <c r="AT169" s="14" t="s">
        <v>250</v>
      </c>
      <c r="AU169" s="14" t="s">
        <v>80</v>
      </c>
      <c r="AY169" s="14" t="s">
        <v>216</v>
      </c>
      <c r="BE169" s="110">
        <f t="shared" si="19"/>
        <v>0</v>
      </c>
      <c r="BF169" s="110">
        <f t="shared" si="20"/>
        <v>0</v>
      </c>
      <c r="BG169" s="110">
        <f t="shared" si="21"/>
        <v>0</v>
      </c>
      <c r="BH169" s="110">
        <f t="shared" si="22"/>
        <v>0</v>
      </c>
      <c r="BI169" s="110">
        <f t="shared" si="23"/>
        <v>0</v>
      </c>
      <c r="BJ169" s="14" t="s">
        <v>80</v>
      </c>
      <c r="BK169" s="110">
        <f t="shared" si="24"/>
        <v>0</v>
      </c>
      <c r="BL169" s="14" t="s">
        <v>220</v>
      </c>
      <c r="BM169" s="14" t="s">
        <v>314</v>
      </c>
    </row>
    <row r="170" spans="2:65" s="1" customFormat="1" ht="22.5" customHeight="1" x14ac:dyDescent="0.3">
      <c r="B170" s="132"/>
      <c r="C170" s="168" t="s">
        <v>316</v>
      </c>
      <c r="D170" s="168" t="s">
        <v>250</v>
      </c>
      <c r="E170" s="169"/>
      <c r="F170" s="251" t="s">
        <v>1366</v>
      </c>
      <c r="G170" s="252"/>
      <c r="H170" s="252"/>
      <c r="I170" s="252"/>
      <c r="J170" s="170" t="s">
        <v>297</v>
      </c>
      <c r="K170" s="171">
        <v>1694</v>
      </c>
      <c r="L170" s="253">
        <v>0</v>
      </c>
      <c r="M170" s="252"/>
      <c r="N170" s="254">
        <f t="shared" si="15"/>
        <v>0</v>
      </c>
      <c r="O170" s="247"/>
      <c r="P170" s="247"/>
      <c r="Q170" s="247"/>
      <c r="R170" s="134"/>
      <c r="T170" s="165" t="s">
        <v>3</v>
      </c>
      <c r="U170" s="40" t="s">
        <v>36</v>
      </c>
      <c r="V170" s="32"/>
      <c r="W170" s="166">
        <f t="shared" si="16"/>
        <v>0</v>
      </c>
      <c r="X170" s="166">
        <v>0</v>
      </c>
      <c r="Y170" s="166">
        <f t="shared" si="17"/>
        <v>0</v>
      </c>
      <c r="Z170" s="166">
        <v>0</v>
      </c>
      <c r="AA170" s="167">
        <f t="shared" si="18"/>
        <v>0</v>
      </c>
      <c r="AR170" s="14" t="s">
        <v>230</v>
      </c>
      <c r="AT170" s="14" t="s">
        <v>250</v>
      </c>
      <c r="AU170" s="14" t="s">
        <v>80</v>
      </c>
      <c r="AY170" s="14" t="s">
        <v>216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4" t="s">
        <v>80</v>
      </c>
      <c r="BK170" s="110">
        <f t="shared" si="24"/>
        <v>0</v>
      </c>
      <c r="BL170" s="14" t="s">
        <v>220</v>
      </c>
      <c r="BM170" s="14" t="s">
        <v>316</v>
      </c>
    </row>
    <row r="171" spans="2:65" s="1" customFormat="1" ht="22.5" customHeight="1" x14ac:dyDescent="0.3">
      <c r="B171" s="132"/>
      <c r="C171" s="168" t="s">
        <v>318</v>
      </c>
      <c r="D171" s="168" t="s">
        <v>250</v>
      </c>
      <c r="E171" s="169"/>
      <c r="F171" s="251" t="s">
        <v>1367</v>
      </c>
      <c r="G171" s="252"/>
      <c r="H171" s="252"/>
      <c r="I171" s="252"/>
      <c r="J171" s="170" t="s">
        <v>297</v>
      </c>
      <c r="K171" s="171">
        <v>326</v>
      </c>
      <c r="L171" s="253">
        <v>0</v>
      </c>
      <c r="M171" s="252"/>
      <c r="N171" s="254">
        <f t="shared" si="15"/>
        <v>0</v>
      </c>
      <c r="O171" s="247"/>
      <c r="P171" s="247"/>
      <c r="Q171" s="247"/>
      <c r="R171" s="134"/>
      <c r="T171" s="165" t="s">
        <v>3</v>
      </c>
      <c r="U171" s="40" t="s">
        <v>36</v>
      </c>
      <c r="V171" s="32"/>
      <c r="W171" s="166">
        <f t="shared" si="16"/>
        <v>0</v>
      </c>
      <c r="X171" s="166">
        <v>0</v>
      </c>
      <c r="Y171" s="166">
        <f t="shared" si="17"/>
        <v>0</v>
      </c>
      <c r="Z171" s="166">
        <v>0</v>
      </c>
      <c r="AA171" s="167">
        <f t="shared" si="18"/>
        <v>0</v>
      </c>
      <c r="AR171" s="14" t="s">
        <v>230</v>
      </c>
      <c r="AT171" s="14" t="s">
        <v>250</v>
      </c>
      <c r="AU171" s="14" t="s">
        <v>80</v>
      </c>
      <c r="AY171" s="14" t="s">
        <v>216</v>
      </c>
      <c r="BE171" s="110">
        <f t="shared" si="19"/>
        <v>0</v>
      </c>
      <c r="BF171" s="110">
        <f t="shared" si="20"/>
        <v>0</v>
      </c>
      <c r="BG171" s="110">
        <f t="shared" si="21"/>
        <v>0</v>
      </c>
      <c r="BH171" s="110">
        <f t="shared" si="22"/>
        <v>0</v>
      </c>
      <c r="BI171" s="110">
        <f t="shared" si="23"/>
        <v>0</v>
      </c>
      <c r="BJ171" s="14" t="s">
        <v>80</v>
      </c>
      <c r="BK171" s="110">
        <f t="shared" si="24"/>
        <v>0</v>
      </c>
      <c r="BL171" s="14" t="s">
        <v>220</v>
      </c>
      <c r="BM171" s="14" t="s">
        <v>318</v>
      </c>
    </row>
    <row r="172" spans="2:65" s="1" customFormat="1" ht="22.5" customHeight="1" x14ac:dyDescent="0.3">
      <c r="B172" s="132"/>
      <c r="C172" s="168" t="s">
        <v>320</v>
      </c>
      <c r="D172" s="168" t="s">
        <v>250</v>
      </c>
      <c r="E172" s="169"/>
      <c r="F172" s="251" t="s">
        <v>1368</v>
      </c>
      <c r="G172" s="252"/>
      <c r="H172" s="252"/>
      <c r="I172" s="252"/>
      <c r="J172" s="170" t="s">
        <v>297</v>
      </c>
      <c r="K172" s="171">
        <v>648</v>
      </c>
      <c r="L172" s="253">
        <v>0</v>
      </c>
      <c r="M172" s="252"/>
      <c r="N172" s="254">
        <f t="shared" si="15"/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 t="shared" si="16"/>
        <v>0</v>
      </c>
      <c r="X172" s="166">
        <v>0</v>
      </c>
      <c r="Y172" s="166">
        <f t="shared" si="17"/>
        <v>0</v>
      </c>
      <c r="Z172" s="166">
        <v>0</v>
      </c>
      <c r="AA172" s="167">
        <f t="shared" si="18"/>
        <v>0</v>
      </c>
      <c r="AR172" s="14" t="s">
        <v>230</v>
      </c>
      <c r="AT172" s="14" t="s">
        <v>250</v>
      </c>
      <c r="AU172" s="14" t="s">
        <v>80</v>
      </c>
      <c r="AY172" s="14" t="s">
        <v>216</v>
      </c>
      <c r="BE172" s="110">
        <f t="shared" si="19"/>
        <v>0</v>
      </c>
      <c r="BF172" s="110">
        <f t="shared" si="20"/>
        <v>0</v>
      </c>
      <c r="BG172" s="110">
        <f t="shared" si="21"/>
        <v>0</v>
      </c>
      <c r="BH172" s="110">
        <f t="shared" si="22"/>
        <v>0</v>
      </c>
      <c r="BI172" s="110">
        <f t="shared" si="23"/>
        <v>0</v>
      </c>
      <c r="BJ172" s="14" t="s">
        <v>80</v>
      </c>
      <c r="BK172" s="110">
        <f t="shared" si="24"/>
        <v>0</v>
      </c>
      <c r="BL172" s="14" t="s">
        <v>220</v>
      </c>
      <c r="BM172" s="14" t="s">
        <v>320</v>
      </c>
    </row>
    <row r="173" spans="2:65" s="1" customFormat="1" ht="22.5" customHeight="1" x14ac:dyDescent="0.3">
      <c r="B173" s="132"/>
      <c r="C173" s="168" t="s">
        <v>322</v>
      </c>
      <c r="D173" s="168" t="s">
        <v>250</v>
      </c>
      <c r="E173" s="169"/>
      <c r="F173" s="251" t="s">
        <v>1369</v>
      </c>
      <c r="G173" s="252"/>
      <c r="H173" s="252"/>
      <c r="I173" s="252"/>
      <c r="J173" s="170" t="s">
        <v>297</v>
      </c>
      <c r="K173" s="171">
        <v>247</v>
      </c>
      <c r="L173" s="253">
        <v>0</v>
      </c>
      <c r="M173" s="252"/>
      <c r="N173" s="254">
        <f t="shared" si="15"/>
        <v>0</v>
      </c>
      <c r="O173" s="247"/>
      <c r="P173" s="247"/>
      <c r="Q173" s="247"/>
      <c r="R173" s="134"/>
      <c r="T173" s="165" t="s">
        <v>3</v>
      </c>
      <c r="U173" s="40" t="s">
        <v>36</v>
      </c>
      <c r="V173" s="32"/>
      <c r="W173" s="166">
        <f t="shared" si="16"/>
        <v>0</v>
      </c>
      <c r="X173" s="166">
        <v>0</v>
      </c>
      <c r="Y173" s="166">
        <f t="shared" si="17"/>
        <v>0</v>
      </c>
      <c r="Z173" s="166">
        <v>0</v>
      </c>
      <c r="AA173" s="167">
        <f t="shared" si="18"/>
        <v>0</v>
      </c>
      <c r="AR173" s="14" t="s">
        <v>230</v>
      </c>
      <c r="AT173" s="14" t="s">
        <v>250</v>
      </c>
      <c r="AU173" s="14" t="s">
        <v>80</v>
      </c>
      <c r="AY173" s="14" t="s">
        <v>216</v>
      </c>
      <c r="BE173" s="110">
        <f t="shared" si="19"/>
        <v>0</v>
      </c>
      <c r="BF173" s="110">
        <f t="shared" si="20"/>
        <v>0</v>
      </c>
      <c r="BG173" s="110">
        <f t="shared" si="21"/>
        <v>0</v>
      </c>
      <c r="BH173" s="110">
        <f t="shared" si="22"/>
        <v>0</v>
      </c>
      <c r="BI173" s="110">
        <f t="shared" si="23"/>
        <v>0</v>
      </c>
      <c r="BJ173" s="14" t="s">
        <v>80</v>
      </c>
      <c r="BK173" s="110">
        <f t="shared" si="24"/>
        <v>0</v>
      </c>
      <c r="BL173" s="14" t="s">
        <v>220</v>
      </c>
      <c r="BM173" s="14" t="s">
        <v>322</v>
      </c>
    </row>
    <row r="174" spans="2:65" s="1" customFormat="1" ht="22.5" customHeight="1" x14ac:dyDescent="0.3">
      <c r="B174" s="132"/>
      <c r="C174" s="168" t="s">
        <v>324</v>
      </c>
      <c r="D174" s="168" t="s">
        <v>250</v>
      </c>
      <c r="E174" s="169"/>
      <c r="F174" s="251" t="s">
        <v>1370</v>
      </c>
      <c r="G174" s="252"/>
      <c r="H174" s="252"/>
      <c r="I174" s="252"/>
      <c r="J174" s="170" t="s">
        <v>297</v>
      </c>
      <c r="K174" s="171">
        <v>516</v>
      </c>
      <c r="L174" s="253">
        <v>0</v>
      </c>
      <c r="M174" s="252"/>
      <c r="N174" s="254">
        <f t="shared" si="15"/>
        <v>0</v>
      </c>
      <c r="O174" s="247"/>
      <c r="P174" s="247"/>
      <c r="Q174" s="247"/>
      <c r="R174" s="134"/>
      <c r="T174" s="165" t="s">
        <v>3</v>
      </c>
      <c r="U174" s="40" t="s">
        <v>36</v>
      </c>
      <c r="V174" s="32"/>
      <c r="W174" s="166">
        <f t="shared" si="16"/>
        <v>0</v>
      </c>
      <c r="X174" s="166">
        <v>0</v>
      </c>
      <c r="Y174" s="166">
        <f t="shared" si="17"/>
        <v>0</v>
      </c>
      <c r="Z174" s="166">
        <v>0</v>
      </c>
      <c r="AA174" s="167">
        <f t="shared" si="18"/>
        <v>0</v>
      </c>
      <c r="AR174" s="14" t="s">
        <v>230</v>
      </c>
      <c r="AT174" s="14" t="s">
        <v>250</v>
      </c>
      <c r="AU174" s="14" t="s">
        <v>80</v>
      </c>
      <c r="AY174" s="14" t="s">
        <v>216</v>
      </c>
      <c r="BE174" s="110">
        <f t="shared" si="19"/>
        <v>0</v>
      </c>
      <c r="BF174" s="110">
        <f t="shared" si="20"/>
        <v>0</v>
      </c>
      <c r="BG174" s="110">
        <f t="shared" si="21"/>
        <v>0</v>
      </c>
      <c r="BH174" s="110">
        <f t="shared" si="22"/>
        <v>0</v>
      </c>
      <c r="BI174" s="110">
        <f t="shared" si="23"/>
        <v>0</v>
      </c>
      <c r="BJ174" s="14" t="s">
        <v>80</v>
      </c>
      <c r="BK174" s="110">
        <f t="shared" si="24"/>
        <v>0</v>
      </c>
      <c r="BL174" s="14" t="s">
        <v>220</v>
      </c>
      <c r="BM174" s="14" t="s">
        <v>324</v>
      </c>
    </row>
    <row r="175" spans="2:65" s="1" customFormat="1" ht="22.5" customHeight="1" x14ac:dyDescent="0.3">
      <c r="B175" s="132"/>
      <c r="C175" s="168" t="s">
        <v>326</v>
      </c>
      <c r="D175" s="168" t="s">
        <v>250</v>
      </c>
      <c r="E175" s="169"/>
      <c r="F175" s="251" t="s">
        <v>1371</v>
      </c>
      <c r="G175" s="252"/>
      <c r="H175" s="252"/>
      <c r="I175" s="252"/>
      <c r="J175" s="170" t="s">
        <v>297</v>
      </c>
      <c r="K175" s="171">
        <v>652</v>
      </c>
      <c r="L175" s="253">
        <v>0</v>
      </c>
      <c r="M175" s="252"/>
      <c r="N175" s="254">
        <f t="shared" si="15"/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 t="shared" si="16"/>
        <v>0</v>
      </c>
      <c r="X175" s="166">
        <v>0</v>
      </c>
      <c r="Y175" s="166">
        <f t="shared" si="17"/>
        <v>0</v>
      </c>
      <c r="Z175" s="166">
        <v>0</v>
      </c>
      <c r="AA175" s="167">
        <f t="shared" si="18"/>
        <v>0</v>
      </c>
      <c r="AR175" s="14" t="s">
        <v>230</v>
      </c>
      <c r="AT175" s="14" t="s">
        <v>250</v>
      </c>
      <c r="AU175" s="14" t="s">
        <v>80</v>
      </c>
      <c r="AY175" s="14" t="s">
        <v>216</v>
      </c>
      <c r="BE175" s="110">
        <f t="shared" si="19"/>
        <v>0</v>
      </c>
      <c r="BF175" s="110">
        <f t="shared" si="20"/>
        <v>0</v>
      </c>
      <c r="BG175" s="110">
        <f t="shared" si="21"/>
        <v>0</v>
      </c>
      <c r="BH175" s="110">
        <f t="shared" si="22"/>
        <v>0</v>
      </c>
      <c r="BI175" s="110">
        <f t="shared" si="23"/>
        <v>0</v>
      </c>
      <c r="BJ175" s="14" t="s">
        <v>80</v>
      </c>
      <c r="BK175" s="110">
        <f t="shared" si="24"/>
        <v>0</v>
      </c>
      <c r="BL175" s="14" t="s">
        <v>220</v>
      </c>
      <c r="BM175" s="14" t="s">
        <v>326</v>
      </c>
    </row>
    <row r="176" spans="2:65" s="1" customFormat="1" ht="22.5" customHeight="1" x14ac:dyDescent="0.3">
      <c r="B176" s="132"/>
      <c r="C176" s="168" t="s">
        <v>328</v>
      </c>
      <c r="D176" s="168" t="s">
        <v>250</v>
      </c>
      <c r="E176" s="169"/>
      <c r="F176" s="251" t="s">
        <v>1372</v>
      </c>
      <c r="G176" s="252"/>
      <c r="H176" s="252"/>
      <c r="I176" s="252"/>
      <c r="J176" s="170" t="s">
        <v>297</v>
      </c>
      <c r="K176" s="171">
        <v>5615</v>
      </c>
      <c r="L176" s="253">
        <v>0</v>
      </c>
      <c r="M176" s="252"/>
      <c r="N176" s="254">
        <f t="shared" si="15"/>
        <v>0</v>
      </c>
      <c r="O176" s="247"/>
      <c r="P176" s="247"/>
      <c r="Q176" s="247"/>
      <c r="R176" s="134"/>
      <c r="T176" s="165" t="s">
        <v>3</v>
      </c>
      <c r="U176" s="40" t="s">
        <v>36</v>
      </c>
      <c r="V176" s="32"/>
      <c r="W176" s="166">
        <f t="shared" si="16"/>
        <v>0</v>
      </c>
      <c r="X176" s="166">
        <v>0</v>
      </c>
      <c r="Y176" s="166">
        <f t="shared" si="17"/>
        <v>0</v>
      </c>
      <c r="Z176" s="166">
        <v>0</v>
      </c>
      <c r="AA176" s="167">
        <f t="shared" si="18"/>
        <v>0</v>
      </c>
      <c r="AR176" s="14" t="s">
        <v>230</v>
      </c>
      <c r="AT176" s="14" t="s">
        <v>250</v>
      </c>
      <c r="AU176" s="14" t="s">
        <v>80</v>
      </c>
      <c r="AY176" s="14" t="s">
        <v>216</v>
      </c>
      <c r="BE176" s="110">
        <f t="shared" si="19"/>
        <v>0</v>
      </c>
      <c r="BF176" s="110">
        <f t="shared" si="20"/>
        <v>0</v>
      </c>
      <c r="BG176" s="110">
        <f t="shared" si="21"/>
        <v>0</v>
      </c>
      <c r="BH176" s="110">
        <f t="shared" si="22"/>
        <v>0</v>
      </c>
      <c r="BI176" s="110">
        <f t="shared" si="23"/>
        <v>0</v>
      </c>
      <c r="BJ176" s="14" t="s">
        <v>80</v>
      </c>
      <c r="BK176" s="110">
        <f t="shared" si="24"/>
        <v>0</v>
      </c>
      <c r="BL176" s="14" t="s">
        <v>220</v>
      </c>
      <c r="BM176" s="14" t="s">
        <v>328</v>
      </c>
    </row>
    <row r="177" spans="2:65" s="1" customFormat="1" ht="44.25" customHeight="1" x14ac:dyDescent="0.3">
      <c r="B177" s="132"/>
      <c r="C177" s="161" t="s">
        <v>330</v>
      </c>
      <c r="D177" s="161" t="s">
        <v>217</v>
      </c>
      <c r="E177" s="162"/>
      <c r="F177" s="246" t="s">
        <v>1373</v>
      </c>
      <c r="G177" s="247"/>
      <c r="H177" s="247"/>
      <c r="I177" s="247"/>
      <c r="J177" s="163" t="s">
        <v>297</v>
      </c>
      <c r="K177" s="164">
        <v>182</v>
      </c>
      <c r="L177" s="233">
        <v>0</v>
      </c>
      <c r="M177" s="247"/>
      <c r="N177" s="248">
        <f t="shared" si="15"/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 t="shared" si="16"/>
        <v>0</v>
      </c>
      <c r="X177" s="166">
        <v>4.8000000000000001E-4</v>
      </c>
      <c r="Y177" s="166">
        <f t="shared" si="17"/>
        <v>8.7360000000000007E-2</v>
      </c>
      <c r="Z177" s="166">
        <v>0</v>
      </c>
      <c r="AA177" s="167">
        <f t="shared" si="18"/>
        <v>0</v>
      </c>
      <c r="AR177" s="14" t="s">
        <v>220</v>
      </c>
      <c r="AT177" s="14" t="s">
        <v>217</v>
      </c>
      <c r="AU177" s="14" t="s">
        <v>80</v>
      </c>
      <c r="AY177" s="14" t="s">
        <v>216</v>
      </c>
      <c r="BE177" s="110">
        <f t="shared" si="19"/>
        <v>0</v>
      </c>
      <c r="BF177" s="110">
        <f t="shared" si="20"/>
        <v>0</v>
      </c>
      <c r="BG177" s="110">
        <f t="shared" si="21"/>
        <v>0</v>
      </c>
      <c r="BH177" s="110">
        <f t="shared" si="22"/>
        <v>0</v>
      </c>
      <c r="BI177" s="110">
        <f t="shared" si="23"/>
        <v>0</v>
      </c>
      <c r="BJ177" s="14" t="s">
        <v>80</v>
      </c>
      <c r="BK177" s="110">
        <f t="shared" si="24"/>
        <v>0</v>
      </c>
      <c r="BL177" s="14" t="s">
        <v>220</v>
      </c>
      <c r="BM177" s="14" t="s">
        <v>330</v>
      </c>
    </row>
    <row r="178" spans="2:65" s="1" customFormat="1" ht="31.5" customHeight="1" x14ac:dyDescent="0.3">
      <c r="B178" s="132"/>
      <c r="C178" s="168" t="s">
        <v>332</v>
      </c>
      <c r="D178" s="168" t="s">
        <v>250</v>
      </c>
      <c r="E178" s="169"/>
      <c r="F178" s="251" t="s">
        <v>1374</v>
      </c>
      <c r="G178" s="252"/>
      <c r="H178" s="252"/>
      <c r="I178" s="252"/>
      <c r="J178" s="170" t="s">
        <v>297</v>
      </c>
      <c r="K178" s="171">
        <v>501</v>
      </c>
      <c r="L178" s="253">
        <v>0</v>
      </c>
      <c r="M178" s="252"/>
      <c r="N178" s="254">
        <f t="shared" si="15"/>
        <v>0</v>
      </c>
      <c r="O178" s="247"/>
      <c r="P178" s="247"/>
      <c r="Q178" s="247"/>
      <c r="R178" s="134"/>
      <c r="T178" s="165" t="s">
        <v>3</v>
      </c>
      <c r="U178" s="40" t="s">
        <v>36</v>
      </c>
      <c r="V178" s="32"/>
      <c r="W178" s="166">
        <f t="shared" si="16"/>
        <v>0</v>
      </c>
      <c r="X178" s="166">
        <v>0</v>
      </c>
      <c r="Y178" s="166">
        <f t="shared" si="17"/>
        <v>0</v>
      </c>
      <c r="Z178" s="166">
        <v>0</v>
      </c>
      <c r="AA178" s="167">
        <f t="shared" si="18"/>
        <v>0</v>
      </c>
      <c r="AR178" s="14" t="s">
        <v>230</v>
      </c>
      <c r="AT178" s="14" t="s">
        <v>250</v>
      </c>
      <c r="AU178" s="14" t="s">
        <v>80</v>
      </c>
      <c r="AY178" s="14" t="s">
        <v>216</v>
      </c>
      <c r="BE178" s="110">
        <f t="shared" si="19"/>
        <v>0</v>
      </c>
      <c r="BF178" s="110">
        <f t="shared" si="20"/>
        <v>0</v>
      </c>
      <c r="BG178" s="110">
        <f t="shared" si="21"/>
        <v>0</v>
      </c>
      <c r="BH178" s="110">
        <f t="shared" si="22"/>
        <v>0</v>
      </c>
      <c r="BI178" s="110">
        <f t="shared" si="23"/>
        <v>0</v>
      </c>
      <c r="BJ178" s="14" t="s">
        <v>80</v>
      </c>
      <c r="BK178" s="110">
        <f t="shared" si="24"/>
        <v>0</v>
      </c>
      <c r="BL178" s="14" t="s">
        <v>220</v>
      </c>
      <c r="BM178" s="14" t="s">
        <v>332</v>
      </c>
    </row>
    <row r="179" spans="2:65" s="1" customFormat="1" ht="31.5" customHeight="1" x14ac:dyDescent="0.3">
      <c r="B179" s="132"/>
      <c r="C179" s="161" t="s">
        <v>334</v>
      </c>
      <c r="D179" s="161" t="s">
        <v>217</v>
      </c>
      <c r="E179" s="162"/>
      <c r="F179" s="246" t="s">
        <v>1375</v>
      </c>
      <c r="G179" s="247"/>
      <c r="H179" s="247"/>
      <c r="I179" s="247"/>
      <c r="J179" s="163" t="s">
        <v>262</v>
      </c>
      <c r="K179" s="164">
        <v>8812.5</v>
      </c>
      <c r="L179" s="233">
        <v>0</v>
      </c>
      <c r="M179" s="247"/>
      <c r="N179" s="248">
        <f t="shared" si="15"/>
        <v>0</v>
      </c>
      <c r="O179" s="247"/>
      <c r="P179" s="247"/>
      <c r="Q179" s="247"/>
      <c r="R179" s="134"/>
      <c r="T179" s="165" t="s">
        <v>3</v>
      </c>
      <c r="U179" s="40" t="s">
        <v>36</v>
      </c>
      <c r="V179" s="32"/>
      <c r="W179" s="166">
        <f t="shared" si="16"/>
        <v>0</v>
      </c>
      <c r="X179" s="166">
        <v>0</v>
      </c>
      <c r="Y179" s="166">
        <f t="shared" si="17"/>
        <v>0</v>
      </c>
      <c r="Z179" s="166">
        <v>0</v>
      </c>
      <c r="AA179" s="167">
        <f t="shared" si="18"/>
        <v>0</v>
      </c>
      <c r="AR179" s="14" t="s">
        <v>220</v>
      </c>
      <c r="AT179" s="14" t="s">
        <v>217</v>
      </c>
      <c r="AU179" s="14" t="s">
        <v>80</v>
      </c>
      <c r="AY179" s="14" t="s">
        <v>216</v>
      </c>
      <c r="BE179" s="110">
        <f t="shared" si="19"/>
        <v>0</v>
      </c>
      <c r="BF179" s="110">
        <f t="shared" si="20"/>
        <v>0</v>
      </c>
      <c r="BG179" s="110">
        <f t="shared" si="21"/>
        <v>0</v>
      </c>
      <c r="BH179" s="110">
        <f t="shared" si="22"/>
        <v>0</v>
      </c>
      <c r="BI179" s="110">
        <f t="shared" si="23"/>
        <v>0</v>
      </c>
      <c r="BJ179" s="14" t="s">
        <v>80</v>
      </c>
      <c r="BK179" s="110">
        <f t="shared" si="24"/>
        <v>0</v>
      </c>
      <c r="BL179" s="14" t="s">
        <v>220</v>
      </c>
      <c r="BM179" s="14" t="s">
        <v>334</v>
      </c>
    </row>
    <row r="180" spans="2:65" s="1" customFormat="1" ht="31.5" customHeight="1" x14ac:dyDescent="0.3">
      <c r="B180" s="132"/>
      <c r="C180" s="168" t="s">
        <v>336</v>
      </c>
      <c r="D180" s="168" t="s">
        <v>250</v>
      </c>
      <c r="E180" s="169"/>
      <c r="F180" s="251" t="s">
        <v>1376</v>
      </c>
      <c r="G180" s="252"/>
      <c r="H180" s="252"/>
      <c r="I180" s="252"/>
      <c r="J180" s="170" t="s">
        <v>1377</v>
      </c>
      <c r="K180" s="171">
        <v>1</v>
      </c>
      <c r="L180" s="253">
        <v>0</v>
      </c>
      <c r="M180" s="252"/>
      <c r="N180" s="254">
        <f t="shared" si="15"/>
        <v>0</v>
      </c>
      <c r="O180" s="247"/>
      <c r="P180" s="247"/>
      <c r="Q180" s="247"/>
      <c r="R180" s="134"/>
      <c r="T180" s="165" t="s">
        <v>3</v>
      </c>
      <c r="U180" s="40" t="s">
        <v>36</v>
      </c>
      <c r="V180" s="32"/>
      <c r="W180" s="166">
        <f t="shared" si="16"/>
        <v>0</v>
      </c>
      <c r="X180" s="166">
        <v>0</v>
      </c>
      <c r="Y180" s="166">
        <f t="shared" si="17"/>
        <v>0</v>
      </c>
      <c r="Z180" s="166">
        <v>0</v>
      </c>
      <c r="AA180" s="167">
        <f t="shared" si="18"/>
        <v>0</v>
      </c>
      <c r="AR180" s="14" t="s">
        <v>230</v>
      </c>
      <c r="AT180" s="14" t="s">
        <v>250</v>
      </c>
      <c r="AU180" s="14" t="s">
        <v>80</v>
      </c>
      <c r="AY180" s="14" t="s">
        <v>216</v>
      </c>
      <c r="BE180" s="110">
        <f t="shared" si="19"/>
        <v>0</v>
      </c>
      <c r="BF180" s="110">
        <f t="shared" si="20"/>
        <v>0</v>
      </c>
      <c r="BG180" s="110">
        <f t="shared" si="21"/>
        <v>0</v>
      </c>
      <c r="BH180" s="110">
        <f t="shared" si="22"/>
        <v>0</v>
      </c>
      <c r="BI180" s="110">
        <f t="shared" si="23"/>
        <v>0</v>
      </c>
      <c r="BJ180" s="14" t="s">
        <v>80</v>
      </c>
      <c r="BK180" s="110">
        <f t="shared" si="24"/>
        <v>0</v>
      </c>
      <c r="BL180" s="14" t="s">
        <v>220</v>
      </c>
      <c r="BM180" s="14" t="s">
        <v>336</v>
      </c>
    </row>
    <row r="181" spans="2:65" s="1" customFormat="1" ht="31.5" customHeight="1" x14ac:dyDescent="0.3">
      <c r="B181" s="132"/>
      <c r="C181" s="161" t="s">
        <v>338</v>
      </c>
      <c r="D181" s="161" t="s">
        <v>217</v>
      </c>
      <c r="E181" s="162"/>
      <c r="F181" s="246" t="s">
        <v>1378</v>
      </c>
      <c r="G181" s="247"/>
      <c r="H181" s="247"/>
      <c r="I181" s="247"/>
      <c r="J181" s="163" t="s">
        <v>262</v>
      </c>
      <c r="K181" s="164">
        <v>4246.3999999999996</v>
      </c>
      <c r="L181" s="233">
        <v>0</v>
      </c>
      <c r="M181" s="247"/>
      <c r="N181" s="248">
        <f t="shared" si="15"/>
        <v>0</v>
      </c>
      <c r="O181" s="247"/>
      <c r="P181" s="247"/>
      <c r="Q181" s="247"/>
      <c r="R181" s="134"/>
      <c r="T181" s="165" t="s">
        <v>3</v>
      </c>
      <c r="U181" s="40" t="s">
        <v>36</v>
      </c>
      <c r="V181" s="32"/>
      <c r="W181" s="166">
        <f t="shared" si="16"/>
        <v>0</v>
      </c>
      <c r="X181" s="166">
        <v>0</v>
      </c>
      <c r="Y181" s="166">
        <f t="shared" si="17"/>
        <v>0</v>
      </c>
      <c r="Z181" s="166">
        <v>0</v>
      </c>
      <c r="AA181" s="167">
        <f t="shared" si="18"/>
        <v>0</v>
      </c>
      <c r="AR181" s="14" t="s">
        <v>220</v>
      </c>
      <c r="AT181" s="14" t="s">
        <v>217</v>
      </c>
      <c r="AU181" s="14" t="s">
        <v>80</v>
      </c>
      <c r="AY181" s="14" t="s">
        <v>216</v>
      </c>
      <c r="BE181" s="110">
        <f t="shared" si="19"/>
        <v>0</v>
      </c>
      <c r="BF181" s="110">
        <f t="shared" si="20"/>
        <v>0</v>
      </c>
      <c r="BG181" s="110">
        <f t="shared" si="21"/>
        <v>0</v>
      </c>
      <c r="BH181" s="110">
        <f t="shared" si="22"/>
        <v>0</v>
      </c>
      <c r="BI181" s="110">
        <f t="shared" si="23"/>
        <v>0</v>
      </c>
      <c r="BJ181" s="14" t="s">
        <v>80</v>
      </c>
      <c r="BK181" s="110">
        <f t="shared" si="24"/>
        <v>0</v>
      </c>
      <c r="BL181" s="14" t="s">
        <v>220</v>
      </c>
      <c r="BM181" s="14" t="s">
        <v>338</v>
      </c>
    </row>
    <row r="182" spans="2:65" s="1" customFormat="1" ht="22.5" customHeight="1" x14ac:dyDescent="0.3">
      <c r="B182" s="132"/>
      <c r="C182" s="168" t="s">
        <v>340</v>
      </c>
      <c r="D182" s="168" t="s">
        <v>250</v>
      </c>
      <c r="E182" s="169"/>
      <c r="F182" s="251" t="s">
        <v>1379</v>
      </c>
      <c r="G182" s="252"/>
      <c r="H182" s="252"/>
      <c r="I182" s="252"/>
      <c r="J182" s="170" t="s">
        <v>297</v>
      </c>
      <c r="K182" s="171">
        <v>8492.7999999999993</v>
      </c>
      <c r="L182" s="253">
        <v>0</v>
      </c>
      <c r="M182" s="252"/>
      <c r="N182" s="254">
        <f t="shared" si="15"/>
        <v>0</v>
      </c>
      <c r="O182" s="247"/>
      <c r="P182" s="247"/>
      <c r="Q182" s="247"/>
      <c r="R182" s="134"/>
      <c r="T182" s="165" t="s">
        <v>3</v>
      </c>
      <c r="U182" s="40" t="s">
        <v>36</v>
      </c>
      <c r="V182" s="32"/>
      <c r="W182" s="166">
        <f t="shared" si="16"/>
        <v>0</v>
      </c>
      <c r="X182" s="166">
        <v>0</v>
      </c>
      <c r="Y182" s="166">
        <f t="shared" si="17"/>
        <v>0</v>
      </c>
      <c r="Z182" s="166">
        <v>0</v>
      </c>
      <c r="AA182" s="167">
        <f t="shared" si="18"/>
        <v>0</v>
      </c>
      <c r="AR182" s="14" t="s">
        <v>230</v>
      </c>
      <c r="AT182" s="14" t="s">
        <v>250</v>
      </c>
      <c r="AU182" s="14" t="s">
        <v>80</v>
      </c>
      <c r="AY182" s="14" t="s">
        <v>216</v>
      </c>
      <c r="BE182" s="110">
        <f t="shared" si="19"/>
        <v>0</v>
      </c>
      <c r="BF182" s="110">
        <f t="shared" si="20"/>
        <v>0</v>
      </c>
      <c r="BG182" s="110">
        <f t="shared" si="21"/>
        <v>0</v>
      </c>
      <c r="BH182" s="110">
        <f t="shared" si="22"/>
        <v>0</v>
      </c>
      <c r="BI182" s="110">
        <f t="shared" si="23"/>
        <v>0</v>
      </c>
      <c r="BJ182" s="14" t="s">
        <v>80</v>
      </c>
      <c r="BK182" s="110">
        <f t="shared" si="24"/>
        <v>0</v>
      </c>
      <c r="BL182" s="14" t="s">
        <v>220</v>
      </c>
      <c r="BM182" s="14" t="s">
        <v>340</v>
      </c>
    </row>
    <row r="183" spans="2:65" s="1" customFormat="1" ht="31.5" customHeight="1" x14ac:dyDescent="0.3">
      <c r="B183" s="132"/>
      <c r="C183" s="161" t="s">
        <v>342</v>
      </c>
      <c r="D183" s="161" t="s">
        <v>217</v>
      </c>
      <c r="E183" s="162"/>
      <c r="F183" s="246" t="s">
        <v>1380</v>
      </c>
      <c r="G183" s="247"/>
      <c r="H183" s="247"/>
      <c r="I183" s="247"/>
      <c r="J183" s="163" t="s">
        <v>245</v>
      </c>
      <c r="K183" s="164">
        <v>0.308</v>
      </c>
      <c r="L183" s="233">
        <v>0</v>
      </c>
      <c r="M183" s="247"/>
      <c r="N183" s="248">
        <f t="shared" si="15"/>
        <v>0</v>
      </c>
      <c r="O183" s="247"/>
      <c r="P183" s="247"/>
      <c r="Q183" s="247"/>
      <c r="R183" s="134"/>
      <c r="T183" s="165" t="s">
        <v>3</v>
      </c>
      <c r="U183" s="40" t="s">
        <v>36</v>
      </c>
      <c r="V183" s="32"/>
      <c r="W183" s="166">
        <f t="shared" si="16"/>
        <v>0</v>
      </c>
      <c r="X183" s="166">
        <v>0</v>
      </c>
      <c r="Y183" s="166">
        <f t="shared" si="17"/>
        <v>0</v>
      </c>
      <c r="Z183" s="166">
        <v>0</v>
      </c>
      <c r="AA183" s="167">
        <f t="shared" si="18"/>
        <v>0</v>
      </c>
      <c r="AR183" s="14" t="s">
        <v>220</v>
      </c>
      <c r="AT183" s="14" t="s">
        <v>217</v>
      </c>
      <c r="AU183" s="14" t="s">
        <v>80</v>
      </c>
      <c r="AY183" s="14" t="s">
        <v>216</v>
      </c>
      <c r="BE183" s="110">
        <f t="shared" si="19"/>
        <v>0</v>
      </c>
      <c r="BF183" s="110">
        <f t="shared" si="20"/>
        <v>0</v>
      </c>
      <c r="BG183" s="110">
        <f t="shared" si="21"/>
        <v>0</v>
      </c>
      <c r="BH183" s="110">
        <f t="shared" si="22"/>
        <v>0</v>
      </c>
      <c r="BI183" s="110">
        <f t="shared" si="23"/>
        <v>0</v>
      </c>
      <c r="BJ183" s="14" t="s">
        <v>80</v>
      </c>
      <c r="BK183" s="110">
        <f t="shared" si="24"/>
        <v>0</v>
      </c>
      <c r="BL183" s="14" t="s">
        <v>220</v>
      </c>
      <c r="BM183" s="14" t="s">
        <v>342</v>
      </c>
    </row>
    <row r="184" spans="2:65" s="1" customFormat="1" ht="31.5" customHeight="1" x14ac:dyDescent="0.3">
      <c r="B184" s="132"/>
      <c r="C184" s="168" t="s">
        <v>344</v>
      </c>
      <c r="D184" s="168" t="s">
        <v>250</v>
      </c>
      <c r="E184" s="169"/>
      <c r="F184" s="251" t="s">
        <v>1381</v>
      </c>
      <c r="G184" s="252"/>
      <c r="H184" s="252"/>
      <c r="I184" s="252"/>
      <c r="J184" s="170" t="s">
        <v>245</v>
      </c>
      <c r="K184" s="171">
        <v>0.108</v>
      </c>
      <c r="L184" s="253">
        <v>0</v>
      </c>
      <c r="M184" s="252"/>
      <c r="N184" s="254">
        <f t="shared" si="15"/>
        <v>0</v>
      </c>
      <c r="O184" s="247"/>
      <c r="P184" s="247"/>
      <c r="Q184" s="247"/>
      <c r="R184" s="134"/>
      <c r="T184" s="165" t="s">
        <v>3</v>
      </c>
      <c r="U184" s="40" t="s">
        <v>36</v>
      </c>
      <c r="V184" s="32"/>
      <c r="W184" s="166">
        <f t="shared" si="16"/>
        <v>0</v>
      </c>
      <c r="X184" s="166">
        <v>1</v>
      </c>
      <c r="Y184" s="166">
        <f t="shared" si="17"/>
        <v>0.108</v>
      </c>
      <c r="Z184" s="166">
        <v>0</v>
      </c>
      <c r="AA184" s="167">
        <f t="shared" si="18"/>
        <v>0</v>
      </c>
      <c r="AR184" s="14" t="s">
        <v>230</v>
      </c>
      <c r="AT184" s="14" t="s">
        <v>250</v>
      </c>
      <c r="AU184" s="14" t="s">
        <v>80</v>
      </c>
      <c r="AY184" s="14" t="s">
        <v>216</v>
      </c>
      <c r="BE184" s="110">
        <f t="shared" si="19"/>
        <v>0</v>
      </c>
      <c r="BF184" s="110">
        <f t="shared" si="20"/>
        <v>0</v>
      </c>
      <c r="BG184" s="110">
        <f t="shared" si="21"/>
        <v>0</v>
      </c>
      <c r="BH184" s="110">
        <f t="shared" si="22"/>
        <v>0</v>
      </c>
      <c r="BI184" s="110">
        <f t="shared" si="23"/>
        <v>0</v>
      </c>
      <c r="BJ184" s="14" t="s">
        <v>80</v>
      </c>
      <c r="BK184" s="110">
        <f t="shared" si="24"/>
        <v>0</v>
      </c>
      <c r="BL184" s="14" t="s">
        <v>220</v>
      </c>
      <c r="BM184" s="14" t="s">
        <v>344</v>
      </c>
    </row>
    <row r="185" spans="2:65" s="1" customFormat="1" ht="22.5" customHeight="1" x14ac:dyDescent="0.3">
      <c r="B185" s="132"/>
      <c r="C185" s="168" t="s">
        <v>346</v>
      </c>
      <c r="D185" s="168" t="s">
        <v>250</v>
      </c>
      <c r="E185" s="169"/>
      <c r="F185" s="251" t="s">
        <v>1382</v>
      </c>
      <c r="G185" s="252"/>
      <c r="H185" s="252"/>
      <c r="I185" s="252"/>
      <c r="J185" s="170" t="s">
        <v>245</v>
      </c>
      <c r="K185" s="171">
        <v>0.2</v>
      </c>
      <c r="L185" s="253">
        <v>0</v>
      </c>
      <c r="M185" s="252"/>
      <c r="N185" s="254">
        <f t="shared" si="15"/>
        <v>0</v>
      </c>
      <c r="O185" s="247"/>
      <c r="P185" s="247"/>
      <c r="Q185" s="247"/>
      <c r="R185" s="134"/>
      <c r="T185" s="165" t="s">
        <v>3</v>
      </c>
      <c r="U185" s="40" t="s">
        <v>36</v>
      </c>
      <c r="V185" s="32"/>
      <c r="W185" s="166">
        <f t="shared" si="16"/>
        <v>0</v>
      </c>
      <c r="X185" s="166">
        <v>1</v>
      </c>
      <c r="Y185" s="166">
        <f t="shared" si="17"/>
        <v>0.2</v>
      </c>
      <c r="Z185" s="166">
        <v>0</v>
      </c>
      <c r="AA185" s="167">
        <f t="shared" si="18"/>
        <v>0</v>
      </c>
      <c r="AR185" s="14" t="s">
        <v>230</v>
      </c>
      <c r="AT185" s="14" t="s">
        <v>250</v>
      </c>
      <c r="AU185" s="14" t="s">
        <v>80</v>
      </c>
      <c r="AY185" s="14" t="s">
        <v>216</v>
      </c>
      <c r="BE185" s="110">
        <f t="shared" si="19"/>
        <v>0</v>
      </c>
      <c r="BF185" s="110">
        <f t="shared" si="20"/>
        <v>0</v>
      </c>
      <c r="BG185" s="110">
        <f t="shared" si="21"/>
        <v>0</v>
      </c>
      <c r="BH185" s="110">
        <f t="shared" si="22"/>
        <v>0</v>
      </c>
      <c r="BI185" s="110">
        <f t="shared" si="23"/>
        <v>0</v>
      </c>
      <c r="BJ185" s="14" t="s">
        <v>80</v>
      </c>
      <c r="BK185" s="110">
        <f t="shared" si="24"/>
        <v>0</v>
      </c>
      <c r="BL185" s="14" t="s">
        <v>220</v>
      </c>
      <c r="BM185" s="14" t="s">
        <v>346</v>
      </c>
    </row>
    <row r="186" spans="2:65" s="1" customFormat="1" ht="31.5" customHeight="1" x14ac:dyDescent="0.3">
      <c r="B186" s="132"/>
      <c r="C186" s="161" t="s">
        <v>348</v>
      </c>
      <c r="D186" s="161" t="s">
        <v>217</v>
      </c>
      <c r="E186" s="162"/>
      <c r="F186" s="246" t="s">
        <v>1383</v>
      </c>
      <c r="G186" s="247"/>
      <c r="H186" s="247"/>
      <c r="I186" s="247"/>
      <c r="J186" s="163" t="s">
        <v>245</v>
      </c>
      <c r="K186" s="164">
        <v>52.5</v>
      </c>
      <c r="L186" s="233">
        <v>0</v>
      </c>
      <c r="M186" s="247"/>
      <c r="N186" s="248">
        <f t="shared" si="15"/>
        <v>0</v>
      </c>
      <c r="O186" s="247"/>
      <c r="P186" s="247"/>
      <c r="Q186" s="247"/>
      <c r="R186" s="134"/>
      <c r="T186" s="165" t="s">
        <v>3</v>
      </c>
      <c r="U186" s="40" t="s">
        <v>36</v>
      </c>
      <c r="V186" s="32"/>
      <c r="W186" s="166">
        <f t="shared" si="16"/>
        <v>0</v>
      </c>
      <c r="X186" s="166">
        <v>0</v>
      </c>
      <c r="Y186" s="166">
        <f t="shared" si="17"/>
        <v>0</v>
      </c>
      <c r="Z186" s="166">
        <v>0</v>
      </c>
      <c r="AA186" s="167">
        <f t="shared" si="18"/>
        <v>0</v>
      </c>
      <c r="AR186" s="14" t="s">
        <v>220</v>
      </c>
      <c r="AT186" s="14" t="s">
        <v>217</v>
      </c>
      <c r="AU186" s="14" t="s">
        <v>80</v>
      </c>
      <c r="AY186" s="14" t="s">
        <v>216</v>
      </c>
      <c r="BE186" s="110">
        <f t="shared" si="19"/>
        <v>0</v>
      </c>
      <c r="BF186" s="110">
        <f t="shared" si="20"/>
        <v>0</v>
      </c>
      <c r="BG186" s="110">
        <f t="shared" si="21"/>
        <v>0</v>
      </c>
      <c r="BH186" s="110">
        <f t="shared" si="22"/>
        <v>0</v>
      </c>
      <c r="BI186" s="110">
        <f t="shared" si="23"/>
        <v>0</v>
      </c>
      <c r="BJ186" s="14" t="s">
        <v>80</v>
      </c>
      <c r="BK186" s="110">
        <f t="shared" si="24"/>
        <v>0</v>
      </c>
      <c r="BL186" s="14" t="s">
        <v>220</v>
      </c>
      <c r="BM186" s="14" t="s">
        <v>348</v>
      </c>
    </row>
    <row r="187" spans="2:65" s="1" customFormat="1" ht="22.5" customHeight="1" x14ac:dyDescent="0.3">
      <c r="B187" s="132"/>
      <c r="C187" s="168" t="s">
        <v>351</v>
      </c>
      <c r="D187" s="168" t="s">
        <v>250</v>
      </c>
      <c r="E187" s="169"/>
      <c r="F187" s="251" t="s">
        <v>1384</v>
      </c>
      <c r="G187" s="252"/>
      <c r="H187" s="252"/>
      <c r="I187" s="252"/>
      <c r="J187" s="170" t="s">
        <v>245</v>
      </c>
      <c r="K187" s="171">
        <v>52.5</v>
      </c>
      <c r="L187" s="253">
        <v>0</v>
      </c>
      <c r="M187" s="252"/>
      <c r="N187" s="254">
        <f t="shared" si="15"/>
        <v>0</v>
      </c>
      <c r="O187" s="247"/>
      <c r="P187" s="247"/>
      <c r="Q187" s="247"/>
      <c r="R187" s="134"/>
      <c r="T187" s="165" t="s">
        <v>3</v>
      </c>
      <c r="U187" s="40" t="s">
        <v>36</v>
      </c>
      <c r="V187" s="32"/>
      <c r="W187" s="166">
        <f t="shared" si="16"/>
        <v>0</v>
      </c>
      <c r="X187" s="166">
        <v>1</v>
      </c>
      <c r="Y187" s="166">
        <f t="shared" si="17"/>
        <v>52.5</v>
      </c>
      <c r="Z187" s="166">
        <v>0</v>
      </c>
      <c r="AA187" s="167">
        <f t="shared" si="18"/>
        <v>0</v>
      </c>
      <c r="AR187" s="14" t="s">
        <v>230</v>
      </c>
      <c r="AT187" s="14" t="s">
        <v>250</v>
      </c>
      <c r="AU187" s="14" t="s">
        <v>80</v>
      </c>
      <c r="AY187" s="14" t="s">
        <v>216</v>
      </c>
      <c r="BE187" s="110">
        <f t="shared" si="19"/>
        <v>0</v>
      </c>
      <c r="BF187" s="110">
        <f t="shared" si="20"/>
        <v>0</v>
      </c>
      <c r="BG187" s="110">
        <f t="shared" si="21"/>
        <v>0</v>
      </c>
      <c r="BH187" s="110">
        <f t="shared" si="22"/>
        <v>0</v>
      </c>
      <c r="BI187" s="110">
        <f t="shared" si="23"/>
        <v>0</v>
      </c>
      <c r="BJ187" s="14" t="s">
        <v>80</v>
      </c>
      <c r="BK187" s="110">
        <f t="shared" si="24"/>
        <v>0</v>
      </c>
      <c r="BL187" s="14" t="s">
        <v>220</v>
      </c>
      <c r="BM187" s="14" t="s">
        <v>351</v>
      </c>
    </row>
    <row r="188" spans="2:65" s="1" customFormat="1" ht="31.5" customHeight="1" x14ac:dyDescent="0.3">
      <c r="B188" s="132"/>
      <c r="C188" s="161" t="s">
        <v>353</v>
      </c>
      <c r="D188" s="161" t="s">
        <v>217</v>
      </c>
      <c r="E188" s="162"/>
      <c r="F188" s="246" t="s">
        <v>1385</v>
      </c>
      <c r="G188" s="247"/>
      <c r="H188" s="247"/>
      <c r="I188" s="247"/>
      <c r="J188" s="163" t="s">
        <v>219</v>
      </c>
      <c r="K188" s="164">
        <v>60</v>
      </c>
      <c r="L188" s="233">
        <v>0</v>
      </c>
      <c r="M188" s="247"/>
      <c r="N188" s="248">
        <f t="shared" si="15"/>
        <v>0</v>
      </c>
      <c r="O188" s="247"/>
      <c r="P188" s="247"/>
      <c r="Q188" s="247"/>
      <c r="R188" s="134"/>
      <c r="T188" s="165" t="s">
        <v>3</v>
      </c>
      <c r="U188" s="40" t="s">
        <v>36</v>
      </c>
      <c r="V188" s="32"/>
      <c r="W188" s="166">
        <f t="shared" ref="W188:W189" si="25">V188*K188</f>
        <v>0</v>
      </c>
      <c r="X188" s="166">
        <v>0</v>
      </c>
      <c r="Y188" s="166">
        <f t="shared" ref="Y188:Y189" si="26">X188*K188</f>
        <v>0</v>
      </c>
      <c r="Z188" s="166">
        <v>0</v>
      </c>
      <c r="AA188" s="167">
        <f t="shared" ref="AA188:AA189" si="27">Z188*K188</f>
        <v>0</v>
      </c>
      <c r="AR188" s="14" t="s">
        <v>220</v>
      </c>
      <c r="AT188" s="14" t="s">
        <v>217</v>
      </c>
      <c r="AU188" s="14" t="s">
        <v>80</v>
      </c>
      <c r="AY188" s="14" t="s">
        <v>216</v>
      </c>
      <c r="BE188" s="110">
        <f t="shared" si="19"/>
        <v>0</v>
      </c>
      <c r="BF188" s="110">
        <f t="shared" si="20"/>
        <v>0</v>
      </c>
      <c r="BG188" s="110">
        <f t="shared" si="21"/>
        <v>0</v>
      </c>
      <c r="BH188" s="110">
        <f t="shared" si="22"/>
        <v>0</v>
      </c>
      <c r="BI188" s="110">
        <f t="shared" si="23"/>
        <v>0</v>
      </c>
      <c r="BJ188" s="14" t="s">
        <v>80</v>
      </c>
      <c r="BK188" s="110">
        <f t="shared" si="24"/>
        <v>0</v>
      </c>
      <c r="BL188" s="14" t="s">
        <v>220</v>
      </c>
      <c r="BM188" s="14" t="s">
        <v>353</v>
      </c>
    </row>
    <row r="189" spans="2:65" s="1" customFormat="1" ht="31.5" customHeight="1" x14ac:dyDescent="0.3">
      <c r="B189" s="132"/>
      <c r="C189" s="161" t="s">
        <v>355</v>
      </c>
      <c r="D189" s="161" t="s">
        <v>217</v>
      </c>
      <c r="E189" s="162"/>
      <c r="F189" s="246" t="s">
        <v>1386</v>
      </c>
      <c r="G189" s="247"/>
      <c r="H189" s="247"/>
      <c r="I189" s="247"/>
      <c r="J189" s="163" t="s">
        <v>219</v>
      </c>
      <c r="K189" s="164">
        <v>60</v>
      </c>
      <c r="L189" s="233">
        <v>0</v>
      </c>
      <c r="M189" s="247"/>
      <c r="N189" s="248">
        <f t="shared" si="15"/>
        <v>0</v>
      </c>
      <c r="O189" s="247"/>
      <c r="P189" s="247"/>
      <c r="Q189" s="247"/>
      <c r="R189" s="134"/>
      <c r="T189" s="165" t="s">
        <v>3</v>
      </c>
      <c r="U189" s="40" t="s">
        <v>36</v>
      </c>
      <c r="V189" s="32"/>
      <c r="W189" s="166">
        <f t="shared" si="25"/>
        <v>0</v>
      </c>
      <c r="X189" s="166">
        <v>0</v>
      </c>
      <c r="Y189" s="166">
        <f t="shared" si="26"/>
        <v>0</v>
      </c>
      <c r="Z189" s="166">
        <v>0</v>
      </c>
      <c r="AA189" s="167">
        <f t="shared" si="27"/>
        <v>0</v>
      </c>
      <c r="AR189" s="14" t="s">
        <v>220</v>
      </c>
      <c r="AT189" s="14" t="s">
        <v>217</v>
      </c>
      <c r="AU189" s="14" t="s">
        <v>80</v>
      </c>
      <c r="AY189" s="14" t="s">
        <v>216</v>
      </c>
      <c r="BE189" s="110">
        <f t="shared" si="19"/>
        <v>0</v>
      </c>
      <c r="BF189" s="110">
        <f t="shared" si="20"/>
        <v>0</v>
      </c>
      <c r="BG189" s="110">
        <f t="shared" si="21"/>
        <v>0</v>
      </c>
      <c r="BH189" s="110">
        <f t="shared" si="22"/>
        <v>0</v>
      </c>
      <c r="BI189" s="110">
        <f t="shared" si="23"/>
        <v>0</v>
      </c>
      <c r="BJ189" s="14" t="s">
        <v>80</v>
      </c>
      <c r="BK189" s="110">
        <f t="shared" si="24"/>
        <v>0</v>
      </c>
      <c r="BL189" s="14" t="s">
        <v>220</v>
      </c>
      <c r="BM189" s="14" t="s">
        <v>355</v>
      </c>
    </row>
    <row r="190" spans="2:65" s="10" customFormat="1" ht="29.85" customHeight="1" x14ac:dyDescent="0.3">
      <c r="B190" s="150"/>
      <c r="C190" s="151"/>
      <c r="D190" s="160" t="s">
        <v>176</v>
      </c>
      <c r="E190" s="160"/>
      <c r="F190" s="160"/>
      <c r="G190" s="160"/>
      <c r="H190" s="160"/>
      <c r="I190" s="160"/>
      <c r="J190" s="160"/>
      <c r="K190" s="160"/>
      <c r="L190" s="160"/>
      <c r="M190" s="160"/>
      <c r="N190" s="242">
        <f>BK190</f>
        <v>0</v>
      </c>
      <c r="O190" s="243"/>
      <c r="P190" s="243"/>
      <c r="Q190" s="243"/>
      <c r="R190" s="153"/>
      <c r="T190" s="154"/>
      <c r="U190" s="151"/>
      <c r="V190" s="151"/>
      <c r="W190" s="155">
        <f>W191</f>
        <v>0</v>
      </c>
      <c r="X190" s="151"/>
      <c r="Y190" s="155">
        <f>Y191</f>
        <v>0</v>
      </c>
      <c r="Z190" s="151"/>
      <c r="AA190" s="156">
        <f>AA191</f>
        <v>0</v>
      </c>
      <c r="AR190" s="157" t="s">
        <v>76</v>
      </c>
      <c r="AT190" s="158" t="s">
        <v>68</v>
      </c>
      <c r="AU190" s="158" t="s">
        <v>76</v>
      </c>
      <c r="AY190" s="157" t="s">
        <v>216</v>
      </c>
      <c r="BK190" s="159">
        <f>BK191</f>
        <v>0</v>
      </c>
    </row>
    <row r="191" spans="2:65" s="1" customFormat="1" ht="44.25" customHeight="1" x14ac:dyDescent="0.3">
      <c r="B191" s="132"/>
      <c r="C191" s="161" t="s">
        <v>357</v>
      </c>
      <c r="D191" s="161" t="s">
        <v>217</v>
      </c>
      <c r="E191" s="162"/>
      <c r="F191" s="246" t="s">
        <v>1387</v>
      </c>
      <c r="G191" s="247"/>
      <c r="H191" s="247"/>
      <c r="I191" s="247"/>
      <c r="J191" s="163" t="s">
        <v>245</v>
      </c>
      <c r="K191" s="164">
        <v>72.894999999999996</v>
      </c>
      <c r="L191" s="233">
        <v>0</v>
      </c>
      <c r="M191" s="247"/>
      <c r="N191" s="248">
        <f>ROUND(L191*K191,2)</f>
        <v>0</v>
      </c>
      <c r="O191" s="247"/>
      <c r="P191" s="247"/>
      <c r="Q191" s="247"/>
      <c r="R191" s="134"/>
      <c r="T191" s="165" t="s">
        <v>3</v>
      </c>
      <c r="U191" s="40" t="s">
        <v>36</v>
      </c>
      <c r="V191" s="32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4" t="s">
        <v>220</v>
      </c>
      <c r="AT191" s="14" t="s">
        <v>217</v>
      </c>
      <c r="AU191" s="14" t="s">
        <v>80</v>
      </c>
      <c r="AY191" s="14" t="s">
        <v>216</v>
      </c>
      <c r="BE191" s="110">
        <f>IF(U191="základná",N191,0)</f>
        <v>0</v>
      </c>
      <c r="BF191" s="110">
        <f>IF(U191="znížená",N191,0)</f>
        <v>0</v>
      </c>
      <c r="BG191" s="110">
        <f>IF(U191="zákl. prenesená",N191,0)</f>
        <v>0</v>
      </c>
      <c r="BH191" s="110">
        <f>IF(U191="zníž. prenesená",N191,0)</f>
        <v>0</v>
      </c>
      <c r="BI191" s="110">
        <f>IF(U191="nulová",N191,0)</f>
        <v>0</v>
      </c>
      <c r="BJ191" s="14" t="s">
        <v>80</v>
      </c>
      <c r="BK191" s="110">
        <f>ROUND(L191*K191,2)</f>
        <v>0</v>
      </c>
      <c r="BL191" s="14" t="s">
        <v>220</v>
      </c>
      <c r="BM191" s="14" t="s">
        <v>1388</v>
      </c>
    </row>
    <row r="192" spans="2:65" s="1" customFormat="1" ht="49.9" customHeight="1" x14ac:dyDescent="0.35">
      <c r="B192" s="31"/>
      <c r="C192" s="32"/>
      <c r="D192" s="152" t="s">
        <v>874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249">
        <f t="shared" ref="N192:N197" si="28">BK192</f>
        <v>0</v>
      </c>
      <c r="O192" s="250"/>
      <c r="P192" s="250"/>
      <c r="Q192" s="250"/>
      <c r="R192" s="33"/>
      <c r="T192" s="70"/>
      <c r="U192" s="32"/>
      <c r="V192" s="32"/>
      <c r="W192" s="32"/>
      <c r="X192" s="32"/>
      <c r="Y192" s="32"/>
      <c r="Z192" s="32"/>
      <c r="AA192" s="71"/>
      <c r="AT192" s="14" t="s">
        <v>68</v>
      </c>
      <c r="AU192" s="14" t="s">
        <v>69</v>
      </c>
      <c r="AY192" s="14" t="s">
        <v>875</v>
      </c>
      <c r="BK192" s="110">
        <f>SUM(BK193:BK197)</f>
        <v>0</v>
      </c>
    </row>
    <row r="193" spans="2:63" s="1" customFormat="1" ht="22.35" customHeight="1" x14ac:dyDescent="0.3">
      <c r="B193" s="31"/>
      <c r="C193" s="173" t="s">
        <v>3</v>
      </c>
      <c r="D193" s="173" t="s">
        <v>217</v>
      </c>
      <c r="E193" s="174"/>
      <c r="F193" s="231" t="s">
        <v>3</v>
      </c>
      <c r="G193" s="232"/>
      <c r="H193" s="232"/>
      <c r="I193" s="232"/>
      <c r="J193" s="175" t="s">
        <v>3</v>
      </c>
      <c r="K193" s="172"/>
      <c r="L193" s="233"/>
      <c r="M193" s="234"/>
      <c r="N193" s="235">
        <f t="shared" si="28"/>
        <v>0</v>
      </c>
      <c r="O193" s="234"/>
      <c r="P193" s="234"/>
      <c r="Q193" s="234"/>
      <c r="R193" s="33"/>
      <c r="T193" s="165" t="s">
        <v>3</v>
      </c>
      <c r="U193" s="176" t="s">
        <v>36</v>
      </c>
      <c r="V193" s="32"/>
      <c r="W193" s="32"/>
      <c r="X193" s="32"/>
      <c r="Y193" s="32"/>
      <c r="Z193" s="32"/>
      <c r="AA193" s="71"/>
      <c r="AT193" s="14" t="s">
        <v>875</v>
      </c>
      <c r="AU193" s="14" t="s">
        <v>76</v>
      </c>
      <c r="AY193" s="14" t="s">
        <v>875</v>
      </c>
      <c r="BE193" s="110">
        <f>IF(U193="základná",N193,0)</f>
        <v>0</v>
      </c>
      <c r="BF193" s="110">
        <f>IF(U193="znížená",N193,0)</f>
        <v>0</v>
      </c>
      <c r="BG193" s="110">
        <f>IF(U193="zákl. prenesená",N193,0)</f>
        <v>0</v>
      </c>
      <c r="BH193" s="110">
        <f>IF(U193="zníž. prenesená",N193,0)</f>
        <v>0</v>
      </c>
      <c r="BI193" s="110">
        <f>IF(U193="nulová",N193,0)</f>
        <v>0</v>
      </c>
      <c r="BJ193" s="14" t="s">
        <v>80</v>
      </c>
      <c r="BK193" s="110">
        <f>L193*K193</f>
        <v>0</v>
      </c>
    </row>
    <row r="194" spans="2:63" s="1" customFormat="1" ht="22.35" customHeight="1" x14ac:dyDescent="0.3">
      <c r="B194" s="31"/>
      <c r="C194" s="173" t="s">
        <v>3</v>
      </c>
      <c r="D194" s="173" t="s">
        <v>217</v>
      </c>
      <c r="E194" s="174"/>
      <c r="F194" s="231" t="s">
        <v>3</v>
      </c>
      <c r="G194" s="232"/>
      <c r="H194" s="232"/>
      <c r="I194" s="232"/>
      <c r="J194" s="175" t="s">
        <v>3</v>
      </c>
      <c r="K194" s="172"/>
      <c r="L194" s="233"/>
      <c r="M194" s="234"/>
      <c r="N194" s="235">
        <f t="shared" si="28"/>
        <v>0</v>
      </c>
      <c r="O194" s="234"/>
      <c r="P194" s="234"/>
      <c r="Q194" s="234"/>
      <c r="R194" s="33"/>
      <c r="T194" s="165" t="s">
        <v>3</v>
      </c>
      <c r="U194" s="176" t="s">
        <v>36</v>
      </c>
      <c r="V194" s="32"/>
      <c r="W194" s="32"/>
      <c r="X194" s="32"/>
      <c r="Y194" s="32"/>
      <c r="Z194" s="32"/>
      <c r="AA194" s="71"/>
      <c r="AT194" s="14" t="s">
        <v>875</v>
      </c>
      <c r="AU194" s="14" t="s">
        <v>76</v>
      </c>
      <c r="AY194" s="14" t="s">
        <v>875</v>
      </c>
      <c r="BE194" s="110">
        <f>IF(U194="základná",N194,0)</f>
        <v>0</v>
      </c>
      <c r="BF194" s="110">
        <f>IF(U194="znížená",N194,0)</f>
        <v>0</v>
      </c>
      <c r="BG194" s="110">
        <f>IF(U194="zákl. prenesená",N194,0)</f>
        <v>0</v>
      </c>
      <c r="BH194" s="110">
        <f>IF(U194="zníž. prenesená",N194,0)</f>
        <v>0</v>
      </c>
      <c r="BI194" s="110">
        <f>IF(U194="nulová",N194,0)</f>
        <v>0</v>
      </c>
      <c r="BJ194" s="14" t="s">
        <v>80</v>
      </c>
      <c r="BK194" s="110">
        <f>L194*K194</f>
        <v>0</v>
      </c>
    </row>
    <row r="195" spans="2:63" s="1" customFormat="1" ht="22.35" customHeight="1" x14ac:dyDescent="0.3">
      <c r="B195" s="31"/>
      <c r="C195" s="173" t="s">
        <v>3</v>
      </c>
      <c r="D195" s="173" t="s">
        <v>217</v>
      </c>
      <c r="E195" s="174"/>
      <c r="F195" s="231" t="s">
        <v>3</v>
      </c>
      <c r="G195" s="232"/>
      <c r="H195" s="232"/>
      <c r="I195" s="232"/>
      <c r="J195" s="175" t="s">
        <v>3</v>
      </c>
      <c r="K195" s="172"/>
      <c r="L195" s="233"/>
      <c r="M195" s="234"/>
      <c r="N195" s="235">
        <f t="shared" si="28"/>
        <v>0</v>
      </c>
      <c r="O195" s="234"/>
      <c r="P195" s="234"/>
      <c r="Q195" s="234"/>
      <c r="R195" s="33"/>
      <c r="T195" s="165" t="s">
        <v>3</v>
      </c>
      <c r="U195" s="176" t="s">
        <v>36</v>
      </c>
      <c r="V195" s="32"/>
      <c r="W195" s="32"/>
      <c r="X195" s="32"/>
      <c r="Y195" s="32"/>
      <c r="Z195" s="32"/>
      <c r="AA195" s="71"/>
      <c r="AT195" s="14" t="s">
        <v>875</v>
      </c>
      <c r="AU195" s="14" t="s">
        <v>76</v>
      </c>
      <c r="AY195" s="14" t="s">
        <v>875</v>
      </c>
      <c r="BE195" s="110">
        <f>IF(U195="základná",N195,0)</f>
        <v>0</v>
      </c>
      <c r="BF195" s="110">
        <f>IF(U195="znížená",N195,0)</f>
        <v>0</v>
      </c>
      <c r="BG195" s="110">
        <f>IF(U195="zákl. prenesená",N195,0)</f>
        <v>0</v>
      </c>
      <c r="BH195" s="110">
        <f>IF(U195="zníž. prenesená",N195,0)</f>
        <v>0</v>
      </c>
      <c r="BI195" s="110">
        <f>IF(U195="nulová",N195,0)</f>
        <v>0</v>
      </c>
      <c r="BJ195" s="14" t="s">
        <v>80</v>
      </c>
      <c r="BK195" s="110">
        <f>L195*K195</f>
        <v>0</v>
      </c>
    </row>
    <row r="196" spans="2:63" s="1" customFormat="1" ht="22.35" customHeight="1" x14ac:dyDescent="0.3">
      <c r="B196" s="31"/>
      <c r="C196" s="173" t="s">
        <v>3</v>
      </c>
      <c r="D196" s="173" t="s">
        <v>217</v>
      </c>
      <c r="E196" s="174"/>
      <c r="F196" s="231" t="s">
        <v>3</v>
      </c>
      <c r="G196" s="232"/>
      <c r="H196" s="232"/>
      <c r="I196" s="232"/>
      <c r="J196" s="175" t="s">
        <v>3</v>
      </c>
      <c r="K196" s="172"/>
      <c r="L196" s="233"/>
      <c r="M196" s="234"/>
      <c r="N196" s="235">
        <f t="shared" si="28"/>
        <v>0</v>
      </c>
      <c r="O196" s="234"/>
      <c r="P196" s="234"/>
      <c r="Q196" s="234"/>
      <c r="R196" s="33"/>
      <c r="T196" s="165" t="s">
        <v>3</v>
      </c>
      <c r="U196" s="176" t="s">
        <v>36</v>
      </c>
      <c r="V196" s="32"/>
      <c r="W196" s="32"/>
      <c r="X196" s="32"/>
      <c r="Y196" s="32"/>
      <c r="Z196" s="32"/>
      <c r="AA196" s="71"/>
      <c r="AT196" s="14" t="s">
        <v>875</v>
      </c>
      <c r="AU196" s="14" t="s">
        <v>76</v>
      </c>
      <c r="AY196" s="14" t="s">
        <v>875</v>
      </c>
      <c r="BE196" s="110">
        <f>IF(U196="základná",N196,0)</f>
        <v>0</v>
      </c>
      <c r="BF196" s="110">
        <f>IF(U196="znížená",N196,0)</f>
        <v>0</v>
      </c>
      <c r="BG196" s="110">
        <f>IF(U196="zákl. prenesená",N196,0)</f>
        <v>0</v>
      </c>
      <c r="BH196" s="110">
        <f>IF(U196="zníž. prenesená",N196,0)</f>
        <v>0</v>
      </c>
      <c r="BI196" s="110">
        <f>IF(U196="nulová",N196,0)</f>
        <v>0</v>
      </c>
      <c r="BJ196" s="14" t="s">
        <v>80</v>
      </c>
      <c r="BK196" s="110">
        <f>L196*K196</f>
        <v>0</v>
      </c>
    </row>
    <row r="197" spans="2:63" s="1" customFormat="1" ht="22.35" customHeight="1" x14ac:dyDescent="0.3">
      <c r="B197" s="31"/>
      <c r="C197" s="173" t="s">
        <v>3</v>
      </c>
      <c r="D197" s="173" t="s">
        <v>217</v>
      </c>
      <c r="E197" s="174" t="s">
        <v>3</v>
      </c>
      <c r="F197" s="231" t="s">
        <v>3</v>
      </c>
      <c r="G197" s="232"/>
      <c r="H197" s="232"/>
      <c r="I197" s="232"/>
      <c r="J197" s="175" t="s">
        <v>3</v>
      </c>
      <c r="K197" s="172"/>
      <c r="L197" s="233"/>
      <c r="M197" s="234"/>
      <c r="N197" s="235">
        <f t="shared" si="28"/>
        <v>0</v>
      </c>
      <c r="O197" s="234"/>
      <c r="P197" s="234"/>
      <c r="Q197" s="234"/>
      <c r="R197" s="33"/>
      <c r="T197" s="165" t="s">
        <v>3</v>
      </c>
      <c r="U197" s="176" t="s">
        <v>36</v>
      </c>
      <c r="V197" s="52"/>
      <c r="W197" s="52"/>
      <c r="X197" s="52"/>
      <c r="Y197" s="52"/>
      <c r="Z197" s="52"/>
      <c r="AA197" s="54"/>
      <c r="AT197" s="14" t="s">
        <v>875</v>
      </c>
      <c r="AU197" s="14" t="s">
        <v>76</v>
      </c>
      <c r="AY197" s="14" t="s">
        <v>875</v>
      </c>
      <c r="BE197" s="110">
        <f>IF(U197="základná",N197,0)</f>
        <v>0</v>
      </c>
      <c r="BF197" s="110">
        <f>IF(U197="znížená",N197,0)</f>
        <v>0</v>
      </c>
      <c r="BG197" s="110">
        <f>IF(U197="zákl. prenesená",N197,0)</f>
        <v>0</v>
      </c>
      <c r="BH197" s="110">
        <f>IF(U197="zníž. prenesená",N197,0)</f>
        <v>0</v>
      </c>
      <c r="BI197" s="110">
        <f>IF(U197="nulová",N197,0)</f>
        <v>0</v>
      </c>
      <c r="BJ197" s="14" t="s">
        <v>80</v>
      </c>
      <c r="BK197" s="110">
        <f>L197*K197</f>
        <v>0</v>
      </c>
    </row>
    <row r="198" spans="2:63" s="1" customFormat="1" ht="6.95" customHeight="1" x14ac:dyDescent="0.3"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</sheetData>
  <mergeCells count="29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H1:K1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89:I189"/>
    <mergeCell ref="L189:M189"/>
    <mergeCell ref="N189:Q189"/>
    <mergeCell ref="F191:I191"/>
    <mergeCell ref="L191:M191"/>
    <mergeCell ref="N191:Q191"/>
    <mergeCell ref="F193:I193"/>
    <mergeCell ref="L193:M193"/>
    <mergeCell ref="N193:Q193"/>
    <mergeCell ref="F186:I186"/>
    <mergeCell ref="L186:M186"/>
    <mergeCell ref="N186:Q186"/>
    <mergeCell ref="F187:I187"/>
    <mergeCell ref="L187:M187"/>
    <mergeCell ref="S2:AC2"/>
    <mergeCell ref="F197:I197"/>
    <mergeCell ref="L197:M197"/>
    <mergeCell ref="N197:Q197"/>
    <mergeCell ref="N121:Q121"/>
    <mergeCell ref="N122:Q122"/>
    <mergeCell ref="N123:Q123"/>
    <mergeCell ref="N190:Q190"/>
    <mergeCell ref="N192:Q192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</mergeCells>
  <dataValidations count="2">
    <dataValidation type="list" allowBlank="1" showInputMessage="1" showErrorMessage="1" error="Povolené sú hodnoty K a M." sqref="D193:D198">
      <formula1>"K,M"</formula1>
    </dataValidation>
    <dataValidation type="list" allowBlank="1" showInputMessage="1" showErrorMessage="1" error="Povolené sú hodnoty základná, znížená, nulová." sqref="U193:U198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8"/>
  <sheetViews>
    <sheetView showGridLines="0" workbookViewId="0">
      <pane ySplit="1" topLeftCell="A177" activePane="bottomLeft" state="frozen"/>
      <selection pane="bottomLeft" activeCell="E129" sqref="E129:E18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118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1389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N100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ROUND((((SUM(BE100:BE107)+SUM(BE126:BE181))+SUM(BE183:BE187))),2)</f>
        <v>0</v>
      </c>
      <c r="I33" s="185"/>
      <c r="J33" s="185"/>
      <c r="K33" s="32"/>
      <c r="L33" s="32"/>
      <c r="M33" s="267">
        <f>ROUND(((ROUND((SUM(BE100:BE107)+SUM(BE126:BE181)), 2)*F33)+SUM(BE183:BE187)*F33),2)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ROUND((((SUM(BF100:BF107)+SUM(BF126:BF181))+SUM(BF183:BF187))),2)</f>
        <v>0</v>
      </c>
      <c r="I34" s="185"/>
      <c r="J34" s="185"/>
      <c r="K34" s="32"/>
      <c r="L34" s="32"/>
      <c r="M34" s="267">
        <f>ROUND(((ROUND((SUM(BF100:BF107)+SUM(BF126:BF181)), 2)*F34)+SUM(BF183:BF187)*F34),2)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ROUND((((SUM(BG100:BG107)+SUM(BG126:BG181))+SUM(BG183:BG187))),2)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ROUND((((SUM(BH100:BH107)+SUM(BH126:BH181))+SUM(BH183:BH187))),2)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ROUND((((SUM(BI100:BI107)+SUM(BI126:BI181))+SUM(BI183:BI187))),2)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06 - SO 106 Oplotenie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47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N126</f>
        <v>0</v>
      </c>
      <c r="O89" s="185"/>
      <c r="P89" s="185"/>
      <c r="Q89" s="185"/>
      <c r="R89" s="33"/>
      <c r="AU89" s="14" t="s">
        <v>167</v>
      </c>
    </row>
    <row r="90" spans="2:47" s="7" customFormat="1" ht="24.95" customHeight="1" x14ac:dyDescent="0.3">
      <c r="B90" s="124"/>
      <c r="C90" s="125"/>
      <c r="D90" s="126" t="s">
        <v>168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N127</f>
        <v>0</v>
      </c>
      <c r="O90" s="263"/>
      <c r="P90" s="263"/>
      <c r="Q90" s="263"/>
      <c r="R90" s="127"/>
    </row>
    <row r="91" spans="2:47" s="8" customFormat="1" ht="19.899999999999999" customHeight="1" x14ac:dyDescent="0.3">
      <c r="B91" s="128"/>
      <c r="C91" s="95"/>
      <c r="D91" s="106" t="s">
        <v>169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N128</f>
        <v>0</v>
      </c>
      <c r="O91" s="191"/>
      <c r="P91" s="191"/>
      <c r="Q91" s="191"/>
      <c r="R91" s="129"/>
    </row>
    <row r="92" spans="2:47" s="8" customFormat="1" ht="19.899999999999999" customHeight="1" x14ac:dyDescent="0.3">
      <c r="B92" s="128"/>
      <c r="C92" s="95"/>
      <c r="D92" s="106" t="s">
        <v>170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N136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171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N144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175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N156</f>
        <v>0</v>
      </c>
      <c r="O94" s="191"/>
      <c r="P94" s="191"/>
      <c r="Q94" s="191"/>
      <c r="R94" s="129"/>
    </row>
    <row r="95" spans="2:47" s="7" customFormat="1" ht="24.95" customHeight="1" x14ac:dyDescent="0.3">
      <c r="B95" s="124"/>
      <c r="C95" s="125"/>
      <c r="D95" s="126" t="s">
        <v>177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9">
        <f>N159</f>
        <v>0</v>
      </c>
      <c r="O95" s="263"/>
      <c r="P95" s="263"/>
      <c r="Q95" s="263"/>
      <c r="R95" s="127"/>
    </row>
    <row r="96" spans="2:47" s="8" customFormat="1" ht="19.899999999999999" customHeight="1" x14ac:dyDescent="0.3">
      <c r="B96" s="128"/>
      <c r="C96" s="95"/>
      <c r="D96" s="106" t="s">
        <v>186</v>
      </c>
      <c r="E96" s="95"/>
      <c r="F96" s="95"/>
      <c r="G96" s="95"/>
      <c r="H96" s="95"/>
      <c r="I96" s="95"/>
      <c r="J96" s="95"/>
      <c r="K96" s="95"/>
      <c r="L96" s="95"/>
      <c r="M96" s="95"/>
      <c r="N96" s="187">
        <f>N160</f>
        <v>0</v>
      </c>
      <c r="O96" s="191"/>
      <c r="P96" s="191"/>
      <c r="Q96" s="191"/>
      <c r="R96" s="129"/>
    </row>
    <row r="97" spans="2:65" s="8" customFormat="1" ht="19.899999999999999" customHeight="1" x14ac:dyDescent="0.3">
      <c r="B97" s="128"/>
      <c r="C97" s="95"/>
      <c r="D97" s="106" t="s">
        <v>191</v>
      </c>
      <c r="E97" s="95"/>
      <c r="F97" s="95"/>
      <c r="G97" s="95"/>
      <c r="H97" s="95"/>
      <c r="I97" s="95"/>
      <c r="J97" s="95"/>
      <c r="K97" s="95"/>
      <c r="L97" s="95"/>
      <c r="M97" s="95"/>
      <c r="N97" s="187">
        <f>N176</f>
        <v>0</v>
      </c>
      <c r="O97" s="191"/>
      <c r="P97" s="191"/>
      <c r="Q97" s="191"/>
      <c r="R97" s="129"/>
    </row>
    <row r="98" spans="2:65" s="7" customFormat="1" ht="21.75" customHeight="1" x14ac:dyDescent="0.35">
      <c r="B98" s="124"/>
      <c r="C98" s="125"/>
      <c r="D98" s="126" t="s">
        <v>193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38">
        <f>N182</f>
        <v>0</v>
      </c>
      <c r="O98" s="263"/>
      <c r="P98" s="263"/>
      <c r="Q98" s="263"/>
      <c r="R98" s="127"/>
    </row>
    <row r="99" spans="2:65" s="1" customFormat="1" ht="21.75" customHeight="1" x14ac:dyDescent="0.3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65" s="1" customFormat="1" ht="29.25" customHeight="1" x14ac:dyDescent="0.3">
      <c r="B100" s="31"/>
      <c r="C100" s="123" t="s">
        <v>194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64">
        <f>ROUND(N101+N102+N103+N104+N105+N106,2)</f>
        <v>0</v>
      </c>
      <c r="O100" s="185"/>
      <c r="P100" s="185"/>
      <c r="Q100" s="185"/>
      <c r="R100" s="33"/>
      <c r="T100" s="130"/>
      <c r="U100" s="131" t="s">
        <v>33</v>
      </c>
    </row>
    <row r="101" spans="2:65" s="1" customFormat="1" ht="18" customHeight="1" x14ac:dyDescent="0.3">
      <c r="B101" s="132"/>
      <c r="C101" s="133"/>
      <c r="D101" s="184" t="s">
        <v>195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ROUND(N89*T101,2)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ref="BE101:BE106" si="0">IF(U101="základná",N101,0)</f>
        <v>0</v>
      </c>
      <c r="BF101" s="139">
        <f t="shared" ref="BF101:BF106" si="1">IF(U101="znížená",N101,0)</f>
        <v>0</v>
      </c>
      <c r="BG101" s="139">
        <f t="shared" ref="BG101:BG106" si="2">IF(U101="zákl. prenesená",N101,0)</f>
        <v>0</v>
      </c>
      <c r="BH101" s="139">
        <f t="shared" ref="BH101:BH106" si="3">IF(U101="zníž. prenesená",N101,0)</f>
        <v>0</v>
      </c>
      <c r="BI101" s="139">
        <f t="shared" ref="BI101:BI106" si="4">IF(U101="nulová",N101,0)</f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84" t="s">
        <v>196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ROUND(N89*T102,2)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84" t="s">
        <v>197</v>
      </c>
      <c r="E103" s="260"/>
      <c r="F103" s="260"/>
      <c r="G103" s="260"/>
      <c r="H103" s="260"/>
      <c r="I103" s="133"/>
      <c r="J103" s="133"/>
      <c r="K103" s="133"/>
      <c r="L103" s="133"/>
      <c r="M103" s="133"/>
      <c r="N103" s="186">
        <f>ROUND(N89*T103,2)</f>
        <v>0</v>
      </c>
      <c r="O103" s="260"/>
      <c r="P103" s="260"/>
      <c r="Q103" s="260"/>
      <c r="R103" s="134"/>
      <c r="S103" s="133"/>
      <c r="T103" s="135"/>
      <c r="U103" s="136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84" t="s">
        <v>198</v>
      </c>
      <c r="E104" s="260"/>
      <c r="F104" s="260"/>
      <c r="G104" s="260"/>
      <c r="H104" s="260"/>
      <c r="I104" s="133"/>
      <c r="J104" s="133"/>
      <c r="K104" s="133"/>
      <c r="L104" s="133"/>
      <c r="M104" s="133"/>
      <c r="N104" s="186">
        <f>ROUND(N89*T104,2)</f>
        <v>0</v>
      </c>
      <c r="O104" s="260"/>
      <c r="P104" s="260"/>
      <c r="Q104" s="260"/>
      <c r="R104" s="134"/>
      <c r="S104" s="133"/>
      <c r="T104" s="135"/>
      <c r="U104" s="136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140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80</v>
      </c>
      <c r="BK104" s="137"/>
      <c r="BL104" s="137"/>
      <c r="BM104" s="137"/>
    </row>
    <row r="105" spans="2:65" s="1" customFormat="1" ht="18" customHeight="1" x14ac:dyDescent="0.3">
      <c r="B105" s="132"/>
      <c r="C105" s="133"/>
      <c r="D105" s="184" t="s">
        <v>199</v>
      </c>
      <c r="E105" s="260"/>
      <c r="F105" s="260"/>
      <c r="G105" s="260"/>
      <c r="H105" s="260"/>
      <c r="I105" s="133"/>
      <c r="J105" s="133"/>
      <c r="K105" s="133"/>
      <c r="L105" s="133"/>
      <c r="M105" s="133"/>
      <c r="N105" s="186">
        <f>ROUND(N89*T105,2)</f>
        <v>0</v>
      </c>
      <c r="O105" s="260"/>
      <c r="P105" s="260"/>
      <c r="Q105" s="260"/>
      <c r="R105" s="134"/>
      <c r="S105" s="133"/>
      <c r="T105" s="135"/>
      <c r="U105" s="136" t="s">
        <v>36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140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80</v>
      </c>
      <c r="BK105" s="137"/>
      <c r="BL105" s="137"/>
      <c r="BM105" s="137"/>
    </row>
    <row r="106" spans="2:65" s="1" customFormat="1" ht="18" customHeight="1" x14ac:dyDescent="0.3">
      <c r="B106" s="132"/>
      <c r="C106" s="133"/>
      <c r="D106" s="140" t="s">
        <v>200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186">
        <f>ROUND(N89*T106,2)</f>
        <v>0</v>
      </c>
      <c r="O106" s="260"/>
      <c r="P106" s="260"/>
      <c r="Q106" s="260"/>
      <c r="R106" s="134"/>
      <c r="S106" s="133"/>
      <c r="T106" s="141"/>
      <c r="U106" s="142" t="s">
        <v>36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201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80</v>
      </c>
      <c r="BK106" s="137"/>
      <c r="BL106" s="137"/>
      <c r="BM106" s="137"/>
    </row>
    <row r="107" spans="2:65" s="1" customFormat="1" x14ac:dyDescent="0.3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5" s="1" customFormat="1" ht="29.25" customHeight="1" x14ac:dyDescent="0.3">
      <c r="B108" s="31"/>
      <c r="C108" s="115" t="s">
        <v>153</v>
      </c>
      <c r="D108" s="116"/>
      <c r="E108" s="116"/>
      <c r="F108" s="116"/>
      <c r="G108" s="116"/>
      <c r="H108" s="116"/>
      <c r="I108" s="116"/>
      <c r="J108" s="116"/>
      <c r="K108" s="116"/>
      <c r="L108" s="190">
        <f>ROUND(SUM(N89+N100),2)</f>
        <v>0</v>
      </c>
      <c r="M108" s="261"/>
      <c r="N108" s="261"/>
      <c r="O108" s="261"/>
      <c r="P108" s="261"/>
      <c r="Q108" s="261"/>
      <c r="R108" s="33"/>
    </row>
    <row r="109" spans="2:65" s="1" customFormat="1" ht="6.95" customHeight="1" x14ac:dyDescent="0.3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63" s="1" customFormat="1" ht="6.95" customHeight="1" x14ac:dyDescent="0.3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63" s="1" customFormat="1" ht="36.950000000000003" customHeight="1" x14ac:dyDescent="0.3">
      <c r="B114" s="31"/>
      <c r="C114" s="209" t="s">
        <v>202</v>
      </c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33"/>
    </row>
    <row r="115" spans="2:63" s="1" customFormat="1" ht="6.95" customHeight="1" x14ac:dyDescent="0.3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3" s="1" customFormat="1" ht="30" customHeight="1" x14ac:dyDescent="0.3">
      <c r="B116" s="31"/>
      <c r="C116" s="26" t="s">
        <v>15</v>
      </c>
      <c r="D116" s="32"/>
      <c r="E116" s="32"/>
      <c r="F116" s="262" t="str">
        <f>F6</f>
        <v>Cintorín Nitra-Chrenova</v>
      </c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32"/>
      <c r="R116" s="33"/>
    </row>
    <row r="117" spans="2:63" ht="30" customHeight="1" x14ac:dyDescent="0.3">
      <c r="B117" s="18"/>
      <c r="C117" s="26" t="s">
        <v>156</v>
      </c>
      <c r="D117" s="19"/>
      <c r="E117" s="19"/>
      <c r="F117" s="262" t="s">
        <v>157</v>
      </c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19"/>
      <c r="R117" s="20"/>
    </row>
    <row r="118" spans="2:63" s="1" customFormat="1" ht="36.950000000000003" customHeight="1" x14ac:dyDescent="0.3">
      <c r="B118" s="31"/>
      <c r="C118" s="65" t="s">
        <v>158</v>
      </c>
      <c r="D118" s="32"/>
      <c r="E118" s="32"/>
      <c r="F118" s="210" t="str">
        <f>F8</f>
        <v>06 - SO 106 Oplotenie</v>
      </c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32"/>
      <c r="R118" s="33"/>
    </row>
    <row r="119" spans="2:63" s="1" customFormat="1" ht="6.9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3" s="1" customFormat="1" ht="18" customHeight="1" x14ac:dyDescent="0.3">
      <c r="B120" s="31"/>
      <c r="C120" s="26" t="s">
        <v>18</v>
      </c>
      <c r="D120" s="32"/>
      <c r="E120" s="32"/>
      <c r="F120" s="24" t="str">
        <f>F10</f>
        <v xml:space="preserve"> </v>
      </c>
      <c r="G120" s="32"/>
      <c r="H120" s="32"/>
      <c r="I120" s="32"/>
      <c r="J120" s="32"/>
      <c r="K120" s="26" t="s">
        <v>20</v>
      </c>
      <c r="L120" s="32"/>
      <c r="M120" s="255" t="str">
        <f>IF(O10="","",O10)</f>
        <v>28.2.2017</v>
      </c>
      <c r="N120" s="185"/>
      <c r="O120" s="185"/>
      <c r="P120" s="185"/>
      <c r="Q120" s="32"/>
      <c r="R120" s="33"/>
    </row>
    <row r="121" spans="2:63" s="1" customFormat="1" ht="6.95" customHeight="1" x14ac:dyDescent="0.3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3" s="1" customFormat="1" ht="15" x14ac:dyDescent="0.3">
      <c r="B122" s="31"/>
      <c r="C122" s="26" t="s">
        <v>22</v>
      </c>
      <c r="D122" s="32"/>
      <c r="E122" s="32"/>
      <c r="F122" s="24" t="str">
        <f>E13</f>
        <v xml:space="preserve"> </v>
      </c>
      <c r="G122" s="32"/>
      <c r="H122" s="32"/>
      <c r="I122" s="32"/>
      <c r="J122" s="32"/>
      <c r="K122" s="26" t="s">
        <v>27</v>
      </c>
      <c r="L122" s="32"/>
      <c r="M122" s="222" t="str">
        <f>E19</f>
        <v xml:space="preserve"> </v>
      </c>
      <c r="N122" s="185"/>
      <c r="O122" s="185"/>
      <c r="P122" s="185"/>
      <c r="Q122" s="185"/>
      <c r="R122" s="33"/>
    </row>
    <row r="123" spans="2:63" s="1" customFormat="1" ht="14.45" customHeight="1" x14ac:dyDescent="0.3">
      <c r="B123" s="31"/>
      <c r="C123" s="26" t="s">
        <v>25</v>
      </c>
      <c r="D123" s="32"/>
      <c r="E123" s="32"/>
      <c r="F123" s="24" t="str">
        <f>IF(E16="","",E16)</f>
        <v>Vyplň údaj</v>
      </c>
      <c r="G123" s="32"/>
      <c r="H123" s="32"/>
      <c r="I123" s="32"/>
      <c r="J123" s="32"/>
      <c r="K123" s="26" t="s">
        <v>28</v>
      </c>
      <c r="L123" s="32"/>
      <c r="M123" s="222" t="str">
        <f>E22</f>
        <v xml:space="preserve"> </v>
      </c>
      <c r="N123" s="185"/>
      <c r="O123" s="185"/>
      <c r="P123" s="185"/>
      <c r="Q123" s="185"/>
      <c r="R123" s="33"/>
    </row>
    <row r="124" spans="2:63" s="1" customFormat="1" ht="10.35" customHeight="1" x14ac:dyDescent="0.3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63" s="9" customFormat="1" ht="29.25" customHeight="1" x14ac:dyDescent="0.3">
      <c r="B125" s="143"/>
      <c r="C125" s="144" t="s">
        <v>203</v>
      </c>
      <c r="D125" s="145" t="s">
        <v>204</v>
      </c>
      <c r="E125" s="145" t="s">
        <v>51</v>
      </c>
      <c r="F125" s="256" t="s">
        <v>205</v>
      </c>
      <c r="G125" s="257"/>
      <c r="H125" s="257"/>
      <c r="I125" s="257"/>
      <c r="J125" s="145" t="s">
        <v>206</v>
      </c>
      <c r="K125" s="145" t="s">
        <v>207</v>
      </c>
      <c r="L125" s="258" t="s">
        <v>208</v>
      </c>
      <c r="M125" s="257"/>
      <c r="N125" s="256" t="s">
        <v>165</v>
      </c>
      <c r="O125" s="257"/>
      <c r="P125" s="257"/>
      <c r="Q125" s="259"/>
      <c r="R125" s="146"/>
      <c r="T125" s="73" t="s">
        <v>209</v>
      </c>
      <c r="U125" s="74" t="s">
        <v>33</v>
      </c>
      <c r="V125" s="74" t="s">
        <v>210</v>
      </c>
      <c r="W125" s="74" t="s">
        <v>211</v>
      </c>
      <c r="X125" s="74" t="s">
        <v>212</v>
      </c>
      <c r="Y125" s="74" t="s">
        <v>213</v>
      </c>
      <c r="Z125" s="74" t="s">
        <v>214</v>
      </c>
      <c r="AA125" s="75" t="s">
        <v>215</v>
      </c>
    </row>
    <row r="126" spans="2:63" s="1" customFormat="1" ht="29.25" customHeight="1" x14ac:dyDescent="0.35">
      <c r="B126" s="31"/>
      <c r="C126" s="77" t="s">
        <v>162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36">
        <f>BK126</f>
        <v>0</v>
      </c>
      <c r="O126" s="237"/>
      <c r="P126" s="237"/>
      <c r="Q126" s="237"/>
      <c r="R126" s="33"/>
      <c r="T126" s="76"/>
      <c r="U126" s="47"/>
      <c r="V126" s="47"/>
      <c r="W126" s="147">
        <f>W127+W159+W182</f>
        <v>0</v>
      </c>
      <c r="X126" s="47"/>
      <c r="Y126" s="147">
        <f>Y127+Y159+Y182</f>
        <v>849.34488591000093</v>
      </c>
      <c r="Z126" s="47"/>
      <c r="AA126" s="148">
        <f>AA127+AA159+AA182</f>
        <v>0</v>
      </c>
      <c r="AT126" s="14" t="s">
        <v>68</v>
      </c>
      <c r="AU126" s="14" t="s">
        <v>167</v>
      </c>
      <c r="BK126" s="149">
        <f>BK127+BK159+BK182</f>
        <v>0</v>
      </c>
    </row>
    <row r="127" spans="2:63" s="10" customFormat="1" ht="37.35" customHeight="1" x14ac:dyDescent="0.35">
      <c r="B127" s="150"/>
      <c r="C127" s="151"/>
      <c r="D127" s="152" t="s">
        <v>168</v>
      </c>
      <c r="E127" s="152"/>
      <c r="F127" s="152"/>
      <c r="G127" s="152"/>
      <c r="H127" s="152"/>
      <c r="I127" s="152"/>
      <c r="J127" s="152"/>
      <c r="K127" s="152"/>
      <c r="L127" s="152"/>
      <c r="M127" s="152"/>
      <c r="N127" s="238">
        <f>BK127</f>
        <v>0</v>
      </c>
      <c r="O127" s="239"/>
      <c r="P127" s="239"/>
      <c r="Q127" s="239"/>
      <c r="R127" s="153"/>
      <c r="T127" s="154"/>
      <c r="U127" s="151"/>
      <c r="V127" s="151"/>
      <c r="W127" s="155">
        <f>W128+W136+W144+W156</f>
        <v>0</v>
      </c>
      <c r="X127" s="151"/>
      <c r="Y127" s="155">
        <f>Y128+Y136+Y144+Y156</f>
        <v>827.38635591000093</v>
      </c>
      <c r="Z127" s="151"/>
      <c r="AA127" s="156">
        <f>AA128+AA136+AA144+AA156</f>
        <v>0</v>
      </c>
      <c r="AR127" s="157" t="s">
        <v>76</v>
      </c>
      <c r="AT127" s="158" t="s">
        <v>68</v>
      </c>
      <c r="AU127" s="158" t="s">
        <v>69</v>
      </c>
      <c r="AY127" s="157" t="s">
        <v>216</v>
      </c>
      <c r="BK127" s="159">
        <f>BK128+BK136+BK144+BK156</f>
        <v>0</v>
      </c>
    </row>
    <row r="128" spans="2:63" s="10" customFormat="1" ht="19.899999999999999" customHeight="1" x14ac:dyDescent="0.3">
      <c r="B128" s="150"/>
      <c r="C128" s="151"/>
      <c r="D128" s="160" t="s">
        <v>169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40">
        <f>BK128</f>
        <v>0</v>
      </c>
      <c r="O128" s="241"/>
      <c r="P128" s="241"/>
      <c r="Q128" s="241"/>
      <c r="R128" s="153"/>
      <c r="T128" s="154"/>
      <c r="U128" s="151"/>
      <c r="V128" s="151"/>
      <c r="W128" s="155">
        <f>SUM(W129:W135)</f>
        <v>0</v>
      </c>
      <c r="X128" s="151"/>
      <c r="Y128" s="155">
        <f>SUM(Y129:Y135)</f>
        <v>0</v>
      </c>
      <c r="Z128" s="151"/>
      <c r="AA128" s="156">
        <f>SUM(AA129:AA135)</f>
        <v>0</v>
      </c>
      <c r="AR128" s="157" t="s">
        <v>76</v>
      </c>
      <c r="AT128" s="158" t="s">
        <v>68</v>
      </c>
      <c r="AU128" s="158" t="s">
        <v>76</v>
      </c>
      <c r="AY128" s="157" t="s">
        <v>216</v>
      </c>
      <c r="BK128" s="159">
        <f>SUM(BK129:BK135)</f>
        <v>0</v>
      </c>
    </row>
    <row r="129" spans="2:65" s="1" customFormat="1" ht="22.5" customHeight="1" x14ac:dyDescent="0.3">
      <c r="B129" s="132"/>
      <c r="C129" s="161" t="s">
        <v>76</v>
      </c>
      <c r="D129" s="161" t="s">
        <v>217</v>
      </c>
      <c r="E129" s="162"/>
      <c r="F129" s="246" t="s">
        <v>223</v>
      </c>
      <c r="G129" s="247"/>
      <c r="H129" s="247"/>
      <c r="I129" s="247"/>
      <c r="J129" s="163" t="s">
        <v>219</v>
      </c>
      <c r="K129" s="164">
        <v>283.37799999999999</v>
      </c>
      <c r="L129" s="233">
        <v>0</v>
      </c>
      <c r="M129" s="247"/>
      <c r="N129" s="248">
        <f t="shared" ref="N129:N135" si="5">ROUND(L129*K129,2)</f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ref="W129:W135" si="6">V129*K129</f>
        <v>0</v>
      </c>
      <c r="X129" s="166">
        <v>0</v>
      </c>
      <c r="Y129" s="166">
        <f t="shared" ref="Y129:Y135" si="7">X129*K129</f>
        <v>0</v>
      </c>
      <c r="Z129" s="166">
        <v>0</v>
      </c>
      <c r="AA129" s="167">
        <f t="shared" ref="AA129:AA135" si="8">Z129*K129</f>
        <v>0</v>
      </c>
      <c r="AR129" s="14" t="s">
        <v>220</v>
      </c>
      <c r="AT129" s="14" t="s">
        <v>217</v>
      </c>
      <c r="AU129" s="14" t="s">
        <v>80</v>
      </c>
      <c r="AY129" s="14" t="s">
        <v>216</v>
      </c>
      <c r="BE129" s="110">
        <f t="shared" ref="BE129:BE135" si="9">IF(U129="základná",N129,0)</f>
        <v>0</v>
      </c>
      <c r="BF129" s="110">
        <f t="shared" ref="BF129:BF135" si="10">IF(U129="znížená",N129,0)</f>
        <v>0</v>
      </c>
      <c r="BG129" s="110">
        <f t="shared" ref="BG129:BG135" si="11">IF(U129="zákl. prenesená",N129,0)</f>
        <v>0</v>
      </c>
      <c r="BH129" s="110">
        <f t="shared" ref="BH129:BH135" si="12">IF(U129="zníž. prenesená",N129,0)</f>
        <v>0</v>
      </c>
      <c r="BI129" s="110">
        <f t="shared" ref="BI129:BI135" si="13">IF(U129="nulová",N129,0)</f>
        <v>0</v>
      </c>
      <c r="BJ129" s="14" t="s">
        <v>80</v>
      </c>
      <c r="BK129" s="110">
        <f t="shared" ref="BK129:BK135" si="14">ROUND(L129*K129,2)</f>
        <v>0</v>
      </c>
      <c r="BL129" s="14" t="s">
        <v>220</v>
      </c>
      <c r="BM129" s="14" t="s">
        <v>76</v>
      </c>
    </row>
    <row r="130" spans="2:65" s="1" customFormat="1" ht="22.5" customHeight="1" x14ac:dyDescent="0.3">
      <c r="B130" s="132"/>
      <c r="C130" s="161" t="s">
        <v>80</v>
      </c>
      <c r="D130" s="161" t="s">
        <v>217</v>
      </c>
      <c r="E130" s="162"/>
      <c r="F130" s="246" t="s">
        <v>225</v>
      </c>
      <c r="G130" s="247"/>
      <c r="H130" s="247"/>
      <c r="I130" s="247"/>
      <c r="J130" s="163" t="s">
        <v>219</v>
      </c>
      <c r="K130" s="164">
        <v>283.37799999999999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220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220</v>
      </c>
      <c r="BM130" s="14" t="s">
        <v>80</v>
      </c>
    </row>
    <row r="131" spans="2:65" s="1" customFormat="1" ht="31.5" customHeight="1" x14ac:dyDescent="0.3">
      <c r="B131" s="132"/>
      <c r="C131" s="161" t="s">
        <v>84</v>
      </c>
      <c r="D131" s="161" t="s">
        <v>217</v>
      </c>
      <c r="E131" s="162"/>
      <c r="F131" s="246" t="s">
        <v>234</v>
      </c>
      <c r="G131" s="247"/>
      <c r="H131" s="247"/>
      <c r="I131" s="247"/>
      <c r="J131" s="163" t="s">
        <v>219</v>
      </c>
      <c r="K131" s="164">
        <v>283.37799999999999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220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220</v>
      </c>
      <c r="BM131" s="14" t="s">
        <v>84</v>
      </c>
    </row>
    <row r="132" spans="2:65" s="1" customFormat="1" ht="44.25" customHeight="1" x14ac:dyDescent="0.3">
      <c r="B132" s="132"/>
      <c r="C132" s="161" t="s">
        <v>220</v>
      </c>
      <c r="D132" s="161" t="s">
        <v>217</v>
      </c>
      <c r="E132" s="162"/>
      <c r="F132" s="246" t="s">
        <v>1256</v>
      </c>
      <c r="G132" s="247"/>
      <c r="H132" s="247"/>
      <c r="I132" s="247"/>
      <c r="J132" s="163" t="s">
        <v>219</v>
      </c>
      <c r="K132" s="164">
        <v>283.37799999999999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220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220</v>
      </c>
      <c r="BM132" s="14" t="s">
        <v>1390</v>
      </c>
    </row>
    <row r="133" spans="2:65" s="1" customFormat="1" ht="57" customHeight="1" x14ac:dyDescent="0.3">
      <c r="B133" s="132"/>
      <c r="C133" s="161" t="s">
        <v>224</v>
      </c>
      <c r="D133" s="161" t="s">
        <v>217</v>
      </c>
      <c r="E133" s="162"/>
      <c r="F133" s="246" t="s">
        <v>1258</v>
      </c>
      <c r="G133" s="247"/>
      <c r="H133" s="247"/>
      <c r="I133" s="247"/>
      <c r="J133" s="163" t="s">
        <v>219</v>
      </c>
      <c r="K133" s="164">
        <v>1983.646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220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1391</v>
      </c>
    </row>
    <row r="134" spans="2:65" s="1" customFormat="1" ht="22.5" customHeight="1" x14ac:dyDescent="0.3">
      <c r="B134" s="132"/>
      <c r="C134" s="161" t="s">
        <v>226</v>
      </c>
      <c r="D134" s="161" t="s">
        <v>217</v>
      </c>
      <c r="E134" s="162"/>
      <c r="F134" s="246" t="s">
        <v>241</v>
      </c>
      <c r="G134" s="247"/>
      <c r="H134" s="247"/>
      <c r="I134" s="247"/>
      <c r="J134" s="163" t="s">
        <v>219</v>
      </c>
      <c r="K134" s="164">
        <v>283.37799999999999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1392</v>
      </c>
    </row>
    <row r="135" spans="2:65" s="1" customFormat="1" ht="31.5" customHeight="1" x14ac:dyDescent="0.3">
      <c r="B135" s="132"/>
      <c r="C135" s="161" t="s">
        <v>228</v>
      </c>
      <c r="D135" s="161" t="s">
        <v>217</v>
      </c>
      <c r="E135" s="162"/>
      <c r="F135" s="246" t="s">
        <v>244</v>
      </c>
      <c r="G135" s="247"/>
      <c r="H135" s="247"/>
      <c r="I135" s="247"/>
      <c r="J135" s="163" t="s">
        <v>245</v>
      </c>
      <c r="K135" s="164">
        <v>481.74299999999999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1393</v>
      </c>
    </row>
    <row r="136" spans="2:65" s="10" customFormat="1" ht="29.85" customHeight="1" x14ac:dyDescent="0.3">
      <c r="B136" s="150"/>
      <c r="C136" s="151"/>
      <c r="D136" s="160" t="s">
        <v>170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42">
        <f>BK136</f>
        <v>0</v>
      </c>
      <c r="O136" s="243"/>
      <c r="P136" s="243"/>
      <c r="Q136" s="243"/>
      <c r="R136" s="153"/>
      <c r="T136" s="154"/>
      <c r="U136" s="151"/>
      <c r="V136" s="151"/>
      <c r="W136" s="155">
        <f>SUM(W137:W143)</f>
        <v>0</v>
      </c>
      <c r="X136" s="151"/>
      <c r="Y136" s="155">
        <f>SUM(Y137:Y143)</f>
        <v>595.09212591000096</v>
      </c>
      <c r="Z136" s="151"/>
      <c r="AA136" s="156">
        <f>SUM(AA137:AA143)</f>
        <v>0</v>
      </c>
      <c r="AR136" s="157" t="s">
        <v>76</v>
      </c>
      <c r="AT136" s="158" t="s">
        <v>68</v>
      </c>
      <c r="AU136" s="158" t="s">
        <v>76</v>
      </c>
      <c r="AY136" s="157" t="s">
        <v>216</v>
      </c>
      <c r="BK136" s="159">
        <f>SUM(BK137:BK143)</f>
        <v>0</v>
      </c>
    </row>
    <row r="137" spans="2:65" s="1" customFormat="1" ht="31.5" customHeight="1" x14ac:dyDescent="0.3">
      <c r="B137" s="132"/>
      <c r="C137" s="161" t="s">
        <v>230</v>
      </c>
      <c r="D137" s="161" t="s">
        <v>217</v>
      </c>
      <c r="E137" s="162"/>
      <c r="F137" s="246" t="s">
        <v>1394</v>
      </c>
      <c r="G137" s="247"/>
      <c r="H137" s="247"/>
      <c r="I137" s="247"/>
      <c r="J137" s="163" t="s">
        <v>297</v>
      </c>
      <c r="K137" s="164">
        <v>253</v>
      </c>
      <c r="L137" s="233">
        <v>0</v>
      </c>
      <c r="M137" s="247"/>
      <c r="N137" s="248">
        <f t="shared" ref="N137:N143" si="15">ROUND(L137*K137,2)</f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ref="W137:W143" si="16">V137*K137</f>
        <v>0</v>
      </c>
      <c r="X137" s="166">
        <v>3.0999999999999999E-3</v>
      </c>
      <c r="Y137" s="166">
        <f t="shared" ref="Y137:Y143" si="17">X137*K137</f>
        <v>0.7843</v>
      </c>
      <c r="Z137" s="166">
        <v>0</v>
      </c>
      <c r="AA137" s="167">
        <f t="shared" ref="AA137:AA143" si="18">Z137*K137</f>
        <v>0</v>
      </c>
      <c r="AR137" s="14" t="s">
        <v>220</v>
      </c>
      <c r="AT137" s="14" t="s">
        <v>217</v>
      </c>
      <c r="AU137" s="14" t="s">
        <v>80</v>
      </c>
      <c r="AY137" s="14" t="s">
        <v>216</v>
      </c>
      <c r="BE137" s="110">
        <f t="shared" ref="BE137:BE143" si="19">IF(U137="základná",N137,0)</f>
        <v>0</v>
      </c>
      <c r="BF137" s="110">
        <f t="shared" ref="BF137:BF143" si="20">IF(U137="znížená",N137,0)</f>
        <v>0</v>
      </c>
      <c r="BG137" s="110">
        <f t="shared" ref="BG137:BG143" si="21">IF(U137="zákl. prenesená",N137,0)</f>
        <v>0</v>
      </c>
      <c r="BH137" s="110">
        <f t="shared" ref="BH137:BH143" si="22">IF(U137="zníž. prenesená",N137,0)</f>
        <v>0</v>
      </c>
      <c r="BI137" s="110">
        <f t="shared" ref="BI137:BI143" si="23">IF(U137="nulová",N137,0)</f>
        <v>0</v>
      </c>
      <c r="BJ137" s="14" t="s">
        <v>80</v>
      </c>
      <c r="BK137" s="110">
        <f t="shared" ref="BK137:BK143" si="24">ROUND(L137*K137,2)</f>
        <v>0</v>
      </c>
      <c r="BL137" s="14" t="s">
        <v>220</v>
      </c>
      <c r="BM137" s="14" t="s">
        <v>224</v>
      </c>
    </row>
    <row r="138" spans="2:65" s="1" customFormat="1" ht="31.5" customHeight="1" x14ac:dyDescent="0.3">
      <c r="B138" s="132"/>
      <c r="C138" s="161" t="s">
        <v>232</v>
      </c>
      <c r="D138" s="161" t="s">
        <v>217</v>
      </c>
      <c r="E138" s="162"/>
      <c r="F138" s="246" t="s">
        <v>1395</v>
      </c>
      <c r="G138" s="247"/>
      <c r="H138" s="247"/>
      <c r="I138" s="247"/>
      <c r="J138" s="163" t="s">
        <v>297</v>
      </c>
      <c r="K138" s="164">
        <v>253</v>
      </c>
      <c r="L138" s="233">
        <v>0</v>
      </c>
      <c r="M138" s="247"/>
      <c r="N138" s="248">
        <f t="shared" si="1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16"/>
        <v>0</v>
      </c>
      <c r="X138" s="166">
        <v>2.8300000000000001E-3</v>
      </c>
      <c r="Y138" s="166">
        <f t="shared" si="17"/>
        <v>0.71599000000000002</v>
      </c>
      <c r="Z138" s="166">
        <v>0</v>
      </c>
      <c r="AA138" s="167">
        <f t="shared" si="18"/>
        <v>0</v>
      </c>
      <c r="AR138" s="14" t="s">
        <v>220</v>
      </c>
      <c r="AT138" s="14" t="s">
        <v>217</v>
      </c>
      <c r="AU138" s="14" t="s">
        <v>80</v>
      </c>
      <c r="AY138" s="14" t="s">
        <v>216</v>
      </c>
      <c r="BE138" s="110">
        <f t="shared" si="19"/>
        <v>0</v>
      </c>
      <c r="BF138" s="110">
        <f t="shared" si="20"/>
        <v>0</v>
      </c>
      <c r="BG138" s="110">
        <f t="shared" si="21"/>
        <v>0</v>
      </c>
      <c r="BH138" s="110">
        <f t="shared" si="22"/>
        <v>0</v>
      </c>
      <c r="BI138" s="110">
        <f t="shared" si="23"/>
        <v>0</v>
      </c>
      <c r="BJ138" s="14" t="s">
        <v>80</v>
      </c>
      <c r="BK138" s="110">
        <f t="shared" si="24"/>
        <v>0</v>
      </c>
      <c r="BL138" s="14" t="s">
        <v>220</v>
      </c>
      <c r="BM138" s="14" t="s">
        <v>226</v>
      </c>
    </row>
    <row r="139" spans="2:65" s="1" customFormat="1" ht="31.5" customHeight="1" x14ac:dyDescent="0.3">
      <c r="B139" s="132"/>
      <c r="C139" s="161" t="s">
        <v>128</v>
      </c>
      <c r="D139" s="161" t="s">
        <v>217</v>
      </c>
      <c r="E139" s="162"/>
      <c r="F139" s="246" t="s">
        <v>1396</v>
      </c>
      <c r="G139" s="247"/>
      <c r="H139" s="247"/>
      <c r="I139" s="247"/>
      <c r="J139" s="163" t="s">
        <v>297</v>
      </c>
      <c r="K139" s="164">
        <v>97</v>
      </c>
      <c r="L139" s="233">
        <v>0</v>
      </c>
      <c r="M139" s="247"/>
      <c r="N139" s="248">
        <f t="shared" si="1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16"/>
        <v>0</v>
      </c>
      <c r="X139" s="166">
        <v>5.0000000000000001E-3</v>
      </c>
      <c r="Y139" s="166">
        <f t="shared" si="17"/>
        <v>0.48499999999999999</v>
      </c>
      <c r="Z139" s="166">
        <v>0</v>
      </c>
      <c r="AA139" s="167">
        <f t="shared" si="18"/>
        <v>0</v>
      </c>
      <c r="AR139" s="14" t="s">
        <v>220</v>
      </c>
      <c r="AT139" s="14" t="s">
        <v>217</v>
      </c>
      <c r="AU139" s="14" t="s">
        <v>80</v>
      </c>
      <c r="AY139" s="14" t="s">
        <v>216</v>
      </c>
      <c r="BE139" s="110">
        <f t="shared" si="19"/>
        <v>0</v>
      </c>
      <c r="BF139" s="110">
        <f t="shared" si="20"/>
        <v>0</v>
      </c>
      <c r="BG139" s="110">
        <f t="shared" si="21"/>
        <v>0</v>
      </c>
      <c r="BH139" s="110">
        <f t="shared" si="22"/>
        <v>0</v>
      </c>
      <c r="BI139" s="110">
        <f t="shared" si="23"/>
        <v>0</v>
      </c>
      <c r="BJ139" s="14" t="s">
        <v>80</v>
      </c>
      <c r="BK139" s="110">
        <f t="shared" si="24"/>
        <v>0</v>
      </c>
      <c r="BL139" s="14" t="s">
        <v>220</v>
      </c>
      <c r="BM139" s="14" t="s">
        <v>228</v>
      </c>
    </row>
    <row r="140" spans="2:65" s="1" customFormat="1" ht="31.5" customHeight="1" x14ac:dyDescent="0.3">
      <c r="B140" s="132"/>
      <c r="C140" s="161" t="s">
        <v>131</v>
      </c>
      <c r="D140" s="161" t="s">
        <v>217</v>
      </c>
      <c r="E140" s="162"/>
      <c r="F140" s="246" t="s">
        <v>1397</v>
      </c>
      <c r="G140" s="247"/>
      <c r="H140" s="247"/>
      <c r="I140" s="247"/>
      <c r="J140" s="163" t="s">
        <v>297</v>
      </c>
      <c r="K140" s="164">
        <v>93</v>
      </c>
      <c r="L140" s="233">
        <v>0</v>
      </c>
      <c r="M140" s="247"/>
      <c r="N140" s="248">
        <f t="shared" si="1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16"/>
        <v>0</v>
      </c>
      <c r="X140" s="166">
        <v>4.4600000000000004E-3</v>
      </c>
      <c r="Y140" s="166">
        <f t="shared" si="17"/>
        <v>0.41478000000000004</v>
      </c>
      <c r="Z140" s="166">
        <v>0</v>
      </c>
      <c r="AA140" s="167">
        <f t="shared" si="18"/>
        <v>0</v>
      </c>
      <c r="AR140" s="14" t="s">
        <v>220</v>
      </c>
      <c r="AT140" s="14" t="s">
        <v>217</v>
      </c>
      <c r="AU140" s="14" t="s">
        <v>80</v>
      </c>
      <c r="AY140" s="14" t="s">
        <v>216</v>
      </c>
      <c r="BE140" s="110">
        <f t="shared" si="19"/>
        <v>0</v>
      </c>
      <c r="BF140" s="110">
        <f t="shared" si="20"/>
        <v>0</v>
      </c>
      <c r="BG140" s="110">
        <f t="shared" si="21"/>
        <v>0</v>
      </c>
      <c r="BH140" s="110">
        <f t="shared" si="22"/>
        <v>0</v>
      </c>
      <c r="BI140" s="110">
        <f t="shared" si="23"/>
        <v>0</v>
      </c>
      <c r="BJ140" s="14" t="s">
        <v>80</v>
      </c>
      <c r="BK140" s="110">
        <f t="shared" si="24"/>
        <v>0</v>
      </c>
      <c r="BL140" s="14" t="s">
        <v>220</v>
      </c>
      <c r="BM140" s="14" t="s">
        <v>230</v>
      </c>
    </row>
    <row r="141" spans="2:65" s="1" customFormat="1" ht="22.5" customHeight="1" x14ac:dyDescent="0.3">
      <c r="B141" s="132"/>
      <c r="C141" s="161" t="s">
        <v>134</v>
      </c>
      <c r="D141" s="161" t="s">
        <v>217</v>
      </c>
      <c r="E141" s="162"/>
      <c r="F141" s="246" t="s">
        <v>271</v>
      </c>
      <c r="G141" s="247"/>
      <c r="H141" s="247"/>
      <c r="I141" s="247"/>
      <c r="J141" s="163" t="s">
        <v>219</v>
      </c>
      <c r="K141" s="164">
        <v>265.98899999999998</v>
      </c>
      <c r="L141" s="233">
        <v>0</v>
      </c>
      <c r="M141" s="247"/>
      <c r="N141" s="248">
        <f t="shared" si="1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16"/>
        <v>0</v>
      </c>
      <c r="X141" s="166">
        <v>2.22527999278166</v>
      </c>
      <c r="Y141" s="166">
        <f t="shared" si="17"/>
        <v>591.90000000000089</v>
      </c>
      <c r="Z141" s="166">
        <v>0</v>
      </c>
      <c r="AA141" s="167">
        <f t="shared" si="18"/>
        <v>0</v>
      </c>
      <c r="AR141" s="14" t="s">
        <v>220</v>
      </c>
      <c r="AT141" s="14" t="s">
        <v>217</v>
      </c>
      <c r="AU141" s="14" t="s">
        <v>80</v>
      </c>
      <c r="AY141" s="14" t="s">
        <v>216</v>
      </c>
      <c r="BE141" s="110">
        <f t="shared" si="19"/>
        <v>0</v>
      </c>
      <c r="BF141" s="110">
        <f t="shared" si="20"/>
        <v>0</v>
      </c>
      <c r="BG141" s="110">
        <f t="shared" si="21"/>
        <v>0</v>
      </c>
      <c r="BH141" s="110">
        <f t="shared" si="22"/>
        <v>0</v>
      </c>
      <c r="BI141" s="110">
        <f t="shared" si="23"/>
        <v>0</v>
      </c>
      <c r="BJ141" s="14" t="s">
        <v>80</v>
      </c>
      <c r="BK141" s="110">
        <f t="shared" si="24"/>
        <v>0</v>
      </c>
      <c r="BL141" s="14" t="s">
        <v>220</v>
      </c>
      <c r="BM141" s="14" t="s">
        <v>232</v>
      </c>
    </row>
    <row r="142" spans="2:65" s="1" customFormat="1" ht="31.5" customHeight="1" x14ac:dyDescent="0.3">
      <c r="B142" s="132"/>
      <c r="C142" s="161" t="s">
        <v>137</v>
      </c>
      <c r="D142" s="161" t="s">
        <v>217</v>
      </c>
      <c r="E142" s="162"/>
      <c r="F142" s="246" t="s">
        <v>1398</v>
      </c>
      <c r="G142" s="247"/>
      <c r="H142" s="247"/>
      <c r="I142" s="247"/>
      <c r="J142" s="163" t="s">
        <v>262</v>
      </c>
      <c r="K142" s="164">
        <v>1182.173</v>
      </c>
      <c r="L142" s="233">
        <v>0</v>
      </c>
      <c r="M142" s="247"/>
      <c r="N142" s="248">
        <f t="shared" si="1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16"/>
        <v>0</v>
      </c>
      <c r="X142" s="166">
        <v>6.7000000000000002E-4</v>
      </c>
      <c r="Y142" s="166">
        <f t="shared" si="17"/>
        <v>0.79205590999999997</v>
      </c>
      <c r="Z142" s="166">
        <v>0</v>
      </c>
      <c r="AA142" s="167">
        <f t="shared" si="18"/>
        <v>0</v>
      </c>
      <c r="AR142" s="14" t="s">
        <v>220</v>
      </c>
      <c r="AT142" s="14" t="s">
        <v>217</v>
      </c>
      <c r="AU142" s="14" t="s">
        <v>80</v>
      </c>
      <c r="AY142" s="14" t="s">
        <v>216</v>
      </c>
      <c r="BE142" s="110">
        <f t="shared" si="19"/>
        <v>0</v>
      </c>
      <c r="BF142" s="110">
        <f t="shared" si="20"/>
        <v>0</v>
      </c>
      <c r="BG142" s="110">
        <f t="shared" si="21"/>
        <v>0</v>
      </c>
      <c r="BH142" s="110">
        <f t="shared" si="22"/>
        <v>0</v>
      </c>
      <c r="BI142" s="110">
        <f t="shared" si="23"/>
        <v>0</v>
      </c>
      <c r="BJ142" s="14" t="s">
        <v>80</v>
      </c>
      <c r="BK142" s="110">
        <f t="shared" si="24"/>
        <v>0</v>
      </c>
      <c r="BL142" s="14" t="s">
        <v>220</v>
      </c>
      <c r="BM142" s="14" t="s">
        <v>1399</v>
      </c>
    </row>
    <row r="143" spans="2:65" s="1" customFormat="1" ht="31.5" customHeight="1" x14ac:dyDescent="0.3">
      <c r="B143" s="132"/>
      <c r="C143" s="161" t="s">
        <v>240</v>
      </c>
      <c r="D143" s="161" t="s">
        <v>217</v>
      </c>
      <c r="E143" s="162"/>
      <c r="F143" s="246" t="s">
        <v>1400</v>
      </c>
      <c r="G143" s="247"/>
      <c r="H143" s="247"/>
      <c r="I143" s="247"/>
      <c r="J143" s="163" t="s">
        <v>262</v>
      </c>
      <c r="K143" s="164">
        <v>1182.173</v>
      </c>
      <c r="L143" s="233">
        <v>0</v>
      </c>
      <c r="M143" s="247"/>
      <c r="N143" s="248">
        <f t="shared" si="1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16"/>
        <v>0</v>
      </c>
      <c r="X143" s="166">
        <v>0</v>
      </c>
      <c r="Y143" s="166">
        <f t="shared" si="17"/>
        <v>0</v>
      </c>
      <c r="Z143" s="166">
        <v>0</v>
      </c>
      <c r="AA143" s="167">
        <f t="shared" si="18"/>
        <v>0</v>
      </c>
      <c r="AR143" s="14" t="s">
        <v>220</v>
      </c>
      <c r="AT143" s="14" t="s">
        <v>217</v>
      </c>
      <c r="AU143" s="14" t="s">
        <v>80</v>
      </c>
      <c r="AY143" s="14" t="s">
        <v>216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80</v>
      </c>
      <c r="BK143" s="110">
        <f t="shared" si="24"/>
        <v>0</v>
      </c>
      <c r="BL143" s="14" t="s">
        <v>220</v>
      </c>
      <c r="BM143" s="14" t="s">
        <v>1401</v>
      </c>
    </row>
    <row r="144" spans="2:65" s="10" customFormat="1" ht="29.85" customHeight="1" x14ac:dyDescent="0.3">
      <c r="B144" s="150"/>
      <c r="C144" s="151"/>
      <c r="D144" s="160" t="s">
        <v>171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42">
        <f>BK144</f>
        <v>0</v>
      </c>
      <c r="O144" s="243"/>
      <c r="P144" s="243"/>
      <c r="Q144" s="243"/>
      <c r="R144" s="153"/>
      <c r="T144" s="154"/>
      <c r="U144" s="151"/>
      <c r="V144" s="151"/>
      <c r="W144" s="155">
        <f>SUM(W145:W155)</f>
        <v>0</v>
      </c>
      <c r="X144" s="151"/>
      <c r="Y144" s="155">
        <f>SUM(Y145:Y155)</f>
        <v>232.29422999999991</v>
      </c>
      <c r="Z144" s="151"/>
      <c r="AA144" s="156">
        <f>SUM(AA145:AA155)</f>
        <v>0</v>
      </c>
      <c r="AR144" s="157" t="s">
        <v>76</v>
      </c>
      <c r="AT144" s="158" t="s">
        <v>68</v>
      </c>
      <c r="AU144" s="158" t="s">
        <v>76</v>
      </c>
      <c r="AY144" s="157" t="s">
        <v>216</v>
      </c>
      <c r="BK144" s="159">
        <f>SUM(BK145:BK155)</f>
        <v>0</v>
      </c>
    </row>
    <row r="145" spans="2:65" s="1" customFormat="1" ht="31.5" customHeight="1" x14ac:dyDescent="0.3">
      <c r="B145" s="132"/>
      <c r="C145" s="161" t="s">
        <v>243</v>
      </c>
      <c r="D145" s="161" t="s">
        <v>217</v>
      </c>
      <c r="E145" s="162"/>
      <c r="F145" s="246" t="s">
        <v>1402</v>
      </c>
      <c r="G145" s="247"/>
      <c r="H145" s="247"/>
      <c r="I145" s="247"/>
      <c r="J145" s="163" t="s">
        <v>219</v>
      </c>
      <c r="K145" s="164">
        <v>34.722000000000001</v>
      </c>
      <c r="L145" s="233">
        <v>0</v>
      </c>
      <c r="M145" s="247"/>
      <c r="N145" s="248">
        <f t="shared" ref="N145:N155" si="25">ROUND(L145*K145,2)</f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ref="W145:W155" si="26">V145*K145</f>
        <v>0</v>
      </c>
      <c r="X145" s="166">
        <v>2.1170900293761901</v>
      </c>
      <c r="Y145" s="166">
        <f t="shared" ref="Y145:Y155" si="27">X145*K145</f>
        <v>73.509600000000077</v>
      </c>
      <c r="Z145" s="166">
        <v>0</v>
      </c>
      <c r="AA145" s="167">
        <f t="shared" ref="AA145:AA155" si="28">Z145*K145</f>
        <v>0</v>
      </c>
      <c r="AR145" s="14" t="s">
        <v>220</v>
      </c>
      <c r="AT145" s="14" t="s">
        <v>217</v>
      </c>
      <c r="AU145" s="14" t="s">
        <v>80</v>
      </c>
      <c r="AY145" s="14" t="s">
        <v>216</v>
      </c>
      <c r="BE145" s="110">
        <f t="shared" ref="BE145:BE155" si="29">IF(U145="základná",N145,0)</f>
        <v>0</v>
      </c>
      <c r="BF145" s="110">
        <f t="shared" ref="BF145:BF155" si="30">IF(U145="znížená",N145,0)</f>
        <v>0</v>
      </c>
      <c r="BG145" s="110">
        <f t="shared" ref="BG145:BG155" si="31">IF(U145="zákl. prenesená",N145,0)</f>
        <v>0</v>
      </c>
      <c r="BH145" s="110">
        <f t="shared" ref="BH145:BH155" si="32">IF(U145="zníž. prenesená",N145,0)</f>
        <v>0</v>
      </c>
      <c r="BI145" s="110">
        <f t="shared" ref="BI145:BI155" si="33">IF(U145="nulová",N145,0)</f>
        <v>0</v>
      </c>
      <c r="BJ145" s="14" t="s">
        <v>80</v>
      </c>
      <c r="BK145" s="110">
        <f t="shared" ref="BK145:BK155" si="34">ROUND(L145*K145,2)</f>
        <v>0</v>
      </c>
      <c r="BL145" s="14" t="s">
        <v>220</v>
      </c>
      <c r="BM145" s="14" t="s">
        <v>128</v>
      </c>
    </row>
    <row r="146" spans="2:65" s="1" customFormat="1" ht="31.5" customHeight="1" x14ac:dyDescent="0.3">
      <c r="B146" s="132"/>
      <c r="C146" s="161" t="s">
        <v>247</v>
      </c>
      <c r="D146" s="161" t="s">
        <v>217</v>
      </c>
      <c r="E146" s="162"/>
      <c r="F146" s="246" t="s">
        <v>1403</v>
      </c>
      <c r="G146" s="247"/>
      <c r="H146" s="247"/>
      <c r="I146" s="247"/>
      <c r="J146" s="163" t="s">
        <v>219</v>
      </c>
      <c r="K146" s="164">
        <v>6.3280000000000003</v>
      </c>
      <c r="L146" s="233">
        <v>0</v>
      </c>
      <c r="M146" s="247"/>
      <c r="N146" s="248">
        <f t="shared" si="2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26"/>
        <v>0</v>
      </c>
      <c r="X146" s="166">
        <v>2.12863938053097</v>
      </c>
      <c r="Y146" s="166">
        <f t="shared" si="27"/>
        <v>13.470029999999978</v>
      </c>
      <c r="Z146" s="166">
        <v>0</v>
      </c>
      <c r="AA146" s="167">
        <f t="shared" si="28"/>
        <v>0</v>
      </c>
      <c r="AR146" s="14" t="s">
        <v>220</v>
      </c>
      <c r="AT146" s="14" t="s">
        <v>217</v>
      </c>
      <c r="AU146" s="14" t="s">
        <v>80</v>
      </c>
      <c r="AY146" s="14" t="s">
        <v>216</v>
      </c>
      <c r="BE146" s="110">
        <f t="shared" si="29"/>
        <v>0</v>
      </c>
      <c r="BF146" s="110">
        <f t="shared" si="30"/>
        <v>0</v>
      </c>
      <c r="BG146" s="110">
        <f t="shared" si="31"/>
        <v>0</v>
      </c>
      <c r="BH146" s="110">
        <f t="shared" si="32"/>
        <v>0</v>
      </c>
      <c r="BI146" s="110">
        <f t="shared" si="33"/>
        <v>0</v>
      </c>
      <c r="BJ146" s="14" t="s">
        <v>80</v>
      </c>
      <c r="BK146" s="110">
        <f t="shared" si="34"/>
        <v>0</v>
      </c>
      <c r="BL146" s="14" t="s">
        <v>220</v>
      </c>
      <c r="BM146" s="14" t="s">
        <v>131</v>
      </c>
    </row>
    <row r="147" spans="2:65" s="1" customFormat="1" ht="31.5" customHeight="1" x14ac:dyDescent="0.3">
      <c r="B147" s="132"/>
      <c r="C147" s="161" t="s">
        <v>249</v>
      </c>
      <c r="D147" s="161" t="s">
        <v>217</v>
      </c>
      <c r="E147" s="162"/>
      <c r="F147" s="246" t="s">
        <v>1404</v>
      </c>
      <c r="G147" s="247"/>
      <c r="H147" s="247"/>
      <c r="I147" s="247"/>
      <c r="J147" s="163" t="s">
        <v>245</v>
      </c>
      <c r="K147" s="164">
        <v>1.998</v>
      </c>
      <c r="L147" s="233">
        <v>0</v>
      </c>
      <c r="M147" s="247"/>
      <c r="N147" s="248">
        <f t="shared" si="2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26"/>
        <v>0</v>
      </c>
      <c r="X147" s="166">
        <v>1.01561061061061</v>
      </c>
      <c r="Y147" s="166">
        <f t="shared" si="27"/>
        <v>2.0291899999999989</v>
      </c>
      <c r="Z147" s="166">
        <v>0</v>
      </c>
      <c r="AA147" s="167">
        <f t="shared" si="28"/>
        <v>0</v>
      </c>
      <c r="AR147" s="14" t="s">
        <v>220</v>
      </c>
      <c r="AT147" s="14" t="s">
        <v>217</v>
      </c>
      <c r="AU147" s="14" t="s">
        <v>80</v>
      </c>
      <c r="AY147" s="14" t="s">
        <v>216</v>
      </c>
      <c r="BE147" s="110">
        <f t="shared" si="29"/>
        <v>0</v>
      </c>
      <c r="BF147" s="110">
        <f t="shared" si="30"/>
        <v>0</v>
      </c>
      <c r="BG147" s="110">
        <f t="shared" si="31"/>
        <v>0</v>
      </c>
      <c r="BH147" s="110">
        <f t="shared" si="32"/>
        <v>0</v>
      </c>
      <c r="BI147" s="110">
        <f t="shared" si="33"/>
        <v>0</v>
      </c>
      <c r="BJ147" s="14" t="s">
        <v>80</v>
      </c>
      <c r="BK147" s="110">
        <f t="shared" si="34"/>
        <v>0</v>
      </c>
      <c r="BL147" s="14" t="s">
        <v>220</v>
      </c>
      <c r="BM147" s="14" t="s">
        <v>134</v>
      </c>
    </row>
    <row r="148" spans="2:65" s="1" customFormat="1" ht="44.25" customHeight="1" x14ac:dyDescent="0.3">
      <c r="B148" s="132"/>
      <c r="C148" s="161" t="s">
        <v>252</v>
      </c>
      <c r="D148" s="161" t="s">
        <v>217</v>
      </c>
      <c r="E148" s="162"/>
      <c r="F148" s="246" t="s">
        <v>1405</v>
      </c>
      <c r="G148" s="247"/>
      <c r="H148" s="247"/>
      <c r="I148" s="247"/>
      <c r="J148" s="163" t="s">
        <v>297</v>
      </c>
      <c r="K148" s="164">
        <v>332</v>
      </c>
      <c r="L148" s="233">
        <v>0</v>
      </c>
      <c r="M148" s="247"/>
      <c r="N148" s="248">
        <f t="shared" si="2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26"/>
        <v>0</v>
      </c>
      <c r="X148" s="166">
        <v>4.28E-3</v>
      </c>
      <c r="Y148" s="166">
        <f t="shared" si="27"/>
        <v>1.42096</v>
      </c>
      <c r="Z148" s="166">
        <v>0</v>
      </c>
      <c r="AA148" s="167">
        <f t="shared" si="28"/>
        <v>0</v>
      </c>
      <c r="AR148" s="14" t="s">
        <v>220</v>
      </c>
      <c r="AT148" s="14" t="s">
        <v>217</v>
      </c>
      <c r="AU148" s="14" t="s">
        <v>80</v>
      </c>
      <c r="AY148" s="14" t="s">
        <v>216</v>
      </c>
      <c r="BE148" s="110">
        <f t="shared" si="29"/>
        <v>0</v>
      </c>
      <c r="BF148" s="110">
        <f t="shared" si="30"/>
        <v>0</v>
      </c>
      <c r="BG148" s="110">
        <f t="shared" si="31"/>
        <v>0</v>
      </c>
      <c r="BH148" s="110">
        <f t="shared" si="32"/>
        <v>0</v>
      </c>
      <c r="BI148" s="110">
        <f t="shared" si="33"/>
        <v>0</v>
      </c>
      <c r="BJ148" s="14" t="s">
        <v>80</v>
      </c>
      <c r="BK148" s="110">
        <f t="shared" si="34"/>
        <v>0</v>
      </c>
      <c r="BL148" s="14" t="s">
        <v>220</v>
      </c>
      <c r="BM148" s="14" t="s">
        <v>137</v>
      </c>
    </row>
    <row r="149" spans="2:65" s="1" customFormat="1" ht="22.5" customHeight="1" x14ac:dyDescent="0.3">
      <c r="B149" s="132"/>
      <c r="C149" s="168" t="s">
        <v>254</v>
      </c>
      <c r="D149" s="168" t="s">
        <v>250</v>
      </c>
      <c r="E149" s="169"/>
      <c r="F149" s="251" t="s">
        <v>1406</v>
      </c>
      <c r="G149" s="252"/>
      <c r="H149" s="252"/>
      <c r="I149" s="252"/>
      <c r="J149" s="170" t="s">
        <v>297</v>
      </c>
      <c r="K149" s="171">
        <v>198.97</v>
      </c>
      <c r="L149" s="253">
        <v>0</v>
      </c>
      <c r="M149" s="252"/>
      <c r="N149" s="254">
        <f t="shared" si="2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26"/>
        <v>0</v>
      </c>
      <c r="X149" s="166">
        <v>0</v>
      </c>
      <c r="Y149" s="166">
        <f t="shared" si="27"/>
        <v>0</v>
      </c>
      <c r="Z149" s="166">
        <v>0</v>
      </c>
      <c r="AA149" s="167">
        <f t="shared" si="28"/>
        <v>0</v>
      </c>
      <c r="AR149" s="14" t="s">
        <v>230</v>
      </c>
      <c r="AT149" s="14" t="s">
        <v>250</v>
      </c>
      <c r="AU149" s="14" t="s">
        <v>80</v>
      </c>
      <c r="AY149" s="14" t="s">
        <v>216</v>
      </c>
      <c r="BE149" s="110">
        <f t="shared" si="29"/>
        <v>0</v>
      </c>
      <c r="BF149" s="110">
        <f t="shared" si="30"/>
        <v>0</v>
      </c>
      <c r="BG149" s="110">
        <f t="shared" si="31"/>
        <v>0</v>
      </c>
      <c r="BH149" s="110">
        <f t="shared" si="32"/>
        <v>0</v>
      </c>
      <c r="BI149" s="110">
        <f t="shared" si="33"/>
        <v>0</v>
      </c>
      <c r="BJ149" s="14" t="s">
        <v>80</v>
      </c>
      <c r="BK149" s="110">
        <f t="shared" si="34"/>
        <v>0</v>
      </c>
      <c r="BL149" s="14" t="s">
        <v>220</v>
      </c>
      <c r="BM149" s="14" t="s">
        <v>240</v>
      </c>
    </row>
    <row r="150" spans="2:65" s="1" customFormat="1" ht="22.5" customHeight="1" x14ac:dyDescent="0.3">
      <c r="B150" s="132"/>
      <c r="C150" s="168" t="s">
        <v>8</v>
      </c>
      <c r="D150" s="168" t="s">
        <v>250</v>
      </c>
      <c r="E150" s="169"/>
      <c r="F150" s="251" t="s">
        <v>1407</v>
      </c>
      <c r="G150" s="252"/>
      <c r="H150" s="252"/>
      <c r="I150" s="252"/>
      <c r="J150" s="170" t="s">
        <v>297</v>
      </c>
      <c r="K150" s="171">
        <v>136.35</v>
      </c>
      <c r="L150" s="253">
        <v>0</v>
      </c>
      <c r="M150" s="252"/>
      <c r="N150" s="254">
        <f t="shared" si="2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26"/>
        <v>0</v>
      </c>
      <c r="X150" s="166">
        <v>0</v>
      </c>
      <c r="Y150" s="166">
        <f t="shared" si="27"/>
        <v>0</v>
      </c>
      <c r="Z150" s="166">
        <v>0</v>
      </c>
      <c r="AA150" s="167">
        <f t="shared" si="28"/>
        <v>0</v>
      </c>
      <c r="AR150" s="14" t="s">
        <v>230</v>
      </c>
      <c r="AT150" s="14" t="s">
        <v>250</v>
      </c>
      <c r="AU150" s="14" t="s">
        <v>80</v>
      </c>
      <c r="AY150" s="14" t="s">
        <v>216</v>
      </c>
      <c r="BE150" s="110">
        <f t="shared" si="29"/>
        <v>0</v>
      </c>
      <c r="BF150" s="110">
        <f t="shared" si="30"/>
        <v>0</v>
      </c>
      <c r="BG150" s="110">
        <f t="shared" si="31"/>
        <v>0</v>
      </c>
      <c r="BH150" s="110">
        <f t="shared" si="32"/>
        <v>0</v>
      </c>
      <c r="BI150" s="110">
        <f t="shared" si="33"/>
        <v>0</v>
      </c>
      <c r="BJ150" s="14" t="s">
        <v>80</v>
      </c>
      <c r="BK150" s="110">
        <f t="shared" si="34"/>
        <v>0</v>
      </c>
      <c r="BL150" s="14" t="s">
        <v>220</v>
      </c>
      <c r="BM150" s="14" t="s">
        <v>243</v>
      </c>
    </row>
    <row r="151" spans="2:65" s="1" customFormat="1" ht="31.5" customHeight="1" x14ac:dyDescent="0.3">
      <c r="B151" s="132"/>
      <c r="C151" s="161" t="s">
        <v>257</v>
      </c>
      <c r="D151" s="161" t="s">
        <v>217</v>
      </c>
      <c r="E151" s="162"/>
      <c r="F151" s="246" t="s">
        <v>1408</v>
      </c>
      <c r="G151" s="247"/>
      <c r="H151" s="247"/>
      <c r="I151" s="247"/>
      <c r="J151" s="163" t="s">
        <v>262</v>
      </c>
      <c r="K151" s="164">
        <v>310.74900000000002</v>
      </c>
      <c r="L151" s="233">
        <v>0</v>
      </c>
      <c r="M151" s="247"/>
      <c r="N151" s="248">
        <f t="shared" si="2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26"/>
        <v>0</v>
      </c>
      <c r="X151" s="166">
        <v>0.44879999613836202</v>
      </c>
      <c r="Y151" s="166">
        <f t="shared" si="27"/>
        <v>139.46414999999988</v>
      </c>
      <c r="Z151" s="166">
        <v>0</v>
      </c>
      <c r="AA151" s="167">
        <f t="shared" si="28"/>
        <v>0</v>
      </c>
      <c r="AR151" s="14" t="s">
        <v>220</v>
      </c>
      <c r="AT151" s="14" t="s">
        <v>217</v>
      </c>
      <c r="AU151" s="14" t="s">
        <v>80</v>
      </c>
      <c r="AY151" s="14" t="s">
        <v>216</v>
      </c>
      <c r="BE151" s="110">
        <f t="shared" si="29"/>
        <v>0</v>
      </c>
      <c r="BF151" s="110">
        <f t="shared" si="30"/>
        <v>0</v>
      </c>
      <c r="BG151" s="110">
        <f t="shared" si="31"/>
        <v>0</v>
      </c>
      <c r="BH151" s="110">
        <f t="shared" si="32"/>
        <v>0</v>
      </c>
      <c r="BI151" s="110">
        <f t="shared" si="33"/>
        <v>0</v>
      </c>
      <c r="BJ151" s="14" t="s">
        <v>80</v>
      </c>
      <c r="BK151" s="110">
        <f t="shared" si="34"/>
        <v>0</v>
      </c>
      <c r="BL151" s="14" t="s">
        <v>220</v>
      </c>
      <c r="BM151" s="14" t="s">
        <v>247</v>
      </c>
    </row>
    <row r="152" spans="2:65" s="1" customFormat="1" ht="31.5" customHeight="1" x14ac:dyDescent="0.3">
      <c r="B152" s="132"/>
      <c r="C152" s="161" t="s">
        <v>260</v>
      </c>
      <c r="D152" s="161" t="s">
        <v>217</v>
      </c>
      <c r="E152" s="162"/>
      <c r="F152" s="246" t="s">
        <v>1409</v>
      </c>
      <c r="G152" s="247"/>
      <c r="H152" s="247"/>
      <c r="I152" s="247"/>
      <c r="J152" s="163" t="s">
        <v>297</v>
      </c>
      <c r="K152" s="164">
        <v>381</v>
      </c>
      <c r="L152" s="233">
        <v>0</v>
      </c>
      <c r="M152" s="247"/>
      <c r="N152" s="248">
        <f t="shared" si="2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26"/>
        <v>0</v>
      </c>
      <c r="X152" s="166">
        <v>6.3E-3</v>
      </c>
      <c r="Y152" s="166">
        <f t="shared" si="27"/>
        <v>2.4003000000000001</v>
      </c>
      <c r="Z152" s="166">
        <v>0</v>
      </c>
      <c r="AA152" s="167">
        <f t="shared" si="28"/>
        <v>0</v>
      </c>
      <c r="AR152" s="14" t="s">
        <v>220</v>
      </c>
      <c r="AT152" s="14" t="s">
        <v>217</v>
      </c>
      <c r="AU152" s="14" t="s">
        <v>80</v>
      </c>
      <c r="AY152" s="14" t="s">
        <v>216</v>
      </c>
      <c r="BE152" s="110">
        <f t="shared" si="29"/>
        <v>0</v>
      </c>
      <c r="BF152" s="110">
        <f t="shared" si="30"/>
        <v>0</v>
      </c>
      <c r="BG152" s="110">
        <f t="shared" si="31"/>
        <v>0</v>
      </c>
      <c r="BH152" s="110">
        <f t="shared" si="32"/>
        <v>0</v>
      </c>
      <c r="BI152" s="110">
        <f t="shared" si="33"/>
        <v>0</v>
      </c>
      <c r="BJ152" s="14" t="s">
        <v>80</v>
      </c>
      <c r="BK152" s="110">
        <f t="shared" si="34"/>
        <v>0</v>
      </c>
      <c r="BL152" s="14" t="s">
        <v>220</v>
      </c>
      <c r="BM152" s="14" t="s">
        <v>249</v>
      </c>
    </row>
    <row r="153" spans="2:65" s="1" customFormat="1" ht="31.5" customHeight="1" x14ac:dyDescent="0.3">
      <c r="B153" s="132"/>
      <c r="C153" s="168" t="s">
        <v>264</v>
      </c>
      <c r="D153" s="168" t="s">
        <v>250</v>
      </c>
      <c r="E153" s="169"/>
      <c r="F153" s="251" t="s">
        <v>1410</v>
      </c>
      <c r="G153" s="252"/>
      <c r="H153" s="252"/>
      <c r="I153" s="252"/>
      <c r="J153" s="170" t="s">
        <v>297</v>
      </c>
      <c r="K153" s="171">
        <v>62</v>
      </c>
      <c r="L153" s="253">
        <v>0</v>
      </c>
      <c r="M153" s="252"/>
      <c r="N153" s="254">
        <f t="shared" si="2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26"/>
        <v>0</v>
      </c>
      <c r="X153" s="166">
        <v>0</v>
      </c>
      <c r="Y153" s="166">
        <f t="shared" si="27"/>
        <v>0</v>
      </c>
      <c r="Z153" s="166">
        <v>0</v>
      </c>
      <c r="AA153" s="167">
        <f t="shared" si="28"/>
        <v>0</v>
      </c>
      <c r="AR153" s="14" t="s">
        <v>230</v>
      </c>
      <c r="AT153" s="14" t="s">
        <v>250</v>
      </c>
      <c r="AU153" s="14" t="s">
        <v>80</v>
      </c>
      <c r="AY153" s="14" t="s">
        <v>216</v>
      </c>
      <c r="BE153" s="110">
        <f t="shared" si="29"/>
        <v>0</v>
      </c>
      <c r="BF153" s="110">
        <f t="shared" si="30"/>
        <v>0</v>
      </c>
      <c r="BG153" s="110">
        <f t="shared" si="31"/>
        <v>0</v>
      </c>
      <c r="BH153" s="110">
        <f t="shared" si="32"/>
        <v>0</v>
      </c>
      <c r="BI153" s="110">
        <f t="shared" si="33"/>
        <v>0</v>
      </c>
      <c r="BJ153" s="14" t="s">
        <v>80</v>
      </c>
      <c r="BK153" s="110">
        <f t="shared" si="34"/>
        <v>0</v>
      </c>
      <c r="BL153" s="14" t="s">
        <v>220</v>
      </c>
      <c r="BM153" s="14" t="s">
        <v>252</v>
      </c>
    </row>
    <row r="154" spans="2:65" s="1" customFormat="1" ht="31.5" customHeight="1" x14ac:dyDescent="0.3">
      <c r="B154" s="132"/>
      <c r="C154" s="168" t="s">
        <v>267</v>
      </c>
      <c r="D154" s="168" t="s">
        <v>250</v>
      </c>
      <c r="E154" s="169"/>
      <c r="F154" s="251" t="s">
        <v>1411</v>
      </c>
      <c r="G154" s="252"/>
      <c r="H154" s="252"/>
      <c r="I154" s="252"/>
      <c r="J154" s="170" t="s">
        <v>297</v>
      </c>
      <c r="K154" s="171">
        <v>253</v>
      </c>
      <c r="L154" s="253">
        <v>0</v>
      </c>
      <c r="M154" s="252"/>
      <c r="N154" s="254">
        <f t="shared" si="2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26"/>
        <v>0</v>
      </c>
      <c r="X154" s="166">
        <v>0</v>
      </c>
      <c r="Y154" s="166">
        <f t="shared" si="27"/>
        <v>0</v>
      </c>
      <c r="Z154" s="166">
        <v>0</v>
      </c>
      <c r="AA154" s="167">
        <f t="shared" si="28"/>
        <v>0</v>
      </c>
      <c r="AR154" s="14" t="s">
        <v>230</v>
      </c>
      <c r="AT154" s="14" t="s">
        <v>250</v>
      </c>
      <c r="AU154" s="14" t="s">
        <v>80</v>
      </c>
      <c r="AY154" s="14" t="s">
        <v>216</v>
      </c>
      <c r="BE154" s="110">
        <f t="shared" si="29"/>
        <v>0</v>
      </c>
      <c r="BF154" s="110">
        <f t="shared" si="30"/>
        <v>0</v>
      </c>
      <c r="BG154" s="110">
        <f t="shared" si="31"/>
        <v>0</v>
      </c>
      <c r="BH154" s="110">
        <f t="shared" si="32"/>
        <v>0</v>
      </c>
      <c r="BI154" s="110">
        <f t="shared" si="33"/>
        <v>0</v>
      </c>
      <c r="BJ154" s="14" t="s">
        <v>80</v>
      </c>
      <c r="BK154" s="110">
        <f t="shared" si="34"/>
        <v>0</v>
      </c>
      <c r="BL154" s="14" t="s">
        <v>220</v>
      </c>
      <c r="BM154" s="14" t="s">
        <v>254</v>
      </c>
    </row>
    <row r="155" spans="2:65" s="1" customFormat="1" ht="31.5" customHeight="1" x14ac:dyDescent="0.3">
      <c r="B155" s="132"/>
      <c r="C155" s="168" t="s">
        <v>270</v>
      </c>
      <c r="D155" s="168" t="s">
        <v>250</v>
      </c>
      <c r="E155" s="169"/>
      <c r="F155" s="251" t="s">
        <v>1412</v>
      </c>
      <c r="G155" s="252"/>
      <c r="H155" s="252"/>
      <c r="I155" s="252"/>
      <c r="J155" s="170" t="s">
        <v>297</v>
      </c>
      <c r="K155" s="171">
        <v>62</v>
      </c>
      <c r="L155" s="253">
        <v>0</v>
      </c>
      <c r="M155" s="252"/>
      <c r="N155" s="254">
        <f t="shared" si="2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26"/>
        <v>0</v>
      </c>
      <c r="X155" s="166">
        <v>0</v>
      </c>
      <c r="Y155" s="166">
        <f t="shared" si="27"/>
        <v>0</v>
      </c>
      <c r="Z155" s="166">
        <v>0</v>
      </c>
      <c r="AA155" s="167">
        <f t="shared" si="28"/>
        <v>0</v>
      </c>
      <c r="AR155" s="14" t="s">
        <v>230</v>
      </c>
      <c r="AT155" s="14" t="s">
        <v>250</v>
      </c>
      <c r="AU155" s="14" t="s">
        <v>80</v>
      </c>
      <c r="AY155" s="14" t="s">
        <v>216</v>
      </c>
      <c r="BE155" s="110">
        <f t="shared" si="29"/>
        <v>0</v>
      </c>
      <c r="BF155" s="110">
        <f t="shared" si="30"/>
        <v>0</v>
      </c>
      <c r="BG155" s="110">
        <f t="shared" si="31"/>
        <v>0</v>
      </c>
      <c r="BH155" s="110">
        <f t="shared" si="32"/>
        <v>0</v>
      </c>
      <c r="BI155" s="110">
        <f t="shared" si="33"/>
        <v>0</v>
      </c>
      <c r="BJ155" s="14" t="s">
        <v>80</v>
      </c>
      <c r="BK155" s="110">
        <f t="shared" si="34"/>
        <v>0</v>
      </c>
      <c r="BL155" s="14" t="s">
        <v>220</v>
      </c>
      <c r="BM155" s="14" t="s">
        <v>8</v>
      </c>
    </row>
    <row r="156" spans="2:65" s="10" customFormat="1" ht="29.85" customHeight="1" x14ac:dyDescent="0.3">
      <c r="B156" s="150"/>
      <c r="C156" s="151"/>
      <c r="D156" s="160" t="s">
        <v>175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42">
        <f>BK156</f>
        <v>0</v>
      </c>
      <c r="O156" s="243"/>
      <c r="P156" s="243"/>
      <c r="Q156" s="243"/>
      <c r="R156" s="153"/>
      <c r="T156" s="154"/>
      <c r="U156" s="151"/>
      <c r="V156" s="151"/>
      <c r="W156" s="155">
        <f>SUM(W157:W158)</f>
        <v>0</v>
      </c>
      <c r="X156" s="151"/>
      <c r="Y156" s="155">
        <f>SUM(Y157:Y158)</f>
        <v>0</v>
      </c>
      <c r="Z156" s="151"/>
      <c r="AA156" s="156">
        <f>SUM(AA157:AA158)</f>
        <v>0</v>
      </c>
      <c r="AR156" s="157" t="s">
        <v>76</v>
      </c>
      <c r="AT156" s="158" t="s">
        <v>68</v>
      </c>
      <c r="AU156" s="158" t="s">
        <v>76</v>
      </c>
      <c r="AY156" s="157" t="s">
        <v>216</v>
      </c>
      <c r="BK156" s="159">
        <f>SUM(BK157:BK158)</f>
        <v>0</v>
      </c>
    </row>
    <row r="157" spans="2:65" s="1" customFormat="1" ht="44.25" customHeight="1" x14ac:dyDescent="0.3">
      <c r="B157" s="132"/>
      <c r="C157" s="161" t="s">
        <v>272</v>
      </c>
      <c r="D157" s="161" t="s">
        <v>217</v>
      </c>
      <c r="E157" s="162"/>
      <c r="F157" s="246" t="s">
        <v>1413</v>
      </c>
      <c r="G157" s="247"/>
      <c r="H157" s="247"/>
      <c r="I157" s="247"/>
      <c r="J157" s="163" t="s">
        <v>245</v>
      </c>
      <c r="K157" s="164">
        <v>880.95</v>
      </c>
      <c r="L157" s="233">
        <v>0</v>
      </c>
      <c r="M157" s="247"/>
      <c r="N157" s="248">
        <f>ROUND(L157*K157,2)</f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14" t="s">
        <v>220</v>
      </c>
      <c r="AT157" s="14" t="s">
        <v>217</v>
      </c>
      <c r="AU157" s="14" t="s">
        <v>80</v>
      </c>
      <c r="AY157" s="14" t="s">
        <v>216</v>
      </c>
      <c r="BE157" s="110">
        <f>IF(U157="základná",N157,0)</f>
        <v>0</v>
      </c>
      <c r="BF157" s="110">
        <f>IF(U157="znížená",N157,0)</f>
        <v>0</v>
      </c>
      <c r="BG157" s="110">
        <f>IF(U157="zákl. prenesená",N157,0)</f>
        <v>0</v>
      </c>
      <c r="BH157" s="110">
        <f>IF(U157="zníž. prenesená",N157,0)</f>
        <v>0</v>
      </c>
      <c r="BI157" s="110">
        <f>IF(U157="nulová",N157,0)</f>
        <v>0</v>
      </c>
      <c r="BJ157" s="14" t="s">
        <v>80</v>
      </c>
      <c r="BK157" s="110">
        <f>ROUND(L157*K157,2)</f>
        <v>0</v>
      </c>
      <c r="BL157" s="14" t="s">
        <v>220</v>
      </c>
      <c r="BM157" s="14" t="s">
        <v>257</v>
      </c>
    </row>
    <row r="158" spans="2:65" s="1" customFormat="1" ht="31.5" customHeight="1" x14ac:dyDescent="0.3">
      <c r="B158" s="132"/>
      <c r="C158" s="161" t="s">
        <v>274</v>
      </c>
      <c r="D158" s="161" t="s">
        <v>217</v>
      </c>
      <c r="E158" s="162"/>
      <c r="F158" s="246" t="s">
        <v>1214</v>
      </c>
      <c r="G158" s="247"/>
      <c r="H158" s="247"/>
      <c r="I158" s="247"/>
      <c r="J158" s="163" t="s">
        <v>245</v>
      </c>
      <c r="K158" s="164">
        <v>880.95</v>
      </c>
      <c r="L158" s="233">
        <v>0</v>
      </c>
      <c r="M158" s="247"/>
      <c r="N158" s="248">
        <f>ROUND(L158*K158,2)</f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>V158*K158</f>
        <v>0</v>
      </c>
      <c r="X158" s="166">
        <v>0</v>
      </c>
      <c r="Y158" s="166">
        <f>X158*K158</f>
        <v>0</v>
      </c>
      <c r="Z158" s="166">
        <v>0</v>
      </c>
      <c r="AA158" s="167">
        <f>Z158*K158</f>
        <v>0</v>
      </c>
      <c r="AR158" s="14" t="s">
        <v>220</v>
      </c>
      <c r="AT158" s="14" t="s">
        <v>217</v>
      </c>
      <c r="AU158" s="14" t="s">
        <v>80</v>
      </c>
      <c r="AY158" s="14" t="s">
        <v>216</v>
      </c>
      <c r="BE158" s="110">
        <f>IF(U158="základná",N158,0)</f>
        <v>0</v>
      </c>
      <c r="BF158" s="110">
        <f>IF(U158="znížená",N158,0)</f>
        <v>0</v>
      </c>
      <c r="BG158" s="110">
        <f>IF(U158="zákl. prenesená",N158,0)</f>
        <v>0</v>
      </c>
      <c r="BH158" s="110">
        <f>IF(U158="zníž. prenesená",N158,0)</f>
        <v>0</v>
      </c>
      <c r="BI158" s="110">
        <f>IF(U158="nulová",N158,0)</f>
        <v>0</v>
      </c>
      <c r="BJ158" s="14" t="s">
        <v>80</v>
      </c>
      <c r="BK158" s="110">
        <f>ROUND(L158*K158,2)</f>
        <v>0</v>
      </c>
      <c r="BL158" s="14" t="s">
        <v>220</v>
      </c>
      <c r="BM158" s="14" t="s">
        <v>260</v>
      </c>
    </row>
    <row r="159" spans="2:65" s="10" customFormat="1" ht="37.35" customHeight="1" x14ac:dyDescent="0.35">
      <c r="B159" s="150"/>
      <c r="C159" s="151"/>
      <c r="D159" s="152" t="s">
        <v>177</v>
      </c>
      <c r="E159" s="152"/>
      <c r="F159" s="152"/>
      <c r="G159" s="152"/>
      <c r="H159" s="152"/>
      <c r="I159" s="152"/>
      <c r="J159" s="152"/>
      <c r="K159" s="152"/>
      <c r="L159" s="152"/>
      <c r="M159" s="152"/>
      <c r="N159" s="244">
        <f>BK159</f>
        <v>0</v>
      </c>
      <c r="O159" s="245"/>
      <c r="P159" s="245"/>
      <c r="Q159" s="245"/>
      <c r="R159" s="153"/>
      <c r="T159" s="154"/>
      <c r="U159" s="151"/>
      <c r="V159" s="151"/>
      <c r="W159" s="155">
        <f>W160+W176</f>
        <v>0</v>
      </c>
      <c r="X159" s="151"/>
      <c r="Y159" s="155">
        <f>Y160+Y176</f>
        <v>21.95853</v>
      </c>
      <c r="Z159" s="151"/>
      <c r="AA159" s="156">
        <f>AA160+AA176</f>
        <v>0</v>
      </c>
      <c r="AR159" s="157" t="s">
        <v>80</v>
      </c>
      <c r="AT159" s="158" t="s">
        <v>68</v>
      </c>
      <c r="AU159" s="158" t="s">
        <v>69</v>
      </c>
      <c r="AY159" s="157" t="s">
        <v>216</v>
      </c>
      <c r="BK159" s="159">
        <f>BK160+BK176</f>
        <v>0</v>
      </c>
    </row>
    <row r="160" spans="2:65" s="10" customFormat="1" ht="19.899999999999999" customHeight="1" x14ac:dyDescent="0.3">
      <c r="B160" s="150"/>
      <c r="C160" s="151"/>
      <c r="D160" s="160" t="s">
        <v>186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40">
        <f>BK160</f>
        <v>0</v>
      </c>
      <c r="O160" s="241"/>
      <c r="P160" s="241"/>
      <c r="Q160" s="241"/>
      <c r="R160" s="153"/>
      <c r="T160" s="154"/>
      <c r="U160" s="151"/>
      <c r="V160" s="151"/>
      <c r="W160" s="155">
        <f>SUM(W161:W175)</f>
        <v>0</v>
      </c>
      <c r="X160" s="151"/>
      <c r="Y160" s="155">
        <f>SUM(Y161:Y175)</f>
        <v>0.13500000000000001</v>
      </c>
      <c r="Z160" s="151"/>
      <c r="AA160" s="156">
        <f>SUM(AA161:AA175)</f>
        <v>0</v>
      </c>
      <c r="AR160" s="157" t="s">
        <v>80</v>
      </c>
      <c r="AT160" s="158" t="s">
        <v>68</v>
      </c>
      <c r="AU160" s="158" t="s">
        <v>76</v>
      </c>
      <c r="AY160" s="157" t="s">
        <v>216</v>
      </c>
      <c r="BK160" s="159">
        <f>SUM(BK161:BK175)</f>
        <v>0</v>
      </c>
    </row>
    <row r="161" spans="2:65" s="1" customFormat="1" ht="31.5" customHeight="1" x14ac:dyDescent="0.3">
      <c r="B161" s="132"/>
      <c r="C161" s="161" t="s">
        <v>276</v>
      </c>
      <c r="D161" s="161" t="s">
        <v>217</v>
      </c>
      <c r="E161" s="162"/>
      <c r="F161" s="246" t="s">
        <v>1414</v>
      </c>
      <c r="G161" s="247"/>
      <c r="H161" s="247"/>
      <c r="I161" s="247"/>
      <c r="J161" s="163" t="s">
        <v>369</v>
      </c>
      <c r="K161" s="164">
        <v>775</v>
      </c>
      <c r="L161" s="233">
        <v>0</v>
      </c>
      <c r="M161" s="247"/>
      <c r="N161" s="248">
        <f t="shared" ref="N161:N175" si="35">ROUND(L161*K161,2)</f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ref="W161:W175" si="36">V161*K161</f>
        <v>0</v>
      </c>
      <c r="X161" s="166">
        <v>0</v>
      </c>
      <c r="Y161" s="166">
        <f t="shared" ref="Y161:Y175" si="37">X161*K161</f>
        <v>0</v>
      </c>
      <c r="Z161" s="166">
        <v>0</v>
      </c>
      <c r="AA161" s="167">
        <f t="shared" ref="AA161:AA175" si="38">Z161*K161</f>
        <v>0</v>
      </c>
      <c r="AR161" s="14" t="s">
        <v>247</v>
      </c>
      <c r="AT161" s="14" t="s">
        <v>217</v>
      </c>
      <c r="AU161" s="14" t="s">
        <v>80</v>
      </c>
      <c r="AY161" s="14" t="s">
        <v>216</v>
      </c>
      <c r="BE161" s="110">
        <f t="shared" ref="BE161:BE175" si="39">IF(U161="základná",N161,0)</f>
        <v>0</v>
      </c>
      <c r="BF161" s="110">
        <f t="shared" ref="BF161:BF175" si="40">IF(U161="znížená",N161,0)</f>
        <v>0</v>
      </c>
      <c r="BG161" s="110">
        <f t="shared" ref="BG161:BG175" si="41">IF(U161="zákl. prenesená",N161,0)</f>
        <v>0</v>
      </c>
      <c r="BH161" s="110">
        <f t="shared" ref="BH161:BH175" si="42">IF(U161="zníž. prenesená",N161,0)</f>
        <v>0</v>
      </c>
      <c r="BI161" s="110">
        <f t="shared" ref="BI161:BI175" si="43">IF(U161="nulová",N161,0)</f>
        <v>0</v>
      </c>
      <c r="BJ161" s="14" t="s">
        <v>80</v>
      </c>
      <c r="BK161" s="110">
        <f t="shared" ref="BK161:BK175" si="44">ROUND(L161*K161,2)</f>
        <v>0</v>
      </c>
      <c r="BL161" s="14" t="s">
        <v>247</v>
      </c>
      <c r="BM161" s="14" t="s">
        <v>264</v>
      </c>
    </row>
    <row r="162" spans="2:65" s="1" customFormat="1" ht="31.5" customHeight="1" x14ac:dyDescent="0.3">
      <c r="B162" s="132"/>
      <c r="C162" s="168" t="s">
        <v>278</v>
      </c>
      <c r="D162" s="168" t="s">
        <v>250</v>
      </c>
      <c r="E162" s="169"/>
      <c r="F162" s="251" t="s">
        <v>1415</v>
      </c>
      <c r="G162" s="252"/>
      <c r="H162" s="252"/>
      <c r="I162" s="252"/>
      <c r="J162" s="170" t="s">
        <v>262</v>
      </c>
      <c r="K162" s="171">
        <v>1185.75</v>
      </c>
      <c r="L162" s="253">
        <v>0</v>
      </c>
      <c r="M162" s="252"/>
      <c r="N162" s="254">
        <f t="shared" si="3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36"/>
        <v>0</v>
      </c>
      <c r="X162" s="166">
        <v>0</v>
      </c>
      <c r="Y162" s="166">
        <f t="shared" si="37"/>
        <v>0</v>
      </c>
      <c r="Z162" s="166">
        <v>0</v>
      </c>
      <c r="AA162" s="167">
        <f t="shared" si="38"/>
        <v>0</v>
      </c>
      <c r="AR162" s="14" t="s">
        <v>284</v>
      </c>
      <c r="AT162" s="14" t="s">
        <v>250</v>
      </c>
      <c r="AU162" s="14" t="s">
        <v>80</v>
      </c>
      <c r="AY162" s="14" t="s">
        <v>216</v>
      </c>
      <c r="BE162" s="110">
        <f t="shared" si="39"/>
        <v>0</v>
      </c>
      <c r="BF162" s="110">
        <f t="shared" si="40"/>
        <v>0</v>
      </c>
      <c r="BG162" s="110">
        <f t="shared" si="41"/>
        <v>0</v>
      </c>
      <c r="BH162" s="110">
        <f t="shared" si="42"/>
        <v>0</v>
      </c>
      <c r="BI162" s="110">
        <f t="shared" si="43"/>
        <v>0</v>
      </c>
      <c r="BJ162" s="14" t="s">
        <v>80</v>
      </c>
      <c r="BK162" s="110">
        <f t="shared" si="44"/>
        <v>0</v>
      </c>
      <c r="BL162" s="14" t="s">
        <v>247</v>
      </c>
      <c r="BM162" s="14" t="s">
        <v>267</v>
      </c>
    </row>
    <row r="163" spans="2:65" s="1" customFormat="1" ht="22.5" customHeight="1" x14ac:dyDescent="0.3">
      <c r="B163" s="132"/>
      <c r="C163" s="168" t="s">
        <v>280</v>
      </c>
      <c r="D163" s="168" t="s">
        <v>250</v>
      </c>
      <c r="E163" s="169"/>
      <c r="F163" s="251" t="s">
        <v>1416</v>
      </c>
      <c r="G163" s="252"/>
      <c r="H163" s="252"/>
      <c r="I163" s="252"/>
      <c r="J163" s="170" t="s">
        <v>297</v>
      </c>
      <c r="K163" s="171">
        <v>189.72</v>
      </c>
      <c r="L163" s="253">
        <v>0</v>
      </c>
      <c r="M163" s="252"/>
      <c r="N163" s="254">
        <f t="shared" si="3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36"/>
        <v>0</v>
      </c>
      <c r="X163" s="166">
        <v>0</v>
      </c>
      <c r="Y163" s="166">
        <f t="shared" si="37"/>
        <v>0</v>
      </c>
      <c r="Z163" s="166">
        <v>0</v>
      </c>
      <c r="AA163" s="167">
        <f t="shared" si="38"/>
        <v>0</v>
      </c>
      <c r="AR163" s="14" t="s">
        <v>284</v>
      </c>
      <c r="AT163" s="14" t="s">
        <v>250</v>
      </c>
      <c r="AU163" s="14" t="s">
        <v>80</v>
      </c>
      <c r="AY163" s="14" t="s">
        <v>216</v>
      </c>
      <c r="BE163" s="110">
        <f t="shared" si="39"/>
        <v>0</v>
      </c>
      <c r="BF163" s="110">
        <f t="shared" si="40"/>
        <v>0</v>
      </c>
      <c r="BG163" s="110">
        <f t="shared" si="41"/>
        <v>0</v>
      </c>
      <c r="BH163" s="110">
        <f t="shared" si="42"/>
        <v>0</v>
      </c>
      <c r="BI163" s="110">
        <f t="shared" si="43"/>
        <v>0</v>
      </c>
      <c r="BJ163" s="14" t="s">
        <v>80</v>
      </c>
      <c r="BK163" s="110">
        <f t="shared" si="44"/>
        <v>0</v>
      </c>
      <c r="BL163" s="14" t="s">
        <v>247</v>
      </c>
      <c r="BM163" s="14" t="s">
        <v>270</v>
      </c>
    </row>
    <row r="164" spans="2:65" s="1" customFormat="1" ht="22.5" customHeight="1" x14ac:dyDescent="0.3">
      <c r="B164" s="132"/>
      <c r="C164" s="168" t="s">
        <v>282</v>
      </c>
      <c r="D164" s="168" t="s">
        <v>250</v>
      </c>
      <c r="E164" s="169"/>
      <c r="F164" s="251" t="s">
        <v>1417</v>
      </c>
      <c r="G164" s="252"/>
      <c r="H164" s="252"/>
      <c r="I164" s="252"/>
      <c r="J164" s="170" t="s">
        <v>369</v>
      </c>
      <c r="K164" s="171">
        <v>2260.5</v>
      </c>
      <c r="L164" s="253">
        <v>0</v>
      </c>
      <c r="M164" s="252"/>
      <c r="N164" s="254">
        <f t="shared" si="3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36"/>
        <v>0</v>
      </c>
      <c r="X164" s="166">
        <v>0</v>
      </c>
      <c r="Y164" s="166">
        <f t="shared" si="37"/>
        <v>0</v>
      </c>
      <c r="Z164" s="166">
        <v>0</v>
      </c>
      <c r="AA164" s="167">
        <f t="shared" si="38"/>
        <v>0</v>
      </c>
      <c r="AR164" s="14" t="s">
        <v>284</v>
      </c>
      <c r="AT164" s="14" t="s">
        <v>250</v>
      </c>
      <c r="AU164" s="14" t="s">
        <v>80</v>
      </c>
      <c r="AY164" s="14" t="s">
        <v>216</v>
      </c>
      <c r="BE164" s="110">
        <f t="shared" si="39"/>
        <v>0</v>
      </c>
      <c r="BF164" s="110">
        <f t="shared" si="40"/>
        <v>0</v>
      </c>
      <c r="BG164" s="110">
        <f t="shared" si="41"/>
        <v>0</v>
      </c>
      <c r="BH164" s="110">
        <f t="shared" si="42"/>
        <v>0</v>
      </c>
      <c r="BI164" s="110">
        <f t="shared" si="43"/>
        <v>0</v>
      </c>
      <c r="BJ164" s="14" t="s">
        <v>80</v>
      </c>
      <c r="BK164" s="110">
        <f t="shared" si="44"/>
        <v>0</v>
      </c>
      <c r="BL164" s="14" t="s">
        <v>247</v>
      </c>
      <c r="BM164" s="14" t="s">
        <v>272</v>
      </c>
    </row>
    <row r="165" spans="2:65" s="1" customFormat="1" ht="31.5" customHeight="1" x14ac:dyDescent="0.3">
      <c r="B165" s="132"/>
      <c r="C165" s="161" t="s">
        <v>284</v>
      </c>
      <c r="D165" s="161" t="s">
        <v>217</v>
      </c>
      <c r="E165" s="162"/>
      <c r="F165" s="246" t="s">
        <v>1418</v>
      </c>
      <c r="G165" s="247"/>
      <c r="H165" s="247"/>
      <c r="I165" s="247"/>
      <c r="J165" s="163" t="s">
        <v>369</v>
      </c>
      <c r="K165" s="164">
        <v>2055</v>
      </c>
      <c r="L165" s="233">
        <v>0</v>
      </c>
      <c r="M165" s="247"/>
      <c r="N165" s="248">
        <f t="shared" si="3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36"/>
        <v>0</v>
      </c>
      <c r="X165" s="166">
        <v>0</v>
      </c>
      <c r="Y165" s="166">
        <f t="shared" si="37"/>
        <v>0</v>
      </c>
      <c r="Z165" s="166">
        <v>0</v>
      </c>
      <c r="AA165" s="167">
        <f t="shared" si="38"/>
        <v>0</v>
      </c>
      <c r="AR165" s="14" t="s">
        <v>247</v>
      </c>
      <c r="AT165" s="14" t="s">
        <v>217</v>
      </c>
      <c r="AU165" s="14" t="s">
        <v>80</v>
      </c>
      <c r="AY165" s="14" t="s">
        <v>216</v>
      </c>
      <c r="BE165" s="110">
        <f t="shared" si="39"/>
        <v>0</v>
      </c>
      <c r="BF165" s="110">
        <f t="shared" si="40"/>
        <v>0</v>
      </c>
      <c r="BG165" s="110">
        <f t="shared" si="41"/>
        <v>0</v>
      </c>
      <c r="BH165" s="110">
        <f t="shared" si="42"/>
        <v>0</v>
      </c>
      <c r="BI165" s="110">
        <f t="shared" si="43"/>
        <v>0</v>
      </c>
      <c r="BJ165" s="14" t="s">
        <v>80</v>
      </c>
      <c r="BK165" s="110">
        <f t="shared" si="44"/>
        <v>0</v>
      </c>
      <c r="BL165" s="14" t="s">
        <v>247</v>
      </c>
      <c r="BM165" s="14" t="s">
        <v>274</v>
      </c>
    </row>
    <row r="166" spans="2:65" s="1" customFormat="1" ht="22.5" customHeight="1" x14ac:dyDescent="0.3">
      <c r="B166" s="132"/>
      <c r="C166" s="168" t="s">
        <v>286</v>
      </c>
      <c r="D166" s="168" t="s">
        <v>250</v>
      </c>
      <c r="E166" s="169"/>
      <c r="F166" s="251" t="s">
        <v>1419</v>
      </c>
      <c r="G166" s="252"/>
      <c r="H166" s="252"/>
      <c r="I166" s="252"/>
      <c r="J166" s="170" t="s">
        <v>369</v>
      </c>
      <c r="K166" s="171">
        <v>2096.1</v>
      </c>
      <c r="L166" s="253">
        <v>0</v>
      </c>
      <c r="M166" s="252"/>
      <c r="N166" s="254">
        <f t="shared" si="3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36"/>
        <v>0</v>
      </c>
      <c r="X166" s="166">
        <v>0</v>
      </c>
      <c r="Y166" s="166">
        <f t="shared" si="37"/>
        <v>0</v>
      </c>
      <c r="Z166" s="166">
        <v>0</v>
      </c>
      <c r="AA166" s="167">
        <f t="shared" si="38"/>
        <v>0</v>
      </c>
      <c r="AR166" s="14" t="s">
        <v>284</v>
      </c>
      <c r="AT166" s="14" t="s">
        <v>250</v>
      </c>
      <c r="AU166" s="14" t="s">
        <v>80</v>
      </c>
      <c r="AY166" s="14" t="s">
        <v>216</v>
      </c>
      <c r="BE166" s="110">
        <f t="shared" si="39"/>
        <v>0</v>
      </c>
      <c r="BF166" s="110">
        <f t="shared" si="40"/>
        <v>0</v>
      </c>
      <c r="BG166" s="110">
        <f t="shared" si="41"/>
        <v>0</v>
      </c>
      <c r="BH166" s="110">
        <f t="shared" si="42"/>
        <v>0</v>
      </c>
      <c r="BI166" s="110">
        <f t="shared" si="43"/>
        <v>0</v>
      </c>
      <c r="BJ166" s="14" t="s">
        <v>80</v>
      </c>
      <c r="BK166" s="110">
        <f t="shared" si="44"/>
        <v>0</v>
      </c>
      <c r="BL166" s="14" t="s">
        <v>247</v>
      </c>
      <c r="BM166" s="14" t="s">
        <v>276</v>
      </c>
    </row>
    <row r="167" spans="2:65" s="1" customFormat="1" ht="31.5" customHeight="1" x14ac:dyDescent="0.3">
      <c r="B167" s="132"/>
      <c r="C167" s="161" t="s">
        <v>289</v>
      </c>
      <c r="D167" s="161" t="s">
        <v>217</v>
      </c>
      <c r="E167" s="162"/>
      <c r="F167" s="246" t="s">
        <v>1420</v>
      </c>
      <c r="G167" s="247"/>
      <c r="H167" s="247"/>
      <c r="I167" s="247"/>
      <c r="J167" s="163" t="s">
        <v>369</v>
      </c>
      <c r="K167" s="164">
        <v>33.75</v>
      </c>
      <c r="L167" s="233">
        <v>0</v>
      </c>
      <c r="M167" s="247"/>
      <c r="N167" s="248">
        <f t="shared" si="3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36"/>
        <v>0</v>
      </c>
      <c r="X167" s="166">
        <v>0</v>
      </c>
      <c r="Y167" s="166">
        <f t="shared" si="37"/>
        <v>0</v>
      </c>
      <c r="Z167" s="166">
        <v>0</v>
      </c>
      <c r="AA167" s="167">
        <f t="shared" si="38"/>
        <v>0</v>
      </c>
      <c r="AR167" s="14" t="s">
        <v>247</v>
      </c>
      <c r="AT167" s="14" t="s">
        <v>217</v>
      </c>
      <c r="AU167" s="14" t="s">
        <v>80</v>
      </c>
      <c r="AY167" s="14" t="s">
        <v>216</v>
      </c>
      <c r="BE167" s="110">
        <f t="shared" si="39"/>
        <v>0</v>
      </c>
      <c r="BF167" s="110">
        <f t="shared" si="40"/>
        <v>0</v>
      </c>
      <c r="BG167" s="110">
        <f t="shared" si="41"/>
        <v>0</v>
      </c>
      <c r="BH167" s="110">
        <f t="shared" si="42"/>
        <v>0</v>
      </c>
      <c r="BI167" s="110">
        <f t="shared" si="43"/>
        <v>0</v>
      </c>
      <c r="BJ167" s="14" t="s">
        <v>80</v>
      </c>
      <c r="BK167" s="110">
        <f t="shared" si="44"/>
        <v>0</v>
      </c>
      <c r="BL167" s="14" t="s">
        <v>247</v>
      </c>
      <c r="BM167" s="14" t="s">
        <v>278</v>
      </c>
    </row>
    <row r="168" spans="2:65" s="1" customFormat="1" ht="22.5" customHeight="1" x14ac:dyDescent="0.3">
      <c r="B168" s="132"/>
      <c r="C168" s="168" t="s">
        <v>291</v>
      </c>
      <c r="D168" s="168" t="s">
        <v>250</v>
      </c>
      <c r="E168" s="169"/>
      <c r="F168" s="251" t="s">
        <v>1421</v>
      </c>
      <c r="G168" s="252"/>
      <c r="H168" s="252"/>
      <c r="I168" s="252"/>
      <c r="J168" s="170" t="s">
        <v>297</v>
      </c>
      <c r="K168" s="171">
        <v>9</v>
      </c>
      <c r="L168" s="253">
        <v>0</v>
      </c>
      <c r="M168" s="252"/>
      <c r="N168" s="254">
        <f t="shared" si="3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36"/>
        <v>0</v>
      </c>
      <c r="X168" s="166">
        <v>1.4999999999999999E-2</v>
      </c>
      <c r="Y168" s="166">
        <f t="shared" si="37"/>
        <v>0.13500000000000001</v>
      </c>
      <c r="Z168" s="166">
        <v>0</v>
      </c>
      <c r="AA168" s="167">
        <f t="shared" si="38"/>
        <v>0</v>
      </c>
      <c r="AR168" s="14" t="s">
        <v>284</v>
      </c>
      <c r="AT168" s="14" t="s">
        <v>250</v>
      </c>
      <c r="AU168" s="14" t="s">
        <v>80</v>
      </c>
      <c r="AY168" s="14" t="s">
        <v>216</v>
      </c>
      <c r="BE168" s="110">
        <f t="shared" si="39"/>
        <v>0</v>
      </c>
      <c r="BF168" s="110">
        <f t="shared" si="40"/>
        <v>0</v>
      </c>
      <c r="BG168" s="110">
        <f t="shared" si="41"/>
        <v>0</v>
      </c>
      <c r="BH168" s="110">
        <f t="shared" si="42"/>
        <v>0</v>
      </c>
      <c r="BI168" s="110">
        <f t="shared" si="43"/>
        <v>0</v>
      </c>
      <c r="BJ168" s="14" t="s">
        <v>80</v>
      </c>
      <c r="BK168" s="110">
        <f t="shared" si="44"/>
        <v>0</v>
      </c>
      <c r="BL168" s="14" t="s">
        <v>247</v>
      </c>
      <c r="BM168" s="14" t="s">
        <v>280</v>
      </c>
    </row>
    <row r="169" spans="2:65" s="1" customFormat="1" ht="22.5" customHeight="1" x14ac:dyDescent="0.3">
      <c r="B169" s="132"/>
      <c r="C169" s="168" t="s">
        <v>293</v>
      </c>
      <c r="D169" s="168" t="s">
        <v>250</v>
      </c>
      <c r="E169" s="169"/>
      <c r="F169" s="251" t="s">
        <v>1422</v>
      </c>
      <c r="G169" s="252"/>
      <c r="H169" s="252"/>
      <c r="I169" s="252"/>
      <c r="J169" s="170" t="s">
        <v>297</v>
      </c>
      <c r="K169" s="171">
        <v>9</v>
      </c>
      <c r="L169" s="253">
        <v>0</v>
      </c>
      <c r="M169" s="252"/>
      <c r="N169" s="254">
        <f t="shared" si="35"/>
        <v>0</v>
      </c>
      <c r="O169" s="247"/>
      <c r="P169" s="247"/>
      <c r="Q169" s="247"/>
      <c r="R169" s="134"/>
      <c r="T169" s="165" t="s">
        <v>3</v>
      </c>
      <c r="U169" s="40" t="s">
        <v>36</v>
      </c>
      <c r="V169" s="32"/>
      <c r="W169" s="166">
        <f t="shared" si="36"/>
        <v>0</v>
      </c>
      <c r="X169" s="166">
        <v>0</v>
      </c>
      <c r="Y169" s="166">
        <f t="shared" si="37"/>
        <v>0</v>
      </c>
      <c r="Z169" s="166">
        <v>0</v>
      </c>
      <c r="AA169" s="167">
        <f t="shared" si="38"/>
        <v>0</v>
      </c>
      <c r="AR169" s="14" t="s">
        <v>284</v>
      </c>
      <c r="AT169" s="14" t="s">
        <v>250</v>
      </c>
      <c r="AU169" s="14" t="s">
        <v>80</v>
      </c>
      <c r="AY169" s="14" t="s">
        <v>216</v>
      </c>
      <c r="BE169" s="110">
        <f t="shared" si="39"/>
        <v>0</v>
      </c>
      <c r="BF169" s="110">
        <f t="shared" si="40"/>
        <v>0</v>
      </c>
      <c r="BG169" s="110">
        <f t="shared" si="41"/>
        <v>0</v>
      </c>
      <c r="BH169" s="110">
        <f t="shared" si="42"/>
        <v>0</v>
      </c>
      <c r="BI169" s="110">
        <f t="shared" si="43"/>
        <v>0</v>
      </c>
      <c r="BJ169" s="14" t="s">
        <v>80</v>
      </c>
      <c r="BK169" s="110">
        <f t="shared" si="44"/>
        <v>0</v>
      </c>
      <c r="BL169" s="14" t="s">
        <v>247</v>
      </c>
      <c r="BM169" s="14" t="s">
        <v>282</v>
      </c>
    </row>
    <row r="170" spans="2:65" s="1" customFormat="1" ht="44.25" customHeight="1" x14ac:dyDescent="0.3">
      <c r="B170" s="132"/>
      <c r="C170" s="161" t="s">
        <v>295</v>
      </c>
      <c r="D170" s="161" t="s">
        <v>217</v>
      </c>
      <c r="E170" s="162"/>
      <c r="F170" s="246" t="s">
        <v>1423</v>
      </c>
      <c r="G170" s="247"/>
      <c r="H170" s="247"/>
      <c r="I170" s="247"/>
      <c r="J170" s="163" t="s">
        <v>297</v>
      </c>
      <c r="K170" s="164">
        <v>1</v>
      </c>
      <c r="L170" s="233">
        <v>0</v>
      </c>
      <c r="M170" s="247"/>
      <c r="N170" s="248">
        <f t="shared" si="35"/>
        <v>0</v>
      </c>
      <c r="O170" s="247"/>
      <c r="P170" s="247"/>
      <c r="Q170" s="247"/>
      <c r="R170" s="134"/>
      <c r="T170" s="165" t="s">
        <v>3</v>
      </c>
      <c r="U170" s="40" t="s">
        <v>36</v>
      </c>
      <c r="V170" s="32"/>
      <c r="W170" s="166">
        <f t="shared" si="36"/>
        <v>0</v>
      </c>
      <c r="X170" s="166">
        <v>0</v>
      </c>
      <c r="Y170" s="166">
        <f t="shared" si="37"/>
        <v>0</v>
      </c>
      <c r="Z170" s="166">
        <v>0</v>
      </c>
      <c r="AA170" s="167">
        <f t="shared" si="38"/>
        <v>0</v>
      </c>
      <c r="AR170" s="14" t="s">
        <v>247</v>
      </c>
      <c r="AT170" s="14" t="s">
        <v>217</v>
      </c>
      <c r="AU170" s="14" t="s">
        <v>80</v>
      </c>
      <c r="AY170" s="14" t="s">
        <v>216</v>
      </c>
      <c r="BE170" s="110">
        <f t="shared" si="39"/>
        <v>0</v>
      </c>
      <c r="BF170" s="110">
        <f t="shared" si="40"/>
        <v>0</v>
      </c>
      <c r="BG170" s="110">
        <f t="shared" si="41"/>
        <v>0</v>
      </c>
      <c r="BH170" s="110">
        <f t="shared" si="42"/>
        <v>0</v>
      </c>
      <c r="BI170" s="110">
        <f t="shared" si="43"/>
        <v>0</v>
      </c>
      <c r="BJ170" s="14" t="s">
        <v>80</v>
      </c>
      <c r="BK170" s="110">
        <f t="shared" si="44"/>
        <v>0</v>
      </c>
      <c r="BL170" s="14" t="s">
        <v>247</v>
      </c>
      <c r="BM170" s="14" t="s">
        <v>284</v>
      </c>
    </row>
    <row r="171" spans="2:65" s="1" customFormat="1" ht="44.25" customHeight="1" x14ac:dyDescent="0.3">
      <c r="B171" s="132"/>
      <c r="C171" s="161" t="s">
        <v>298</v>
      </c>
      <c r="D171" s="161" t="s">
        <v>217</v>
      </c>
      <c r="E171" s="162"/>
      <c r="F171" s="246" t="s">
        <v>1424</v>
      </c>
      <c r="G171" s="247"/>
      <c r="H171" s="247"/>
      <c r="I171" s="247"/>
      <c r="J171" s="163" t="s">
        <v>297</v>
      </c>
      <c r="K171" s="164">
        <v>1</v>
      </c>
      <c r="L171" s="233">
        <v>0</v>
      </c>
      <c r="M171" s="247"/>
      <c r="N171" s="248">
        <f t="shared" si="35"/>
        <v>0</v>
      </c>
      <c r="O171" s="247"/>
      <c r="P171" s="247"/>
      <c r="Q171" s="247"/>
      <c r="R171" s="134"/>
      <c r="T171" s="165" t="s">
        <v>3</v>
      </c>
      <c r="U171" s="40" t="s">
        <v>36</v>
      </c>
      <c r="V171" s="32"/>
      <c r="W171" s="166">
        <f t="shared" si="36"/>
        <v>0</v>
      </c>
      <c r="X171" s="166">
        <v>0</v>
      </c>
      <c r="Y171" s="166">
        <f t="shared" si="37"/>
        <v>0</v>
      </c>
      <c r="Z171" s="166">
        <v>0</v>
      </c>
      <c r="AA171" s="167">
        <f t="shared" si="38"/>
        <v>0</v>
      </c>
      <c r="AR171" s="14" t="s">
        <v>247</v>
      </c>
      <c r="AT171" s="14" t="s">
        <v>217</v>
      </c>
      <c r="AU171" s="14" t="s">
        <v>80</v>
      </c>
      <c r="AY171" s="14" t="s">
        <v>216</v>
      </c>
      <c r="BE171" s="110">
        <f t="shared" si="39"/>
        <v>0</v>
      </c>
      <c r="BF171" s="110">
        <f t="shared" si="40"/>
        <v>0</v>
      </c>
      <c r="BG171" s="110">
        <f t="shared" si="41"/>
        <v>0</v>
      </c>
      <c r="BH171" s="110">
        <f t="shared" si="42"/>
        <v>0</v>
      </c>
      <c r="BI171" s="110">
        <f t="shared" si="43"/>
        <v>0</v>
      </c>
      <c r="BJ171" s="14" t="s">
        <v>80</v>
      </c>
      <c r="BK171" s="110">
        <f t="shared" si="44"/>
        <v>0</v>
      </c>
      <c r="BL171" s="14" t="s">
        <v>247</v>
      </c>
      <c r="BM171" s="14" t="s">
        <v>286</v>
      </c>
    </row>
    <row r="172" spans="2:65" s="1" customFormat="1" ht="31.5" customHeight="1" x14ac:dyDescent="0.3">
      <c r="B172" s="132"/>
      <c r="C172" s="168" t="s">
        <v>300</v>
      </c>
      <c r="D172" s="168" t="s">
        <v>250</v>
      </c>
      <c r="E172" s="169"/>
      <c r="F172" s="251" t="s">
        <v>1425</v>
      </c>
      <c r="G172" s="252"/>
      <c r="H172" s="252"/>
      <c r="I172" s="252"/>
      <c r="J172" s="170" t="s">
        <v>297</v>
      </c>
      <c r="K172" s="171">
        <v>1</v>
      </c>
      <c r="L172" s="253">
        <v>0</v>
      </c>
      <c r="M172" s="252"/>
      <c r="N172" s="254">
        <f t="shared" si="35"/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 t="shared" si="36"/>
        <v>0</v>
      </c>
      <c r="X172" s="166">
        <v>0</v>
      </c>
      <c r="Y172" s="166">
        <f t="shared" si="37"/>
        <v>0</v>
      </c>
      <c r="Z172" s="166">
        <v>0</v>
      </c>
      <c r="AA172" s="167">
        <f t="shared" si="38"/>
        <v>0</v>
      </c>
      <c r="AR172" s="14" t="s">
        <v>284</v>
      </c>
      <c r="AT172" s="14" t="s">
        <v>250</v>
      </c>
      <c r="AU172" s="14" t="s">
        <v>80</v>
      </c>
      <c r="AY172" s="14" t="s">
        <v>216</v>
      </c>
      <c r="BE172" s="110">
        <f t="shared" si="39"/>
        <v>0</v>
      </c>
      <c r="BF172" s="110">
        <f t="shared" si="40"/>
        <v>0</v>
      </c>
      <c r="BG172" s="110">
        <f t="shared" si="41"/>
        <v>0</v>
      </c>
      <c r="BH172" s="110">
        <f t="shared" si="42"/>
        <v>0</v>
      </c>
      <c r="BI172" s="110">
        <f t="shared" si="43"/>
        <v>0</v>
      </c>
      <c r="BJ172" s="14" t="s">
        <v>80</v>
      </c>
      <c r="BK172" s="110">
        <f t="shared" si="44"/>
        <v>0</v>
      </c>
      <c r="BL172" s="14" t="s">
        <v>247</v>
      </c>
      <c r="BM172" s="14" t="s">
        <v>289</v>
      </c>
    </row>
    <row r="173" spans="2:65" s="1" customFormat="1" ht="31.5" customHeight="1" x14ac:dyDescent="0.3">
      <c r="B173" s="132"/>
      <c r="C173" s="168" t="s">
        <v>302</v>
      </c>
      <c r="D173" s="168" t="s">
        <v>250</v>
      </c>
      <c r="E173" s="169"/>
      <c r="F173" s="251" t="s">
        <v>1426</v>
      </c>
      <c r="G173" s="252"/>
      <c r="H173" s="252"/>
      <c r="I173" s="252"/>
      <c r="J173" s="170" t="s">
        <v>297</v>
      </c>
      <c r="K173" s="171">
        <v>1</v>
      </c>
      <c r="L173" s="253">
        <v>0</v>
      </c>
      <c r="M173" s="252"/>
      <c r="N173" s="254">
        <f t="shared" si="35"/>
        <v>0</v>
      </c>
      <c r="O173" s="247"/>
      <c r="P173" s="247"/>
      <c r="Q173" s="247"/>
      <c r="R173" s="134"/>
      <c r="T173" s="165" t="s">
        <v>3</v>
      </c>
      <c r="U173" s="40" t="s">
        <v>36</v>
      </c>
      <c r="V173" s="32"/>
      <c r="W173" s="166">
        <f t="shared" si="36"/>
        <v>0</v>
      </c>
      <c r="X173" s="166">
        <v>0</v>
      </c>
      <c r="Y173" s="166">
        <f t="shared" si="37"/>
        <v>0</v>
      </c>
      <c r="Z173" s="166">
        <v>0</v>
      </c>
      <c r="AA173" s="167">
        <f t="shared" si="38"/>
        <v>0</v>
      </c>
      <c r="AR173" s="14" t="s">
        <v>284</v>
      </c>
      <c r="AT173" s="14" t="s">
        <v>250</v>
      </c>
      <c r="AU173" s="14" t="s">
        <v>80</v>
      </c>
      <c r="AY173" s="14" t="s">
        <v>216</v>
      </c>
      <c r="BE173" s="110">
        <f t="shared" si="39"/>
        <v>0</v>
      </c>
      <c r="BF173" s="110">
        <f t="shared" si="40"/>
        <v>0</v>
      </c>
      <c r="BG173" s="110">
        <f t="shared" si="41"/>
        <v>0</v>
      </c>
      <c r="BH173" s="110">
        <f t="shared" si="42"/>
        <v>0</v>
      </c>
      <c r="BI173" s="110">
        <f t="shared" si="43"/>
        <v>0</v>
      </c>
      <c r="BJ173" s="14" t="s">
        <v>80</v>
      </c>
      <c r="BK173" s="110">
        <f t="shared" si="44"/>
        <v>0</v>
      </c>
      <c r="BL173" s="14" t="s">
        <v>247</v>
      </c>
      <c r="BM173" s="14" t="s">
        <v>291</v>
      </c>
    </row>
    <row r="174" spans="2:65" s="1" customFormat="1" ht="31.5" customHeight="1" x14ac:dyDescent="0.3">
      <c r="B174" s="132"/>
      <c r="C174" s="161" t="s">
        <v>304</v>
      </c>
      <c r="D174" s="161" t="s">
        <v>217</v>
      </c>
      <c r="E174" s="162"/>
      <c r="F174" s="246" t="s">
        <v>1318</v>
      </c>
      <c r="G174" s="247"/>
      <c r="H174" s="247"/>
      <c r="I174" s="247"/>
      <c r="J174" s="163" t="s">
        <v>558</v>
      </c>
      <c r="K174" s="172">
        <v>0</v>
      </c>
      <c r="L174" s="233">
        <v>0</v>
      </c>
      <c r="M174" s="247"/>
      <c r="N174" s="248">
        <f t="shared" si="35"/>
        <v>0</v>
      </c>
      <c r="O174" s="247"/>
      <c r="P174" s="247"/>
      <c r="Q174" s="247"/>
      <c r="R174" s="134"/>
      <c r="T174" s="165" t="s">
        <v>3</v>
      </c>
      <c r="U174" s="40" t="s">
        <v>36</v>
      </c>
      <c r="V174" s="32"/>
      <c r="W174" s="166">
        <f t="shared" si="36"/>
        <v>0</v>
      </c>
      <c r="X174" s="166">
        <v>0</v>
      </c>
      <c r="Y174" s="166">
        <f t="shared" si="37"/>
        <v>0</v>
      </c>
      <c r="Z174" s="166">
        <v>0</v>
      </c>
      <c r="AA174" s="167">
        <f t="shared" si="38"/>
        <v>0</v>
      </c>
      <c r="AR174" s="14" t="s">
        <v>247</v>
      </c>
      <c r="AT174" s="14" t="s">
        <v>217</v>
      </c>
      <c r="AU174" s="14" t="s">
        <v>80</v>
      </c>
      <c r="AY174" s="14" t="s">
        <v>216</v>
      </c>
      <c r="BE174" s="110">
        <f t="shared" si="39"/>
        <v>0</v>
      </c>
      <c r="BF174" s="110">
        <f t="shared" si="40"/>
        <v>0</v>
      </c>
      <c r="BG174" s="110">
        <f t="shared" si="41"/>
        <v>0</v>
      </c>
      <c r="BH174" s="110">
        <f t="shared" si="42"/>
        <v>0</v>
      </c>
      <c r="BI174" s="110">
        <f t="shared" si="43"/>
        <v>0</v>
      </c>
      <c r="BJ174" s="14" t="s">
        <v>80</v>
      </c>
      <c r="BK174" s="110">
        <f t="shared" si="44"/>
        <v>0</v>
      </c>
      <c r="BL174" s="14" t="s">
        <v>247</v>
      </c>
      <c r="BM174" s="14" t="s">
        <v>293</v>
      </c>
    </row>
    <row r="175" spans="2:65" s="1" customFormat="1" ht="31.5" customHeight="1" x14ac:dyDescent="0.3">
      <c r="B175" s="132"/>
      <c r="C175" s="161" t="s">
        <v>306</v>
      </c>
      <c r="D175" s="161" t="s">
        <v>217</v>
      </c>
      <c r="E175" s="162"/>
      <c r="F175" s="246" t="s">
        <v>1427</v>
      </c>
      <c r="G175" s="247"/>
      <c r="H175" s="247"/>
      <c r="I175" s="247"/>
      <c r="J175" s="163" t="s">
        <v>558</v>
      </c>
      <c r="K175" s="172">
        <v>0</v>
      </c>
      <c r="L175" s="233">
        <v>0</v>
      </c>
      <c r="M175" s="247"/>
      <c r="N175" s="248">
        <f t="shared" si="35"/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 t="shared" si="36"/>
        <v>0</v>
      </c>
      <c r="X175" s="166">
        <v>0</v>
      </c>
      <c r="Y175" s="166">
        <f t="shared" si="37"/>
        <v>0</v>
      </c>
      <c r="Z175" s="166">
        <v>0</v>
      </c>
      <c r="AA175" s="167">
        <f t="shared" si="38"/>
        <v>0</v>
      </c>
      <c r="AR175" s="14" t="s">
        <v>247</v>
      </c>
      <c r="AT175" s="14" t="s">
        <v>217</v>
      </c>
      <c r="AU175" s="14" t="s">
        <v>80</v>
      </c>
      <c r="AY175" s="14" t="s">
        <v>216</v>
      </c>
      <c r="BE175" s="110">
        <f t="shared" si="39"/>
        <v>0</v>
      </c>
      <c r="BF175" s="110">
        <f t="shared" si="40"/>
        <v>0</v>
      </c>
      <c r="BG175" s="110">
        <f t="shared" si="41"/>
        <v>0</v>
      </c>
      <c r="BH175" s="110">
        <f t="shared" si="42"/>
        <v>0</v>
      </c>
      <c r="BI175" s="110">
        <f t="shared" si="43"/>
        <v>0</v>
      </c>
      <c r="BJ175" s="14" t="s">
        <v>80</v>
      </c>
      <c r="BK175" s="110">
        <f t="shared" si="44"/>
        <v>0</v>
      </c>
      <c r="BL175" s="14" t="s">
        <v>247</v>
      </c>
      <c r="BM175" s="14" t="s">
        <v>295</v>
      </c>
    </row>
    <row r="176" spans="2:65" s="10" customFormat="1" ht="29.85" customHeight="1" x14ac:dyDescent="0.3">
      <c r="B176" s="150"/>
      <c r="C176" s="151"/>
      <c r="D176" s="160" t="s">
        <v>191</v>
      </c>
      <c r="E176" s="160"/>
      <c r="F176" s="160"/>
      <c r="G176" s="160"/>
      <c r="H176" s="160"/>
      <c r="I176" s="160"/>
      <c r="J176" s="160"/>
      <c r="K176" s="160"/>
      <c r="L176" s="160"/>
      <c r="M176" s="160"/>
      <c r="N176" s="242">
        <f>BK176</f>
        <v>0</v>
      </c>
      <c r="O176" s="243"/>
      <c r="P176" s="243"/>
      <c r="Q176" s="243"/>
      <c r="R176" s="153"/>
      <c r="T176" s="154"/>
      <c r="U176" s="151"/>
      <c r="V176" s="151"/>
      <c r="W176" s="155">
        <f>SUM(W177:W181)</f>
        <v>0</v>
      </c>
      <c r="X176" s="151"/>
      <c r="Y176" s="155">
        <f>SUM(Y177:Y181)</f>
        <v>21.823529999999998</v>
      </c>
      <c r="Z176" s="151"/>
      <c r="AA176" s="156">
        <f>SUM(AA177:AA181)</f>
        <v>0</v>
      </c>
      <c r="AR176" s="157" t="s">
        <v>80</v>
      </c>
      <c r="AT176" s="158" t="s">
        <v>68</v>
      </c>
      <c r="AU176" s="158" t="s">
        <v>76</v>
      </c>
      <c r="AY176" s="157" t="s">
        <v>216</v>
      </c>
      <c r="BK176" s="159">
        <f>SUM(BK177:BK181)</f>
        <v>0</v>
      </c>
    </row>
    <row r="177" spans="2:65" s="1" customFormat="1" ht="44.25" customHeight="1" x14ac:dyDescent="0.3">
      <c r="B177" s="132"/>
      <c r="C177" s="161" t="s">
        <v>308</v>
      </c>
      <c r="D177" s="161" t="s">
        <v>217</v>
      </c>
      <c r="E177" s="162"/>
      <c r="F177" s="246" t="s">
        <v>847</v>
      </c>
      <c r="G177" s="247"/>
      <c r="H177" s="247"/>
      <c r="I177" s="247"/>
      <c r="J177" s="163" t="s">
        <v>262</v>
      </c>
      <c r="K177" s="164">
        <v>293.13</v>
      </c>
      <c r="L177" s="233">
        <v>0</v>
      </c>
      <c r="M177" s="247"/>
      <c r="N177" s="248">
        <f>ROUND(L177*K177,2)</f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>V177*K177</f>
        <v>0</v>
      </c>
      <c r="X177" s="166">
        <v>7.4450005117183499E-2</v>
      </c>
      <c r="Y177" s="166">
        <f>X177*K177</f>
        <v>21.823529999999998</v>
      </c>
      <c r="Z177" s="166">
        <v>0</v>
      </c>
      <c r="AA177" s="167">
        <f>Z177*K177</f>
        <v>0</v>
      </c>
      <c r="AR177" s="14" t="s">
        <v>247</v>
      </c>
      <c r="AT177" s="14" t="s">
        <v>217</v>
      </c>
      <c r="AU177" s="14" t="s">
        <v>80</v>
      </c>
      <c r="AY177" s="14" t="s">
        <v>216</v>
      </c>
      <c r="BE177" s="110">
        <f>IF(U177="základná",N177,0)</f>
        <v>0</v>
      </c>
      <c r="BF177" s="110">
        <f>IF(U177="znížená",N177,0)</f>
        <v>0</v>
      </c>
      <c r="BG177" s="110">
        <f>IF(U177="zákl. prenesená",N177,0)</f>
        <v>0</v>
      </c>
      <c r="BH177" s="110">
        <f>IF(U177="zníž. prenesená",N177,0)</f>
        <v>0</v>
      </c>
      <c r="BI177" s="110">
        <f>IF(U177="nulová",N177,0)</f>
        <v>0</v>
      </c>
      <c r="BJ177" s="14" t="s">
        <v>80</v>
      </c>
      <c r="BK177" s="110">
        <f>ROUND(L177*K177,2)</f>
        <v>0</v>
      </c>
      <c r="BL177" s="14" t="s">
        <v>247</v>
      </c>
      <c r="BM177" s="14" t="s">
        <v>298</v>
      </c>
    </row>
    <row r="178" spans="2:65" s="1" customFormat="1" ht="31.5" customHeight="1" x14ac:dyDescent="0.3">
      <c r="B178" s="132"/>
      <c r="C178" s="168" t="s">
        <v>310</v>
      </c>
      <c r="D178" s="168" t="s">
        <v>250</v>
      </c>
      <c r="E178" s="169"/>
      <c r="F178" s="251" t="s">
        <v>849</v>
      </c>
      <c r="G178" s="252"/>
      <c r="H178" s="252"/>
      <c r="I178" s="252"/>
      <c r="J178" s="170" t="s">
        <v>262</v>
      </c>
      <c r="K178" s="171">
        <v>261.81400000000002</v>
      </c>
      <c r="L178" s="253">
        <v>0</v>
      </c>
      <c r="M178" s="252"/>
      <c r="N178" s="254">
        <f>ROUND(L178*K178,2)</f>
        <v>0</v>
      </c>
      <c r="O178" s="247"/>
      <c r="P178" s="247"/>
      <c r="Q178" s="247"/>
      <c r="R178" s="134"/>
      <c r="T178" s="165" t="s">
        <v>3</v>
      </c>
      <c r="U178" s="40" t="s">
        <v>36</v>
      </c>
      <c r="V178" s="32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4" t="s">
        <v>284</v>
      </c>
      <c r="AT178" s="14" t="s">
        <v>250</v>
      </c>
      <c r="AU178" s="14" t="s">
        <v>80</v>
      </c>
      <c r="AY178" s="14" t="s">
        <v>216</v>
      </c>
      <c r="BE178" s="110">
        <f>IF(U178="základná",N178,0)</f>
        <v>0</v>
      </c>
      <c r="BF178" s="110">
        <f>IF(U178="znížená",N178,0)</f>
        <v>0</v>
      </c>
      <c r="BG178" s="110">
        <f>IF(U178="zákl. prenesená",N178,0)</f>
        <v>0</v>
      </c>
      <c r="BH178" s="110">
        <f>IF(U178="zníž. prenesená",N178,0)</f>
        <v>0</v>
      </c>
      <c r="BI178" s="110">
        <f>IF(U178="nulová",N178,0)</f>
        <v>0</v>
      </c>
      <c r="BJ178" s="14" t="s">
        <v>80</v>
      </c>
      <c r="BK178" s="110">
        <f>ROUND(L178*K178,2)</f>
        <v>0</v>
      </c>
      <c r="BL178" s="14" t="s">
        <v>247</v>
      </c>
      <c r="BM178" s="14" t="s">
        <v>300</v>
      </c>
    </row>
    <row r="179" spans="2:65" s="1" customFormat="1" ht="22.5" customHeight="1" x14ac:dyDescent="0.3">
      <c r="B179" s="132"/>
      <c r="C179" s="168" t="s">
        <v>312</v>
      </c>
      <c r="D179" s="168" t="s">
        <v>250</v>
      </c>
      <c r="E179" s="169"/>
      <c r="F179" s="251" t="s">
        <v>1428</v>
      </c>
      <c r="G179" s="252"/>
      <c r="H179" s="252"/>
      <c r="I179" s="252"/>
      <c r="J179" s="170" t="s">
        <v>262</v>
      </c>
      <c r="K179" s="171">
        <v>261.81400000000002</v>
      </c>
      <c r="L179" s="253">
        <v>0</v>
      </c>
      <c r="M179" s="252"/>
      <c r="N179" s="254">
        <f>ROUND(L179*K179,2)</f>
        <v>0</v>
      </c>
      <c r="O179" s="247"/>
      <c r="P179" s="247"/>
      <c r="Q179" s="247"/>
      <c r="R179" s="134"/>
      <c r="T179" s="165" t="s">
        <v>3</v>
      </c>
      <c r="U179" s="40" t="s">
        <v>36</v>
      </c>
      <c r="V179" s="32"/>
      <c r="W179" s="166">
        <f>V179*K179</f>
        <v>0</v>
      </c>
      <c r="X179" s="166">
        <v>0</v>
      </c>
      <c r="Y179" s="166">
        <f>X179*K179</f>
        <v>0</v>
      </c>
      <c r="Z179" s="166">
        <v>0</v>
      </c>
      <c r="AA179" s="167">
        <f>Z179*K179</f>
        <v>0</v>
      </c>
      <c r="AR179" s="14" t="s">
        <v>284</v>
      </c>
      <c r="AT179" s="14" t="s">
        <v>250</v>
      </c>
      <c r="AU179" s="14" t="s">
        <v>80</v>
      </c>
      <c r="AY179" s="14" t="s">
        <v>216</v>
      </c>
      <c r="BE179" s="110">
        <f>IF(U179="základná",N179,0)</f>
        <v>0</v>
      </c>
      <c r="BF179" s="110">
        <f>IF(U179="znížená",N179,0)</f>
        <v>0</v>
      </c>
      <c r="BG179" s="110">
        <f>IF(U179="zákl. prenesená",N179,0)</f>
        <v>0</v>
      </c>
      <c r="BH179" s="110">
        <f>IF(U179="zníž. prenesená",N179,0)</f>
        <v>0</v>
      </c>
      <c r="BI179" s="110">
        <f>IF(U179="nulová",N179,0)</f>
        <v>0</v>
      </c>
      <c r="BJ179" s="14" t="s">
        <v>80</v>
      </c>
      <c r="BK179" s="110">
        <f>ROUND(L179*K179,2)</f>
        <v>0</v>
      </c>
      <c r="BL179" s="14" t="s">
        <v>247</v>
      </c>
      <c r="BM179" s="14" t="s">
        <v>302</v>
      </c>
    </row>
    <row r="180" spans="2:65" s="1" customFormat="1" ht="31.5" customHeight="1" x14ac:dyDescent="0.3">
      <c r="B180" s="132"/>
      <c r="C180" s="161" t="s">
        <v>314</v>
      </c>
      <c r="D180" s="161" t="s">
        <v>217</v>
      </c>
      <c r="E180" s="162"/>
      <c r="F180" s="246" t="s">
        <v>1219</v>
      </c>
      <c r="G180" s="247"/>
      <c r="H180" s="247"/>
      <c r="I180" s="247"/>
      <c r="J180" s="163" t="s">
        <v>558</v>
      </c>
      <c r="K180" s="172">
        <v>0</v>
      </c>
      <c r="L180" s="233">
        <v>0</v>
      </c>
      <c r="M180" s="247"/>
      <c r="N180" s="248">
        <f>ROUND(L180*K180,2)</f>
        <v>0</v>
      </c>
      <c r="O180" s="247"/>
      <c r="P180" s="247"/>
      <c r="Q180" s="247"/>
      <c r="R180" s="134"/>
      <c r="T180" s="165" t="s">
        <v>3</v>
      </c>
      <c r="U180" s="40" t="s">
        <v>36</v>
      </c>
      <c r="V180" s="32"/>
      <c r="W180" s="166">
        <f>V180*K180</f>
        <v>0</v>
      </c>
      <c r="X180" s="166">
        <v>0</v>
      </c>
      <c r="Y180" s="166">
        <f>X180*K180</f>
        <v>0</v>
      </c>
      <c r="Z180" s="166">
        <v>0</v>
      </c>
      <c r="AA180" s="167">
        <f>Z180*K180</f>
        <v>0</v>
      </c>
      <c r="AR180" s="14" t="s">
        <v>247</v>
      </c>
      <c r="AT180" s="14" t="s">
        <v>217</v>
      </c>
      <c r="AU180" s="14" t="s">
        <v>80</v>
      </c>
      <c r="AY180" s="14" t="s">
        <v>216</v>
      </c>
      <c r="BE180" s="110">
        <f>IF(U180="základná",N180,0)</f>
        <v>0</v>
      </c>
      <c r="BF180" s="110">
        <f>IF(U180="znížená",N180,0)</f>
        <v>0</v>
      </c>
      <c r="BG180" s="110">
        <f>IF(U180="zákl. prenesená",N180,0)</f>
        <v>0</v>
      </c>
      <c r="BH180" s="110">
        <f>IF(U180="zníž. prenesená",N180,0)</f>
        <v>0</v>
      </c>
      <c r="BI180" s="110">
        <f>IF(U180="nulová",N180,0)</f>
        <v>0</v>
      </c>
      <c r="BJ180" s="14" t="s">
        <v>80</v>
      </c>
      <c r="BK180" s="110">
        <f>ROUND(L180*K180,2)</f>
        <v>0</v>
      </c>
      <c r="BL180" s="14" t="s">
        <v>247</v>
      </c>
      <c r="BM180" s="14" t="s">
        <v>304</v>
      </c>
    </row>
    <row r="181" spans="2:65" s="1" customFormat="1" ht="31.5" customHeight="1" x14ac:dyDescent="0.3">
      <c r="B181" s="132"/>
      <c r="C181" s="161" t="s">
        <v>316</v>
      </c>
      <c r="D181" s="161" t="s">
        <v>217</v>
      </c>
      <c r="E181" s="162"/>
      <c r="F181" s="246" t="s">
        <v>1429</v>
      </c>
      <c r="G181" s="247"/>
      <c r="H181" s="247"/>
      <c r="I181" s="247"/>
      <c r="J181" s="163" t="s">
        <v>558</v>
      </c>
      <c r="K181" s="172">
        <v>0</v>
      </c>
      <c r="L181" s="233">
        <v>0</v>
      </c>
      <c r="M181" s="247"/>
      <c r="N181" s="248">
        <f>ROUND(L181*K181,2)</f>
        <v>0</v>
      </c>
      <c r="O181" s="247"/>
      <c r="P181" s="247"/>
      <c r="Q181" s="247"/>
      <c r="R181" s="134"/>
      <c r="T181" s="165" t="s">
        <v>3</v>
      </c>
      <c r="U181" s="40" t="s">
        <v>36</v>
      </c>
      <c r="V181" s="32"/>
      <c r="W181" s="166">
        <f>V181*K181</f>
        <v>0</v>
      </c>
      <c r="X181" s="166">
        <v>0</v>
      </c>
      <c r="Y181" s="166">
        <f>X181*K181</f>
        <v>0</v>
      </c>
      <c r="Z181" s="166">
        <v>0</v>
      </c>
      <c r="AA181" s="167">
        <f>Z181*K181</f>
        <v>0</v>
      </c>
      <c r="AR181" s="14" t="s">
        <v>247</v>
      </c>
      <c r="AT181" s="14" t="s">
        <v>217</v>
      </c>
      <c r="AU181" s="14" t="s">
        <v>80</v>
      </c>
      <c r="AY181" s="14" t="s">
        <v>216</v>
      </c>
      <c r="BE181" s="110">
        <f>IF(U181="základná",N181,0)</f>
        <v>0</v>
      </c>
      <c r="BF181" s="110">
        <f>IF(U181="znížená",N181,0)</f>
        <v>0</v>
      </c>
      <c r="BG181" s="110">
        <f>IF(U181="zákl. prenesená",N181,0)</f>
        <v>0</v>
      </c>
      <c r="BH181" s="110">
        <f>IF(U181="zníž. prenesená",N181,0)</f>
        <v>0</v>
      </c>
      <c r="BI181" s="110">
        <f>IF(U181="nulová",N181,0)</f>
        <v>0</v>
      </c>
      <c r="BJ181" s="14" t="s">
        <v>80</v>
      </c>
      <c r="BK181" s="110">
        <f>ROUND(L181*K181,2)</f>
        <v>0</v>
      </c>
      <c r="BL181" s="14" t="s">
        <v>247</v>
      </c>
      <c r="BM181" s="14" t="s">
        <v>306</v>
      </c>
    </row>
    <row r="182" spans="2:65" s="1" customFormat="1" ht="49.9" customHeight="1" x14ac:dyDescent="0.35">
      <c r="B182" s="31"/>
      <c r="C182" s="32"/>
      <c r="D182" s="152" t="s">
        <v>874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249">
        <f t="shared" ref="N182:N187" si="45">BK182</f>
        <v>0</v>
      </c>
      <c r="O182" s="250"/>
      <c r="P182" s="250"/>
      <c r="Q182" s="250"/>
      <c r="R182" s="33"/>
      <c r="T182" s="70"/>
      <c r="U182" s="32"/>
      <c r="V182" s="32"/>
      <c r="W182" s="32"/>
      <c r="X182" s="32"/>
      <c r="Y182" s="32"/>
      <c r="Z182" s="32"/>
      <c r="AA182" s="71"/>
      <c r="AT182" s="14" t="s">
        <v>68</v>
      </c>
      <c r="AU182" s="14" t="s">
        <v>69</v>
      </c>
      <c r="AY182" s="14" t="s">
        <v>875</v>
      </c>
      <c r="BK182" s="110">
        <f>SUM(BK183:BK187)</f>
        <v>0</v>
      </c>
    </row>
    <row r="183" spans="2:65" s="1" customFormat="1" ht="22.35" customHeight="1" x14ac:dyDescent="0.3">
      <c r="B183" s="31"/>
      <c r="C183" s="173" t="s">
        <v>3</v>
      </c>
      <c r="D183" s="173" t="s">
        <v>217</v>
      </c>
      <c r="E183" s="174"/>
      <c r="F183" s="231" t="s">
        <v>3</v>
      </c>
      <c r="G183" s="232"/>
      <c r="H183" s="232"/>
      <c r="I183" s="232"/>
      <c r="J183" s="175" t="s">
        <v>3</v>
      </c>
      <c r="K183" s="172"/>
      <c r="L183" s="233"/>
      <c r="M183" s="234"/>
      <c r="N183" s="235">
        <f t="shared" si="45"/>
        <v>0</v>
      </c>
      <c r="O183" s="234"/>
      <c r="P183" s="234"/>
      <c r="Q183" s="234"/>
      <c r="R183" s="33"/>
      <c r="T183" s="165" t="s">
        <v>3</v>
      </c>
      <c r="U183" s="176" t="s">
        <v>36</v>
      </c>
      <c r="V183" s="32"/>
      <c r="W183" s="32"/>
      <c r="X183" s="32"/>
      <c r="Y183" s="32"/>
      <c r="Z183" s="32"/>
      <c r="AA183" s="71"/>
      <c r="AT183" s="14" t="s">
        <v>875</v>
      </c>
      <c r="AU183" s="14" t="s">
        <v>76</v>
      </c>
      <c r="AY183" s="14" t="s">
        <v>875</v>
      </c>
      <c r="BE183" s="110">
        <f>IF(U183="základná",N183,0)</f>
        <v>0</v>
      </c>
      <c r="BF183" s="110">
        <f>IF(U183="znížená",N183,0)</f>
        <v>0</v>
      </c>
      <c r="BG183" s="110">
        <f>IF(U183="zákl. prenesená",N183,0)</f>
        <v>0</v>
      </c>
      <c r="BH183" s="110">
        <f>IF(U183="zníž. prenesená",N183,0)</f>
        <v>0</v>
      </c>
      <c r="BI183" s="110">
        <f>IF(U183="nulová",N183,0)</f>
        <v>0</v>
      </c>
      <c r="BJ183" s="14" t="s">
        <v>80</v>
      </c>
      <c r="BK183" s="110">
        <f>L183*K183</f>
        <v>0</v>
      </c>
    </row>
    <row r="184" spans="2:65" s="1" customFormat="1" ht="22.35" customHeight="1" x14ac:dyDescent="0.3">
      <c r="B184" s="31"/>
      <c r="C184" s="173" t="s">
        <v>3</v>
      </c>
      <c r="D184" s="173" t="s">
        <v>217</v>
      </c>
      <c r="E184" s="174"/>
      <c r="F184" s="231" t="s">
        <v>3</v>
      </c>
      <c r="G184" s="232"/>
      <c r="H184" s="232"/>
      <c r="I184" s="232"/>
      <c r="J184" s="175" t="s">
        <v>3</v>
      </c>
      <c r="K184" s="172"/>
      <c r="L184" s="233"/>
      <c r="M184" s="234"/>
      <c r="N184" s="235">
        <f t="shared" si="45"/>
        <v>0</v>
      </c>
      <c r="O184" s="234"/>
      <c r="P184" s="234"/>
      <c r="Q184" s="234"/>
      <c r="R184" s="33"/>
      <c r="T184" s="165" t="s">
        <v>3</v>
      </c>
      <c r="U184" s="176" t="s">
        <v>36</v>
      </c>
      <c r="V184" s="32"/>
      <c r="W184" s="32"/>
      <c r="X184" s="32"/>
      <c r="Y184" s="32"/>
      <c r="Z184" s="32"/>
      <c r="AA184" s="71"/>
      <c r="AT184" s="14" t="s">
        <v>875</v>
      </c>
      <c r="AU184" s="14" t="s">
        <v>76</v>
      </c>
      <c r="AY184" s="14" t="s">
        <v>875</v>
      </c>
      <c r="BE184" s="110">
        <f>IF(U184="základná",N184,0)</f>
        <v>0</v>
      </c>
      <c r="BF184" s="110">
        <f>IF(U184="znížená",N184,0)</f>
        <v>0</v>
      </c>
      <c r="BG184" s="110">
        <f>IF(U184="zákl. prenesená",N184,0)</f>
        <v>0</v>
      </c>
      <c r="BH184" s="110">
        <f>IF(U184="zníž. prenesená",N184,0)</f>
        <v>0</v>
      </c>
      <c r="BI184" s="110">
        <f>IF(U184="nulová",N184,0)</f>
        <v>0</v>
      </c>
      <c r="BJ184" s="14" t="s">
        <v>80</v>
      </c>
      <c r="BK184" s="110">
        <f>L184*K184</f>
        <v>0</v>
      </c>
    </row>
    <row r="185" spans="2:65" s="1" customFormat="1" ht="22.35" customHeight="1" x14ac:dyDescent="0.3">
      <c r="B185" s="31"/>
      <c r="C185" s="173" t="s">
        <v>3</v>
      </c>
      <c r="D185" s="173" t="s">
        <v>217</v>
      </c>
      <c r="E185" s="174"/>
      <c r="F185" s="231" t="s">
        <v>3</v>
      </c>
      <c r="G185" s="232"/>
      <c r="H185" s="232"/>
      <c r="I185" s="232"/>
      <c r="J185" s="175" t="s">
        <v>3</v>
      </c>
      <c r="K185" s="172"/>
      <c r="L185" s="233"/>
      <c r="M185" s="234"/>
      <c r="N185" s="235">
        <f t="shared" si="45"/>
        <v>0</v>
      </c>
      <c r="O185" s="234"/>
      <c r="P185" s="234"/>
      <c r="Q185" s="234"/>
      <c r="R185" s="33"/>
      <c r="T185" s="165" t="s">
        <v>3</v>
      </c>
      <c r="U185" s="176" t="s">
        <v>36</v>
      </c>
      <c r="V185" s="32"/>
      <c r="W185" s="32"/>
      <c r="X185" s="32"/>
      <c r="Y185" s="32"/>
      <c r="Z185" s="32"/>
      <c r="AA185" s="71"/>
      <c r="AT185" s="14" t="s">
        <v>875</v>
      </c>
      <c r="AU185" s="14" t="s">
        <v>76</v>
      </c>
      <c r="AY185" s="14" t="s">
        <v>875</v>
      </c>
      <c r="BE185" s="110">
        <f>IF(U185="základná",N185,0)</f>
        <v>0</v>
      </c>
      <c r="BF185" s="110">
        <f>IF(U185="znížená",N185,0)</f>
        <v>0</v>
      </c>
      <c r="BG185" s="110">
        <f>IF(U185="zákl. prenesená",N185,0)</f>
        <v>0</v>
      </c>
      <c r="BH185" s="110">
        <f>IF(U185="zníž. prenesená",N185,0)</f>
        <v>0</v>
      </c>
      <c r="BI185" s="110">
        <f>IF(U185="nulová",N185,0)</f>
        <v>0</v>
      </c>
      <c r="BJ185" s="14" t="s">
        <v>80</v>
      </c>
      <c r="BK185" s="110">
        <f>L185*K185</f>
        <v>0</v>
      </c>
    </row>
    <row r="186" spans="2:65" s="1" customFormat="1" ht="22.35" customHeight="1" x14ac:dyDescent="0.3">
      <c r="B186" s="31"/>
      <c r="C186" s="173" t="s">
        <v>3</v>
      </c>
      <c r="D186" s="173" t="s">
        <v>217</v>
      </c>
      <c r="E186" s="174" t="s">
        <v>3</v>
      </c>
      <c r="F186" s="231" t="s">
        <v>3</v>
      </c>
      <c r="G186" s="232"/>
      <c r="H186" s="232"/>
      <c r="I186" s="232"/>
      <c r="J186" s="175" t="s">
        <v>3</v>
      </c>
      <c r="K186" s="172"/>
      <c r="L186" s="233"/>
      <c r="M186" s="234"/>
      <c r="N186" s="235">
        <f t="shared" si="45"/>
        <v>0</v>
      </c>
      <c r="O186" s="234"/>
      <c r="P186" s="234"/>
      <c r="Q186" s="234"/>
      <c r="R186" s="33"/>
      <c r="T186" s="165" t="s">
        <v>3</v>
      </c>
      <c r="U186" s="176" t="s">
        <v>36</v>
      </c>
      <c r="V186" s="32"/>
      <c r="W186" s="32"/>
      <c r="X186" s="32"/>
      <c r="Y186" s="32"/>
      <c r="Z186" s="32"/>
      <c r="AA186" s="71"/>
      <c r="AT186" s="14" t="s">
        <v>875</v>
      </c>
      <c r="AU186" s="14" t="s">
        <v>76</v>
      </c>
      <c r="AY186" s="14" t="s">
        <v>875</v>
      </c>
      <c r="BE186" s="110">
        <f>IF(U186="základná",N186,0)</f>
        <v>0</v>
      </c>
      <c r="BF186" s="110">
        <f>IF(U186="znížená",N186,0)</f>
        <v>0</v>
      </c>
      <c r="BG186" s="110">
        <f>IF(U186="zákl. prenesená",N186,0)</f>
        <v>0</v>
      </c>
      <c r="BH186" s="110">
        <f>IF(U186="zníž. prenesená",N186,0)</f>
        <v>0</v>
      </c>
      <c r="BI186" s="110">
        <f>IF(U186="nulová",N186,0)</f>
        <v>0</v>
      </c>
      <c r="BJ186" s="14" t="s">
        <v>80</v>
      </c>
      <c r="BK186" s="110">
        <f>L186*K186</f>
        <v>0</v>
      </c>
    </row>
    <row r="187" spans="2:65" s="1" customFormat="1" ht="22.35" customHeight="1" x14ac:dyDescent="0.3">
      <c r="B187" s="31"/>
      <c r="C187" s="173" t="s">
        <v>3</v>
      </c>
      <c r="D187" s="173" t="s">
        <v>217</v>
      </c>
      <c r="E187" s="174" t="s">
        <v>3</v>
      </c>
      <c r="F187" s="231" t="s">
        <v>3</v>
      </c>
      <c r="G187" s="232"/>
      <c r="H187" s="232"/>
      <c r="I187" s="232"/>
      <c r="J187" s="175" t="s">
        <v>3</v>
      </c>
      <c r="K187" s="172"/>
      <c r="L187" s="233"/>
      <c r="M187" s="234"/>
      <c r="N187" s="235">
        <f t="shared" si="45"/>
        <v>0</v>
      </c>
      <c r="O187" s="234"/>
      <c r="P187" s="234"/>
      <c r="Q187" s="234"/>
      <c r="R187" s="33"/>
      <c r="T187" s="165" t="s">
        <v>3</v>
      </c>
      <c r="U187" s="176" t="s">
        <v>36</v>
      </c>
      <c r="V187" s="52"/>
      <c r="W187" s="52"/>
      <c r="X187" s="52"/>
      <c r="Y187" s="52"/>
      <c r="Z187" s="52"/>
      <c r="AA187" s="54"/>
      <c r="AT187" s="14" t="s">
        <v>875</v>
      </c>
      <c r="AU187" s="14" t="s">
        <v>76</v>
      </c>
      <c r="AY187" s="14" t="s">
        <v>875</v>
      </c>
      <c r="BE187" s="110">
        <f>IF(U187="základná",N187,0)</f>
        <v>0</v>
      </c>
      <c r="BF187" s="110">
        <f>IF(U187="znížená",N187,0)</f>
        <v>0</v>
      </c>
      <c r="BG187" s="110">
        <f>IF(U187="zákl. prenesená",N187,0)</f>
        <v>0</v>
      </c>
      <c r="BH187" s="110">
        <f>IF(U187="zníž. prenesená",N187,0)</f>
        <v>0</v>
      </c>
      <c r="BI187" s="110">
        <f>IF(U187="nulová",N187,0)</f>
        <v>0</v>
      </c>
      <c r="BJ187" s="14" t="s">
        <v>80</v>
      </c>
      <c r="BK187" s="110">
        <f>L187*K187</f>
        <v>0</v>
      </c>
    </row>
    <row r="188" spans="2:65" s="1" customFormat="1" ht="6.95" customHeight="1" x14ac:dyDescent="0.3"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7"/>
    </row>
  </sheetData>
  <mergeCells count="24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H1:K1"/>
    <mergeCell ref="S2:AC2"/>
    <mergeCell ref="F187:I187"/>
    <mergeCell ref="L187:M187"/>
    <mergeCell ref="N187:Q187"/>
    <mergeCell ref="N126:Q126"/>
    <mergeCell ref="N127:Q127"/>
    <mergeCell ref="N128:Q128"/>
    <mergeCell ref="N136:Q136"/>
    <mergeCell ref="N144:Q144"/>
    <mergeCell ref="N156:Q156"/>
    <mergeCell ref="N159:Q159"/>
    <mergeCell ref="N160:Q160"/>
    <mergeCell ref="N176:Q176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</mergeCells>
  <dataValidations count="2">
    <dataValidation type="list" allowBlank="1" showInputMessage="1" showErrorMessage="1" error="Povolené sú hodnoty K a M." sqref="D183:D188">
      <formula1>"K,M"</formula1>
    </dataValidation>
    <dataValidation type="list" allowBlank="1" showInputMessage="1" showErrorMessage="1" error="Povolené sú hodnoty základná, znížená, nulová." sqref="U183:U188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5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5"/>
  <sheetViews>
    <sheetView showGridLines="0" workbookViewId="0">
      <pane ySplit="1" topLeftCell="A165" activePane="bottomLeft" state="frozen"/>
      <selection pane="bottomLeft" activeCell="E124" sqref="E124:E17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121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1430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N95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ROUND((((SUM(BE95:BE102)+SUM(BE121:BE168))+SUM(BE170:BE174))),2)</f>
        <v>0</v>
      </c>
      <c r="I33" s="185"/>
      <c r="J33" s="185"/>
      <c r="K33" s="32"/>
      <c r="L33" s="32"/>
      <c r="M33" s="267">
        <f>ROUND(((ROUND((SUM(BE95:BE102)+SUM(BE121:BE168)), 2)*F33)+SUM(BE170:BE174)*F33),2)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ROUND((((SUM(BF95:BF102)+SUM(BF121:BF168))+SUM(BF170:BF174))),2)</f>
        <v>0</v>
      </c>
      <c r="I34" s="185"/>
      <c r="J34" s="185"/>
      <c r="K34" s="32"/>
      <c r="L34" s="32"/>
      <c r="M34" s="267">
        <f>ROUND(((ROUND((SUM(BF95:BF102)+SUM(BF121:BF168)), 2)*F34)+SUM(BF170:BF174)*F34),2)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ROUND((((SUM(BG95:BG102)+SUM(BG121:BG168))+SUM(BG170:BG174))),2)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ROUND((((SUM(BH95:BH102)+SUM(BH121:BH168))+SUM(BH170:BH174))),2)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ROUND((((SUM(BI95:BI102)+SUM(BI121:BI168))+SUM(BI170:BI174))),2)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07 - SO 302 Elektrická prípojka NN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65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65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65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65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65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65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65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65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65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N121</f>
        <v>0</v>
      </c>
      <c r="O89" s="185"/>
      <c r="P89" s="185"/>
      <c r="Q89" s="185"/>
      <c r="R89" s="33"/>
      <c r="AU89" s="14" t="s">
        <v>167</v>
      </c>
    </row>
    <row r="90" spans="2:65" s="7" customFormat="1" ht="24.95" customHeight="1" x14ac:dyDescent="0.3">
      <c r="B90" s="124"/>
      <c r="C90" s="125"/>
      <c r="D90" s="126" t="s">
        <v>877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N122</f>
        <v>0</v>
      </c>
      <c r="O90" s="263"/>
      <c r="P90" s="263"/>
      <c r="Q90" s="263"/>
      <c r="R90" s="127"/>
    </row>
    <row r="91" spans="2:65" s="8" customFormat="1" ht="19.899999999999999" customHeight="1" x14ac:dyDescent="0.3">
      <c r="B91" s="128"/>
      <c r="C91" s="95"/>
      <c r="D91" s="106" t="s">
        <v>878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N123</f>
        <v>0</v>
      </c>
      <c r="O91" s="191"/>
      <c r="P91" s="191"/>
      <c r="Q91" s="191"/>
      <c r="R91" s="129"/>
    </row>
    <row r="92" spans="2:65" s="8" customFormat="1" ht="19.899999999999999" customHeight="1" x14ac:dyDescent="0.3">
      <c r="B92" s="128"/>
      <c r="C92" s="95"/>
      <c r="D92" s="106" t="s">
        <v>879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N145</f>
        <v>0</v>
      </c>
      <c r="O92" s="191"/>
      <c r="P92" s="191"/>
      <c r="Q92" s="191"/>
      <c r="R92" s="129"/>
    </row>
    <row r="93" spans="2:65" s="7" customFormat="1" ht="21.75" customHeight="1" x14ac:dyDescent="0.35">
      <c r="B93" s="124"/>
      <c r="C93" s="125"/>
      <c r="D93" s="126" t="s">
        <v>193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8">
        <f>N169</f>
        <v>0</v>
      </c>
      <c r="O93" s="263"/>
      <c r="P93" s="263"/>
      <c r="Q93" s="263"/>
      <c r="R93" s="127"/>
    </row>
    <row r="94" spans="2:65" s="1" customFormat="1" ht="21.75" customHeight="1" x14ac:dyDescent="0.3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65" s="1" customFormat="1" ht="29.25" customHeight="1" x14ac:dyDescent="0.3">
      <c r="B95" s="31"/>
      <c r="C95" s="123" t="s">
        <v>194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64">
        <f>ROUND(N96+N97+N98+N99+N100+N101,2)</f>
        <v>0</v>
      </c>
      <c r="O95" s="185"/>
      <c r="P95" s="185"/>
      <c r="Q95" s="185"/>
      <c r="R95" s="33"/>
      <c r="T95" s="130"/>
      <c r="U95" s="131" t="s">
        <v>33</v>
      </c>
    </row>
    <row r="96" spans="2:65" s="1" customFormat="1" ht="18" customHeight="1" x14ac:dyDescent="0.3">
      <c r="B96" s="132"/>
      <c r="C96" s="133"/>
      <c r="D96" s="184" t="s">
        <v>195</v>
      </c>
      <c r="E96" s="260"/>
      <c r="F96" s="260"/>
      <c r="G96" s="260"/>
      <c r="H96" s="260"/>
      <c r="I96" s="133"/>
      <c r="J96" s="133"/>
      <c r="K96" s="133"/>
      <c r="L96" s="133"/>
      <c r="M96" s="133"/>
      <c r="N96" s="186">
        <f>ROUND(N89*T96,2)</f>
        <v>0</v>
      </c>
      <c r="O96" s="260"/>
      <c r="P96" s="260"/>
      <c r="Q96" s="260"/>
      <c r="R96" s="134"/>
      <c r="S96" s="133"/>
      <c r="T96" s="135"/>
      <c r="U96" s="136" t="s">
        <v>36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140</v>
      </c>
      <c r="AZ96" s="137"/>
      <c r="BA96" s="137"/>
      <c r="BB96" s="137"/>
      <c r="BC96" s="137"/>
      <c r="BD96" s="137"/>
      <c r="BE96" s="139">
        <f t="shared" ref="BE96:BE101" si="0">IF(U96="základná",N96,0)</f>
        <v>0</v>
      </c>
      <c r="BF96" s="139">
        <f t="shared" ref="BF96:BF101" si="1">IF(U96="znížená",N96,0)</f>
        <v>0</v>
      </c>
      <c r="BG96" s="139">
        <f t="shared" ref="BG96:BG101" si="2">IF(U96="zákl. prenesená",N96,0)</f>
        <v>0</v>
      </c>
      <c r="BH96" s="139">
        <f t="shared" ref="BH96:BH101" si="3">IF(U96="zníž. prenesená",N96,0)</f>
        <v>0</v>
      </c>
      <c r="BI96" s="139">
        <f t="shared" ref="BI96:BI101" si="4">IF(U96="nulová",N96,0)</f>
        <v>0</v>
      </c>
      <c r="BJ96" s="138" t="s">
        <v>80</v>
      </c>
      <c r="BK96" s="137"/>
      <c r="BL96" s="137"/>
      <c r="BM96" s="137"/>
    </row>
    <row r="97" spans="2:65" s="1" customFormat="1" ht="18" customHeight="1" x14ac:dyDescent="0.3">
      <c r="B97" s="132"/>
      <c r="C97" s="133"/>
      <c r="D97" s="184" t="s">
        <v>196</v>
      </c>
      <c r="E97" s="260"/>
      <c r="F97" s="260"/>
      <c r="G97" s="260"/>
      <c r="H97" s="260"/>
      <c r="I97" s="133"/>
      <c r="J97" s="133"/>
      <c r="K97" s="133"/>
      <c r="L97" s="133"/>
      <c r="M97" s="133"/>
      <c r="N97" s="186">
        <f>ROUND(N89*T97,2)</f>
        <v>0</v>
      </c>
      <c r="O97" s="260"/>
      <c r="P97" s="260"/>
      <c r="Q97" s="260"/>
      <c r="R97" s="134"/>
      <c r="S97" s="133"/>
      <c r="T97" s="135"/>
      <c r="U97" s="136" t="s">
        <v>36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140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80</v>
      </c>
      <c r="BK97" s="137"/>
      <c r="BL97" s="137"/>
      <c r="BM97" s="137"/>
    </row>
    <row r="98" spans="2:65" s="1" customFormat="1" ht="18" customHeight="1" x14ac:dyDescent="0.3">
      <c r="B98" s="132"/>
      <c r="C98" s="133"/>
      <c r="D98" s="184" t="s">
        <v>197</v>
      </c>
      <c r="E98" s="260"/>
      <c r="F98" s="260"/>
      <c r="G98" s="260"/>
      <c r="H98" s="260"/>
      <c r="I98" s="133"/>
      <c r="J98" s="133"/>
      <c r="K98" s="133"/>
      <c r="L98" s="133"/>
      <c r="M98" s="133"/>
      <c r="N98" s="186">
        <f>ROUND(N89*T98,2)</f>
        <v>0</v>
      </c>
      <c r="O98" s="260"/>
      <c r="P98" s="260"/>
      <c r="Q98" s="260"/>
      <c r="R98" s="134"/>
      <c r="S98" s="133"/>
      <c r="T98" s="135"/>
      <c r="U98" s="136" t="s">
        <v>36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140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80</v>
      </c>
      <c r="BK98" s="137"/>
      <c r="BL98" s="137"/>
      <c r="BM98" s="137"/>
    </row>
    <row r="99" spans="2:65" s="1" customFormat="1" ht="18" customHeight="1" x14ac:dyDescent="0.3">
      <c r="B99" s="132"/>
      <c r="C99" s="133"/>
      <c r="D99" s="184" t="s">
        <v>198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ROUND(N89*T99,2)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199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ROUND(N89*T100,2)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40" t="s">
        <v>200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86">
        <f>ROUND(N89*T101,2)</f>
        <v>0</v>
      </c>
      <c r="O101" s="260"/>
      <c r="P101" s="260"/>
      <c r="Q101" s="260"/>
      <c r="R101" s="134"/>
      <c r="S101" s="133"/>
      <c r="T101" s="141"/>
      <c r="U101" s="142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201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29.25" customHeight="1" x14ac:dyDescent="0.3">
      <c r="B103" s="31"/>
      <c r="C103" s="115" t="s">
        <v>153</v>
      </c>
      <c r="D103" s="116"/>
      <c r="E103" s="116"/>
      <c r="F103" s="116"/>
      <c r="G103" s="116"/>
      <c r="H103" s="116"/>
      <c r="I103" s="116"/>
      <c r="J103" s="116"/>
      <c r="K103" s="116"/>
      <c r="L103" s="190">
        <f>ROUND(SUM(N89+N95),2)</f>
        <v>0</v>
      </c>
      <c r="M103" s="261"/>
      <c r="N103" s="261"/>
      <c r="O103" s="261"/>
      <c r="P103" s="261"/>
      <c r="Q103" s="261"/>
      <c r="R103" s="33"/>
    </row>
    <row r="104" spans="2:65" s="1" customFormat="1" ht="6.95" customHeight="1" x14ac:dyDescent="0.3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65" s="1" customFormat="1" ht="6.95" customHeight="1" x14ac:dyDescent="0.3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65" s="1" customFormat="1" ht="36.950000000000003" customHeight="1" x14ac:dyDescent="0.3">
      <c r="B109" s="31"/>
      <c r="C109" s="209" t="s">
        <v>202</v>
      </c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33"/>
    </row>
    <row r="110" spans="2:65" s="1" customFormat="1" ht="6.95" customHeight="1" x14ac:dyDescent="0.3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5" s="1" customFormat="1" ht="30" customHeight="1" x14ac:dyDescent="0.3">
      <c r="B111" s="31"/>
      <c r="C111" s="26" t="s">
        <v>15</v>
      </c>
      <c r="D111" s="32"/>
      <c r="E111" s="32"/>
      <c r="F111" s="262" t="str">
        <f>F6</f>
        <v>Cintorín Nitra-Chrenova</v>
      </c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32"/>
      <c r="R111" s="33"/>
    </row>
    <row r="112" spans="2:65" ht="30" customHeight="1" x14ac:dyDescent="0.3">
      <c r="B112" s="18"/>
      <c r="C112" s="26" t="s">
        <v>156</v>
      </c>
      <c r="D112" s="19"/>
      <c r="E112" s="19"/>
      <c r="F112" s="262" t="s">
        <v>157</v>
      </c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19"/>
      <c r="R112" s="20"/>
    </row>
    <row r="113" spans="2:65" s="1" customFormat="1" ht="36.950000000000003" customHeight="1" x14ac:dyDescent="0.3">
      <c r="B113" s="31"/>
      <c r="C113" s="65" t="s">
        <v>158</v>
      </c>
      <c r="D113" s="32"/>
      <c r="E113" s="32"/>
      <c r="F113" s="210" t="str">
        <f>F8</f>
        <v>07 - SO 302 Elektrická prípojka NN</v>
      </c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32"/>
      <c r="R113" s="33"/>
    </row>
    <row r="114" spans="2:65" s="1" customFormat="1" ht="6.95" customHeight="1" x14ac:dyDescent="0.3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8" customHeight="1" x14ac:dyDescent="0.3">
      <c r="B115" s="31"/>
      <c r="C115" s="26" t="s">
        <v>18</v>
      </c>
      <c r="D115" s="32"/>
      <c r="E115" s="32"/>
      <c r="F115" s="24" t="str">
        <f>F10</f>
        <v xml:space="preserve"> </v>
      </c>
      <c r="G115" s="32"/>
      <c r="H115" s="32"/>
      <c r="I115" s="32"/>
      <c r="J115" s="32"/>
      <c r="K115" s="26" t="s">
        <v>20</v>
      </c>
      <c r="L115" s="32"/>
      <c r="M115" s="255" t="str">
        <f>IF(O10="","",O10)</f>
        <v>28.2.2017</v>
      </c>
      <c r="N115" s="185"/>
      <c r="O115" s="185"/>
      <c r="P115" s="185"/>
      <c r="Q115" s="32"/>
      <c r="R115" s="33"/>
    </row>
    <row r="116" spans="2:65" s="1" customFormat="1" ht="6.95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5" x14ac:dyDescent="0.3">
      <c r="B117" s="31"/>
      <c r="C117" s="26" t="s">
        <v>22</v>
      </c>
      <c r="D117" s="32"/>
      <c r="E117" s="32"/>
      <c r="F117" s="24" t="str">
        <f>E13</f>
        <v xml:space="preserve"> </v>
      </c>
      <c r="G117" s="32"/>
      <c r="H117" s="32"/>
      <c r="I117" s="32"/>
      <c r="J117" s="32"/>
      <c r="K117" s="26" t="s">
        <v>27</v>
      </c>
      <c r="L117" s="32"/>
      <c r="M117" s="222" t="str">
        <f>E19</f>
        <v xml:space="preserve"> </v>
      </c>
      <c r="N117" s="185"/>
      <c r="O117" s="185"/>
      <c r="P117" s="185"/>
      <c r="Q117" s="185"/>
      <c r="R117" s="33"/>
    </row>
    <row r="118" spans="2:65" s="1" customFormat="1" ht="14.45" customHeight="1" x14ac:dyDescent="0.3">
      <c r="B118" s="31"/>
      <c r="C118" s="26" t="s">
        <v>25</v>
      </c>
      <c r="D118" s="32"/>
      <c r="E118" s="32"/>
      <c r="F118" s="24" t="str">
        <f>IF(E16="","",E16)</f>
        <v>Vyplň údaj</v>
      </c>
      <c r="G118" s="32"/>
      <c r="H118" s="32"/>
      <c r="I118" s="32"/>
      <c r="J118" s="32"/>
      <c r="K118" s="26" t="s">
        <v>28</v>
      </c>
      <c r="L118" s="32"/>
      <c r="M118" s="222" t="str">
        <f>E22</f>
        <v xml:space="preserve"> </v>
      </c>
      <c r="N118" s="185"/>
      <c r="O118" s="185"/>
      <c r="P118" s="185"/>
      <c r="Q118" s="185"/>
      <c r="R118" s="33"/>
    </row>
    <row r="119" spans="2:65" s="1" customFormat="1" ht="10.3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9" customFormat="1" ht="29.25" customHeight="1" x14ac:dyDescent="0.3">
      <c r="B120" s="143"/>
      <c r="C120" s="144" t="s">
        <v>203</v>
      </c>
      <c r="D120" s="145" t="s">
        <v>204</v>
      </c>
      <c r="E120" s="145" t="s">
        <v>51</v>
      </c>
      <c r="F120" s="256" t="s">
        <v>205</v>
      </c>
      <c r="G120" s="257"/>
      <c r="H120" s="257"/>
      <c r="I120" s="257"/>
      <c r="J120" s="145" t="s">
        <v>206</v>
      </c>
      <c r="K120" s="145" t="s">
        <v>207</v>
      </c>
      <c r="L120" s="258" t="s">
        <v>208</v>
      </c>
      <c r="M120" s="257"/>
      <c r="N120" s="256" t="s">
        <v>165</v>
      </c>
      <c r="O120" s="257"/>
      <c r="P120" s="257"/>
      <c r="Q120" s="259"/>
      <c r="R120" s="146"/>
      <c r="T120" s="73" t="s">
        <v>209</v>
      </c>
      <c r="U120" s="74" t="s">
        <v>33</v>
      </c>
      <c r="V120" s="74" t="s">
        <v>210</v>
      </c>
      <c r="W120" s="74" t="s">
        <v>211</v>
      </c>
      <c r="X120" s="74" t="s">
        <v>212</v>
      </c>
      <c r="Y120" s="74" t="s">
        <v>213</v>
      </c>
      <c r="Z120" s="74" t="s">
        <v>214</v>
      </c>
      <c r="AA120" s="75" t="s">
        <v>215</v>
      </c>
    </row>
    <row r="121" spans="2:65" s="1" customFormat="1" ht="29.25" customHeight="1" x14ac:dyDescent="0.35">
      <c r="B121" s="31"/>
      <c r="C121" s="77" t="s">
        <v>162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36">
        <f>BK121</f>
        <v>0</v>
      </c>
      <c r="O121" s="237"/>
      <c r="P121" s="237"/>
      <c r="Q121" s="237"/>
      <c r="R121" s="33"/>
      <c r="T121" s="76"/>
      <c r="U121" s="47"/>
      <c r="V121" s="47"/>
      <c r="W121" s="147">
        <f>W122+W169</f>
        <v>0</v>
      </c>
      <c r="X121" s="47"/>
      <c r="Y121" s="147">
        <f>Y122+Y169</f>
        <v>0</v>
      </c>
      <c r="Z121" s="47"/>
      <c r="AA121" s="148">
        <f>AA122+AA169</f>
        <v>0</v>
      </c>
      <c r="AT121" s="14" t="s">
        <v>68</v>
      </c>
      <c r="AU121" s="14" t="s">
        <v>167</v>
      </c>
      <c r="BK121" s="149">
        <f>BK122+BK169</f>
        <v>0</v>
      </c>
    </row>
    <row r="122" spans="2:65" s="10" customFormat="1" ht="37.35" customHeight="1" x14ac:dyDescent="0.35">
      <c r="B122" s="150"/>
      <c r="C122" s="151"/>
      <c r="D122" s="152" t="s">
        <v>877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8">
        <f>BK122</f>
        <v>0</v>
      </c>
      <c r="O122" s="239"/>
      <c r="P122" s="239"/>
      <c r="Q122" s="239"/>
      <c r="R122" s="153"/>
      <c r="T122" s="154"/>
      <c r="U122" s="151"/>
      <c r="V122" s="151"/>
      <c r="W122" s="155">
        <f>W123+W145</f>
        <v>0</v>
      </c>
      <c r="X122" s="151"/>
      <c r="Y122" s="155">
        <f>Y123+Y145</f>
        <v>0</v>
      </c>
      <c r="Z122" s="151"/>
      <c r="AA122" s="156">
        <f>AA123+AA145</f>
        <v>0</v>
      </c>
      <c r="AR122" s="157" t="s">
        <v>84</v>
      </c>
      <c r="AT122" s="158" t="s">
        <v>68</v>
      </c>
      <c r="AU122" s="158" t="s">
        <v>69</v>
      </c>
      <c r="AY122" s="157" t="s">
        <v>216</v>
      </c>
      <c r="BK122" s="159">
        <f>BK123+BK145</f>
        <v>0</v>
      </c>
    </row>
    <row r="123" spans="2:65" s="10" customFormat="1" ht="19.899999999999999" customHeight="1" x14ac:dyDescent="0.3">
      <c r="B123" s="150"/>
      <c r="C123" s="151"/>
      <c r="D123" s="160" t="s">
        <v>878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40">
        <f>BK123</f>
        <v>0</v>
      </c>
      <c r="O123" s="241"/>
      <c r="P123" s="241"/>
      <c r="Q123" s="241"/>
      <c r="R123" s="153"/>
      <c r="T123" s="154"/>
      <c r="U123" s="151"/>
      <c r="V123" s="151"/>
      <c r="W123" s="155">
        <f>SUM(W124:W144)</f>
        <v>0</v>
      </c>
      <c r="X123" s="151"/>
      <c r="Y123" s="155">
        <f>SUM(Y124:Y144)</f>
        <v>0</v>
      </c>
      <c r="Z123" s="151"/>
      <c r="AA123" s="156">
        <f>SUM(AA124:AA144)</f>
        <v>0</v>
      </c>
      <c r="AR123" s="157" t="s">
        <v>84</v>
      </c>
      <c r="AT123" s="158" t="s">
        <v>68</v>
      </c>
      <c r="AU123" s="158" t="s">
        <v>76</v>
      </c>
      <c r="AY123" s="157" t="s">
        <v>216</v>
      </c>
      <c r="BK123" s="159">
        <f>SUM(BK124:BK144)</f>
        <v>0</v>
      </c>
    </row>
    <row r="124" spans="2:65" s="1" customFormat="1" ht="22.5" customHeight="1" x14ac:dyDescent="0.3">
      <c r="B124" s="132"/>
      <c r="C124" s="161" t="s">
        <v>76</v>
      </c>
      <c r="D124" s="161" t="s">
        <v>217</v>
      </c>
      <c r="E124" s="162"/>
      <c r="F124" s="246" t="s">
        <v>1431</v>
      </c>
      <c r="G124" s="247"/>
      <c r="H124" s="247"/>
      <c r="I124" s="247"/>
      <c r="J124" s="163" t="s">
        <v>369</v>
      </c>
      <c r="K124" s="164">
        <v>1</v>
      </c>
      <c r="L124" s="233">
        <v>0</v>
      </c>
      <c r="M124" s="247"/>
      <c r="N124" s="248">
        <f t="shared" ref="N124:N144" si="5">ROUND(L124*K124,2)</f>
        <v>0</v>
      </c>
      <c r="O124" s="247"/>
      <c r="P124" s="247"/>
      <c r="Q124" s="247"/>
      <c r="R124" s="134"/>
      <c r="T124" s="165" t="s">
        <v>3</v>
      </c>
      <c r="U124" s="40" t="s">
        <v>36</v>
      </c>
      <c r="V124" s="32"/>
      <c r="W124" s="166">
        <f t="shared" ref="W124:W144" si="6">V124*K124</f>
        <v>0</v>
      </c>
      <c r="X124" s="166">
        <v>0</v>
      </c>
      <c r="Y124" s="166">
        <f t="shared" ref="Y124:Y144" si="7">X124*K124</f>
        <v>0</v>
      </c>
      <c r="Z124" s="166">
        <v>0</v>
      </c>
      <c r="AA124" s="167">
        <f t="shared" ref="AA124:AA144" si="8">Z124*K124</f>
        <v>0</v>
      </c>
      <c r="AR124" s="14" t="s">
        <v>351</v>
      </c>
      <c r="AT124" s="14" t="s">
        <v>217</v>
      </c>
      <c r="AU124" s="14" t="s">
        <v>80</v>
      </c>
      <c r="AY124" s="14" t="s">
        <v>216</v>
      </c>
      <c r="BE124" s="110">
        <f t="shared" ref="BE124:BE144" si="9">IF(U124="základná",N124,0)</f>
        <v>0</v>
      </c>
      <c r="BF124" s="110">
        <f t="shared" ref="BF124:BF144" si="10">IF(U124="znížená",N124,0)</f>
        <v>0</v>
      </c>
      <c r="BG124" s="110">
        <f t="shared" ref="BG124:BG144" si="11">IF(U124="zákl. prenesená",N124,0)</f>
        <v>0</v>
      </c>
      <c r="BH124" s="110">
        <f t="shared" ref="BH124:BH144" si="12">IF(U124="zníž. prenesená",N124,0)</f>
        <v>0</v>
      </c>
      <c r="BI124" s="110">
        <f t="shared" ref="BI124:BI144" si="13">IF(U124="nulová",N124,0)</f>
        <v>0</v>
      </c>
      <c r="BJ124" s="14" t="s">
        <v>80</v>
      </c>
      <c r="BK124" s="110">
        <f t="shared" ref="BK124:BK144" si="14">ROUND(L124*K124,2)</f>
        <v>0</v>
      </c>
      <c r="BL124" s="14" t="s">
        <v>351</v>
      </c>
      <c r="BM124" s="14" t="s">
        <v>76</v>
      </c>
    </row>
    <row r="125" spans="2:65" s="1" customFormat="1" ht="22.5" customHeight="1" x14ac:dyDescent="0.3">
      <c r="B125" s="132"/>
      <c r="C125" s="161" t="s">
        <v>80</v>
      </c>
      <c r="D125" s="161" t="s">
        <v>217</v>
      </c>
      <c r="E125" s="162"/>
      <c r="F125" s="246" t="s">
        <v>1432</v>
      </c>
      <c r="G125" s="247"/>
      <c r="H125" s="247"/>
      <c r="I125" s="247"/>
      <c r="J125" s="163" t="s">
        <v>297</v>
      </c>
      <c r="K125" s="164">
        <v>2</v>
      </c>
      <c r="L125" s="233">
        <v>0</v>
      </c>
      <c r="M125" s="247"/>
      <c r="N125" s="248">
        <f t="shared" si="5"/>
        <v>0</v>
      </c>
      <c r="O125" s="247"/>
      <c r="P125" s="247"/>
      <c r="Q125" s="247"/>
      <c r="R125" s="134"/>
      <c r="T125" s="165" t="s">
        <v>3</v>
      </c>
      <c r="U125" s="40" t="s">
        <v>36</v>
      </c>
      <c r="V125" s="32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4" t="s">
        <v>351</v>
      </c>
      <c r="AT125" s="14" t="s">
        <v>217</v>
      </c>
      <c r="AU125" s="14" t="s">
        <v>80</v>
      </c>
      <c r="AY125" s="14" t="s">
        <v>216</v>
      </c>
      <c r="BE125" s="110">
        <f t="shared" si="9"/>
        <v>0</v>
      </c>
      <c r="BF125" s="110">
        <f t="shared" si="10"/>
        <v>0</v>
      </c>
      <c r="BG125" s="110">
        <f t="shared" si="11"/>
        <v>0</v>
      </c>
      <c r="BH125" s="110">
        <f t="shared" si="12"/>
        <v>0</v>
      </c>
      <c r="BI125" s="110">
        <f t="shared" si="13"/>
        <v>0</v>
      </c>
      <c r="BJ125" s="14" t="s">
        <v>80</v>
      </c>
      <c r="BK125" s="110">
        <f t="shared" si="14"/>
        <v>0</v>
      </c>
      <c r="BL125" s="14" t="s">
        <v>351</v>
      </c>
      <c r="BM125" s="14" t="s">
        <v>80</v>
      </c>
    </row>
    <row r="126" spans="2:65" s="1" customFormat="1" ht="22.5" customHeight="1" x14ac:dyDescent="0.3">
      <c r="B126" s="132"/>
      <c r="C126" s="161" t="s">
        <v>84</v>
      </c>
      <c r="D126" s="161" t="s">
        <v>217</v>
      </c>
      <c r="E126" s="162"/>
      <c r="F126" s="246" t="s">
        <v>1433</v>
      </c>
      <c r="G126" s="247"/>
      <c r="H126" s="247"/>
      <c r="I126" s="247"/>
      <c r="J126" s="163" t="s">
        <v>297</v>
      </c>
      <c r="K126" s="164">
        <v>4</v>
      </c>
      <c r="L126" s="233">
        <v>0</v>
      </c>
      <c r="M126" s="247"/>
      <c r="N126" s="248">
        <f t="shared" si="5"/>
        <v>0</v>
      </c>
      <c r="O126" s="247"/>
      <c r="P126" s="247"/>
      <c r="Q126" s="247"/>
      <c r="R126" s="134"/>
      <c r="T126" s="165" t="s">
        <v>3</v>
      </c>
      <c r="U126" s="40" t="s">
        <v>36</v>
      </c>
      <c r="V126" s="32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4" t="s">
        <v>351</v>
      </c>
      <c r="AT126" s="14" t="s">
        <v>217</v>
      </c>
      <c r="AU126" s="14" t="s">
        <v>80</v>
      </c>
      <c r="AY126" s="14" t="s">
        <v>216</v>
      </c>
      <c r="BE126" s="110">
        <f t="shared" si="9"/>
        <v>0</v>
      </c>
      <c r="BF126" s="110">
        <f t="shared" si="10"/>
        <v>0</v>
      </c>
      <c r="BG126" s="110">
        <f t="shared" si="11"/>
        <v>0</v>
      </c>
      <c r="BH126" s="110">
        <f t="shared" si="12"/>
        <v>0</v>
      </c>
      <c r="BI126" s="110">
        <f t="shared" si="13"/>
        <v>0</v>
      </c>
      <c r="BJ126" s="14" t="s">
        <v>80</v>
      </c>
      <c r="BK126" s="110">
        <f t="shared" si="14"/>
        <v>0</v>
      </c>
      <c r="BL126" s="14" t="s">
        <v>351</v>
      </c>
      <c r="BM126" s="14" t="s">
        <v>84</v>
      </c>
    </row>
    <row r="127" spans="2:65" s="1" customFormat="1" ht="22.5" customHeight="1" x14ac:dyDescent="0.3">
      <c r="B127" s="132"/>
      <c r="C127" s="161" t="s">
        <v>220</v>
      </c>
      <c r="D127" s="161" t="s">
        <v>217</v>
      </c>
      <c r="E127" s="162"/>
      <c r="F127" s="246" t="s">
        <v>1434</v>
      </c>
      <c r="G127" s="247"/>
      <c r="H127" s="247"/>
      <c r="I127" s="247"/>
      <c r="J127" s="163" t="s">
        <v>297</v>
      </c>
      <c r="K127" s="164">
        <v>2</v>
      </c>
      <c r="L127" s="233">
        <v>0</v>
      </c>
      <c r="M127" s="247"/>
      <c r="N127" s="248">
        <f t="shared" si="5"/>
        <v>0</v>
      </c>
      <c r="O127" s="247"/>
      <c r="P127" s="247"/>
      <c r="Q127" s="247"/>
      <c r="R127" s="134"/>
      <c r="T127" s="165" t="s">
        <v>3</v>
      </c>
      <c r="U127" s="40" t="s">
        <v>36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351</v>
      </c>
      <c r="AT127" s="14" t="s">
        <v>217</v>
      </c>
      <c r="AU127" s="14" t="s">
        <v>80</v>
      </c>
      <c r="AY127" s="14" t="s">
        <v>216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80</v>
      </c>
      <c r="BK127" s="110">
        <f t="shared" si="14"/>
        <v>0</v>
      </c>
      <c r="BL127" s="14" t="s">
        <v>351</v>
      </c>
      <c r="BM127" s="14" t="s">
        <v>220</v>
      </c>
    </row>
    <row r="128" spans="2:65" s="1" customFormat="1" ht="31.5" customHeight="1" x14ac:dyDescent="0.3">
      <c r="B128" s="132"/>
      <c r="C128" s="161" t="s">
        <v>224</v>
      </c>
      <c r="D128" s="161" t="s">
        <v>217</v>
      </c>
      <c r="E128" s="162"/>
      <c r="F128" s="246" t="s">
        <v>899</v>
      </c>
      <c r="G128" s="247"/>
      <c r="H128" s="247"/>
      <c r="I128" s="247"/>
      <c r="J128" s="163" t="s">
        <v>297</v>
      </c>
      <c r="K128" s="164">
        <v>6</v>
      </c>
      <c r="L128" s="233">
        <v>0</v>
      </c>
      <c r="M128" s="247"/>
      <c r="N128" s="248">
        <f t="shared" si="5"/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351</v>
      </c>
      <c r="AT128" s="14" t="s">
        <v>217</v>
      </c>
      <c r="AU128" s="14" t="s">
        <v>80</v>
      </c>
      <c r="AY128" s="14" t="s">
        <v>216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80</v>
      </c>
      <c r="BK128" s="110">
        <f t="shared" si="14"/>
        <v>0</v>
      </c>
      <c r="BL128" s="14" t="s">
        <v>351</v>
      </c>
      <c r="BM128" s="14" t="s">
        <v>224</v>
      </c>
    </row>
    <row r="129" spans="2:65" s="1" customFormat="1" ht="31.5" customHeight="1" x14ac:dyDescent="0.3">
      <c r="B129" s="132"/>
      <c r="C129" s="161" t="s">
        <v>226</v>
      </c>
      <c r="D129" s="161" t="s">
        <v>217</v>
      </c>
      <c r="E129" s="162"/>
      <c r="F129" s="246" t="s">
        <v>1435</v>
      </c>
      <c r="G129" s="247"/>
      <c r="H129" s="247"/>
      <c r="I129" s="247"/>
      <c r="J129" s="163" t="s">
        <v>297</v>
      </c>
      <c r="K129" s="164">
        <v>1</v>
      </c>
      <c r="L129" s="233">
        <v>0</v>
      </c>
      <c r="M129" s="247"/>
      <c r="N129" s="248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351</v>
      </c>
      <c r="AT129" s="14" t="s">
        <v>217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351</v>
      </c>
      <c r="BM129" s="14" t="s">
        <v>226</v>
      </c>
    </row>
    <row r="130" spans="2:65" s="1" customFormat="1" ht="22.5" customHeight="1" x14ac:dyDescent="0.3">
      <c r="B130" s="132"/>
      <c r="C130" s="161" t="s">
        <v>228</v>
      </c>
      <c r="D130" s="161" t="s">
        <v>217</v>
      </c>
      <c r="E130" s="162"/>
      <c r="F130" s="246" t="s">
        <v>1436</v>
      </c>
      <c r="G130" s="247"/>
      <c r="H130" s="247"/>
      <c r="I130" s="247"/>
      <c r="J130" s="163" t="s">
        <v>297</v>
      </c>
      <c r="K130" s="164">
        <v>1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351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351</v>
      </c>
      <c r="BM130" s="14" t="s">
        <v>228</v>
      </c>
    </row>
    <row r="131" spans="2:65" s="1" customFormat="1" ht="31.5" customHeight="1" x14ac:dyDescent="0.3">
      <c r="B131" s="132"/>
      <c r="C131" s="161" t="s">
        <v>230</v>
      </c>
      <c r="D131" s="161" t="s">
        <v>217</v>
      </c>
      <c r="E131" s="162"/>
      <c r="F131" s="246" t="s">
        <v>1437</v>
      </c>
      <c r="G131" s="247"/>
      <c r="H131" s="247"/>
      <c r="I131" s="247"/>
      <c r="J131" s="163" t="s">
        <v>369</v>
      </c>
      <c r="K131" s="164">
        <v>5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351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351</v>
      </c>
      <c r="BM131" s="14" t="s">
        <v>230</v>
      </c>
    </row>
    <row r="132" spans="2:65" s="1" customFormat="1" ht="31.5" customHeight="1" x14ac:dyDescent="0.3">
      <c r="B132" s="132"/>
      <c r="C132" s="161" t="s">
        <v>232</v>
      </c>
      <c r="D132" s="161" t="s">
        <v>217</v>
      </c>
      <c r="E132" s="162"/>
      <c r="F132" s="246" t="s">
        <v>1438</v>
      </c>
      <c r="G132" s="247"/>
      <c r="H132" s="247"/>
      <c r="I132" s="247"/>
      <c r="J132" s="163" t="s">
        <v>369</v>
      </c>
      <c r="K132" s="164">
        <v>405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351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351</v>
      </c>
      <c r="BM132" s="14" t="s">
        <v>232</v>
      </c>
    </row>
    <row r="133" spans="2:65" s="1" customFormat="1" ht="22.5" customHeight="1" x14ac:dyDescent="0.3">
      <c r="B133" s="132"/>
      <c r="C133" s="168" t="s">
        <v>128</v>
      </c>
      <c r="D133" s="168" t="s">
        <v>250</v>
      </c>
      <c r="E133" s="169"/>
      <c r="F133" s="251" t="s">
        <v>1439</v>
      </c>
      <c r="G133" s="252"/>
      <c r="H133" s="252"/>
      <c r="I133" s="252"/>
      <c r="J133" s="170" t="s">
        <v>369</v>
      </c>
      <c r="K133" s="171">
        <v>5</v>
      </c>
      <c r="L133" s="253">
        <v>0</v>
      </c>
      <c r="M133" s="252"/>
      <c r="N133" s="254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743</v>
      </c>
      <c r="AT133" s="14" t="s">
        <v>250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351</v>
      </c>
      <c r="BM133" s="14" t="s">
        <v>128</v>
      </c>
    </row>
    <row r="134" spans="2:65" s="1" customFormat="1" ht="22.5" customHeight="1" x14ac:dyDescent="0.3">
      <c r="B134" s="132"/>
      <c r="C134" s="168" t="s">
        <v>131</v>
      </c>
      <c r="D134" s="168" t="s">
        <v>250</v>
      </c>
      <c r="E134" s="169"/>
      <c r="F134" s="251" t="s">
        <v>1440</v>
      </c>
      <c r="G134" s="252"/>
      <c r="H134" s="252"/>
      <c r="I134" s="252"/>
      <c r="J134" s="170" t="s">
        <v>369</v>
      </c>
      <c r="K134" s="171">
        <v>405</v>
      </c>
      <c r="L134" s="253">
        <v>0</v>
      </c>
      <c r="M134" s="252"/>
      <c r="N134" s="254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743</v>
      </c>
      <c r="AT134" s="14" t="s">
        <v>250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351</v>
      </c>
      <c r="BM134" s="14" t="s">
        <v>131</v>
      </c>
    </row>
    <row r="135" spans="2:65" s="1" customFormat="1" ht="22.5" customHeight="1" x14ac:dyDescent="0.3">
      <c r="B135" s="132"/>
      <c r="C135" s="168" t="s">
        <v>134</v>
      </c>
      <c r="D135" s="168" t="s">
        <v>250</v>
      </c>
      <c r="E135" s="169"/>
      <c r="F135" s="251" t="s">
        <v>1432</v>
      </c>
      <c r="G135" s="252"/>
      <c r="H135" s="252"/>
      <c r="I135" s="252"/>
      <c r="J135" s="170" t="s">
        <v>297</v>
      </c>
      <c r="K135" s="171">
        <v>2</v>
      </c>
      <c r="L135" s="253">
        <v>0</v>
      </c>
      <c r="M135" s="252"/>
      <c r="N135" s="254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743</v>
      </c>
      <c r="AT135" s="14" t="s">
        <v>250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351</v>
      </c>
      <c r="BM135" s="14" t="s">
        <v>134</v>
      </c>
    </row>
    <row r="136" spans="2:65" s="1" customFormat="1" ht="22.5" customHeight="1" x14ac:dyDescent="0.3">
      <c r="B136" s="132"/>
      <c r="C136" s="168" t="s">
        <v>137</v>
      </c>
      <c r="D136" s="168" t="s">
        <v>250</v>
      </c>
      <c r="E136" s="169"/>
      <c r="F136" s="251" t="s">
        <v>1433</v>
      </c>
      <c r="G136" s="252"/>
      <c r="H136" s="252"/>
      <c r="I136" s="252"/>
      <c r="J136" s="170" t="s">
        <v>297</v>
      </c>
      <c r="K136" s="171">
        <v>4</v>
      </c>
      <c r="L136" s="253">
        <v>0</v>
      </c>
      <c r="M136" s="252"/>
      <c r="N136" s="254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743</v>
      </c>
      <c r="AT136" s="14" t="s">
        <v>250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351</v>
      </c>
      <c r="BM136" s="14" t="s">
        <v>137</v>
      </c>
    </row>
    <row r="137" spans="2:65" s="1" customFormat="1" ht="22.5" customHeight="1" x14ac:dyDescent="0.3">
      <c r="B137" s="132"/>
      <c r="C137" s="168" t="s">
        <v>240</v>
      </c>
      <c r="D137" s="168" t="s">
        <v>250</v>
      </c>
      <c r="E137" s="169"/>
      <c r="F137" s="251" t="s">
        <v>1441</v>
      </c>
      <c r="G137" s="252"/>
      <c r="H137" s="252"/>
      <c r="I137" s="252"/>
      <c r="J137" s="170" t="s">
        <v>369</v>
      </c>
      <c r="K137" s="171">
        <v>1</v>
      </c>
      <c r="L137" s="253">
        <v>0</v>
      </c>
      <c r="M137" s="252"/>
      <c r="N137" s="254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743</v>
      </c>
      <c r="AT137" s="14" t="s">
        <v>250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351</v>
      </c>
      <c r="BM137" s="14" t="s">
        <v>240</v>
      </c>
    </row>
    <row r="138" spans="2:65" s="1" customFormat="1" ht="22.5" customHeight="1" x14ac:dyDescent="0.3">
      <c r="B138" s="132"/>
      <c r="C138" s="168" t="s">
        <v>243</v>
      </c>
      <c r="D138" s="168" t="s">
        <v>250</v>
      </c>
      <c r="E138" s="169"/>
      <c r="F138" s="251" t="s">
        <v>1442</v>
      </c>
      <c r="G138" s="252"/>
      <c r="H138" s="252"/>
      <c r="I138" s="252"/>
      <c r="J138" s="170" t="s">
        <v>297</v>
      </c>
      <c r="K138" s="171">
        <v>2</v>
      </c>
      <c r="L138" s="253">
        <v>0</v>
      </c>
      <c r="M138" s="252"/>
      <c r="N138" s="254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743</v>
      </c>
      <c r="AT138" s="14" t="s">
        <v>250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351</v>
      </c>
      <c r="BM138" s="14" t="s">
        <v>243</v>
      </c>
    </row>
    <row r="139" spans="2:65" s="1" customFormat="1" ht="22.5" customHeight="1" x14ac:dyDescent="0.3">
      <c r="B139" s="132"/>
      <c r="C139" s="168" t="s">
        <v>247</v>
      </c>
      <c r="D139" s="168" t="s">
        <v>250</v>
      </c>
      <c r="E139" s="169"/>
      <c r="F139" s="251" t="s">
        <v>1443</v>
      </c>
      <c r="G139" s="252"/>
      <c r="H139" s="252"/>
      <c r="I139" s="252"/>
      <c r="J139" s="170" t="s">
        <v>297</v>
      </c>
      <c r="K139" s="171">
        <v>1</v>
      </c>
      <c r="L139" s="253">
        <v>0</v>
      </c>
      <c r="M139" s="252"/>
      <c r="N139" s="254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743</v>
      </c>
      <c r="AT139" s="14" t="s">
        <v>250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351</v>
      </c>
      <c r="BM139" s="14" t="s">
        <v>247</v>
      </c>
    </row>
    <row r="140" spans="2:65" s="1" customFormat="1" ht="22.5" customHeight="1" x14ac:dyDescent="0.3">
      <c r="B140" s="132"/>
      <c r="C140" s="168" t="s">
        <v>249</v>
      </c>
      <c r="D140" s="168" t="s">
        <v>250</v>
      </c>
      <c r="E140" s="169"/>
      <c r="F140" s="251" t="s">
        <v>1444</v>
      </c>
      <c r="G140" s="252"/>
      <c r="H140" s="252"/>
      <c r="I140" s="252"/>
      <c r="J140" s="170" t="s">
        <v>297</v>
      </c>
      <c r="K140" s="171">
        <v>1</v>
      </c>
      <c r="L140" s="253">
        <v>0</v>
      </c>
      <c r="M140" s="252"/>
      <c r="N140" s="254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743</v>
      </c>
      <c r="AT140" s="14" t="s">
        <v>250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351</v>
      </c>
      <c r="BM140" s="14" t="s">
        <v>249</v>
      </c>
    </row>
    <row r="141" spans="2:65" s="1" customFormat="1" ht="22.5" customHeight="1" x14ac:dyDescent="0.3">
      <c r="B141" s="132"/>
      <c r="C141" s="168" t="s">
        <v>252</v>
      </c>
      <c r="D141" s="168" t="s">
        <v>250</v>
      </c>
      <c r="E141" s="169"/>
      <c r="F141" s="251" t="s">
        <v>1445</v>
      </c>
      <c r="G141" s="252"/>
      <c r="H141" s="252"/>
      <c r="I141" s="252"/>
      <c r="J141" s="170" t="s">
        <v>297</v>
      </c>
      <c r="K141" s="171">
        <v>3</v>
      </c>
      <c r="L141" s="253">
        <v>0</v>
      </c>
      <c r="M141" s="252"/>
      <c r="N141" s="254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743</v>
      </c>
      <c r="AT141" s="14" t="s">
        <v>250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351</v>
      </c>
      <c r="BM141" s="14" t="s">
        <v>252</v>
      </c>
    </row>
    <row r="142" spans="2:65" s="1" customFormat="1" ht="22.5" customHeight="1" x14ac:dyDescent="0.3">
      <c r="B142" s="132"/>
      <c r="C142" s="168" t="s">
        <v>254</v>
      </c>
      <c r="D142" s="168" t="s">
        <v>250</v>
      </c>
      <c r="E142" s="169"/>
      <c r="F142" s="251" t="s">
        <v>944</v>
      </c>
      <c r="G142" s="252"/>
      <c r="H142" s="252"/>
      <c r="I142" s="252"/>
      <c r="J142" s="170" t="s">
        <v>297</v>
      </c>
      <c r="K142" s="171">
        <v>3</v>
      </c>
      <c r="L142" s="253">
        <v>0</v>
      </c>
      <c r="M142" s="252"/>
      <c r="N142" s="254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743</v>
      </c>
      <c r="AT142" s="14" t="s">
        <v>250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351</v>
      </c>
      <c r="BM142" s="14" t="s">
        <v>254</v>
      </c>
    </row>
    <row r="143" spans="2:65" s="1" customFormat="1" ht="22.5" customHeight="1" x14ac:dyDescent="0.3">
      <c r="B143" s="132"/>
      <c r="C143" s="161" t="s">
        <v>8</v>
      </c>
      <c r="D143" s="161" t="s">
        <v>217</v>
      </c>
      <c r="E143" s="162"/>
      <c r="F143" s="246" t="s">
        <v>997</v>
      </c>
      <c r="G143" s="247"/>
      <c r="H143" s="247"/>
      <c r="I143" s="247"/>
      <c r="J143" s="163" t="s">
        <v>558</v>
      </c>
      <c r="K143" s="172">
        <v>0</v>
      </c>
      <c r="L143" s="233">
        <v>0</v>
      </c>
      <c r="M143" s="247"/>
      <c r="N143" s="248">
        <f t="shared" si="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351</v>
      </c>
      <c r="AT143" s="14" t="s">
        <v>217</v>
      </c>
      <c r="AU143" s="14" t="s">
        <v>80</v>
      </c>
      <c r="AY143" s="14" t="s">
        <v>216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80</v>
      </c>
      <c r="BK143" s="110">
        <f t="shared" si="14"/>
        <v>0</v>
      </c>
      <c r="BL143" s="14" t="s">
        <v>351</v>
      </c>
      <c r="BM143" s="14" t="s">
        <v>8</v>
      </c>
    </row>
    <row r="144" spans="2:65" s="1" customFormat="1" ht="22.5" customHeight="1" x14ac:dyDescent="0.3">
      <c r="B144" s="132"/>
      <c r="C144" s="161" t="s">
        <v>257</v>
      </c>
      <c r="D144" s="161" t="s">
        <v>217</v>
      </c>
      <c r="E144" s="162"/>
      <c r="F144" s="246" t="s">
        <v>998</v>
      </c>
      <c r="G144" s="247"/>
      <c r="H144" s="247"/>
      <c r="I144" s="247"/>
      <c r="J144" s="163" t="s">
        <v>558</v>
      </c>
      <c r="K144" s="172">
        <v>0</v>
      </c>
      <c r="L144" s="233">
        <v>0</v>
      </c>
      <c r="M144" s="247"/>
      <c r="N144" s="248">
        <f t="shared" si="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4" t="s">
        <v>351</v>
      </c>
      <c r="AT144" s="14" t="s">
        <v>217</v>
      </c>
      <c r="AU144" s="14" t="s">
        <v>80</v>
      </c>
      <c r="AY144" s="14" t="s">
        <v>216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4" t="s">
        <v>80</v>
      </c>
      <c r="BK144" s="110">
        <f t="shared" si="14"/>
        <v>0</v>
      </c>
      <c r="BL144" s="14" t="s">
        <v>351</v>
      </c>
      <c r="BM144" s="14" t="s">
        <v>257</v>
      </c>
    </row>
    <row r="145" spans="2:65" s="10" customFormat="1" ht="29.85" customHeight="1" x14ac:dyDescent="0.3">
      <c r="B145" s="150"/>
      <c r="C145" s="151"/>
      <c r="D145" s="160" t="s">
        <v>879</v>
      </c>
      <c r="E145" s="160"/>
      <c r="F145" s="160"/>
      <c r="G145" s="160"/>
      <c r="H145" s="160"/>
      <c r="I145" s="160"/>
      <c r="J145" s="160"/>
      <c r="K145" s="160"/>
      <c r="L145" s="160"/>
      <c r="M145" s="160"/>
      <c r="N145" s="242">
        <f>BK145</f>
        <v>0</v>
      </c>
      <c r="O145" s="243"/>
      <c r="P145" s="243"/>
      <c r="Q145" s="243"/>
      <c r="R145" s="153"/>
      <c r="T145" s="154"/>
      <c r="U145" s="151"/>
      <c r="V145" s="151"/>
      <c r="W145" s="155">
        <f>SUM(W146:W168)</f>
        <v>0</v>
      </c>
      <c r="X145" s="151"/>
      <c r="Y145" s="155">
        <f>SUM(Y146:Y168)</f>
        <v>0</v>
      </c>
      <c r="Z145" s="151"/>
      <c r="AA145" s="156">
        <f>SUM(AA146:AA168)</f>
        <v>0</v>
      </c>
      <c r="AR145" s="157" t="s">
        <v>84</v>
      </c>
      <c r="AT145" s="158" t="s">
        <v>68</v>
      </c>
      <c r="AU145" s="158" t="s">
        <v>76</v>
      </c>
      <c r="AY145" s="157" t="s">
        <v>216</v>
      </c>
      <c r="BK145" s="159">
        <f>SUM(BK146:BK168)</f>
        <v>0</v>
      </c>
    </row>
    <row r="146" spans="2:65" s="1" customFormat="1" ht="31.5" customHeight="1" x14ac:dyDescent="0.3">
      <c r="B146" s="132"/>
      <c r="C146" s="161" t="s">
        <v>260</v>
      </c>
      <c r="D146" s="161" t="s">
        <v>217</v>
      </c>
      <c r="E146" s="162"/>
      <c r="F146" s="246" t="s">
        <v>1446</v>
      </c>
      <c r="G146" s="247"/>
      <c r="H146" s="247"/>
      <c r="I146" s="247"/>
      <c r="J146" s="163" t="s">
        <v>1447</v>
      </c>
      <c r="K146" s="164">
        <v>0.38800000000000001</v>
      </c>
      <c r="L146" s="233">
        <v>0</v>
      </c>
      <c r="M146" s="247"/>
      <c r="N146" s="248">
        <f t="shared" ref="N146:N168" si="15">ROUND(L146*K146,2)</f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ref="W146:W168" si="16">V146*K146</f>
        <v>0</v>
      </c>
      <c r="X146" s="166">
        <v>0</v>
      </c>
      <c r="Y146" s="166">
        <f t="shared" ref="Y146:Y168" si="17">X146*K146</f>
        <v>0</v>
      </c>
      <c r="Z146" s="166">
        <v>0</v>
      </c>
      <c r="AA146" s="167">
        <f t="shared" ref="AA146:AA168" si="18">Z146*K146</f>
        <v>0</v>
      </c>
      <c r="AR146" s="14" t="s">
        <v>351</v>
      </c>
      <c r="AT146" s="14" t="s">
        <v>217</v>
      </c>
      <c r="AU146" s="14" t="s">
        <v>80</v>
      </c>
      <c r="AY146" s="14" t="s">
        <v>216</v>
      </c>
      <c r="BE146" s="110">
        <f t="shared" ref="BE146:BE168" si="19">IF(U146="základná",N146,0)</f>
        <v>0</v>
      </c>
      <c r="BF146" s="110">
        <f t="shared" ref="BF146:BF168" si="20">IF(U146="znížená",N146,0)</f>
        <v>0</v>
      </c>
      <c r="BG146" s="110">
        <f t="shared" ref="BG146:BG168" si="21">IF(U146="zákl. prenesená",N146,0)</f>
        <v>0</v>
      </c>
      <c r="BH146" s="110">
        <f t="shared" ref="BH146:BH168" si="22">IF(U146="zníž. prenesená",N146,0)</f>
        <v>0</v>
      </c>
      <c r="BI146" s="110">
        <f t="shared" ref="BI146:BI168" si="23">IF(U146="nulová",N146,0)</f>
        <v>0</v>
      </c>
      <c r="BJ146" s="14" t="s">
        <v>80</v>
      </c>
      <c r="BK146" s="110">
        <f t="shared" ref="BK146:BK168" si="24">ROUND(L146*K146,2)</f>
        <v>0</v>
      </c>
      <c r="BL146" s="14" t="s">
        <v>351</v>
      </c>
      <c r="BM146" s="14" t="s">
        <v>260</v>
      </c>
    </row>
    <row r="147" spans="2:65" s="1" customFormat="1" ht="22.5" customHeight="1" x14ac:dyDescent="0.3">
      <c r="B147" s="132"/>
      <c r="C147" s="161" t="s">
        <v>264</v>
      </c>
      <c r="D147" s="161" t="s">
        <v>217</v>
      </c>
      <c r="E147" s="162"/>
      <c r="F147" s="246" t="s">
        <v>1448</v>
      </c>
      <c r="G147" s="247"/>
      <c r="H147" s="247"/>
      <c r="I147" s="247"/>
      <c r="J147" s="163" t="s">
        <v>219</v>
      </c>
      <c r="K147" s="164">
        <v>0.8</v>
      </c>
      <c r="L147" s="233">
        <v>0</v>
      </c>
      <c r="M147" s="247"/>
      <c r="N147" s="248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351</v>
      </c>
      <c r="AT147" s="14" t="s">
        <v>217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351</v>
      </c>
      <c r="BM147" s="14" t="s">
        <v>264</v>
      </c>
    </row>
    <row r="148" spans="2:65" s="1" customFormat="1" ht="31.5" customHeight="1" x14ac:dyDescent="0.3">
      <c r="B148" s="132"/>
      <c r="C148" s="161" t="s">
        <v>267</v>
      </c>
      <c r="D148" s="161" t="s">
        <v>217</v>
      </c>
      <c r="E148" s="162"/>
      <c r="F148" s="246" t="s">
        <v>1449</v>
      </c>
      <c r="G148" s="247"/>
      <c r="H148" s="247"/>
      <c r="I148" s="247"/>
      <c r="J148" s="163" t="s">
        <v>369</v>
      </c>
      <c r="K148" s="164">
        <v>370</v>
      </c>
      <c r="L148" s="233">
        <v>0</v>
      </c>
      <c r="M148" s="247"/>
      <c r="N148" s="248">
        <f t="shared" si="1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4" t="s">
        <v>351</v>
      </c>
      <c r="AT148" s="14" t="s">
        <v>217</v>
      </c>
      <c r="AU148" s="14" t="s">
        <v>80</v>
      </c>
      <c r="AY148" s="14" t="s">
        <v>216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80</v>
      </c>
      <c r="BK148" s="110">
        <f t="shared" si="24"/>
        <v>0</v>
      </c>
      <c r="BL148" s="14" t="s">
        <v>351</v>
      </c>
      <c r="BM148" s="14" t="s">
        <v>267</v>
      </c>
    </row>
    <row r="149" spans="2:65" s="1" customFormat="1" ht="31.5" customHeight="1" x14ac:dyDescent="0.3">
      <c r="B149" s="132"/>
      <c r="C149" s="161" t="s">
        <v>270</v>
      </c>
      <c r="D149" s="161" t="s">
        <v>217</v>
      </c>
      <c r="E149" s="162"/>
      <c r="F149" s="246" t="s">
        <v>1450</v>
      </c>
      <c r="G149" s="247"/>
      <c r="H149" s="247"/>
      <c r="I149" s="247"/>
      <c r="J149" s="163" t="s">
        <v>369</v>
      </c>
      <c r="K149" s="164">
        <v>7</v>
      </c>
      <c r="L149" s="233">
        <v>0</v>
      </c>
      <c r="M149" s="247"/>
      <c r="N149" s="248">
        <f t="shared" si="1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4" t="s">
        <v>351</v>
      </c>
      <c r="AT149" s="14" t="s">
        <v>217</v>
      </c>
      <c r="AU149" s="14" t="s">
        <v>80</v>
      </c>
      <c r="AY149" s="14" t="s">
        <v>216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80</v>
      </c>
      <c r="BK149" s="110">
        <f t="shared" si="24"/>
        <v>0</v>
      </c>
      <c r="BL149" s="14" t="s">
        <v>351</v>
      </c>
      <c r="BM149" s="14" t="s">
        <v>270</v>
      </c>
    </row>
    <row r="150" spans="2:65" s="1" customFormat="1" ht="31.5" customHeight="1" x14ac:dyDescent="0.3">
      <c r="B150" s="132"/>
      <c r="C150" s="161" t="s">
        <v>272</v>
      </c>
      <c r="D150" s="161" t="s">
        <v>217</v>
      </c>
      <c r="E150" s="162"/>
      <c r="F150" s="246" t="s">
        <v>1451</v>
      </c>
      <c r="G150" s="247"/>
      <c r="H150" s="247"/>
      <c r="I150" s="247"/>
      <c r="J150" s="163" t="s">
        <v>297</v>
      </c>
      <c r="K150" s="164">
        <v>2</v>
      </c>
      <c r="L150" s="233">
        <v>0</v>
      </c>
      <c r="M150" s="247"/>
      <c r="N150" s="248">
        <f t="shared" si="1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351</v>
      </c>
      <c r="AT150" s="14" t="s">
        <v>217</v>
      </c>
      <c r="AU150" s="14" t="s">
        <v>80</v>
      </c>
      <c r="AY150" s="14" t="s">
        <v>216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80</v>
      </c>
      <c r="BK150" s="110">
        <f t="shared" si="24"/>
        <v>0</v>
      </c>
      <c r="BL150" s="14" t="s">
        <v>351</v>
      </c>
      <c r="BM150" s="14" t="s">
        <v>272</v>
      </c>
    </row>
    <row r="151" spans="2:65" s="1" customFormat="1" ht="31.5" customHeight="1" x14ac:dyDescent="0.3">
      <c r="B151" s="132"/>
      <c r="C151" s="161" t="s">
        <v>274</v>
      </c>
      <c r="D151" s="161" t="s">
        <v>217</v>
      </c>
      <c r="E151" s="162"/>
      <c r="F151" s="246" t="s">
        <v>1452</v>
      </c>
      <c r="G151" s="247"/>
      <c r="H151" s="247"/>
      <c r="I151" s="247"/>
      <c r="J151" s="163" t="s">
        <v>219</v>
      </c>
      <c r="K151" s="164">
        <v>26.8</v>
      </c>
      <c r="L151" s="233">
        <v>0</v>
      </c>
      <c r="M151" s="247"/>
      <c r="N151" s="248">
        <f t="shared" si="1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351</v>
      </c>
      <c r="AT151" s="14" t="s">
        <v>217</v>
      </c>
      <c r="AU151" s="14" t="s">
        <v>80</v>
      </c>
      <c r="AY151" s="14" t="s">
        <v>216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80</v>
      </c>
      <c r="BK151" s="110">
        <f t="shared" si="24"/>
        <v>0</v>
      </c>
      <c r="BL151" s="14" t="s">
        <v>351</v>
      </c>
      <c r="BM151" s="14" t="s">
        <v>274</v>
      </c>
    </row>
    <row r="152" spans="2:65" s="1" customFormat="1" ht="44.25" customHeight="1" x14ac:dyDescent="0.3">
      <c r="B152" s="132"/>
      <c r="C152" s="161" t="s">
        <v>276</v>
      </c>
      <c r="D152" s="161" t="s">
        <v>217</v>
      </c>
      <c r="E152" s="162"/>
      <c r="F152" s="246" t="s">
        <v>1453</v>
      </c>
      <c r="G152" s="247"/>
      <c r="H152" s="247"/>
      <c r="I152" s="247"/>
      <c r="J152" s="163" t="s">
        <v>369</v>
      </c>
      <c r="K152" s="164">
        <v>11</v>
      </c>
      <c r="L152" s="233">
        <v>0</v>
      </c>
      <c r="M152" s="247"/>
      <c r="N152" s="248">
        <f t="shared" si="1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16"/>
        <v>0</v>
      </c>
      <c r="X152" s="166">
        <v>0</v>
      </c>
      <c r="Y152" s="166">
        <f t="shared" si="17"/>
        <v>0</v>
      </c>
      <c r="Z152" s="166">
        <v>0</v>
      </c>
      <c r="AA152" s="167">
        <f t="shared" si="18"/>
        <v>0</v>
      </c>
      <c r="AR152" s="14" t="s">
        <v>351</v>
      </c>
      <c r="AT152" s="14" t="s">
        <v>217</v>
      </c>
      <c r="AU152" s="14" t="s">
        <v>80</v>
      </c>
      <c r="AY152" s="14" t="s">
        <v>216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80</v>
      </c>
      <c r="BK152" s="110">
        <f t="shared" si="24"/>
        <v>0</v>
      </c>
      <c r="BL152" s="14" t="s">
        <v>351</v>
      </c>
      <c r="BM152" s="14" t="s">
        <v>276</v>
      </c>
    </row>
    <row r="153" spans="2:65" s="1" customFormat="1" ht="31.5" customHeight="1" x14ac:dyDescent="0.3">
      <c r="B153" s="132"/>
      <c r="C153" s="161" t="s">
        <v>278</v>
      </c>
      <c r="D153" s="161" t="s">
        <v>217</v>
      </c>
      <c r="E153" s="162"/>
      <c r="F153" s="246" t="s">
        <v>1454</v>
      </c>
      <c r="G153" s="247"/>
      <c r="H153" s="247"/>
      <c r="I153" s="247"/>
      <c r="J153" s="163" t="s">
        <v>297</v>
      </c>
      <c r="K153" s="164">
        <v>2</v>
      </c>
      <c r="L153" s="233">
        <v>0</v>
      </c>
      <c r="M153" s="247"/>
      <c r="N153" s="248">
        <f t="shared" si="1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16"/>
        <v>0</v>
      </c>
      <c r="X153" s="166">
        <v>0</v>
      </c>
      <c r="Y153" s="166">
        <f t="shared" si="17"/>
        <v>0</v>
      </c>
      <c r="Z153" s="166">
        <v>0</v>
      </c>
      <c r="AA153" s="167">
        <f t="shared" si="18"/>
        <v>0</v>
      </c>
      <c r="AR153" s="14" t="s">
        <v>351</v>
      </c>
      <c r="AT153" s="14" t="s">
        <v>217</v>
      </c>
      <c r="AU153" s="14" t="s">
        <v>80</v>
      </c>
      <c r="AY153" s="14" t="s">
        <v>216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80</v>
      </c>
      <c r="BK153" s="110">
        <f t="shared" si="24"/>
        <v>0</v>
      </c>
      <c r="BL153" s="14" t="s">
        <v>351</v>
      </c>
      <c r="BM153" s="14" t="s">
        <v>278</v>
      </c>
    </row>
    <row r="154" spans="2:65" s="1" customFormat="1" ht="31.5" customHeight="1" x14ac:dyDescent="0.3">
      <c r="B154" s="132"/>
      <c r="C154" s="168" t="s">
        <v>280</v>
      </c>
      <c r="D154" s="168" t="s">
        <v>250</v>
      </c>
      <c r="E154" s="169"/>
      <c r="F154" s="251" t="s">
        <v>1455</v>
      </c>
      <c r="G154" s="252"/>
      <c r="H154" s="252"/>
      <c r="I154" s="252"/>
      <c r="J154" s="170" t="s">
        <v>219</v>
      </c>
      <c r="K154" s="171">
        <v>2.2000000000000002</v>
      </c>
      <c r="L154" s="253">
        <v>0</v>
      </c>
      <c r="M154" s="252"/>
      <c r="N154" s="254">
        <f t="shared" si="1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16"/>
        <v>0</v>
      </c>
      <c r="X154" s="166">
        <v>0</v>
      </c>
      <c r="Y154" s="166">
        <f t="shared" si="17"/>
        <v>0</v>
      </c>
      <c r="Z154" s="166">
        <v>0</v>
      </c>
      <c r="AA154" s="167">
        <f t="shared" si="18"/>
        <v>0</v>
      </c>
      <c r="AR154" s="14" t="s">
        <v>743</v>
      </c>
      <c r="AT154" s="14" t="s">
        <v>250</v>
      </c>
      <c r="AU154" s="14" t="s">
        <v>80</v>
      </c>
      <c r="AY154" s="14" t="s">
        <v>216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80</v>
      </c>
      <c r="BK154" s="110">
        <f t="shared" si="24"/>
        <v>0</v>
      </c>
      <c r="BL154" s="14" t="s">
        <v>351</v>
      </c>
      <c r="BM154" s="14" t="s">
        <v>280</v>
      </c>
    </row>
    <row r="155" spans="2:65" s="1" customFormat="1" ht="31.5" customHeight="1" x14ac:dyDescent="0.3">
      <c r="B155" s="132"/>
      <c r="C155" s="168" t="s">
        <v>282</v>
      </c>
      <c r="D155" s="168" t="s">
        <v>250</v>
      </c>
      <c r="E155" s="169"/>
      <c r="F155" s="251" t="s">
        <v>1456</v>
      </c>
      <c r="G155" s="252"/>
      <c r="H155" s="252"/>
      <c r="I155" s="252"/>
      <c r="J155" s="170" t="s">
        <v>219</v>
      </c>
      <c r="K155" s="171">
        <v>1.62</v>
      </c>
      <c r="L155" s="253">
        <v>0</v>
      </c>
      <c r="M155" s="252"/>
      <c r="N155" s="254">
        <f t="shared" si="1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16"/>
        <v>0</v>
      </c>
      <c r="X155" s="166">
        <v>0</v>
      </c>
      <c r="Y155" s="166">
        <f t="shared" si="17"/>
        <v>0</v>
      </c>
      <c r="Z155" s="166">
        <v>0</v>
      </c>
      <c r="AA155" s="167">
        <f t="shared" si="18"/>
        <v>0</v>
      </c>
      <c r="AR155" s="14" t="s">
        <v>743</v>
      </c>
      <c r="AT155" s="14" t="s">
        <v>250</v>
      </c>
      <c r="AU155" s="14" t="s">
        <v>80</v>
      </c>
      <c r="AY155" s="14" t="s">
        <v>216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80</v>
      </c>
      <c r="BK155" s="110">
        <f t="shared" si="24"/>
        <v>0</v>
      </c>
      <c r="BL155" s="14" t="s">
        <v>351</v>
      </c>
      <c r="BM155" s="14" t="s">
        <v>282</v>
      </c>
    </row>
    <row r="156" spans="2:65" s="1" customFormat="1" ht="22.5" customHeight="1" x14ac:dyDescent="0.3">
      <c r="B156" s="132"/>
      <c r="C156" s="168" t="s">
        <v>284</v>
      </c>
      <c r="D156" s="168" t="s">
        <v>250</v>
      </c>
      <c r="E156" s="169"/>
      <c r="F156" s="251" t="s">
        <v>1457</v>
      </c>
      <c r="G156" s="252"/>
      <c r="H156" s="252"/>
      <c r="I156" s="252"/>
      <c r="J156" s="170" t="s">
        <v>1458</v>
      </c>
      <c r="K156" s="171">
        <v>80</v>
      </c>
      <c r="L156" s="253">
        <v>0</v>
      </c>
      <c r="M156" s="252"/>
      <c r="N156" s="254">
        <f t="shared" si="1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16"/>
        <v>0</v>
      </c>
      <c r="X156" s="166">
        <v>0</v>
      </c>
      <c r="Y156" s="166">
        <f t="shared" si="17"/>
        <v>0</v>
      </c>
      <c r="Z156" s="166">
        <v>0</v>
      </c>
      <c r="AA156" s="167">
        <f t="shared" si="18"/>
        <v>0</v>
      </c>
      <c r="AR156" s="14" t="s">
        <v>743</v>
      </c>
      <c r="AT156" s="14" t="s">
        <v>250</v>
      </c>
      <c r="AU156" s="14" t="s">
        <v>80</v>
      </c>
      <c r="AY156" s="14" t="s">
        <v>216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80</v>
      </c>
      <c r="BK156" s="110">
        <f t="shared" si="24"/>
        <v>0</v>
      </c>
      <c r="BL156" s="14" t="s">
        <v>351</v>
      </c>
      <c r="BM156" s="14" t="s">
        <v>284</v>
      </c>
    </row>
    <row r="157" spans="2:65" s="1" customFormat="1" ht="31.5" customHeight="1" x14ac:dyDescent="0.3">
      <c r="B157" s="132"/>
      <c r="C157" s="161" t="s">
        <v>286</v>
      </c>
      <c r="D157" s="161" t="s">
        <v>217</v>
      </c>
      <c r="E157" s="162"/>
      <c r="F157" s="246" t="s">
        <v>1459</v>
      </c>
      <c r="G157" s="247"/>
      <c r="H157" s="247"/>
      <c r="I157" s="247"/>
      <c r="J157" s="163" t="s">
        <v>297</v>
      </c>
      <c r="K157" s="164">
        <v>2</v>
      </c>
      <c r="L157" s="233">
        <v>0</v>
      </c>
      <c r="M157" s="247"/>
      <c r="N157" s="248">
        <f t="shared" si="1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4" t="s">
        <v>351</v>
      </c>
      <c r="AT157" s="14" t="s">
        <v>217</v>
      </c>
      <c r="AU157" s="14" t="s">
        <v>80</v>
      </c>
      <c r="AY157" s="14" t="s">
        <v>216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80</v>
      </c>
      <c r="BK157" s="110">
        <f t="shared" si="24"/>
        <v>0</v>
      </c>
      <c r="BL157" s="14" t="s">
        <v>351</v>
      </c>
      <c r="BM157" s="14" t="s">
        <v>286</v>
      </c>
    </row>
    <row r="158" spans="2:65" s="1" customFormat="1" ht="44.25" customHeight="1" x14ac:dyDescent="0.3">
      <c r="B158" s="132"/>
      <c r="C158" s="161" t="s">
        <v>289</v>
      </c>
      <c r="D158" s="161" t="s">
        <v>217</v>
      </c>
      <c r="E158" s="162"/>
      <c r="F158" s="246" t="s">
        <v>1460</v>
      </c>
      <c r="G158" s="247"/>
      <c r="H158" s="247"/>
      <c r="I158" s="247"/>
      <c r="J158" s="163" t="s">
        <v>369</v>
      </c>
      <c r="K158" s="164">
        <v>20</v>
      </c>
      <c r="L158" s="233">
        <v>0</v>
      </c>
      <c r="M158" s="247"/>
      <c r="N158" s="248">
        <f t="shared" si="1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4" t="s">
        <v>351</v>
      </c>
      <c r="AT158" s="14" t="s">
        <v>217</v>
      </c>
      <c r="AU158" s="14" t="s">
        <v>80</v>
      </c>
      <c r="AY158" s="14" t="s">
        <v>216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80</v>
      </c>
      <c r="BK158" s="110">
        <f t="shared" si="24"/>
        <v>0</v>
      </c>
      <c r="BL158" s="14" t="s">
        <v>351</v>
      </c>
      <c r="BM158" s="14" t="s">
        <v>289</v>
      </c>
    </row>
    <row r="159" spans="2:65" s="1" customFormat="1" ht="31.5" customHeight="1" x14ac:dyDescent="0.3">
      <c r="B159" s="132"/>
      <c r="C159" s="161" t="s">
        <v>291</v>
      </c>
      <c r="D159" s="161" t="s">
        <v>217</v>
      </c>
      <c r="E159" s="162"/>
      <c r="F159" s="246" t="s">
        <v>1461</v>
      </c>
      <c r="G159" s="247"/>
      <c r="H159" s="247"/>
      <c r="I159" s="247"/>
      <c r="J159" s="163" t="s">
        <v>369</v>
      </c>
      <c r="K159" s="164">
        <v>357</v>
      </c>
      <c r="L159" s="233">
        <v>0</v>
      </c>
      <c r="M159" s="247"/>
      <c r="N159" s="248">
        <f t="shared" si="1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16"/>
        <v>0</v>
      </c>
      <c r="X159" s="166">
        <v>0</v>
      </c>
      <c r="Y159" s="166">
        <f t="shared" si="17"/>
        <v>0</v>
      </c>
      <c r="Z159" s="166">
        <v>0</v>
      </c>
      <c r="AA159" s="167">
        <f t="shared" si="18"/>
        <v>0</v>
      </c>
      <c r="AR159" s="14" t="s">
        <v>351</v>
      </c>
      <c r="AT159" s="14" t="s">
        <v>217</v>
      </c>
      <c r="AU159" s="14" t="s">
        <v>80</v>
      </c>
      <c r="AY159" s="14" t="s">
        <v>216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80</v>
      </c>
      <c r="BK159" s="110">
        <f t="shared" si="24"/>
        <v>0</v>
      </c>
      <c r="BL159" s="14" t="s">
        <v>351</v>
      </c>
      <c r="BM159" s="14" t="s">
        <v>291</v>
      </c>
    </row>
    <row r="160" spans="2:65" s="1" customFormat="1" ht="22.5" customHeight="1" x14ac:dyDescent="0.3">
      <c r="B160" s="132"/>
      <c r="C160" s="161" t="s">
        <v>293</v>
      </c>
      <c r="D160" s="161" t="s">
        <v>217</v>
      </c>
      <c r="E160" s="162"/>
      <c r="F160" s="246" t="s">
        <v>1462</v>
      </c>
      <c r="G160" s="247"/>
      <c r="H160" s="247"/>
      <c r="I160" s="247"/>
      <c r="J160" s="163" t="s">
        <v>369</v>
      </c>
      <c r="K160" s="164">
        <v>357</v>
      </c>
      <c r="L160" s="233">
        <v>0</v>
      </c>
      <c r="M160" s="247"/>
      <c r="N160" s="248">
        <f t="shared" si="15"/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 t="shared" si="16"/>
        <v>0</v>
      </c>
      <c r="X160" s="166">
        <v>0</v>
      </c>
      <c r="Y160" s="166">
        <f t="shared" si="17"/>
        <v>0</v>
      </c>
      <c r="Z160" s="166">
        <v>0</v>
      </c>
      <c r="AA160" s="167">
        <f t="shared" si="18"/>
        <v>0</v>
      </c>
      <c r="AR160" s="14" t="s">
        <v>351</v>
      </c>
      <c r="AT160" s="14" t="s">
        <v>217</v>
      </c>
      <c r="AU160" s="14" t="s">
        <v>80</v>
      </c>
      <c r="AY160" s="14" t="s">
        <v>216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80</v>
      </c>
      <c r="BK160" s="110">
        <f t="shared" si="24"/>
        <v>0</v>
      </c>
      <c r="BL160" s="14" t="s">
        <v>351</v>
      </c>
      <c r="BM160" s="14" t="s">
        <v>293</v>
      </c>
    </row>
    <row r="161" spans="2:65" s="1" customFormat="1" ht="31.5" customHeight="1" x14ac:dyDescent="0.3">
      <c r="B161" s="132"/>
      <c r="C161" s="161" t="s">
        <v>295</v>
      </c>
      <c r="D161" s="161" t="s">
        <v>217</v>
      </c>
      <c r="E161" s="162"/>
      <c r="F161" s="246" t="s">
        <v>1463</v>
      </c>
      <c r="G161" s="247"/>
      <c r="H161" s="247"/>
      <c r="I161" s="247"/>
      <c r="J161" s="163" t="s">
        <v>369</v>
      </c>
      <c r="K161" s="164">
        <v>377</v>
      </c>
      <c r="L161" s="233">
        <v>0</v>
      </c>
      <c r="M161" s="247"/>
      <c r="N161" s="248">
        <f t="shared" si="15"/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si="16"/>
        <v>0</v>
      </c>
      <c r="X161" s="166">
        <v>0</v>
      </c>
      <c r="Y161" s="166">
        <f t="shared" si="17"/>
        <v>0</v>
      </c>
      <c r="Z161" s="166">
        <v>0</v>
      </c>
      <c r="AA161" s="167">
        <f t="shared" si="18"/>
        <v>0</v>
      </c>
      <c r="AR161" s="14" t="s">
        <v>351</v>
      </c>
      <c r="AT161" s="14" t="s">
        <v>217</v>
      </c>
      <c r="AU161" s="14" t="s">
        <v>80</v>
      </c>
      <c r="AY161" s="14" t="s">
        <v>216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80</v>
      </c>
      <c r="BK161" s="110">
        <f t="shared" si="24"/>
        <v>0</v>
      </c>
      <c r="BL161" s="14" t="s">
        <v>351</v>
      </c>
      <c r="BM161" s="14" t="s">
        <v>295</v>
      </c>
    </row>
    <row r="162" spans="2:65" s="1" customFormat="1" ht="22.5" customHeight="1" x14ac:dyDescent="0.3">
      <c r="B162" s="132"/>
      <c r="C162" s="168" t="s">
        <v>298</v>
      </c>
      <c r="D162" s="168" t="s">
        <v>250</v>
      </c>
      <c r="E162" s="169"/>
      <c r="F162" s="251" t="s">
        <v>1464</v>
      </c>
      <c r="G162" s="252"/>
      <c r="H162" s="252"/>
      <c r="I162" s="252"/>
      <c r="J162" s="170" t="s">
        <v>369</v>
      </c>
      <c r="K162" s="171">
        <v>377</v>
      </c>
      <c r="L162" s="253">
        <v>0</v>
      </c>
      <c r="M162" s="252"/>
      <c r="N162" s="254">
        <f t="shared" si="1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16"/>
        <v>0</v>
      </c>
      <c r="X162" s="166">
        <v>0</v>
      </c>
      <c r="Y162" s="166">
        <f t="shared" si="17"/>
        <v>0</v>
      </c>
      <c r="Z162" s="166">
        <v>0</v>
      </c>
      <c r="AA162" s="167">
        <f t="shared" si="18"/>
        <v>0</v>
      </c>
      <c r="AR162" s="14" t="s">
        <v>743</v>
      </c>
      <c r="AT162" s="14" t="s">
        <v>250</v>
      </c>
      <c r="AU162" s="14" t="s">
        <v>80</v>
      </c>
      <c r="AY162" s="14" t="s">
        <v>216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80</v>
      </c>
      <c r="BK162" s="110">
        <f t="shared" si="24"/>
        <v>0</v>
      </c>
      <c r="BL162" s="14" t="s">
        <v>351</v>
      </c>
      <c r="BM162" s="14" t="s">
        <v>298</v>
      </c>
    </row>
    <row r="163" spans="2:65" s="1" customFormat="1" ht="22.5" customHeight="1" x14ac:dyDescent="0.3">
      <c r="B163" s="132"/>
      <c r="C163" s="161" t="s">
        <v>300</v>
      </c>
      <c r="D163" s="161" t="s">
        <v>217</v>
      </c>
      <c r="E163" s="162"/>
      <c r="F163" s="246" t="s">
        <v>1465</v>
      </c>
      <c r="G163" s="247"/>
      <c r="H163" s="247"/>
      <c r="I163" s="247"/>
      <c r="J163" s="163" t="s">
        <v>369</v>
      </c>
      <c r="K163" s="164">
        <v>40</v>
      </c>
      <c r="L163" s="233">
        <v>0</v>
      </c>
      <c r="M163" s="247"/>
      <c r="N163" s="248">
        <f t="shared" si="1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16"/>
        <v>0</v>
      </c>
      <c r="X163" s="166">
        <v>0</v>
      </c>
      <c r="Y163" s="166">
        <f t="shared" si="17"/>
        <v>0</v>
      </c>
      <c r="Z163" s="166">
        <v>0</v>
      </c>
      <c r="AA163" s="167">
        <f t="shared" si="18"/>
        <v>0</v>
      </c>
      <c r="AR163" s="14" t="s">
        <v>351</v>
      </c>
      <c r="AT163" s="14" t="s">
        <v>217</v>
      </c>
      <c r="AU163" s="14" t="s">
        <v>80</v>
      </c>
      <c r="AY163" s="14" t="s">
        <v>216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80</v>
      </c>
      <c r="BK163" s="110">
        <f t="shared" si="24"/>
        <v>0</v>
      </c>
      <c r="BL163" s="14" t="s">
        <v>351</v>
      </c>
      <c r="BM163" s="14" t="s">
        <v>300</v>
      </c>
    </row>
    <row r="164" spans="2:65" s="1" customFormat="1" ht="44.25" customHeight="1" x14ac:dyDescent="0.3">
      <c r="B164" s="132"/>
      <c r="C164" s="161" t="s">
        <v>302</v>
      </c>
      <c r="D164" s="161" t="s">
        <v>217</v>
      </c>
      <c r="E164" s="162"/>
      <c r="F164" s="246" t="s">
        <v>1466</v>
      </c>
      <c r="G164" s="247"/>
      <c r="H164" s="247"/>
      <c r="I164" s="247"/>
      <c r="J164" s="163" t="s">
        <v>297</v>
      </c>
      <c r="K164" s="164">
        <v>2</v>
      </c>
      <c r="L164" s="233">
        <v>0</v>
      </c>
      <c r="M164" s="247"/>
      <c r="N164" s="248">
        <f t="shared" si="1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16"/>
        <v>0</v>
      </c>
      <c r="X164" s="166">
        <v>0</v>
      </c>
      <c r="Y164" s="166">
        <f t="shared" si="17"/>
        <v>0</v>
      </c>
      <c r="Z164" s="166">
        <v>0</v>
      </c>
      <c r="AA164" s="167">
        <f t="shared" si="18"/>
        <v>0</v>
      </c>
      <c r="AR164" s="14" t="s">
        <v>351</v>
      </c>
      <c r="AT164" s="14" t="s">
        <v>217</v>
      </c>
      <c r="AU164" s="14" t="s">
        <v>80</v>
      </c>
      <c r="AY164" s="14" t="s">
        <v>216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80</v>
      </c>
      <c r="BK164" s="110">
        <f t="shared" si="24"/>
        <v>0</v>
      </c>
      <c r="BL164" s="14" t="s">
        <v>351</v>
      </c>
      <c r="BM164" s="14" t="s">
        <v>302</v>
      </c>
    </row>
    <row r="165" spans="2:65" s="1" customFormat="1" ht="22.5" customHeight="1" x14ac:dyDescent="0.3">
      <c r="B165" s="132"/>
      <c r="C165" s="161" t="s">
        <v>304</v>
      </c>
      <c r="D165" s="161" t="s">
        <v>217</v>
      </c>
      <c r="E165" s="162"/>
      <c r="F165" s="246" t="s">
        <v>1467</v>
      </c>
      <c r="G165" s="247"/>
      <c r="H165" s="247"/>
      <c r="I165" s="247"/>
      <c r="J165" s="163" t="s">
        <v>369</v>
      </c>
      <c r="K165" s="164">
        <v>20</v>
      </c>
      <c r="L165" s="233">
        <v>0</v>
      </c>
      <c r="M165" s="247"/>
      <c r="N165" s="248">
        <f t="shared" si="1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16"/>
        <v>0</v>
      </c>
      <c r="X165" s="166">
        <v>0</v>
      </c>
      <c r="Y165" s="166">
        <f t="shared" si="17"/>
        <v>0</v>
      </c>
      <c r="Z165" s="166">
        <v>0</v>
      </c>
      <c r="AA165" s="167">
        <f t="shared" si="18"/>
        <v>0</v>
      </c>
      <c r="AR165" s="14" t="s">
        <v>351</v>
      </c>
      <c r="AT165" s="14" t="s">
        <v>217</v>
      </c>
      <c r="AU165" s="14" t="s">
        <v>80</v>
      </c>
      <c r="AY165" s="14" t="s">
        <v>216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80</v>
      </c>
      <c r="BK165" s="110">
        <f t="shared" si="24"/>
        <v>0</v>
      </c>
      <c r="BL165" s="14" t="s">
        <v>351</v>
      </c>
      <c r="BM165" s="14" t="s">
        <v>304</v>
      </c>
    </row>
    <row r="166" spans="2:65" s="1" customFormat="1" ht="44.25" customHeight="1" x14ac:dyDescent="0.3">
      <c r="B166" s="132"/>
      <c r="C166" s="161" t="s">
        <v>306</v>
      </c>
      <c r="D166" s="161" t="s">
        <v>217</v>
      </c>
      <c r="E166" s="162"/>
      <c r="F166" s="246" t="s">
        <v>1468</v>
      </c>
      <c r="G166" s="247"/>
      <c r="H166" s="247"/>
      <c r="I166" s="247"/>
      <c r="J166" s="163" t="s">
        <v>369</v>
      </c>
      <c r="K166" s="164">
        <v>370</v>
      </c>
      <c r="L166" s="233">
        <v>0</v>
      </c>
      <c r="M166" s="247"/>
      <c r="N166" s="248">
        <f t="shared" si="1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16"/>
        <v>0</v>
      </c>
      <c r="X166" s="166">
        <v>0</v>
      </c>
      <c r="Y166" s="166">
        <f t="shared" si="17"/>
        <v>0</v>
      </c>
      <c r="Z166" s="166">
        <v>0</v>
      </c>
      <c r="AA166" s="167">
        <f t="shared" si="18"/>
        <v>0</v>
      </c>
      <c r="AR166" s="14" t="s">
        <v>351</v>
      </c>
      <c r="AT166" s="14" t="s">
        <v>217</v>
      </c>
      <c r="AU166" s="14" t="s">
        <v>80</v>
      </c>
      <c r="AY166" s="14" t="s">
        <v>216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80</v>
      </c>
      <c r="BK166" s="110">
        <f t="shared" si="24"/>
        <v>0</v>
      </c>
      <c r="BL166" s="14" t="s">
        <v>351</v>
      </c>
      <c r="BM166" s="14" t="s">
        <v>306</v>
      </c>
    </row>
    <row r="167" spans="2:65" s="1" customFormat="1" ht="44.25" customHeight="1" x14ac:dyDescent="0.3">
      <c r="B167" s="132"/>
      <c r="C167" s="161" t="s">
        <v>308</v>
      </c>
      <c r="D167" s="161" t="s">
        <v>217</v>
      </c>
      <c r="E167" s="162"/>
      <c r="F167" s="246" t="s">
        <v>1469</v>
      </c>
      <c r="G167" s="247"/>
      <c r="H167" s="247"/>
      <c r="I167" s="247"/>
      <c r="J167" s="163" t="s">
        <v>369</v>
      </c>
      <c r="K167" s="164">
        <v>7</v>
      </c>
      <c r="L167" s="233">
        <v>0</v>
      </c>
      <c r="M167" s="247"/>
      <c r="N167" s="248">
        <f t="shared" si="1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16"/>
        <v>0</v>
      </c>
      <c r="X167" s="166">
        <v>0</v>
      </c>
      <c r="Y167" s="166">
        <f t="shared" si="17"/>
        <v>0</v>
      </c>
      <c r="Z167" s="166">
        <v>0</v>
      </c>
      <c r="AA167" s="167">
        <f t="shared" si="18"/>
        <v>0</v>
      </c>
      <c r="AR167" s="14" t="s">
        <v>351</v>
      </c>
      <c r="AT167" s="14" t="s">
        <v>217</v>
      </c>
      <c r="AU167" s="14" t="s">
        <v>80</v>
      </c>
      <c r="AY167" s="14" t="s">
        <v>216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80</v>
      </c>
      <c r="BK167" s="110">
        <f t="shared" si="24"/>
        <v>0</v>
      </c>
      <c r="BL167" s="14" t="s">
        <v>351</v>
      </c>
      <c r="BM167" s="14" t="s">
        <v>308</v>
      </c>
    </row>
    <row r="168" spans="2:65" s="1" customFormat="1" ht="31.5" customHeight="1" x14ac:dyDescent="0.3">
      <c r="B168" s="132"/>
      <c r="C168" s="161" t="s">
        <v>310</v>
      </c>
      <c r="D168" s="161" t="s">
        <v>217</v>
      </c>
      <c r="E168" s="162"/>
      <c r="F168" s="246" t="s">
        <v>1470</v>
      </c>
      <c r="G168" s="247"/>
      <c r="H168" s="247"/>
      <c r="I168" s="247"/>
      <c r="J168" s="163" t="s">
        <v>219</v>
      </c>
      <c r="K168" s="164">
        <v>35.700000000000003</v>
      </c>
      <c r="L168" s="233">
        <v>0</v>
      </c>
      <c r="M168" s="247"/>
      <c r="N168" s="248">
        <f t="shared" si="1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16"/>
        <v>0</v>
      </c>
      <c r="X168" s="166">
        <v>0</v>
      </c>
      <c r="Y168" s="166">
        <f t="shared" si="17"/>
        <v>0</v>
      </c>
      <c r="Z168" s="166">
        <v>0</v>
      </c>
      <c r="AA168" s="167">
        <f t="shared" si="18"/>
        <v>0</v>
      </c>
      <c r="AR168" s="14" t="s">
        <v>351</v>
      </c>
      <c r="AT168" s="14" t="s">
        <v>217</v>
      </c>
      <c r="AU168" s="14" t="s">
        <v>80</v>
      </c>
      <c r="AY168" s="14" t="s">
        <v>216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4" t="s">
        <v>80</v>
      </c>
      <c r="BK168" s="110">
        <f t="shared" si="24"/>
        <v>0</v>
      </c>
      <c r="BL168" s="14" t="s">
        <v>351</v>
      </c>
      <c r="BM168" s="14" t="s">
        <v>310</v>
      </c>
    </row>
    <row r="169" spans="2:65" s="1" customFormat="1" ht="49.9" customHeight="1" x14ac:dyDescent="0.35">
      <c r="B169" s="31"/>
      <c r="C169" s="32"/>
      <c r="D169" s="152" t="s">
        <v>874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249">
        <f t="shared" ref="N169:N174" si="25">BK169</f>
        <v>0</v>
      </c>
      <c r="O169" s="250"/>
      <c r="P169" s="250"/>
      <c r="Q169" s="250"/>
      <c r="R169" s="33"/>
      <c r="T169" s="70"/>
      <c r="U169" s="32"/>
      <c r="V169" s="32"/>
      <c r="W169" s="32"/>
      <c r="X169" s="32"/>
      <c r="Y169" s="32"/>
      <c r="Z169" s="32"/>
      <c r="AA169" s="71"/>
      <c r="AT169" s="14" t="s">
        <v>68</v>
      </c>
      <c r="AU169" s="14" t="s">
        <v>69</v>
      </c>
      <c r="AY169" s="14" t="s">
        <v>875</v>
      </c>
      <c r="BK169" s="110">
        <f>SUM(BK170:BK174)</f>
        <v>0</v>
      </c>
    </row>
    <row r="170" spans="2:65" s="1" customFormat="1" ht="22.35" customHeight="1" x14ac:dyDescent="0.3">
      <c r="B170" s="31"/>
      <c r="C170" s="173" t="s">
        <v>3</v>
      </c>
      <c r="D170" s="173" t="s">
        <v>217</v>
      </c>
      <c r="E170" s="174"/>
      <c r="F170" s="231" t="s">
        <v>3</v>
      </c>
      <c r="G170" s="232"/>
      <c r="H170" s="232"/>
      <c r="I170" s="232"/>
      <c r="J170" s="175" t="s">
        <v>3</v>
      </c>
      <c r="K170" s="172"/>
      <c r="L170" s="233"/>
      <c r="M170" s="234"/>
      <c r="N170" s="235">
        <f t="shared" si="25"/>
        <v>0</v>
      </c>
      <c r="O170" s="234"/>
      <c r="P170" s="234"/>
      <c r="Q170" s="234"/>
      <c r="R170" s="33"/>
      <c r="T170" s="165" t="s">
        <v>3</v>
      </c>
      <c r="U170" s="176" t="s">
        <v>36</v>
      </c>
      <c r="V170" s="32"/>
      <c r="W170" s="32"/>
      <c r="X170" s="32"/>
      <c r="Y170" s="32"/>
      <c r="Z170" s="32"/>
      <c r="AA170" s="71"/>
      <c r="AT170" s="14" t="s">
        <v>875</v>
      </c>
      <c r="AU170" s="14" t="s">
        <v>76</v>
      </c>
      <c r="AY170" s="14" t="s">
        <v>875</v>
      </c>
      <c r="BE170" s="110">
        <f>IF(U170="základná",N170,0)</f>
        <v>0</v>
      </c>
      <c r="BF170" s="110">
        <f>IF(U170="znížená",N170,0)</f>
        <v>0</v>
      </c>
      <c r="BG170" s="110">
        <f>IF(U170="zákl. prenesená",N170,0)</f>
        <v>0</v>
      </c>
      <c r="BH170" s="110">
        <f>IF(U170="zníž. prenesená",N170,0)</f>
        <v>0</v>
      </c>
      <c r="BI170" s="110">
        <f>IF(U170="nulová",N170,0)</f>
        <v>0</v>
      </c>
      <c r="BJ170" s="14" t="s">
        <v>80</v>
      </c>
      <c r="BK170" s="110">
        <f>L170*K170</f>
        <v>0</v>
      </c>
    </row>
    <row r="171" spans="2:65" s="1" customFormat="1" ht="22.35" customHeight="1" x14ac:dyDescent="0.3">
      <c r="B171" s="31"/>
      <c r="C171" s="173" t="s">
        <v>3</v>
      </c>
      <c r="D171" s="173" t="s">
        <v>217</v>
      </c>
      <c r="E171" s="174"/>
      <c r="F171" s="231" t="s">
        <v>3</v>
      </c>
      <c r="G171" s="232"/>
      <c r="H171" s="232"/>
      <c r="I171" s="232"/>
      <c r="J171" s="175" t="s">
        <v>3</v>
      </c>
      <c r="K171" s="172"/>
      <c r="L171" s="233"/>
      <c r="M171" s="234"/>
      <c r="N171" s="235">
        <f t="shared" si="25"/>
        <v>0</v>
      </c>
      <c r="O171" s="234"/>
      <c r="P171" s="234"/>
      <c r="Q171" s="234"/>
      <c r="R171" s="33"/>
      <c r="T171" s="165" t="s">
        <v>3</v>
      </c>
      <c r="U171" s="176" t="s">
        <v>36</v>
      </c>
      <c r="V171" s="32"/>
      <c r="W171" s="32"/>
      <c r="X171" s="32"/>
      <c r="Y171" s="32"/>
      <c r="Z171" s="32"/>
      <c r="AA171" s="71"/>
      <c r="AT171" s="14" t="s">
        <v>875</v>
      </c>
      <c r="AU171" s="14" t="s">
        <v>76</v>
      </c>
      <c r="AY171" s="14" t="s">
        <v>875</v>
      </c>
      <c r="BE171" s="110">
        <f>IF(U171="základná",N171,0)</f>
        <v>0</v>
      </c>
      <c r="BF171" s="110">
        <f>IF(U171="znížená",N171,0)</f>
        <v>0</v>
      </c>
      <c r="BG171" s="110">
        <f>IF(U171="zákl. prenesená",N171,0)</f>
        <v>0</v>
      </c>
      <c r="BH171" s="110">
        <f>IF(U171="zníž. prenesená",N171,0)</f>
        <v>0</v>
      </c>
      <c r="BI171" s="110">
        <f>IF(U171="nulová",N171,0)</f>
        <v>0</v>
      </c>
      <c r="BJ171" s="14" t="s">
        <v>80</v>
      </c>
      <c r="BK171" s="110">
        <f>L171*K171</f>
        <v>0</v>
      </c>
    </row>
    <row r="172" spans="2:65" s="1" customFormat="1" ht="22.35" customHeight="1" x14ac:dyDescent="0.3">
      <c r="B172" s="31"/>
      <c r="C172" s="173" t="s">
        <v>3</v>
      </c>
      <c r="D172" s="173" t="s">
        <v>217</v>
      </c>
      <c r="E172" s="174"/>
      <c r="F172" s="231" t="s">
        <v>3</v>
      </c>
      <c r="G172" s="232"/>
      <c r="H172" s="232"/>
      <c r="I172" s="232"/>
      <c r="J172" s="175" t="s">
        <v>3</v>
      </c>
      <c r="K172" s="172"/>
      <c r="L172" s="233"/>
      <c r="M172" s="234"/>
      <c r="N172" s="235">
        <f t="shared" si="25"/>
        <v>0</v>
      </c>
      <c r="O172" s="234"/>
      <c r="P172" s="234"/>
      <c r="Q172" s="234"/>
      <c r="R172" s="33"/>
      <c r="T172" s="165" t="s">
        <v>3</v>
      </c>
      <c r="U172" s="176" t="s">
        <v>36</v>
      </c>
      <c r="V172" s="32"/>
      <c r="W172" s="32"/>
      <c r="X172" s="32"/>
      <c r="Y172" s="32"/>
      <c r="Z172" s="32"/>
      <c r="AA172" s="71"/>
      <c r="AT172" s="14" t="s">
        <v>875</v>
      </c>
      <c r="AU172" s="14" t="s">
        <v>76</v>
      </c>
      <c r="AY172" s="14" t="s">
        <v>875</v>
      </c>
      <c r="BE172" s="110">
        <f>IF(U172="základná",N172,0)</f>
        <v>0</v>
      </c>
      <c r="BF172" s="110">
        <f>IF(U172="znížená",N172,0)</f>
        <v>0</v>
      </c>
      <c r="BG172" s="110">
        <f>IF(U172="zákl. prenesená",N172,0)</f>
        <v>0</v>
      </c>
      <c r="BH172" s="110">
        <f>IF(U172="zníž. prenesená",N172,0)</f>
        <v>0</v>
      </c>
      <c r="BI172" s="110">
        <f>IF(U172="nulová",N172,0)</f>
        <v>0</v>
      </c>
      <c r="BJ172" s="14" t="s">
        <v>80</v>
      </c>
      <c r="BK172" s="110">
        <f>L172*K172</f>
        <v>0</v>
      </c>
    </row>
    <row r="173" spans="2:65" s="1" customFormat="1" ht="22.35" customHeight="1" x14ac:dyDescent="0.3">
      <c r="B173" s="31"/>
      <c r="C173" s="173" t="s">
        <v>3</v>
      </c>
      <c r="D173" s="173" t="s">
        <v>217</v>
      </c>
      <c r="E173" s="174"/>
      <c r="F173" s="231" t="s">
        <v>3</v>
      </c>
      <c r="G173" s="232"/>
      <c r="H173" s="232"/>
      <c r="I173" s="232"/>
      <c r="J173" s="175" t="s">
        <v>3</v>
      </c>
      <c r="K173" s="172"/>
      <c r="L173" s="233"/>
      <c r="M173" s="234"/>
      <c r="N173" s="235">
        <f t="shared" si="25"/>
        <v>0</v>
      </c>
      <c r="O173" s="234"/>
      <c r="P173" s="234"/>
      <c r="Q173" s="234"/>
      <c r="R173" s="33"/>
      <c r="T173" s="165" t="s">
        <v>3</v>
      </c>
      <c r="U173" s="176" t="s">
        <v>36</v>
      </c>
      <c r="V173" s="32"/>
      <c r="W173" s="32"/>
      <c r="X173" s="32"/>
      <c r="Y173" s="32"/>
      <c r="Z173" s="32"/>
      <c r="AA173" s="71"/>
      <c r="AT173" s="14" t="s">
        <v>875</v>
      </c>
      <c r="AU173" s="14" t="s">
        <v>76</v>
      </c>
      <c r="AY173" s="14" t="s">
        <v>875</v>
      </c>
      <c r="BE173" s="110">
        <f>IF(U173="základná",N173,0)</f>
        <v>0</v>
      </c>
      <c r="BF173" s="110">
        <f>IF(U173="znížená",N173,0)</f>
        <v>0</v>
      </c>
      <c r="BG173" s="110">
        <f>IF(U173="zákl. prenesená",N173,0)</f>
        <v>0</v>
      </c>
      <c r="BH173" s="110">
        <f>IF(U173="zníž. prenesená",N173,0)</f>
        <v>0</v>
      </c>
      <c r="BI173" s="110">
        <f>IF(U173="nulová",N173,0)</f>
        <v>0</v>
      </c>
      <c r="BJ173" s="14" t="s">
        <v>80</v>
      </c>
      <c r="BK173" s="110">
        <f>L173*K173</f>
        <v>0</v>
      </c>
    </row>
    <row r="174" spans="2:65" s="1" customFormat="1" ht="22.35" customHeight="1" x14ac:dyDescent="0.3">
      <c r="B174" s="31"/>
      <c r="C174" s="173" t="s">
        <v>3</v>
      </c>
      <c r="D174" s="173" t="s">
        <v>217</v>
      </c>
      <c r="E174" s="174"/>
      <c r="F174" s="231" t="s">
        <v>3</v>
      </c>
      <c r="G174" s="232"/>
      <c r="H174" s="232"/>
      <c r="I174" s="232"/>
      <c r="J174" s="175" t="s">
        <v>3</v>
      </c>
      <c r="K174" s="172"/>
      <c r="L174" s="233"/>
      <c r="M174" s="234"/>
      <c r="N174" s="235">
        <f t="shared" si="25"/>
        <v>0</v>
      </c>
      <c r="O174" s="234"/>
      <c r="P174" s="234"/>
      <c r="Q174" s="234"/>
      <c r="R174" s="33"/>
      <c r="T174" s="165" t="s">
        <v>3</v>
      </c>
      <c r="U174" s="176" t="s">
        <v>36</v>
      </c>
      <c r="V174" s="52"/>
      <c r="W174" s="52"/>
      <c r="X174" s="52"/>
      <c r="Y174" s="52"/>
      <c r="Z174" s="52"/>
      <c r="AA174" s="54"/>
      <c r="AT174" s="14" t="s">
        <v>875</v>
      </c>
      <c r="AU174" s="14" t="s">
        <v>76</v>
      </c>
      <c r="AY174" s="14" t="s">
        <v>875</v>
      </c>
      <c r="BE174" s="110">
        <f>IF(U174="základná",N174,0)</f>
        <v>0</v>
      </c>
      <c r="BF174" s="110">
        <f>IF(U174="znížená",N174,0)</f>
        <v>0</v>
      </c>
      <c r="BG174" s="110">
        <f>IF(U174="zákl. prenesená",N174,0)</f>
        <v>0</v>
      </c>
      <c r="BH174" s="110">
        <f>IF(U174="zníž. prenesená",N174,0)</f>
        <v>0</v>
      </c>
      <c r="BI174" s="110">
        <f>IF(U174="nulová",N174,0)</f>
        <v>0</v>
      </c>
      <c r="BJ174" s="14" t="s">
        <v>80</v>
      </c>
      <c r="BK174" s="110">
        <f>L174*K174</f>
        <v>0</v>
      </c>
    </row>
    <row r="175" spans="2:65" s="1" customFormat="1" ht="6.95" customHeight="1" x14ac:dyDescent="0.3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</sheetData>
  <mergeCells count="22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H1:K1"/>
    <mergeCell ref="S2:AC2"/>
    <mergeCell ref="F173:I173"/>
    <mergeCell ref="L173:M173"/>
    <mergeCell ref="N173:Q173"/>
    <mergeCell ref="F174:I174"/>
    <mergeCell ref="L174:M174"/>
    <mergeCell ref="N174:Q174"/>
    <mergeCell ref="N121:Q121"/>
    <mergeCell ref="N122:Q122"/>
    <mergeCell ref="N123:Q123"/>
    <mergeCell ref="N145:Q145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6:I166"/>
    <mergeCell ref="L166:M166"/>
  </mergeCells>
  <dataValidations count="2">
    <dataValidation type="list" allowBlank="1" showInputMessage="1" showErrorMessage="1" error="Povolené sú hodnoty K a M." sqref="D170:D175">
      <formula1>"K,M"</formula1>
    </dataValidation>
    <dataValidation type="list" allowBlank="1" showInputMessage="1" showErrorMessage="1" error="Povolené sú hodnoty základná, znížená, nulová." sqref="U170:U175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workbookViewId="0">
      <pane ySplit="1" topLeftCell="A156" activePane="bottomLeft" state="frozen"/>
      <selection pane="bottomLeft" activeCell="E124" sqref="E124:E16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124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1471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N95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ROUND((((SUM(BE95:BE102)+SUM(BE121:BE158))+SUM(BE160:BE164))),2)</f>
        <v>0</v>
      </c>
      <c r="I33" s="185"/>
      <c r="J33" s="185"/>
      <c r="K33" s="32"/>
      <c r="L33" s="32"/>
      <c r="M33" s="267">
        <f>ROUND(((ROUND((SUM(BE95:BE102)+SUM(BE121:BE158)), 2)*F33)+SUM(BE160:BE164)*F33),2)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ROUND((((SUM(BF95:BF102)+SUM(BF121:BF158))+SUM(BF160:BF164))),2)</f>
        <v>0</v>
      </c>
      <c r="I34" s="185"/>
      <c r="J34" s="185"/>
      <c r="K34" s="32"/>
      <c r="L34" s="32"/>
      <c r="M34" s="267">
        <f>ROUND(((ROUND((SUM(BF95:BF102)+SUM(BF121:BF158)), 2)*F34)+SUM(BF160:BF164)*F34),2)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ROUND((((SUM(BG95:BG102)+SUM(BG121:BG158))+SUM(BG160:BG164))),2)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ROUND((((SUM(BH95:BH102)+SUM(BH121:BH158))+SUM(BH160:BH164))),2)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ROUND((((SUM(BI95:BI102)+SUM(BI121:BI158))+SUM(BI160:BI164))),2)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08 - SO 303 Areálový zásuvkový rozvod NN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65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65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65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65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65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65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65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65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65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N121</f>
        <v>0</v>
      </c>
      <c r="O89" s="185"/>
      <c r="P89" s="185"/>
      <c r="Q89" s="185"/>
      <c r="R89" s="33"/>
      <c r="AU89" s="14" t="s">
        <v>167</v>
      </c>
    </row>
    <row r="90" spans="2:65" s="7" customFormat="1" ht="24.95" customHeight="1" x14ac:dyDescent="0.3">
      <c r="B90" s="124"/>
      <c r="C90" s="125"/>
      <c r="D90" s="126" t="s">
        <v>877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N122</f>
        <v>0</v>
      </c>
      <c r="O90" s="263"/>
      <c r="P90" s="263"/>
      <c r="Q90" s="263"/>
      <c r="R90" s="127"/>
    </row>
    <row r="91" spans="2:65" s="8" customFormat="1" ht="19.899999999999999" customHeight="1" x14ac:dyDescent="0.3">
      <c r="B91" s="128"/>
      <c r="C91" s="95"/>
      <c r="D91" s="106" t="s">
        <v>878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N123</f>
        <v>0</v>
      </c>
      <c r="O91" s="191"/>
      <c r="P91" s="191"/>
      <c r="Q91" s="191"/>
      <c r="R91" s="129"/>
    </row>
    <row r="92" spans="2:65" s="8" customFormat="1" ht="19.899999999999999" customHeight="1" x14ac:dyDescent="0.3">
      <c r="B92" s="128"/>
      <c r="C92" s="95"/>
      <c r="D92" s="106" t="s">
        <v>879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N144</f>
        <v>0</v>
      </c>
      <c r="O92" s="191"/>
      <c r="P92" s="191"/>
      <c r="Q92" s="191"/>
      <c r="R92" s="129"/>
    </row>
    <row r="93" spans="2:65" s="7" customFormat="1" ht="21.75" customHeight="1" x14ac:dyDescent="0.35">
      <c r="B93" s="124"/>
      <c r="C93" s="125"/>
      <c r="D93" s="126" t="s">
        <v>193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8">
        <f>N159</f>
        <v>0</v>
      </c>
      <c r="O93" s="263"/>
      <c r="P93" s="263"/>
      <c r="Q93" s="263"/>
      <c r="R93" s="127"/>
    </row>
    <row r="94" spans="2:65" s="1" customFormat="1" ht="21.75" customHeight="1" x14ac:dyDescent="0.3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65" s="1" customFormat="1" ht="29.25" customHeight="1" x14ac:dyDescent="0.3">
      <c r="B95" s="31"/>
      <c r="C95" s="123" t="s">
        <v>194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64">
        <f>ROUND(N96+N97+N98+N99+N100+N101,2)</f>
        <v>0</v>
      </c>
      <c r="O95" s="185"/>
      <c r="P95" s="185"/>
      <c r="Q95" s="185"/>
      <c r="R95" s="33"/>
      <c r="T95" s="130"/>
      <c r="U95" s="131" t="s">
        <v>33</v>
      </c>
    </row>
    <row r="96" spans="2:65" s="1" customFormat="1" ht="18" customHeight="1" x14ac:dyDescent="0.3">
      <c r="B96" s="132"/>
      <c r="C96" s="133"/>
      <c r="D96" s="184" t="s">
        <v>195</v>
      </c>
      <c r="E96" s="260"/>
      <c r="F96" s="260"/>
      <c r="G96" s="260"/>
      <c r="H96" s="260"/>
      <c r="I96" s="133"/>
      <c r="J96" s="133"/>
      <c r="K96" s="133"/>
      <c r="L96" s="133"/>
      <c r="M96" s="133"/>
      <c r="N96" s="186">
        <f>ROUND(N89*T96,2)</f>
        <v>0</v>
      </c>
      <c r="O96" s="260"/>
      <c r="P96" s="260"/>
      <c r="Q96" s="260"/>
      <c r="R96" s="134"/>
      <c r="S96" s="133"/>
      <c r="T96" s="135"/>
      <c r="U96" s="136" t="s">
        <v>36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140</v>
      </c>
      <c r="AZ96" s="137"/>
      <c r="BA96" s="137"/>
      <c r="BB96" s="137"/>
      <c r="BC96" s="137"/>
      <c r="BD96" s="137"/>
      <c r="BE96" s="139">
        <f t="shared" ref="BE96:BE101" si="0">IF(U96="základná",N96,0)</f>
        <v>0</v>
      </c>
      <c r="BF96" s="139">
        <f t="shared" ref="BF96:BF101" si="1">IF(U96="znížená",N96,0)</f>
        <v>0</v>
      </c>
      <c r="BG96" s="139">
        <f t="shared" ref="BG96:BG101" si="2">IF(U96="zákl. prenesená",N96,0)</f>
        <v>0</v>
      </c>
      <c r="BH96" s="139">
        <f t="shared" ref="BH96:BH101" si="3">IF(U96="zníž. prenesená",N96,0)</f>
        <v>0</v>
      </c>
      <c r="BI96" s="139">
        <f t="shared" ref="BI96:BI101" si="4">IF(U96="nulová",N96,0)</f>
        <v>0</v>
      </c>
      <c r="BJ96" s="138" t="s">
        <v>80</v>
      </c>
      <c r="BK96" s="137"/>
      <c r="BL96" s="137"/>
      <c r="BM96" s="137"/>
    </row>
    <row r="97" spans="2:65" s="1" customFormat="1" ht="18" customHeight="1" x14ac:dyDescent="0.3">
      <c r="B97" s="132"/>
      <c r="C97" s="133"/>
      <c r="D97" s="184" t="s">
        <v>196</v>
      </c>
      <c r="E97" s="260"/>
      <c r="F97" s="260"/>
      <c r="G97" s="260"/>
      <c r="H97" s="260"/>
      <c r="I97" s="133"/>
      <c r="J97" s="133"/>
      <c r="K97" s="133"/>
      <c r="L97" s="133"/>
      <c r="M97" s="133"/>
      <c r="N97" s="186">
        <f>ROUND(N89*T97,2)</f>
        <v>0</v>
      </c>
      <c r="O97" s="260"/>
      <c r="P97" s="260"/>
      <c r="Q97" s="260"/>
      <c r="R97" s="134"/>
      <c r="S97" s="133"/>
      <c r="T97" s="135"/>
      <c r="U97" s="136" t="s">
        <v>36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140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80</v>
      </c>
      <c r="BK97" s="137"/>
      <c r="BL97" s="137"/>
      <c r="BM97" s="137"/>
    </row>
    <row r="98" spans="2:65" s="1" customFormat="1" ht="18" customHeight="1" x14ac:dyDescent="0.3">
      <c r="B98" s="132"/>
      <c r="C98" s="133"/>
      <c r="D98" s="184" t="s">
        <v>197</v>
      </c>
      <c r="E98" s="260"/>
      <c r="F98" s="260"/>
      <c r="G98" s="260"/>
      <c r="H98" s="260"/>
      <c r="I98" s="133"/>
      <c r="J98" s="133"/>
      <c r="K98" s="133"/>
      <c r="L98" s="133"/>
      <c r="M98" s="133"/>
      <c r="N98" s="186">
        <f>ROUND(N89*T98,2)</f>
        <v>0</v>
      </c>
      <c r="O98" s="260"/>
      <c r="P98" s="260"/>
      <c r="Q98" s="260"/>
      <c r="R98" s="134"/>
      <c r="S98" s="133"/>
      <c r="T98" s="135"/>
      <c r="U98" s="136" t="s">
        <v>36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140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80</v>
      </c>
      <c r="BK98" s="137"/>
      <c r="BL98" s="137"/>
      <c r="BM98" s="137"/>
    </row>
    <row r="99" spans="2:65" s="1" customFormat="1" ht="18" customHeight="1" x14ac:dyDescent="0.3">
      <c r="B99" s="132"/>
      <c r="C99" s="133"/>
      <c r="D99" s="184" t="s">
        <v>198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ROUND(N89*T99,2)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199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ROUND(N89*T100,2)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40" t="s">
        <v>200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86">
        <f>ROUND(N89*T101,2)</f>
        <v>0</v>
      </c>
      <c r="O101" s="260"/>
      <c r="P101" s="260"/>
      <c r="Q101" s="260"/>
      <c r="R101" s="134"/>
      <c r="S101" s="133"/>
      <c r="T101" s="141"/>
      <c r="U101" s="142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201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29.25" customHeight="1" x14ac:dyDescent="0.3">
      <c r="B103" s="31"/>
      <c r="C103" s="115" t="s">
        <v>153</v>
      </c>
      <c r="D103" s="116"/>
      <c r="E103" s="116"/>
      <c r="F103" s="116"/>
      <c r="G103" s="116"/>
      <c r="H103" s="116"/>
      <c r="I103" s="116"/>
      <c r="J103" s="116"/>
      <c r="K103" s="116"/>
      <c r="L103" s="190">
        <f>ROUND(SUM(N89+N95),2)</f>
        <v>0</v>
      </c>
      <c r="M103" s="261"/>
      <c r="N103" s="261"/>
      <c r="O103" s="261"/>
      <c r="P103" s="261"/>
      <c r="Q103" s="261"/>
      <c r="R103" s="33"/>
    </row>
    <row r="104" spans="2:65" s="1" customFormat="1" ht="6.95" customHeight="1" x14ac:dyDescent="0.3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65" s="1" customFormat="1" ht="6.95" customHeight="1" x14ac:dyDescent="0.3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65" s="1" customFormat="1" ht="36.950000000000003" customHeight="1" x14ac:dyDescent="0.3">
      <c r="B109" s="31"/>
      <c r="C109" s="209" t="s">
        <v>202</v>
      </c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33"/>
    </row>
    <row r="110" spans="2:65" s="1" customFormat="1" ht="6.95" customHeight="1" x14ac:dyDescent="0.3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5" s="1" customFormat="1" ht="30" customHeight="1" x14ac:dyDescent="0.3">
      <c r="B111" s="31"/>
      <c r="C111" s="26" t="s">
        <v>15</v>
      </c>
      <c r="D111" s="32"/>
      <c r="E111" s="32"/>
      <c r="F111" s="262" t="str">
        <f>F6</f>
        <v>Cintorín Nitra-Chrenova</v>
      </c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32"/>
      <c r="R111" s="33"/>
    </row>
    <row r="112" spans="2:65" ht="30" customHeight="1" x14ac:dyDescent="0.3">
      <c r="B112" s="18"/>
      <c r="C112" s="26" t="s">
        <v>156</v>
      </c>
      <c r="D112" s="19"/>
      <c r="E112" s="19"/>
      <c r="F112" s="262" t="s">
        <v>157</v>
      </c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19"/>
      <c r="R112" s="20"/>
    </row>
    <row r="113" spans="2:65" s="1" customFormat="1" ht="36.950000000000003" customHeight="1" x14ac:dyDescent="0.3">
      <c r="B113" s="31"/>
      <c r="C113" s="65" t="s">
        <v>158</v>
      </c>
      <c r="D113" s="32"/>
      <c r="E113" s="32"/>
      <c r="F113" s="210" t="str">
        <f>F8</f>
        <v>08 - SO 303 Areálový zásuvkový rozvod NN</v>
      </c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32"/>
      <c r="R113" s="33"/>
    </row>
    <row r="114" spans="2:65" s="1" customFormat="1" ht="6.95" customHeight="1" x14ac:dyDescent="0.3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8" customHeight="1" x14ac:dyDescent="0.3">
      <c r="B115" s="31"/>
      <c r="C115" s="26" t="s">
        <v>18</v>
      </c>
      <c r="D115" s="32"/>
      <c r="E115" s="32"/>
      <c r="F115" s="24" t="str">
        <f>F10</f>
        <v xml:space="preserve"> </v>
      </c>
      <c r="G115" s="32"/>
      <c r="H115" s="32"/>
      <c r="I115" s="32"/>
      <c r="J115" s="32"/>
      <c r="K115" s="26" t="s">
        <v>20</v>
      </c>
      <c r="L115" s="32"/>
      <c r="M115" s="255" t="str">
        <f>IF(O10="","",O10)</f>
        <v>28.2.2017</v>
      </c>
      <c r="N115" s="185"/>
      <c r="O115" s="185"/>
      <c r="P115" s="185"/>
      <c r="Q115" s="32"/>
      <c r="R115" s="33"/>
    </row>
    <row r="116" spans="2:65" s="1" customFormat="1" ht="6.95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5" x14ac:dyDescent="0.3">
      <c r="B117" s="31"/>
      <c r="C117" s="26" t="s">
        <v>22</v>
      </c>
      <c r="D117" s="32"/>
      <c r="E117" s="32"/>
      <c r="F117" s="24" t="str">
        <f>E13</f>
        <v xml:space="preserve"> </v>
      </c>
      <c r="G117" s="32"/>
      <c r="H117" s="32"/>
      <c r="I117" s="32"/>
      <c r="J117" s="32"/>
      <c r="K117" s="26" t="s">
        <v>27</v>
      </c>
      <c r="L117" s="32"/>
      <c r="M117" s="222" t="str">
        <f>E19</f>
        <v xml:space="preserve"> </v>
      </c>
      <c r="N117" s="185"/>
      <c r="O117" s="185"/>
      <c r="P117" s="185"/>
      <c r="Q117" s="185"/>
      <c r="R117" s="33"/>
    </row>
    <row r="118" spans="2:65" s="1" customFormat="1" ht="14.45" customHeight="1" x14ac:dyDescent="0.3">
      <c r="B118" s="31"/>
      <c r="C118" s="26" t="s">
        <v>25</v>
      </c>
      <c r="D118" s="32"/>
      <c r="E118" s="32"/>
      <c r="F118" s="24" t="str">
        <f>IF(E16="","",E16)</f>
        <v>Vyplň údaj</v>
      </c>
      <c r="G118" s="32"/>
      <c r="H118" s="32"/>
      <c r="I118" s="32"/>
      <c r="J118" s="32"/>
      <c r="K118" s="26" t="s">
        <v>28</v>
      </c>
      <c r="L118" s="32"/>
      <c r="M118" s="222" t="str">
        <f>E22</f>
        <v xml:space="preserve"> </v>
      </c>
      <c r="N118" s="185"/>
      <c r="O118" s="185"/>
      <c r="P118" s="185"/>
      <c r="Q118" s="185"/>
      <c r="R118" s="33"/>
    </row>
    <row r="119" spans="2:65" s="1" customFormat="1" ht="10.3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9" customFormat="1" ht="29.25" customHeight="1" x14ac:dyDescent="0.3">
      <c r="B120" s="143"/>
      <c r="C120" s="144" t="s">
        <v>203</v>
      </c>
      <c r="D120" s="145" t="s">
        <v>204</v>
      </c>
      <c r="E120" s="145" t="s">
        <v>51</v>
      </c>
      <c r="F120" s="256" t="s">
        <v>205</v>
      </c>
      <c r="G120" s="257"/>
      <c r="H120" s="257"/>
      <c r="I120" s="257"/>
      <c r="J120" s="145" t="s">
        <v>206</v>
      </c>
      <c r="K120" s="145" t="s">
        <v>207</v>
      </c>
      <c r="L120" s="258" t="s">
        <v>208</v>
      </c>
      <c r="M120" s="257"/>
      <c r="N120" s="256" t="s">
        <v>165</v>
      </c>
      <c r="O120" s="257"/>
      <c r="P120" s="257"/>
      <c r="Q120" s="259"/>
      <c r="R120" s="146"/>
      <c r="T120" s="73" t="s">
        <v>209</v>
      </c>
      <c r="U120" s="74" t="s">
        <v>33</v>
      </c>
      <c r="V120" s="74" t="s">
        <v>210</v>
      </c>
      <c r="W120" s="74" t="s">
        <v>211</v>
      </c>
      <c r="X120" s="74" t="s">
        <v>212</v>
      </c>
      <c r="Y120" s="74" t="s">
        <v>213</v>
      </c>
      <c r="Z120" s="74" t="s">
        <v>214</v>
      </c>
      <c r="AA120" s="75" t="s">
        <v>215</v>
      </c>
    </row>
    <row r="121" spans="2:65" s="1" customFormat="1" ht="29.25" customHeight="1" x14ac:dyDescent="0.35">
      <c r="B121" s="31"/>
      <c r="C121" s="77" t="s">
        <v>162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36">
        <f>BK121</f>
        <v>0</v>
      </c>
      <c r="O121" s="237"/>
      <c r="P121" s="237"/>
      <c r="Q121" s="237"/>
      <c r="R121" s="33"/>
      <c r="T121" s="76"/>
      <c r="U121" s="47"/>
      <c r="V121" s="47"/>
      <c r="W121" s="147">
        <f>W122+W159</f>
        <v>0</v>
      </c>
      <c r="X121" s="47"/>
      <c r="Y121" s="147">
        <f>Y122+Y159</f>
        <v>0</v>
      </c>
      <c r="Z121" s="47"/>
      <c r="AA121" s="148">
        <f>AA122+AA159</f>
        <v>0</v>
      </c>
      <c r="AT121" s="14" t="s">
        <v>68</v>
      </c>
      <c r="AU121" s="14" t="s">
        <v>167</v>
      </c>
      <c r="BK121" s="149">
        <f>BK122+BK159</f>
        <v>0</v>
      </c>
    </row>
    <row r="122" spans="2:65" s="10" customFormat="1" ht="37.35" customHeight="1" x14ac:dyDescent="0.35">
      <c r="B122" s="150"/>
      <c r="C122" s="151"/>
      <c r="D122" s="152" t="s">
        <v>877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8">
        <f>BK122</f>
        <v>0</v>
      </c>
      <c r="O122" s="239"/>
      <c r="P122" s="239"/>
      <c r="Q122" s="239"/>
      <c r="R122" s="153"/>
      <c r="T122" s="154"/>
      <c r="U122" s="151"/>
      <c r="V122" s="151"/>
      <c r="W122" s="155">
        <f>W123+W144</f>
        <v>0</v>
      </c>
      <c r="X122" s="151"/>
      <c r="Y122" s="155">
        <f>Y123+Y144</f>
        <v>0</v>
      </c>
      <c r="Z122" s="151"/>
      <c r="AA122" s="156">
        <f>AA123+AA144</f>
        <v>0</v>
      </c>
      <c r="AR122" s="157" t="s">
        <v>84</v>
      </c>
      <c r="AT122" s="158" t="s">
        <v>68</v>
      </c>
      <c r="AU122" s="158" t="s">
        <v>69</v>
      </c>
      <c r="AY122" s="157" t="s">
        <v>216</v>
      </c>
      <c r="BK122" s="159">
        <f>BK123+BK144</f>
        <v>0</v>
      </c>
    </row>
    <row r="123" spans="2:65" s="10" customFormat="1" ht="19.899999999999999" customHeight="1" x14ac:dyDescent="0.3">
      <c r="B123" s="150"/>
      <c r="C123" s="151"/>
      <c r="D123" s="160" t="s">
        <v>878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40">
        <f>BK123</f>
        <v>0</v>
      </c>
      <c r="O123" s="241"/>
      <c r="P123" s="241"/>
      <c r="Q123" s="241"/>
      <c r="R123" s="153"/>
      <c r="T123" s="154"/>
      <c r="U123" s="151"/>
      <c r="V123" s="151"/>
      <c r="W123" s="155">
        <f>SUM(W124:W143)</f>
        <v>0</v>
      </c>
      <c r="X123" s="151"/>
      <c r="Y123" s="155">
        <f>SUM(Y124:Y143)</f>
        <v>0</v>
      </c>
      <c r="Z123" s="151"/>
      <c r="AA123" s="156">
        <f>SUM(AA124:AA143)</f>
        <v>0</v>
      </c>
      <c r="AR123" s="157" t="s">
        <v>84</v>
      </c>
      <c r="AT123" s="158" t="s">
        <v>68</v>
      </c>
      <c r="AU123" s="158" t="s">
        <v>76</v>
      </c>
      <c r="AY123" s="157" t="s">
        <v>216</v>
      </c>
      <c r="BK123" s="159">
        <f>SUM(BK124:BK143)</f>
        <v>0</v>
      </c>
    </row>
    <row r="124" spans="2:65" s="1" customFormat="1" ht="22.5" customHeight="1" x14ac:dyDescent="0.3">
      <c r="B124" s="132"/>
      <c r="C124" s="161" t="s">
        <v>76</v>
      </c>
      <c r="D124" s="161" t="s">
        <v>217</v>
      </c>
      <c r="E124" s="162"/>
      <c r="F124" s="246" t="s">
        <v>1472</v>
      </c>
      <c r="G124" s="247"/>
      <c r="H124" s="247"/>
      <c r="I124" s="247"/>
      <c r="J124" s="163" t="s">
        <v>297</v>
      </c>
      <c r="K124" s="164">
        <v>33</v>
      </c>
      <c r="L124" s="233">
        <v>0</v>
      </c>
      <c r="M124" s="247"/>
      <c r="N124" s="248">
        <f t="shared" ref="N124:N143" si="5">ROUND(L124*K124,2)</f>
        <v>0</v>
      </c>
      <c r="O124" s="247"/>
      <c r="P124" s="247"/>
      <c r="Q124" s="247"/>
      <c r="R124" s="134"/>
      <c r="T124" s="165" t="s">
        <v>3</v>
      </c>
      <c r="U124" s="40" t="s">
        <v>36</v>
      </c>
      <c r="V124" s="32"/>
      <c r="W124" s="166">
        <f t="shared" ref="W124:W143" si="6">V124*K124</f>
        <v>0</v>
      </c>
      <c r="X124" s="166">
        <v>0</v>
      </c>
      <c r="Y124" s="166">
        <f t="shared" ref="Y124:Y143" si="7">X124*K124</f>
        <v>0</v>
      </c>
      <c r="Z124" s="166">
        <v>0</v>
      </c>
      <c r="AA124" s="167">
        <f t="shared" ref="AA124:AA143" si="8">Z124*K124</f>
        <v>0</v>
      </c>
      <c r="AR124" s="14" t="s">
        <v>351</v>
      </c>
      <c r="AT124" s="14" t="s">
        <v>217</v>
      </c>
      <c r="AU124" s="14" t="s">
        <v>80</v>
      </c>
      <c r="AY124" s="14" t="s">
        <v>216</v>
      </c>
      <c r="BE124" s="110">
        <f t="shared" ref="BE124:BE143" si="9">IF(U124="základná",N124,0)</f>
        <v>0</v>
      </c>
      <c r="BF124" s="110">
        <f t="shared" ref="BF124:BF143" si="10">IF(U124="znížená",N124,0)</f>
        <v>0</v>
      </c>
      <c r="BG124" s="110">
        <f t="shared" ref="BG124:BG143" si="11">IF(U124="zákl. prenesená",N124,0)</f>
        <v>0</v>
      </c>
      <c r="BH124" s="110">
        <f t="shared" ref="BH124:BH143" si="12">IF(U124="zníž. prenesená",N124,0)</f>
        <v>0</v>
      </c>
      <c r="BI124" s="110">
        <f t="shared" ref="BI124:BI143" si="13">IF(U124="nulová",N124,0)</f>
        <v>0</v>
      </c>
      <c r="BJ124" s="14" t="s">
        <v>80</v>
      </c>
      <c r="BK124" s="110">
        <f t="shared" ref="BK124:BK143" si="14">ROUND(L124*K124,2)</f>
        <v>0</v>
      </c>
      <c r="BL124" s="14" t="s">
        <v>351</v>
      </c>
      <c r="BM124" s="14" t="s">
        <v>76</v>
      </c>
    </row>
    <row r="125" spans="2:65" s="1" customFormat="1" ht="22.5" customHeight="1" x14ac:dyDescent="0.3">
      <c r="B125" s="132"/>
      <c r="C125" s="161" t="s">
        <v>80</v>
      </c>
      <c r="D125" s="161" t="s">
        <v>217</v>
      </c>
      <c r="E125" s="162"/>
      <c r="F125" s="246" t="s">
        <v>1473</v>
      </c>
      <c r="G125" s="247"/>
      <c r="H125" s="247"/>
      <c r="I125" s="247"/>
      <c r="J125" s="163" t="s">
        <v>369</v>
      </c>
      <c r="K125" s="164">
        <v>960</v>
      </c>
      <c r="L125" s="233">
        <v>0</v>
      </c>
      <c r="M125" s="247"/>
      <c r="N125" s="248">
        <f t="shared" si="5"/>
        <v>0</v>
      </c>
      <c r="O125" s="247"/>
      <c r="P125" s="247"/>
      <c r="Q125" s="247"/>
      <c r="R125" s="134"/>
      <c r="T125" s="165" t="s">
        <v>3</v>
      </c>
      <c r="U125" s="40" t="s">
        <v>36</v>
      </c>
      <c r="V125" s="32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4" t="s">
        <v>351</v>
      </c>
      <c r="AT125" s="14" t="s">
        <v>217</v>
      </c>
      <c r="AU125" s="14" t="s">
        <v>80</v>
      </c>
      <c r="AY125" s="14" t="s">
        <v>216</v>
      </c>
      <c r="BE125" s="110">
        <f t="shared" si="9"/>
        <v>0</v>
      </c>
      <c r="BF125" s="110">
        <f t="shared" si="10"/>
        <v>0</v>
      </c>
      <c r="BG125" s="110">
        <f t="shared" si="11"/>
        <v>0</v>
      </c>
      <c r="BH125" s="110">
        <f t="shared" si="12"/>
        <v>0</v>
      </c>
      <c r="BI125" s="110">
        <f t="shared" si="13"/>
        <v>0</v>
      </c>
      <c r="BJ125" s="14" t="s">
        <v>80</v>
      </c>
      <c r="BK125" s="110">
        <f t="shared" si="14"/>
        <v>0</v>
      </c>
      <c r="BL125" s="14" t="s">
        <v>351</v>
      </c>
      <c r="BM125" s="14" t="s">
        <v>80</v>
      </c>
    </row>
    <row r="126" spans="2:65" s="1" customFormat="1" ht="22.5" customHeight="1" x14ac:dyDescent="0.3">
      <c r="B126" s="132"/>
      <c r="C126" s="161" t="s">
        <v>84</v>
      </c>
      <c r="D126" s="161" t="s">
        <v>217</v>
      </c>
      <c r="E126" s="162"/>
      <c r="F126" s="246" t="s">
        <v>885</v>
      </c>
      <c r="G126" s="247"/>
      <c r="H126" s="247"/>
      <c r="I126" s="247"/>
      <c r="J126" s="163" t="s">
        <v>369</v>
      </c>
      <c r="K126" s="164">
        <v>99</v>
      </c>
      <c r="L126" s="233">
        <v>0</v>
      </c>
      <c r="M126" s="247"/>
      <c r="N126" s="248">
        <f t="shared" si="5"/>
        <v>0</v>
      </c>
      <c r="O126" s="247"/>
      <c r="P126" s="247"/>
      <c r="Q126" s="247"/>
      <c r="R126" s="134"/>
      <c r="T126" s="165" t="s">
        <v>3</v>
      </c>
      <c r="U126" s="40" t="s">
        <v>36</v>
      </c>
      <c r="V126" s="32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4" t="s">
        <v>351</v>
      </c>
      <c r="AT126" s="14" t="s">
        <v>217</v>
      </c>
      <c r="AU126" s="14" t="s">
        <v>80</v>
      </c>
      <c r="AY126" s="14" t="s">
        <v>216</v>
      </c>
      <c r="BE126" s="110">
        <f t="shared" si="9"/>
        <v>0</v>
      </c>
      <c r="BF126" s="110">
        <f t="shared" si="10"/>
        <v>0</v>
      </c>
      <c r="BG126" s="110">
        <f t="shared" si="11"/>
        <v>0</v>
      </c>
      <c r="BH126" s="110">
        <f t="shared" si="12"/>
        <v>0</v>
      </c>
      <c r="BI126" s="110">
        <f t="shared" si="13"/>
        <v>0</v>
      </c>
      <c r="BJ126" s="14" t="s">
        <v>80</v>
      </c>
      <c r="BK126" s="110">
        <f t="shared" si="14"/>
        <v>0</v>
      </c>
      <c r="BL126" s="14" t="s">
        <v>351</v>
      </c>
      <c r="BM126" s="14" t="s">
        <v>84</v>
      </c>
    </row>
    <row r="127" spans="2:65" s="1" customFormat="1" ht="22.5" customHeight="1" x14ac:dyDescent="0.3">
      <c r="B127" s="132"/>
      <c r="C127" s="161" t="s">
        <v>220</v>
      </c>
      <c r="D127" s="161" t="s">
        <v>217</v>
      </c>
      <c r="E127" s="162"/>
      <c r="F127" s="246" t="s">
        <v>1474</v>
      </c>
      <c r="G127" s="247"/>
      <c r="H127" s="247"/>
      <c r="I127" s="247"/>
      <c r="J127" s="163" t="s">
        <v>297</v>
      </c>
      <c r="K127" s="164">
        <v>33</v>
      </c>
      <c r="L127" s="233">
        <v>0</v>
      </c>
      <c r="M127" s="247"/>
      <c r="N127" s="248">
        <f t="shared" si="5"/>
        <v>0</v>
      </c>
      <c r="O127" s="247"/>
      <c r="P127" s="247"/>
      <c r="Q127" s="247"/>
      <c r="R127" s="134"/>
      <c r="T127" s="165" t="s">
        <v>3</v>
      </c>
      <c r="U127" s="40" t="s">
        <v>36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351</v>
      </c>
      <c r="AT127" s="14" t="s">
        <v>217</v>
      </c>
      <c r="AU127" s="14" t="s">
        <v>80</v>
      </c>
      <c r="AY127" s="14" t="s">
        <v>216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80</v>
      </c>
      <c r="BK127" s="110">
        <f t="shared" si="14"/>
        <v>0</v>
      </c>
      <c r="BL127" s="14" t="s">
        <v>351</v>
      </c>
      <c r="BM127" s="14" t="s">
        <v>220</v>
      </c>
    </row>
    <row r="128" spans="2:65" s="1" customFormat="1" ht="22.5" customHeight="1" x14ac:dyDescent="0.3">
      <c r="B128" s="132"/>
      <c r="C128" s="161" t="s">
        <v>224</v>
      </c>
      <c r="D128" s="161" t="s">
        <v>217</v>
      </c>
      <c r="E128" s="162"/>
      <c r="F128" s="246" t="s">
        <v>1432</v>
      </c>
      <c r="G128" s="247"/>
      <c r="H128" s="247"/>
      <c r="I128" s="247"/>
      <c r="J128" s="163" t="s">
        <v>297</v>
      </c>
      <c r="K128" s="164">
        <v>66</v>
      </c>
      <c r="L128" s="233">
        <v>0</v>
      </c>
      <c r="M128" s="247"/>
      <c r="N128" s="248">
        <f t="shared" si="5"/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351</v>
      </c>
      <c r="AT128" s="14" t="s">
        <v>217</v>
      </c>
      <c r="AU128" s="14" t="s">
        <v>80</v>
      </c>
      <c r="AY128" s="14" t="s">
        <v>216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80</v>
      </c>
      <c r="BK128" s="110">
        <f t="shared" si="14"/>
        <v>0</v>
      </c>
      <c r="BL128" s="14" t="s">
        <v>351</v>
      </c>
      <c r="BM128" s="14" t="s">
        <v>224</v>
      </c>
    </row>
    <row r="129" spans="2:65" s="1" customFormat="1" ht="22.5" customHeight="1" x14ac:dyDescent="0.3">
      <c r="B129" s="132"/>
      <c r="C129" s="161" t="s">
        <v>226</v>
      </c>
      <c r="D129" s="161" t="s">
        <v>217</v>
      </c>
      <c r="E129" s="162"/>
      <c r="F129" s="246" t="s">
        <v>1434</v>
      </c>
      <c r="G129" s="247"/>
      <c r="H129" s="247"/>
      <c r="I129" s="247"/>
      <c r="J129" s="163" t="s">
        <v>297</v>
      </c>
      <c r="K129" s="164">
        <v>5</v>
      </c>
      <c r="L129" s="233">
        <v>0</v>
      </c>
      <c r="M129" s="247"/>
      <c r="N129" s="248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351</v>
      </c>
      <c r="AT129" s="14" t="s">
        <v>217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351</v>
      </c>
      <c r="BM129" s="14" t="s">
        <v>226</v>
      </c>
    </row>
    <row r="130" spans="2:65" s="1" customFormat="1" ht="22.5" customHeight="1" x14ac:dyDescent="0.3">
      <c r="B130" s="132"/>
      <c r="C130" s="161" t="s">
        <v>228</v>
      </c>
      <c r="D130" s="161" t="s">
        <v>217</v>
      </c>
      <c r="E130" s="162"/>
      <c r="F130" s="246" t="s">
        <v>1475</v>
      </c>
      <c r="G130" s="247"/>
      <c r="H130" s="247"/>
      <c r="I130" s="247"/>
      <c r="J130" s="163" t="s">
        <v>297</v>
      </c>
      <c r="K130" s="164">
        <v>33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351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351</v>
      </c>
      <c r="BM130" s="14" t="s">
        <v>228</v>
      </c>
    </row>
    <row r="131" spans="2:65" s="1" customFormat="1" ht="31.5" customHeight="1" x14ac:dyDescent="0.3">
      <c r="B131" s="132"/>
      <c r="C131" s="161" t="s">
        <v>230</v>
      </c>
      <c r="D131" s="161" t="s">
        <v>217</v>
      </c>
      <c r="E131" s="162"/>
      <c r="F131" s="246" t="s">
        <v>1476</v>
      </c>
      <c r="G131" s="247"/>
      <c r="H131" s="247"/>
      <c r="I131" s="247"/>
      <c r="J131" s="163" t="s">
        <v>369</v>
      </c>
      <c r="K131" s="164">
        <v>73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351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351</v>
      </c>
      <c r="BM131" s="14" t="s">
        <v>230</v>
      </c>
    </row>
    <row r="132" spans="2:65" s="1" customFormat="1" ht="31.5" customHeight="1" x14ac:dyDescent="0.3">
      <c r="B132" s="132"/>
      <c r="C132" s="161" t="s">
        <v>232</v>
      </c>
      <c r="D132" s="161" t="s">
        <v>217</v>
      </c>
      <c r="E132" s="162"/>
      <c r="F132" s="246" t="s">
        <v>1477</v>
      </c>
      <c r="G132" s="247"/>
      <c r="H132" s="247"/>
      <c r="I132" s="247"/>
      <c r="J132" s="163" t="s">
        <v>369</v>
      </c>
      <c r="K132" s="164">
        <v>960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351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351</v>
      </c>
      <c r="BM132" s="14" t="s">
        <v>232</v>
      </c>
    </row>
    <row r="133" spans="2:65" s="1" customFormat="1" ht="22.5" customHeight="1" x14ac:dyDescent="0.3">
      <c r="B133" s="132"/>
      <c r="C133" s="168" t="s">
        <v>128</v>
      </c>
      <c r="D133" s="168" t="s">
        <v>250</v>
      </c>
      <c r="E133" s="169"/>
      <c r="F133" s="251" t="s">
        <v>1478</v>
      </c>
      <c r="G133" s="252"/>
      <c r="H133" s="252"/>
      <c r="I133" s="252"/>
      <c r="J133" s="170" t="s">
        <v>369</v>
      </c>
      <c r="K133" s="171">
        <v>960</v>
      </c>
      <c r="L133" s="253">
        <v>0</v>
      </c>
      <c r="M133" s="252"/>
      <c r="N133" s="254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743</v>
      </c>
      <c r="AT133" s="14" t="s">
        <v>250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351</v>
      </c>
      <c r="BM133" s="14" t="s">
        <v>128</v>
      </c>
    </row>
    <row r="134" spans="2:65" s="1" customFormat="1" ht="22.5" customHeight="1" x14ac:dyDescent="0.3">
      <c r="B134" s="132"/>
      <c r="C134" s="168" t="s">
        <v>131</v>
      </c>
      <c r="D134" s="168" t="s">
        <v>250</v>
      </c>
      <c r="E134" s="169"/>
      <c r="F134" s="251" t="s">
        <v>980</v>
      </c>
      <c r="G134" s="252"/>
      <c r="H134" s="252"/>
      <c r="I134" s="252"/>
      <c r="J134" s="170" t="s">
        <v>369</v>
      </c>
      <c r="K134" s="171">
        <v>73</v>
      </c>
      <c r="L134" s="253">
        <v>0</v>
      </c>
      <c r="M134" s="252"/>
      <c r="N134" s="254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743</v>
      </c>
      <c r="AT134" s="14" t="s">
        <v>250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351</v>
      </c>
      <c r="BM134" s="14" t="s">
        <v>131</v>
      </c>
    </row>
    <row r="135" spans="2:65" s="1" customFormat="1" ht="22.5" customHeight="1" x14ac:dyDescent="0.3">
      <c r="B135" s="132"/>
      <c r="C135" s="168" t="s">
        <v>134</v>
      </c>
      <c r="D135" s="168" t="s">
        <v>250</v>
      </c>
      <c r="E135" s="169"/>
      <c r="F135" s="251" t="s">
        <v>1479</v>
      </c>
      <c r="G135" s="252"/>
      <c r="H135" s="252"/>
      <c r="I135" s="252"/>
      <c r="J135" s="170" t="s">
        <v>369</v>
      </c>
      <c r="K135" s="171">
        <v>960</v>
      </c>
      <c r="L135" s="253">
        <v>0</v>
      </c>
      <c r="M135" s="252"/>
      <c r="N135" s="254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743</v>
      </c>
      <c r="AT135" s="14" t="s">
        <v>250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351</v>
      </c>
      <c r="BM135" s="14" t="s">
        <v>134</v>
      </c>
    </row>
    <row r="136" spans="2:65" s="1" customFormat="1" ht="22.5" customHeight="1" x14ac:dyDescent="0.3">
      <c r="B136" s="132"/>
      <c r="C136" s="168" t="s">
        <v>137</v>
      </c>
      <c r="D136" s="168" t="s">
        <v>250</v>
      </c>
      <c r="E136" s="169"/>
      <c r="F136" s="251" t="s">
        <v>992</v>
      </c>
      <c r="G136" s="252"/>
      <c r="H136" s="252"/>
      <c r="I136" s="252"/>
      <c r="J136" s="170" t="s">
        <v>369</v>
      </c>
      <c r="K136" s="171">
        <v>99</v>
      </c>
      <c r="L136" s="253">
        <v>0</v>
      </c>
      <c r="M136" s="252"/>
      <c r="N136" s="254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743</v>
      </c>
      <c r="AT136" s="14" t="s">
        <v>250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351</v>
      </c>
      <c r="BM136" s="14" t="s">
        <v>137</v>
      </c>
    </row>
    <row r="137" spans="2:65" s="1" customFormat="1" ht="22.5" customHeight="1" x14ac:dyDescent="0.3">
      <c r="B137" s="132"/>
      <c r="C137" s="168" t="s">
        <v>240</v>
      </c>
      <c r="D137" s="168" t="s">
        <v>250</v>
      </c>
      <c r="E137" s="169"/>
      <c r="F137" s="251" t="s">
        <v>1480</v>
      </c>
      <c r="G137" s="252"/>
      <c r="H137" s="252"/>
      <c r="I137" s="252"/>
      <c r="J137" s="170" t="s">
        <v>297</v>
      </c>
      <c r="K137" s="171">
        <v>33</v>
      </c>
      <c r="L137" s="253">
        <v>0</v>
      </c>
      <c r="M137" s="252"/>
      <c r="N137" s="254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743</v>
      </c>
      <c r="AT137" s="14" t="s">
        <v>250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351</v>
      </c>
      <c r="BM137" s="14" t="s">
        <v>240</v>
      </c>
    </row>
    <row r="138" spans="2:65" s="1" customFormat="1" ht="22.5" customHeight="1" x14ac:dyDescent="0.3">
      <c r="B138" s="132"/>
      <c r="C138" s="168" t="s">
        <v>243</v>
      </c>
      <c r="D138" s="168" t="s">
        <v>250</v>
      </c>
      <c r="E138" s="169"/>
      <c r="F138" s="251" t="s">
        <v>1481</v>
      </c>
      <c r="G138" s="252"/>
      <c r="H138" s="252"/>
      <c r="I138" s="252"/>
      <c r="J138" s="170" t="s">
        <v>297</v>
      </c>
      <c r="K138" s="171">
        <v>33</v>
      </c>
      <c r="L138" s="253">
        <v>0</v>
      </c>
      <c r="M138" s="252"/>
      <c r="N138" s="254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743</v>
      </c>
      <c r="AT138" s="14" t="s">
        <v>250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351</v>
      </c>
      <c r="BM138" s="14" t="s">
        <v>243</v>
      </c>
    </row>
    <row r="139" spans="2:65" s="1" customFormat="1" ht="22.5" customHeight="1" x14ac:dyDescent="0.3">
      <c r="B139" s="132"/>
      <c r="C139" s="168" t="s">
        <v>247</v>
      </c>
      <c r="D139" s="168" t="s">
        <v>250</v>
      </c>
      <c r="E139" s="169"/>
      <c r="F139" s="251" t="s">
        <v>1482</v>
      </c>
      <c r="G139" s="252"/>
      <c r="H139" s="252"/>
      <c r="I139" s="252"/>
      <c r="J139" s="170" t="s">
        <v>297</v>
      </c>
      <c r="K139" s="171">
        <v>33</v>
      </c>
      <c r="L139" s="253">
        <v>0</v>
      </c>
      <c r="M139" s="252"/>
      <c r="N139" s="254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743</v>
      </c>
      <c r="AT139" s="14" t="s">
        <v>250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351</v>
      </c>
      <c r="BM139" s="14" t="s">
        <v>247</v>
      </c>
    </row>
    <row r="140" spans="2:65" s="1" customFormat="1" ht="22.5" customHeight="1" x14ac:dyDescent="0.3">
      <c r="B140" s="132"/>
      <c r="C140" s="168" t="s">
        <v>249</v>
      </c>
      <c r="D140" s="168" t="s">
        <v>250</v>
      </c>
      <c r="E140" s="169"/>
      <c r="F140" s="251" t="s">
        <v>1432</v>
      </c>
      <c r="G140" s="252"/>
      <c r="H140" s="252"/>
      <c r="I140" s="252"/>
      <c r="J140" s="170" t="s">
        <v>297</v>
      </c>
      <c r="K140" s="171">
        <v>66</v>
      </c>
      <c r="L140" s="253">
        <v>0</v>
      </c>
      <c r="M140" s="252"/>
      <c r="N140" s="254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743</v>
      </c>
      <c r="AT140" s="14" t="s">
        <v>250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351</v>
      </c>
      <c r="BM140" s="14" t="s">
        <v>249</v>
      </c>
    </row>
    <row r="141" spans="2:65" s="1" customFormat="1" ht="22.5" customHeight="1" x14ac:dyDescent="0.3">
      <c r="B141" s="132"/>
      <c r="C141" s="168" t="s">
        <v>252</v>
      </c>
      <c r="D141" s="168" t="s">
        <v>250</v>
      </c>
      <c r="E141" s="169"/>
      <c r="F141" s="251" t="s">
        <v>1483</v>
      </c>
      <c r="G141" s="252"/>
      <c r="H141" s="252"/>
      <c r="I141" s="252"/>
      <c r="J141" s="170" t="s">
        <v>297</v>
      </c>
      <c r="K141" s="171">
        <v>5</v>
      </c>
      <c r="L141" s="253">
        <v>0</v>
      </c>
      <c r="M141" s="252"/>
      <c r="N141" s="254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743</v>
      </c>
      <c r="AT141" s="14" t="s">
        <v>250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351</v>
      </c>
      <c r="BM141" s="14" t="s">
        <v>252</v>
      </c>
    </row>
    <row r="142" spans="2:65" s="1" customFormat="1" ht="22.5" customHeight="1" x14ac:dyDescent="0.3">
      <c r="B142" s="132"/>
      <c r="C142" s="161" t="s">
        <v>254</v>
      </c>
      <c r="D142" s="161" t="s">
        <v>217</v>
      </c>
      <c r="E142" s="162"/>
      <c r="F142" s="246" t="s">
        <v>997</v>
      </c>
      <c r="G142" s="247"/>
      <c r="H142" s="247"/>
      <c r="I142" s="247"/>
      <c r="J142" s="163" t="s">
        <v>558</v>
      </c>
      <c r="K142" s="172">
        <v>0</v>
      </c>
      <c r="L142" s="233">
        <v>0</v>
      </c>
      <c r="M142" s="247"/>
      <c r="N142" s="248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351</v>
      </c>
      <c r="AT142" s="14" t="s">
        <v>217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351</v>
      </c>
      <c r="BM142" s="14" t="s">
        <v>254</v>
      </c>
    </row>
    <row r="143" spans="2:65" s="1" customFormat="1" ht="22.5" customHeight="1" x14ac:dyDescent="0.3">
      <c r="B143" s="132"/>
      <c r="C143" s="161" t="s">
        <v>8</v>
      </c>
      <c r="D143" s="161" t="s">
        <v>217</v>
      </c>
      <c r="E143" s="162"/>
      <c r="F143" s="246" t="s">
        <v>998</v>
      </c>
      <c r="G143" s="247"/>
      <c r="H143" s="247"/>
      <c r="I143" s="247"/>
      <c r="J143" s="163" t="s">
        <v>558</v>
      </c>
      <c r="K143" s="172">
        <v>0</v>
      </c>
      <c r="L143" s="233">
        <v>0</v>
      </c>
      <c r="M143" s="247"/>
      <c r="N143" s="248">
        <f t="shared" si="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351</v>
      </c>
      <c r="AT143" s="14" t="s">
        <v>217</v>
      </c>
      <c r="AU143" s="14" t="s">
        <v>80</v>
      </c>
      <c r="AY143" s="14" t="s">
        <v>216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80</v>
      </c>
      <c r="BK143" s="110">
        <f t="shared" si="14"/>
        <v>0</v>
      </c>
      <c r="BL143" s="14" t="s">
        <v>351</v>
      </c>
      <c r="BM143" s="14" t="s">
        <v>8</v>
      </c>
    </row>
    <row r="144" spans="2:65" s="10" customFormat="1" ht="29.85" customHeight="1" x14ac:dyDescent="0.3">
      <c r="B144" s="150"/>
      <c r="C144" s="151"/>
      <c r="D144" s="160" t="s">
        <v>879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42">
        <f>BK144</f>
        <v>0</v>
      </c>
      <c r="O144" s="243"/>
      <c r="P144" s="243"/>
      <c r="Q144" s="243"/>
      <c r="R144" s="153"/>
      <c r="T144" s="154"/>
      <c r="U144" s="151"/>
      <c r="V144" s="151"/>
      <c r="W144" s="155">
        <f>SUM(W145:W158)</f>
        <v>0</v>
      </c>
      <c r="X144" s="151"/>
      <c r="Y144" s="155">
        <f>SUM(Y145:Y158)</f>
        <v>0</v>
      </c>
      <c r="Z144" s="151"/>
      <c r="AA144" s="156">
        <f>SUM(AA145:AA158)</f>
        <v>0</v>
      </c>
      <c r="AR144" s="157" t="s">
        <v>84</v>
      </c>
      <c r="AT144" s="158" t="s">
        <v>68</v>
      </c>
      <c r="AU144" s="158" t="s">
        <v>76</v>
      </c>
      <c r="AY144" s="157" t="s">
        <v>216</v>
      </c>
      <c r="BK144" s="159">
        <f>SUM(BK145:BK158)</f>
        <v>0</v>
      </c>
    </row>
    <row r="145" spans="2:65" s="1" customFormat="1" ht="31.5" customHeight="1" x14ac:dyDescent="0.3">
      <c r="B145" s="132"/>
      <c r="C145" s="161" t="s">
        <v>257</v>
      </c>
      <c r="D145" s="161" t="s">
        <v>217</v>
      </c>
      <c r="E145" s="162"/>
      <c r="F145" s="246" t="s">
        <v>1446</v>
      </c>
      <c r="G145" s="247"/>
      <c r="H145" s="247"/>
      <c r="I145" s="247"/>
      <c r="J145" s="163" t="s">
        <v>1447</v>
      </c>
      <c r="K145" s="164">
        <v>0.79600000000000004</v>
      </c>
      <c r="L145" s="233">
        <v>0</v>
      </c>
      <c r="M145" s="247"/>
      <c r="N145" s="248">
        <f t="shared" ref="N145:N158" si="15">ROUND(L145*K145,2)</f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ref="W145:W158" si="16">V145*K145</f>
        <v>0</v>
      </c>
      <c r="X145" s="166">
        <v>0</v>
      </c>
      <c r="Y145" s="166">
        <f t="shared" ref="Y145:Y158" si="17">X145*K145</f>
        <v>0</v>
      </c>
      <c r="Z145" s="166">
        <v>0</v>
      </c>
      <c r="AA145" s="167">
        <f t="shared" ref="AA145:AA158" si="18">Z145*K145</f>
        <v>0</v>
      </c>
      <c r="AR145" s="14" t="s">
        <v>351</v>
      </c>
      <c r="AT145" s="14" t="s">
        <v>217</v>
      </c>
      <c r="AU145" s="14" t="s">
        <v>80</v>
      </c>
      <c r="AY145" s="14" t="s">
        <v>216</v>
      </c>
      <c r="BE145" s="110">
        <f t="shared" ref="BE145:BE158" si="19">IF(U145="základná",N145,0)</f>
        <v>0</v>
      </c>
      <c r="BF145" s="110">
        <f t="shared" ref="BF145:BF158" si="20">IF(U145="znížená",N145,0)</f>
        <v>0</v>
      </c>
      <c r="BG145" s="110">
        <f t="shared" ref="BG145:BG158" si="21">IF(U145="zákl. prenesená",N145,0)</f>
        <v>0</v>
      </c>
      <c r="BH145" s="110">
        <f t="shared" ref="BH145:BH158" si="22">IF(U145="zníž. prenesená",N145,0)</f>
        <v>0</v>
      </c>
      <c r="BI145" s="110">
        <f t="shared" ref="BI145:BI158" si="23">IF(U145="nulová",N145,0)</f>
        <v>0</v>
      </c>
      <c r="BJ145" s="14" t="s">
        <v>80</v>
      </c>
      <c r="BK145" s="110">
        <f t="shared" ref="BK145:BK158" si="24">ROUND(L145*K145,2)</f>
        <v>0</v>
      </c>
      <c r="BL145" s="14" t="s">
        <v>351</v>
      </c>
      <c r="BM145" s="14" t="s">
        <v>257</v>
      </c>
    </row>
    <row r="146" spans="2:65" s="1" customFormat="1" ht="31.5" customHeight="1" x14ac:dyDescent="0.3">
      <c r="B146" s="132"/>
      <c r="C146" s="161" t="s">
        <v>260</v>
      </c>
      <c r="D146" s="161" t="s">
        <v>217</v>
      </c>
      <c r="E146" s="162"/>
      <c r="F146" s="246" t="s">
        <v>1449</v>
      </c>
      <c r="G146" s="247"/>
      <c r="H146" s="247"/>
      <c r="I146" s="247"/>
      <c r="J146" s="163" t="s">
        <v>369</v>
      </c>
      <c r="K146" s="164">
        <v>770</v>
      </c>
      <c r="L146" s="233">
        <v>0</v>
      </c>
      <c r="M146" s="247"/>
      <c r="N146" s="248">
        <f t="shared" si="1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16"/>
        <v>0</v>
      </c>
      <c r="X146" s="166">
        <v>0</v>
      </c>
      <c r="Y146" s="166">
        <f t="shared" si="17"/>
        <v>0</v>
      </c>
      <c r="Z146" s="166">
        <v>0</v>
      </c>
      <c r="AA146" s="167">
        <f t="shared" si="18"/>
        <v>0</v>
      </c>
      <c r="AR146" s="14" t="s">
        <v>351</v>
      </c>
      <c r="AT146" s="14" t="s">
        <v>217</v>
      </c>
      <c r="AU146" s="14" t="s">
        <v>80</v>
      </c>
      <c r="AY146" s="14" t="s">
        <v>216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80</v>
      </c>
      <c r="BK146" s="110">
        <f t="shared" si="24"/>
        <v>0</v>
      </c>
      <c r="BL146" s="14" t="s">
        <v>351</v>
      </c>
      <c r="BM146" s="14" t="s">
        <v>260</v>
      </c>
    </row>
    <row r="147" spans="2:65" s="1" customFormat="1" ht="31.5" customHeight="1" x14ac:dyDescent="0.3">
      <c r="B147" s="132"/>
      <c r="C147" s="161" t="s">
        <v>264</v>
      </c>
      <c r="D147" s="161" t="s">
        <v>217</v>
      </c>
      <c r="E147" s="162"/>
      <c r="F147" s="246" t="s">
        <v>1450</v>
      </c>
      <c r="G147" s="247"/>
      <c r="H147" s="247"/>
      <c r="I147" s="247"/>
      <c r="J147" s="163" t="s">
        <v>369</v>
      </c>
      <c r="K147" s="164">
        <v>26</v>
      </c>
      <c r="L147" s="233">
        <v>0</v>
      </c>
      <c r="M147" s="247"/>
      <c r="N147" s="248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351</v>
      </c>
      <c r="AT147" s="14" t="s">
        <v>217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351</v>
      </c>
      <c r="BM147" s="14" t="s">
        <v>264</v>
      </c>
    </row>
    <row r="148" spans="2:65" s="1" customFormat="1" ht="31.5" customHeight="1" x14ac:dyDescent="0.3">
      <c r="B148" s="132"/>
      <c r="C148" s="161" t="s">
        <v>267</v>
      </c>
      <c r="D148" s="161" t="s">
        <v>217</v>
      </c>
      <c r="E148" s="162"/>
      <c r="F148" s="246" t="s">
        <v>1451</v>
      </c>
      <c r="G148" s="247"/>
      <c r="H148" s="247"/>
      <c r="I148" s="247"/>
      <c r="J148" s="163" t="s">
        <v>297</v>
      </c>
      <c r="K148" s="164">
        <v>5</v>
      </c>
      <c r="L148" s="233">
        <v>0</v>
      </c>
      <c r="M148" s="247"/>
      <c r="N148" s="248">
        <f t="shared" si="1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4" t="s">
        <v>351</v>
      </c>
      <c r="AT148" s="14" t="s">
        <v>217</v>
      </c>
      <c r="AU148" s="14" t="s">
        <v>80</v>
      </c>
      <c r="AY148" s="14" t="s">
        <v>216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80</v>
      </c>
      <c r="BK148" s="110">
        <f t="shared" si="24"/>
        <v>0</v>
      </c>
      <c r="BL148" s="14" t="s">
        <v>351</v>
      </c>
      <c r="BM148" s="14" t="s">
        <v>267</v>
      </c>
    </row>
    <row r="149" spans="2:65" s="1" customFormat="1" ht="31.5" customHeight="1" x14ac:dyDescent="0.3">
      <c r="B149" s="132"/>
      <c r="C149" s="161" t="s">
        <v>270</v>
      </c>
      <c r="D149" s="161" t="s">
        <v>217</v>
      </c>
      <c r="E149" s="162"/>
      <c r="F149" s="246" t="s">
        <v>1452</v>
      </c>
      <c r="G149" s="247"/>
      <c r="H149" s="247"/>
      <c r="I149" s="247"/>
      <c r="J149" s="163" t="s">
        <v>219</v>
      </c>
      <c r="K149" s="164">
        <v>57.1</v>
      </c>
      <c r="L149" s="233">
        <v>0</v>
      </c>
      <c r="M149" s="247"/>
      <c r="N149" s="248">
        <f t="shared" si="1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4" t="s">
        <v>351</v>
      </c>
      <c r="AT149" s="14" t="s">
        <v>217</v>
      </c>
      <c r="AU149" s="14" t="s">
        <v>80</v>
      </c>
      <c r="AY149" s="14" t="s">
        <v>216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80</v>
      </c>
      <c r="BK149" s="110">
        <f t="shared" si="24"/>
        <v>0</v>
      </c>
      <c r="BL149" s="14" t="s">
        <v>351</v>
      </c>
      <c r="BM149" s="14" t="s">
        <v>270</v>
      </c>
    </row>
    <row r="150" spans="2:65" s="1" customFormat="1" ht="44.25" customHeight="1" x14ac:dyDescent="0.3">
      <c r="B150" s="132"/>
      <c r="C150" s="161" t="s">
        <v>272</v>
      </c>
      <c r="D150" s="161" t="s">
        <v>217</v>
      </c>
      <c r="E150" s="162"/>
      <c r="F150" s="246" t="s">
        <v>1484</v>
      </c>
      <c r="G150" s="247"/>
      <c r="H150" s="247"/>
      <c r="I150" s="247"/>
      <c r="J150" s="163" t="s">
        <v>369</v>
      </c>
      <c r="K150" s="164">
        <v>770</v>
      </c>
      <c r="L150" s="233">
        <v>0</v>
      </c>
      <c r="M150" s="247"/>
      <c r="N150" s="248">
        <f t="shared" si="1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351</v>
      </c>
      <c r="AT150" s="14" t="s">
        <v>217</v>
      </c>
      <c r="AU150" s="14" t="s">
        <v>80</v>
      </c>
      <c r="AY150" s="14" t="s">
        <v>216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80</v>
      </c>
      <c r="BK150" s="110">
        <f t="shared" si="24"/>
        <v>0</v>
      </c>
      <c r="BL150" s="14" t="s">
        <v>351</v>
      </c>
      <c r="BM150" s="14" t="s">
        <v>272</v>
      </c>
    </row>
    <row r="151" spans="2:65" s="1" customFormat="1" ht="44.25" customHeight="1" x14ac:dyDescent="0.3">
      <c r="B151" s="132"/>
      <c r="C151" s="161" t="s">
        <v>274</v>
      </c>
      <c r="D151" s="161" t="s">
        <v>217</v>
      </c>
      <c r="E151" s="162"/>
      <c r="F151" s="246" t="s">
        <v>1460</v>
      </c>
      <c r="G151" s="247"/>
      <c r="H151" s="247"/>
      <c r="I151" s="247"/>
      <c r="J151" s="163" t="s">
        <v>369</v>
      </c>
      <c r="K151" s="164">
        <v>26</v>
      </c>
      <c r="L151" s="233">
        <v>0</v>
      </c>
      <c r="M151" s="247"/>
      <c r="N151" s="248">
        <f t="shared" si="1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351</v>
      </c>
      <c r="AT151" s="14" t="s">
        <v>217</v>
      </c>
      <c r="AU151" s="14" t="s">
        <v>80</v>
      </c>
      <c r="AY151" s="14" t="s">
        <v>216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80</v>
      </c>
      <c r="BK151" s="110">
        <f t="shared" si="24"/>
        <v>0</v>
      </c>
      <c r="BL151" s="14" t="s">
        <v>351</v>
      </c>
      <c r="BM151" s="14" t="s">
        <v>274</v>
      </c>
    </row>
    <row r="152" spans="2:65" s="1" customFormat="1" ht="31.5" customHeight="1" x14ac:dyDescent="0.3">
      <c r="B152" s="132"/>
      <c r="C152" s="161" t="s">
        <v>276</v>
      </c>
      <c r="D152" s="161" t="s">
        <v>217</v>
      </c>
      <c r="E152" s="162"/>
      <c r="F152" s="246" t="s">
        <v>1463</v>
      </c>
      <c r="G152" s="247"/>
      <c r="H152" s="247"/>
      <c r="I152" s="247"/>
      <c r="J152" s="163" t="s">
        <v>369</v>
      </c>
      <c r="K152" s="164">
        <v>796</v>
      </c>
      <c r="L152" s="233">
        <v>0</v>
      </c>
      <c r="M152" s="247"/>
      <c r="N152" s="248">
        <f t="shared" si="1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16"/>
        <v>0</v>
      </c>
      <c r="X152" s="166">
        <v>0</v>
      </c>
      <c r="Y152" s="166">
        <f t="shared" si="17"/>
        <v>0</v>
      </c>
      <c r="Z152" s="166">
        <v>0</v>
      </c>
      <c r="AA152" s="167">
        <f t="shared" si="18"/>
        <v>0</v>
      </c>
      <c r="AR152" s="14" t="s">
        <v>351</v>
      </c>
      <c r="AT152" s="14" t="s">
        <v>217</v>
      </c>
      <c r="AU152" s="14" t="s">
        <v>80</v>
      </c>
      <c r="AY152" s="14" t="s">
        <v>216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80</v>
      </c>
      <c r="BK152" s="110">
        <f t="shared" si="24"/>
        <v>0</v>
      </c>
      <c r="BL152" s="14" t="s">
        <v>351</v>
      </c>
      <c r="BM152" s="14" t="s">
        <v>276</v>
      </c>
    </row>
    <row r="153" spans="2:65" s="1" customFormat="1" ht="22.5" customHeight="1" x14ac:dyDescent="0.3">
      <c r="B153" s="132"/>
      <c r="C153" s="168" t="s">
        <v>278</v>
      </c>
      <c r="D153" s="168" t="s">
        <v>250</v>
      </c>
      <c r="E153" s="169"/>
      <c r="F153" s="251" t="s">
        <v>1464</v>
      </c>
      <c r="G153" s="252"/>
      <c r="H153" s="252"/>
      <c r="I153" s="252"/>
      <c r="J153" s="170" t="s">
        <v>369</v>
      </c>
      <c r="K153" s="171">
        <v>796</v>
      </c>
      <c r="L153" s="253">
        <v>0</v>
      </c>
      <c r="M153" s="252"/>
      <c r="N153" s="254">
        <f t="shared" si="1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16"/>
        <v>0</v>
      </c>
      <c r="X153" s="166">
        <v>0</v>
      </c>
      <c r="Y153" s="166">
        <f t="shared" si="17"/>
        <v>0</v>
      </c>
      <c r="Z153" s="166">
        <v>0</v>
      </c>
      <c r="AA153" s="167">
        <f t="shared" si="18"/>
        <v>0</v>
      </c>
      <c r="AR153" s="14" t="s">
        <v>743</v>
      </c>
      <c r="AT153" s="14" t="s">
        <v>250</v>
      </c>
      <c r="AU153" s="14" t="s">
        <v>80</v>
      </c>
      <c r="AY153" s="14" t="s">
        <v>216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80</v>
      </c>
      <c r="BK153" s="110">
        <f t="shared" si="24"/>
        <v>0</v>
      </c>
      <c r="BL153" s="14" t="s">
        <v>351</v>
      </c>
      <c r="BM153" s="14" t="s">
        <v>278</v>
      </c>
    </row>
    <row r="154" spans="2:65" s="1" customFormat="1" ht="22.5" customHeight="1" x14ac:dyDescent="0.3">
      <c r="B154" s="132"/>
      <c r="C154" s="161" t="s">
        <v>280</v>
      </c>
      <c r="D154" s="161" t="s">
        <v>217</v>
      </c>
      <c r="E154" s="162"/>
      <c r="F154" s="246" t="s">
        <v>1465</v>
      </c>
      <c r="G154" s="247"/>
      <c r="H154" s="247"/>
      <c r="I154" s="247"/>
      <c r="J154" s="163" t="s">
        <v>369</v>
      </c>
      <c r="K154" s="164">
        <v>25</v>
      </c>
      <c r="L154" s="233">
        <v>0</v>
      </c>
      <c r="M154" s="247"/>
      <c r="N154" s="248">
        <f t="shared" si="1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16"/>
        <v>0</v>
      </c>
      <c r="X154" s="166">
        <v>0</v>
      </c>
      <c r="Y154" s="166">
        <f t="shared" si="17"/>
        <v>0</v>
      </c>
      <c r="Z154" s="166">
        <v>0</v>
      </c>
      <c r="AA154" s="167">
        <f t="shared" si="18"/>
        <v>0</v>
      </c>
      <c r="AR154" s="14" t="s">
        <v>351</v>
      </c>
      <c r="AT154" s="14" t="s">
        <v>217</v>
      </c>
      <c r="AU154" s="14" t="s">
        <v>80</v>
      </c>
      <c r="AY154" s="14" t="s">
        <v>216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80</v>
      </c>
      <c r="BK154" s="110">
        <f t="shared" si="24"/>
        <v>0</v>
      </c>
      <c r="BL154" s="14" t="s">
        <v>351</v>
      </c>
      <c r="BM154" s="14" t="s">
        <v>280</v>
      </c>
    </row>
    <row r="155" spans="2:65" s="1" customFormat="1" ht="44.25" customHeight="1" x14ac:dyDescent="0.3">
      <c r="B155" s="132"/>
      <c r="C155" s="161" t="s">
        <v>282</v>
      </c>
      <c r="D155" s="161" t="s">
        <v>217</v>
      </c>
      <c r="E155" s="162"/>
      <c r="F155" s="246" t="s">
        <v>1466</v>
      </c>
      <c r="G155" s="247"/>
      <c r="H155" s="247"/>
      <c r="I155" s="247"/>
      <c r="J155" s="163" t="s">
        <v>297</v>
      </c>
      <c r="K155" s="164">
        <v>5</v>
      </c>
      <c r="L155" s="233">
        <v>0</v>
      </c>
      <c r="M155" s="247"/>
      <c r="N155" s="248">
        <f t="shared" si="1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16"/>
        <v>0</v>
      </c>
      <c r="X155" s="166">
        <v>0</v>
      </c>
      <c r="Y155" s="166">
        <f t="shared" si="17"/>
        <v>0</v>
      </c>
      <c r="Z155" s="166">
        <v>0</v>
      </c>
      <c r="AA155" s="167">
        <f t="shared" si="18"/>
        <v>0</v>
      </c>
      <c r="AR155" s="14" t="s">
        <v>351</v>
      </c>
      <c r="AT155" s="14" t="s">
        <v>217</v>
      </c>
      <c r="AU155" s="14" t="s">
        <v>80</v>
      </c>
      <c r="AY155" s="14" t="s">
        <v>216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80</v>
      </c>
      <c r="BK155" s="110">
        <f t="shared" si="24"/>
        <v>0</v>
      </c>
      <c r="BL155" s="14" t="s">
        <v>351</v>
      </c>
      <c r="BM155" s="14" t="s">
        <v>282</v>
      </c>
    </row>
    <row r="156" spans="2:65" s="1" customFormat="1" ht="44.25" customHeight="1" x14ac:dyDescent="0.3">
      <c r="B156" s="132"/>
      <c r="C156" s="161" t="s">
        <v>284</v>
      </c>
      <c r="D156" s="161" t="s">
        <v>217</v>
      </c>
      <c r="E156" s="162"/>
      <c r="F156" s="246" t="s">
        <v>1468</v>
      </c>
      <c r="G156" s="247"/>
      <c r="H156" s="247"/>
      <c r="I156" s="247"/>
      <c r="J156" s="163" t="s">
        <v>369</v>
      </c>
      <c r="K156" s="164">
        <v>770</v>
      </c>
      <c r="L156" s="233">
        <v>0</v>
      </c>
      <c r="M156" s="247"/>
      <c r="N156" s="248">
        <f t="shared" si="1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16"/>
        <v>0</v>
      </c>
      <c r="X156" s="166">
        <v>0</v>
      </c>
      <c r="Y156" s="166">
        <f t="shared" si="17"/>
        <v>0</v>
      </c>
      <c r="Z156" s="166">
        <v>0</v>
      </c>
      <c r="AA156" s="167">
        <f t="shared" si="18"/>
        <v>0</v>
      </c>
      <c r="AR156" s="14" t="s">
        <v>351</v>
      </c>
      <c r="AT156" s="14" t="s">
        <v>217</v>
      </c>
      <c r="AU156" s="14" t="s">
        <v>80</v>
      </c>
      <c r="AY156" s="14" t="s">
        <v>216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80</v>
      </c>
      <c r="BK156" s="110">
        <f t="shared" si="24"/>
        <v>0</v>
      </c>
      <c r="BL156" s="14" t="s">
        <v>351</v>
      </c>
      <c r="BM156" s="14" t="s">
        <v>284</v>
      </c>
    </row>
    <row r="157" spans="2:65" s="1" customFormat="1" ht="44.25" customHeight="1" x14ac:dyDescent="0.3">
      <c r="B157" s="132"/>
      <c r="C157" s="161" t="s">
        <v>286</v>
      </c>
      <c r="D157" s="161" t="s">
        <v>217</v>
      </c>
      <c r="E157" s="162"/>
      <c r="F157" s="246" t="s">
        <v>1469</v>
      </c>
      <c r="G157" s="247"/>
      <c r="H157" s="247"/>
      <c r="I157" s="247"/>
      <c r="J157" s="163" t="s">
        <v>369</v>
      </c>
      <c r="K157" s="164">
        <v>26</v>
      </c>
      <c r="L157" s="233">
        <v>0</v>
      </c>
      <c r="M157" s="247"/>
      <c r="N157" s="248">
        <f t="shared" si="1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4" t="s">
        <v>351</v>
      </c>
      <c r="AT157" s="14" t="s">
        <v>217</v>
      </c>
      <c r="AU157" s="14" t="s">
        <v>80</v>
      </c>
      <c r="AY157" s="14" t="s">
        <v>216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80</v>
      </c>
      <c r="BK157" s="110">
        <f t="shared" si="24"/>
        <v>0</v>
      </c>
      <c r="BL157" s="14" t="s">
        <v>351</v>
      </c>
      <c r="BM157" s="14" t="s">
        <v>286</v>
      </c>
    </row>
    <row r="158" spans="2:65" s="1" customFormat="1" ht="31.5" customHeight="1" x14ac:dyDescent="0.3">
      <c r="B158" s="132"/>
      <c r="C158" s="161" t="s">
        <v>289</v>
      </c>
      <c r="D158" s="161" t="s">
        <v>217</v>
      </c>
      <c r="E158" s="162"/>
      <c r="F158" s="246" t="s">
        <v>1470</v>
      </c>
      <c r="G158" s="247"/>
      <c r="H158" s="247"/>
      <c r="I158" s="247"/>
      <c r="J158" s="163" t="s">
        <v>219</v>
      </c>
      <c r="K158" s="164">
        <v>75.900000000000006</v>
      </c>
      <c r="L158" s="233">
        <v>0</v>
      </c>
      <c r="M158" s="247"/>
      <c r="N158" s="248">
        <f t="shared" si="1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4" t="s">
        <v>351</v>
      </c>
      <c r="AT158" s="14" t="s">
        <v>217</v>
      </c>
      <c r="AU158" s="14" t="s">
        <v>80</v>
      </c>
      <c r="AY158" s="14" t="s">
        <v>216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80</v>
      </c>
      <c r="BK158" s="110">
        <f t="shared" si="24"/>
        <v>0</v>
      </c>
      <c r="BL158" s="14" t="s">
        <v>351</v>
      </c>
      <c r="BM158" s="14" t="s">
        <v>289</v>
      </c>
    </row>
    <row r="159" spans="2:65" s="1" customFormat="1" ht="49.9" customHeight="1" x14ac:dyDescent="0.35">
      <c r="B159" s="31"/>
      <c r="C159" s="32"/>
      <c r="D159" s="152" t="s">
        <v>874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249">
        <f t="shared" ref="N159:N164" si="25">BK159</f>
        <v>0</v>
      </c>
      <c r="O159" s="250"/>
      <c r="P159" s="250"/>
      <c r="Q159" s="250"/>
      <c r="R159" s="33"/>
      <c r="T159" s="70"/>
      <c r="U159" s="32"/>
      <c r="V159" s="32"/>
      <c r="W159" s="32"/>
      <c r="X159" s="32"/>
      <c r="Y159" s="32"/>
      <c r="Z159" s="32"/>
      <c r="AA159" s="71"/>
      <c r="AT159" s="14" t="s">
        <v>68</v>
      </c>
      <c r="AU159" s="14" t="s">
        <v>69</v>
      </c>
      <c r="AY159" s="14" t="s">
        <v>875</v>
      </c>
      <c r="BK159" s="110">
        <f>SUM(BK160:BK164)</f>
        <v>0</v>
      </c>
    </row>
    <row r="160" spans="2:65" s="1" customFormat="1" ht="22.35" customHeight="1" x14ac:dyDescent="0.3">
      <c r="B160" s="31"/>
      <c r="C160" s="173" t="s">
        <v>3</v>
      </c>
      <c r="D160" s="173" t="s">
        <v>217</v>
      </c>
      <c r="E160" s="174"/>
      <c r="F160" s="231" t="s">
        <v>3</v>
      </c>
      <c r="G160" s="232"/>
      <c r="H160" s="232"/>
      <c r="I160" s="232"/>
      <c r="J160" s="175" t="s">
        <v>3</v>
      </c>
      <c r="K160" s="172"/>
      <c r="L160" s="233"/>
      <c r="M160" s="234"/>
      <c r="N160" s="235">
        <f t="shared" si="25"/>
        <v>0</v>
      </c>
      <c r="O160" s="234"/>
      <c r="P160" s="234"/>
      <c r="Q160" s="234"/>
      <c r="R160" s="33"/>
      <c r="T160" s="165" t="s">
        <v>3</v>
      </c>
      <c r="U160" s="176" t="s">
        <v>36</v>
      </c>
      <c r="V160" s="32"/>
      <c r="W160" s="32"/>
      <c r="X160" s="32"/>
      <c r="Y160" s="32"/>
      <c r="Z160" s="32"/>
      <c r="AA160" s="71"/>
      <c r="AT160" s="14" t="s">
        <v>875</v>
      </c>
      <c r="AU160" s="14" t="s">
        <v>76</v>
      </c>
      <c r="AY160" s="14" t="s">
        <v>875</v>
      </c>
      <c r="BE160" s="110">
        <f>IF(U160="základná",N160,0)</f>
        <v>0</v>
      </c>
      <c r="BF160" s="110">
        <f>IF(U160="znížená",N160,0)</f>
        <v>0</v>
      </c>
      <c r="BG160" s="110">
        <f>IF(U160="zákl. prenesená",N160,0)</f>
        <v>0</v>
      </c>
      <c r="BH160" s="110">
        <f>IF(U160="zníž. prenesená",N160,0)</f>
        <v>0</v>
      </c>
      <c r="BI160" s="110">
        <f>IF(U160="nulová",N160,0)</f>
        <v>0</v>
      </c>
      <c r="BJ160" s="14" t="s">
        <v>80</v>
      </c>
      <c r="BK160" s="110">
        <f>L160*K160</f>
        <v>0</v>
      </c>
    </row>
    <row r="161" spans="2:63" s="1" customFormat="1" ht="22.35" customHeight="1" x14ac:dyDescent="0.3">
      <c r="B161" s="31"/>
      <c r="C161" s="173" t="s">
        <v>3</v>
      </c>
      <c r="D161" s="173" t="s">
        <v>217</v>
      </c>
      <c r="E161" s="174"/>
      <c r="F161" s="231" t="s">
        <v>3</v>
      </c>
      <c r="G161" s="232"/>
      <c r="H161" s="232"/>
      <c r="I161" s="232"/>
      <c r="J161" s="175" t="s">
        <v>3</v>
      </c>
      <c r="K161" s="172"/>
      <c r="L161" s="233"/>
      <c r="M161" s="234"/>
      <c r="N161" s="235">
        <f t="shared" si="25"/>
        <v>0</v>
      </c>
      <c r="O161" s="234"/>
      <c r="P161" s="234"/>
      <c r="Q161" s="234"/>
      <c r="R161" s="33"/>
      <c r="T161" s="165" t="s">
        <v>3</v>
      </c>
      <c r="U161" s="176" t="s">
        <v>36</v>
      </c>
      <c r="V161" s="32"/>
      <c r="W161" s="32"/>
      <c r="X161" s="32"/>
      <c r="Y161" s="32"/>
      <c r="Z161" s="32"/>
      <c r="AA161" s="71"/>
      <c r="AT161" s="14" t="s">
        <v>875</v>
      </c>
      <c r="AU161" s="14" t="s">
        <v>76</v>
      </c>
      <c r="AY161" s="14" t="s">
        <v>875</v>
      </c>
      <c r="BE161" s="110">
        <f>IF(U161="základná",N161,0)</f>
        <v>0</v>
      </c>
      <c r="BF161" s="110">
        <f>IF(U161="znížená",N161,0)</f>
        <v>0</v>
      </c>
      <c r="BG161" s="110">
        <f>IF(U161="zákl. prenesená",N161,0)</f>
        <v>0</v>
      </c>
      <c r="BH161" s="110">
        <f>IF(U161="zníž. prenesená",N161,0)</f>
        <v>0</v>
      </c>
      <c r="BI161" s="110">
        <f>IF(U161="nulová",N161,0)</f>
        <v>0</v>
      </c>
      <c r="BJ161" s="14" t="s">
        <v>80</v>
      </c>
      <c r="BK161" s="110">
        <f>L161*K161</f>
        <v>0</v>
      </c>
    </row>
    <row r="162" spans="2:63" s="1" customFormat="1" ht="22.35" customHeight="1" x14ac:dyDescent="0.3">
      <c r="B162" s="31"/>
      <c r="C162" s="173" t="s">
        <v>3</v>
      </c>
      <c r="D162" s="173" t="s">
        <v>217</v>
      </c>
      <c r="E162" s="174"/>
      <c r="F162" s="231" t="s">
        <v>3</v>
      </c>
      <c r="G162" s="232"/>
      <c r="H162" s="232"/>
      <c r="I162" s="232"/>
      <c r="J162" s="175" t="s">
        <v>3</v>
      </c>
      <c r="K162" s="172"/>
      <c r="L162" s="233"/>
      <c r="M162" s="234"/>
      <c r="N162" s="235">
        <f t="shared" si="25"/>
        <v>0</v>
      </c>
      <c r="O162" s="234"/>
      <c r="P162" s="234"/>
      <c r="Q162" s="234"/>
      <c r="R162" s="33"/>
      <c r="T162" s="165" t="s">
        <v>3</v>
      </c>
      <c r="U162" s="176" t="s">
        <v>36</v>
      </c>
      <c r="V162" s="32"/>
      <c r="W162" s="32"/>
      <c r="X162" s="32"/>
      <c r="Y162" s="32"/>
      <c r="Z162" s="32"/>
      <c r="AA162" s="71"/>
      <c r="AT162" s="14" t="s">
        <v>875</v>
      </c>
      <c r="AU162" s="14" t="s">
        <v>76</v>
      </c>
      <c r="AY162" s="14" t="s">
        <v>875</v>
      </c>
      <c r="BE162" s="110">
        <f>IF(U162="základná",N162,0)</f>
        <v>0</v>
      </c>
      <c r="BF162" s="110">
        <f>IF(U162="znížená",N162,0)</f>
        <v>0</v>
      </c>
      <c r="BG162" s="110">
        <f>IF(U162="zákl. prenesená",N162,0)</f>
        <v>0</v>
      </c>
      <c r="BH162" s="110">
        <f>IF(U162="zníž. prenesená",N162,0)</f>
        <v>0</v>
      </c>
      <c r="BI162" s="110">
        <f>IF(U162="nulová",N162,0)</f>
        <v>0</v>
      </c>
      <c r="BJ162" s="14" t="s">
        <v>80</v>
      </c>
      <c r="BK162" s="110">
        <f>L162*K162</f>
        <v>0</v>
      </c>
    </row>
    <row r="163" spans="2:63" s="1" customFormat="1" ht="22.35" customHeight="1" x14ac:dyDescent="0.3">
      <c r="B163" s="31"/>
      <c r="C163" s="173" t="s">
        <v>3</v>
      </c>
      <c r="D163" s="173" t="s">
        <v>217</v>
      </c>
      <c r="E163" s="174"/>
      <c r="F163" s="231" t="s">
        <v>3</v>
      </c>
      <c r="G163" s="232"/>
      <c r="H163" s="232"/>
      <c r="I163" s="232"/>
      <c r="J163" s="175" t="s">
        <v>3</v>
      </c>
      <c r="K163" s="172"/>
      <c r="L163" s="233"/>
      <c r="M163" s="234"/>
      <c r="N163" s="235">
        <f t="shared" si="25"/>
        <v>0</v>
      </c>
      <c r="O163" s="234"/>
      <c r="P163" s="234"/>
      <c r="Q163" s="234"/>
      <c r="R163" s="33"/>
      <c r="T163" s="165" t="s">
        <v>3</v>
      </c>
      <c r="U163" s="176" t="s">
        <v>36</v>
      </c>
      <c r="V163" s="32"/>
      <c r="W163" s="32"/>
      <c r="X163" s="32"/>
      <c r="Y163" s="32"/>
      <c r="Z163" s="32"/>
      <c r="AA163" s="71"/>
      <c r="AT163" s="14" t="s">
        <v>875</v>
      </c>
      <c r="AU163" s="14" t="s">
        <v>76</v>
      </c>
      <c r="AY163" s="14" t="s">
        <v>875</v>
      </c>
      <c r="BE163" s="110">
        <f>IF(U163="základná",N163,0)</f>
        <v>0</v>
      </c>
      <c r="BF163" s="110">
        <f>IF(U163="znížená",N163,0)</f>
        <v>0</v>
      </c>
      <c r="BG163" s="110">
        <f>IF(U163="zákl. prenesená",N163,0)</f>
        <v>0</v>
      </c>
      <c r="BH163" s="110">
        <f>IF(U163="zníž. prenesená",N163,0)</f>
        <v>0</v>
      </c>
      <c r="BI163" s="110">
        <f>IF(U163="nulová",N163,0)</f>
        <v>0</v>
      </c>
      <c r="BJ163" s="14" t="s">
        <v>80</v>
      </c>
      <c r="BK163" s="110">
        <f>L163*K163</f>
        <v>0</v>
      </c>
    </row>
    <row r="164" spans="2:63" s="1" customFormat="1" ht="22.35" customHeight="1" x14ac:dyDescent="0.3">
      <c r="B164" s="31"/>
      <c r="C164" s="173" t="s">
        <v>3</v>
      </c>
      <c r="D164" s="173" t="s">
        <v>217</v>
      </c>
      <c r="E164" s="174"/>
      <c r="F164" s="231" t="s">
        <v>3</v>
      </c>
      <c r="G164" s="232"/>
      <c r="H164" s="232"/>
      <c r="I164" s="232"/>
      <c r="J164" s="175" t="s">
        <v>3</v>
      </c>
      <c r="K164" s="172"/>
      <c r="L164" s="233"/>
      <c r="M164" s="234"/>
      <c r="N164" s="235">
        <f t="shared" si="25"/>
        <v>0</v>
      </c>
      <c r="O164" s="234"/>
      <c r="P164" s="234"/>
      <c r="Q164" s="234"/>
      <c r="R164" s="33"/>
      <c r="T164" s="165" t="s">
        <v>3</v>
      </c>
      <c r="U164" s="176" t="s">
        <v>36</v>
      </c>
      <c r="V164" s="52"/>
      <c r="W164" s="52"/>
      <c r="X164" s="52"/>
      <c r="Y164" s="52"/>
      <c r="Z164" s="52"/>
      <c r="AA164" s="54"/>
      <c r="AT164" s="14" t="s">
        <v>875</v>
      </c>
      <c r="AU164" s="14" t="s">
        <v>76</v>
      </c>
      <c r="AY164" s="14" t="s">
        <v>875</v>
      </c>
      <c r="BE164" s="110">
        <f>IF(U164="základná",N164,0)</f>
        <v>0</v>
      </c>
      <c r="BF164" s="110">
        <f>IF(U164="znížená",N164,0)</f>
        <v>0</v>
      </c>
      <c r="BG164" s="110">
        <f>IF(U164="zákl. prenesená",N164,0)</f>
        <v>0</v>
      </c>
      <c r="BH164" s="110">
        <f>IF(U164="zníž. prenesená",N164,0)</f>
        <v>0</v>
      </c>
      <c r="BI164" s="110">
        <f>IF(U164="nulová",N164,0)</f>
        <v>0</v>
      </c>
      <c r="BJ164" s="14" t="s">
        <v>80</v>
      </c>
      <c r="BK164" s="110">
        <f>L164*K164</f>
        <v>0</v>
      </c>
    </row>
    <row r="165" spans="2:63" s="1" customFormat="1" ht="6.95" customHeight="1" x14ac:dyDescent="0.3">
      <c r="B165" s="55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7"/>
    </row>
  </sheetData>
  <mergeCells count="19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H1:K1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54:I154"/>
    <mergeCell ref="L154:M154"/>
    <mergeCell ref="N154:Q154"/>
    <mergeCell ref="F155:I155"/>
    <mergeCell ref="L155:M155"/>
    <mergeCell ref="S2:AC2"/>
    <mergeCell ref="F164:I164"/>
    <mergeCell ref="L164:M164"/>
    <mergeCell ref="N164:Q164"/>
    <mergeCell ref="N121:Q121"/>
    <mergeCell ref="N122:Q122"/>
    <mergeCell ref="N123:Q123"/>
    <mergeCell ref="N144:Q144"/>
    <mergeCell ref="N159:Q159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</mergeCells>
  <dataValidations count="2">
    <dataValidation type="list" allowBlank="1" showInputMessage="1" showErrorMessage="1" error="Povolené sú hodnoty K a M." sqref="D160:D165">
      <formula1>"K,M"</formula1>
    </dataValidation>
    <dataValidation type="list" allowBlank="1" showInputMessage="1" showErrorMessage="1" error="Povolené sú hodnoty základná, znížená, nulová." sqref="U160:U165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6"/>
  <sheetViews>
    <sheetView showGridLines="0" workbookViewId="0">
      <pane ySplit="1" topLeftCell="A176" activePane="bottomLeft" state="frozen"/>
      <selection pane="bottomLeft" activeCell="E124" sqref="E124:E18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127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1485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N95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ROUND((((SUM(BE95:BE102)+SUM(BE121:BE179))+SUM(BE181:BE185))),2)</f>
        <v>0</v>
      </c>
      <c r="I33" s="185"/>
      <c r="J33" s="185"/>
      <c r="K33" s="32"/>
      <c r="L33" s="32"/>
      <c r="M33" s="267">
        <f>ROUND(((ROUND((SUM(BE95:BE102)+SUM(BE121:BE179)), 2)*F33)+SUM(BE181:BE185)*F33),2)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ROUND((((SUM(BF95:BF102)+SUM(BF121:BF179))+SUM(BF181:BF185))),2)</f>
        <v>0</v>
      </c>
      <c r="I34" s="185"/>
      <c r="J34" s="185"/>
      <c r="K34" s="32"/>
      <c r="L34" s="32"/>
      <c r="M34" s="267">
        <f>ROUND(((ROUND((SUM(BF95:BF102)+SUM(BF121:BF179)), 2)*F34)+SUM(BF181:BF185)*F34),2)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ROUND((((SUM(BG95:BG102)+SUM(BG121:BG179))+SUM(BG181:BG185))),2)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ROUND((((SUM(BH95:BH102)+SUM(BH121:BH179))+SUM(BH181:BH185))),2)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ROUND((((SUM(BI95:BI102)+SUM(BI121:BI179))+SUM(BI181:BI185))),2)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09 - SO 304 Vonkajšie osvetlenie areálu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65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65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65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65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65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65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65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65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65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N121</f>
        <v>0</v>
      </c>
      <c r="O89" s="185"/>
      <c r="P89" s="185"/>
      <c r="Q89" s="185"/>
      <c r="R89" s="33"/>
      <c r="AU89" s="14" t="s">
        <v>167</v>
      </c>
    </row>
    <row r="90" spans="2:65" s="7" customFormat="1" ht="24.95" customHeight="1" x14ac:dyDescent="0.3">
      <c r="B90" s="124"/>
      <c r="C90" s="125"/>
      <c r="D90" s="126" t="s">
        <v>877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N122</f>
        <v>0</v>
      </c>
      <c r="O90" s="263"/>
      <c r="P90" s="263"/>
      <c r="Q90" s="263"/>
      <c r="R90" s="127"/>
    </row>
    <row r="91" spans="2:65" s="8" customFormat="1" ht="19.899999999999999" customHeight="1" x14ac:dyDescent="0.3">
      <c r="B91" s="128"/>
      <c r="C91" s="95"/>
      <c r="D91" s="106" t="s">
        <v>878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N123</f>
        <v>0</v>
      </c>
      <c r="O91" s="191"/>
      <c r="P91" s="191"/>
      <c r="Q91" s="191"/>
      <c r="R91" s="129"/>
    </row>
    <row r="92" spans="2:65" s="8" customFormat="1" ht="19.899999999999999" customHeight="1" x14ac:dyDescent="0.3">
      <c r="B92" s="128"/>
      <c r="C92" s="95"/>
      <c r="D92" s="106" t="s">
        <v>879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N156</f>
        <v>0</v>
      </c>
      <c r="O92" s="191"/>
      <c r="P92" s="191"/>
      <c r="Q92" s="191"/>
      <c r="R92" s="129"/>
    </row>
    <row r="93" spans="2:65" s="7" customFormat="1" ht="21.75" customHeight="1" x14ac:dyDescent="0.35">
      <c r="B93" s="124"/>
      <c r="C93" s="125"/>
      <c r="D93" s="126" t="s">
        <v>193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8">
        <f>N180</f>
        <v>0</v>
      </c>
      <c r="O93" s="263"/>
      <c r="P93" s="263"/>
      <c r="Q93" s="263"/>
      <c r="R93" s="127"/>
    </row>
    <row r="94" spans="2:65" s="1" customFormat="1" ht="21.75" customHeight="1" x14ac:dyDescent="0.3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65" s="1" customFormat="1" ht="29.25" customHeight="1" x14ac:dyDescent="0.3">
      <c r="B95" s="31"/>
      <c r="C95" s="123" t="s">
        <v>194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64">
        <f>ROUND(N96+N97+N98+N99+N100+N101,2)</f>
        <v>0</v>
      </c>
      <c r="O95" s="185"/>
      <c r="P95" s="185"/>
      <c r="Q95" s="185"/>
      <c r="R95" s="33"/>
      <c r="T95" s="130"/>
      <c r="U95" s="131" t="s">
        <v>33</v>
      </c>
    </row>
    <row r="96" spans="2:65" s="1" customFormat="1" ht="18" customHeight="1" x14ac:dyDescent="0.3">
      <c r="B96" s="132"/>
      <c r="C96" s="133"/>
      <c r="D96" s="184" t="s">
        <v>195</v>
      </c>
      <c r="E96" s="260"/>
      <c r="F96" s="260"/>
      <c r="G96" s="260"/>
      <c r="H96" s="260"/>
      <c r="I96" s="133"/>
      <c r="J96" s="133"/>
      <c r="K96" s="133"/>
      <c r="L96" s="133"/>
      <c r="M96" s="133"/>
      <c r="N96" s="186">
        <f>ROUND(N89*T96,2)</f>
        <v>0</v>
      </c>
      <c r="O96" s="260"/>
      <c r="P96" s="260"/>
      <c r="Q96" s="260"/>
      <c r="R96" s="134"/>
      <c r="S96" s="133"/>
      <c r="T96" s="135"/>
      <c r="U96" s="136" t="s">
        <v>36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140</v>
      </c>
      <c r="AZ96" s="137"/>
      <c r="BA96" s="137"/>
      <c r="BB96" s="137"/>
      <c r="BC96" s="137"/>
      <c r="BD96" s="137"/>
      <c r="BE96" s="139">
        <f t="shared" ref="BE96:BE101" si="0">IF(U96="základná",N96,0)</f>
        <v>0</v>
      </c>
      <c r="BF96" s="139">
        <f t="shared" ref="BF96:BF101" si="1">IF(U96="znížená",N96,0)</f>
        <v>0</v>
      </c>
      <c r="BG96" s="139">
        <f t="shared" ref="BG96:BG101" si="2">IF(U96="zákl. prenesená",N96,0)</f>
        <v>0</v>
      </c>
      <c r="BH96" s="139">
        <f t="shared" ref="BH96:BH101" si="3">IF(U96="zníž. prenesená",N96,0)</f>
        <v>0</v>
      </c>
      <c r="BI96" s="139">
        <f t="shared" ref="BI96:BI101" si="4">IF(U96="nulová",N96,0)</f>
        <v>0</v>
      </c>
      <c r="BJ96" s="138" t="s">
        <v>80</v>
      </c>
      <c r="BK96" s="137"/>
      <c r="BL96" s="137"/>
      <c r="BM96" s="137"/>
    </row>
    <row r="97" spans="2:65" s="1" customFormat="1" ht="18" customHeight="1" x14ac:dyDescent="0.3">
      <c r="B97" s="132"/>
      <c r="C97" s="133"/>
      <c r="D97" s="184" t="s">
        <v>196</v>
      </c>
      <c r="E97" s="260"/>
      <c r="F97" s="260"/>
      <c r="G97" s="260"/>
      <c r="H97" s="260"/>
      <c r="I97" s="133"/>
      <c r="J97" s="133"/>
      <c r="K97" s="133"/>
      <c r="L97" s="133"/>
      <c r="M97" s="133"/>
      <c r="N97" s="186">
        <f>ROUND(N89*T97,2)</f>
        <v>0</v>
      </c>
      <c r="O97" s="260"/>
      <c r="P97" s="260"/>
      <c r="Q97" s="260"/>
      <c r="R97" s="134"/>
      <c r="S97" s="133"/>
      <c r="T97" s="135"/>
      <c r="U97" s="136" t="s">
        <v>36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140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80</v>
      </c>
      <c r="BK97" s="137"/>
      <c r="BL97" s="137"/>
      <c r="BM97" s="137"/>
    </row>
    <row r="98" spans="2:65" s="1" customFormat="1" ht="18" customHeight="1" x14ac:dyDescent="0.3">
      <c r="B98" s="132"/>
      <c r="C98" s="133"/>
      <c r="D98" s="184" t="s">
        <v>197</v>
      </c>
      <c r="E98" s="260"/>
      <c r="F98" s="260"/>
      <c r="G98" s="260"/>
      <c r="H98" s="260"/>
      <c r="I98" s="133"/>
      <c r="J98" s="133"/>
      <c r="K98" s="133"/>
      <c r="L98" s="133"/>
      <c r="M98" s="133"/>
      <c r="N98" s="186">
        <f>ROUND(N89*T98,2)</f>
        <v>0</v>
      </c>
      <c r="O98" s="260"/>
      <c r="P98" s="260"/>
      <c r="Q98" s="260"/>
      <c r="R98" s="134"/>
      <c r="S98" s="133"/>
      <c r="T98" s="135"/>
      <c r="U98" s="136" t="s">
        <v>36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140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80</v>
      </c>
      <c r="BK98" s="137"/>
      <c r="BL98" s="137"/>
      <c r="BM98" s="137"/>
    </row>
    <row r="99" spans="2:65" s="1" customFormat="1" ht="18" customHeight="1" x14ac:dyDescent="0.3">
      <c r="B99" s="132"/>
      <c r="C99" s="133"/>
      <c r="D99" s="184" t="s">
        <v>198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ROUND(N89*T99,2)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199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ROUND(N89*T100,2)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40" t="s">
        <v>200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86">
        <f>ROUND(N89*T101,2)</f>
        <v>0</v>
      </c>
      <c r="O101" s="260"/>
      <c r="P101" s="260"/>
      <c r="Q101" s="260"/>
      <c r="R101" s="134"/>
      <c r="S101" s="133"/>
      <c r="T101" s="141"/>
      <c r="U101" s="142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201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29.25" customHeight="1" x14ac:dyDescent="0.3">
      <c r="B103" s="31"/>
      <c r="C103" s="115" t="s">
        <v>153</v>
      </c>
      <c r="D103" s="116"/>
      <c r="E103" s="116"/>
      <c r="F103" s="116"/>
      <c r="G103" s="116"/>
      <c r="H103" s="116"/>
      <c r="I103" s="116"/>
      <c r="J103" s="116"/>
      <c r="K103" s="116"/>
      <c r="L103" s="190">
        <f>ROUND(SUM(N89+N95),2)</f>
        <v>0</v>
      </c>
      <c r="M103" s="261"/>
      <c r="N103" s="261"/>
      <c r="O103" s="261"/>
      <c r="P103" s="261"/>
      <c r="Q103" s="261"/>
      <c r="R103" s="33"/>
    </row>
    <row r="104" spans="2:65" s="1" customFormat="1" ht="6.95" customHeight="1" x14ac:dyDescent="0.3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65" s="1" customFormat="1" ht="6.95" customHeight="1" x14ac:dyDescent="0.3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65" s="1" customFormat="1" ht="36.950000000000003" customHeight="1" x14ac:dyDescent="0.3">
      <c r="B109" s="31"/>
      <c r="C109" s="209" t="s">
        <v>202</v>
      </c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33"/>
    </row>
    <row r="110" spans="2:65" s="1" customFormat="1" ht="6.95" customHeight="1" x14ac:dyDescent="0.3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5" s="1" customFormat="1" ht="30" customHeight="1" x14ac:dyDescent="0.3">
      <c r="B111" s="31"/>
      <c r="C111" s="26" t="s">
        <v>15</v>
      </c>
      <c r="D111" s="32"/>
      <c r="E111" s="32"/>
      <c r="F111" s="262" t="str">
        <f>F6</f>
        <v>Cintorín Nitra-Chrenova</v>
      </c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32"/>
      <c r="R111" s="33"/>
    </row>
    <row r="112" spans="2:65" ht="30" customHeight="1" x14ac:dyDescent="0.3">
      <c r="B112" s="18"/>
      <c r="C112" s="26" t="s">
        <v>156</v>
      </c>
      <c r="D112" s="19"/>
      <c r="E112" s="19"/>
      <c r="F112" s="262" t="s">
        <v>157</v>
      </c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19"/>
      <c r="R112" s="20"/>
    </row>
    <row r="113" spans="2:65" s="1" customFormat="1" ht="36.950000000000003" customHeight="1" x14ac:dyDescent="0.3">
      <c r="B113" s="31"/>
      <c r="C113" s="65" t="s">
        <v>158</v>
      </c>
      <c r="D113" s="32"/>
      <c r="E113" s="32"/>
      <c r="F113" s="210" t="str">
        <f>F8</f>
        <v>09 - SO 304 Vonkajšie osvetlenie areálu</v>
      </c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32"/>
      <c r="R113" s="33"/>
    </row>
    <row r="114" spans="2:65" s="1" customFormat="1" ht="6.95" customHeight="1" x14ac:dyDescent="0.3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8" customHeight="1" x14ac:dyDescent="0.3">
      <c r="B115" s="31"/>
      <c r="C115" s="26" t="s">
        <v>18</v>
      </c>
      <c r="D115" s="32"/>
      <c r="E115" s="32"/>
      <c r="F115" s="24" t="str">
        <f>F10</f>
        <v xml:space="preserve"> </v>
      </c>
      <c r="G115" s="32"/>
      <c r="H115" s="32"/>
      <c r="I115" s="32"/>
      <c r="J115" s="32"/>
      <c r="K115" s="26" t="s">
        <v>20</v>
      </c>
      <c r="L115" s="32"/>
      <c r="M115" s="255" t="str">
        <f>IF(O10="","",O10)</f>
        <v>28.2.2017</v>
      </c>
      <c r="N115" s="185"/>
      <c r="O115" s="185"/>
      <c r="P115" s="185"/>
      <c r="Q115" s="32"/>
      <c r="R115" s="33"/>
    </row>
    <row r="116" spans="2:65" s="1" customFormat="1" ht="6.95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5" x14ac:dyDescent="0.3">
      <c r="B117" s="31"/>
      <c r="C117" s="26" t="s">
        <v>22</v>
      </c>
      <c r="D117" s="32"/>
      <c r="E117" s="32"/>
      <c r="F117" s="24" t="str">
        <f>E13</f>
        <v xml:space="preserve"> </v>
      </c>
      <c r="G117" s="32"/>
      <c r="H117" s="32"/>
      <c r="I117" s="32"/>
      <c r="J117" s="32"/>
      <c r="K117" s="26" t="s">
        <v>27</v>
      </c>
      <c r="L117" s="32"/>
      <c r="M117" s="222" t="str">
        <f>E19</f>
        <v xml:space="preserve"> </v>
      </c>
      <c r="N117" s="185"/>
      <c r="O117" s="185"/>
      <c r="P117" s="185"/>
      <c r="Q117" s="185"/>
      <c r="R117" s="33"/>
    </row>
    <row r="118" spans="2:65" s="1" customFormat="1" ht="14.45" customHeight="1" x14ac:dyDescent="0.3">
      <c r="B118" s="31"/>
      <c r="C118" s="26" t="s">
        <v>25</v>
      </c>
      <c r="D118" s="32"/>
      <c r="E118" s="32"/>
      <c r="F118" s="24" t="str">
        <f>IF(E16="","",E16)</f>
        <v>Vyplň údaj</v>
      </c>
      <c r="G118" s="32"/>
      <c r="H118" s="32"/>
      <c r="I118" s="32"/>
      <c r="J118" s="32"/>
      <c r="K118" s="26" t="s">
        <v>28</v>
      </c>
      <c r="L118" s="32"/>
      <c r="M118" s="222" t="str">
        <f>E22</f>
        <v xml:space="preserve"> </v>
      </c>
      <c r="N118" s="185"/>
      <c r="O118" s="185"/>
      <c r="P118" s="185"/>
      <c r="Q118" s="185"/>
      <c r="R118" s="33"/>
    </row>
    <row r="119" spans="2:65" s="1" customFormat="1" ht="10.3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9" customFormat="1" ht="29.25" customHeight="1" x14ac:dyDescent="0.3">
      <c r="B120" s="143"/>
      <c r="C120" s="144" t="s">
        <v>203</v>
      </c>
      <c r="D120" s="145" t="s">
        <v>204</v>
      </c>
      <c r="E120" s="145" t="s">
        <v>51</v>
      </c>
      <c r="F120" s="256" t="s">
        <v>205</v>
      </c>
      <c r="G120" s="257"/>
      <c r="H120" s="257"/>
      <c r="I120" s="257"/>
      <c r="J120" s="145" t="s">
        <v>206</v>
      </c>
      <c r="K120" s="145" t="s">
        <v>207</v>
      </c>
      <c r="L120" s="258" t="s">
        <v>208</v>
      </c>
      <c r="M120" s="257"/>
      <c r="N120" s="256" t="s">
        <v>165</v>
      </c>
      <c r="O120" s="257"/>
      <c r="P120" s="257"/>
      <c r="Q120" s="259"/>
      <c r="R120" s="146"/>
      <c r="T120" s="73" t="s">
        <v>209</v>
      </c>
      <c r="U120" s="74" t="s">
        <v>33</v>
      </c>
      <c r="V120" s="74" t="s">
        <v>210</v>
      </c>
      <c r="W120" s="74" t="s">
        <v>211</v>
      </c>
      <c r="X120" s="74" t="s">
        <v>212</v>
      </c>
      <c r="Y120" s="74" t="s">
        <v>213</v>
      </c>
      <c r="Z120" s="74" t="s">
        <v>214</v>
      </c>
      <c r="AA120" s="75" t="s">
        <v>215</v>
      </c>
    </row>
    <row r="121" spans="2:65" s="1" customFormat="1" ht="29.25" customHeight="1" x14ac:dyDescent="0.35">
      <c r="B121" s="31"/>
      <c r="C121" s="77" t="s">
        <v>162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36">
        <f>BK121</f>
        <v>0</v>
      </c>
      <c r="O121" s="237"/>
      <c r="P121" s="237"/>
      <c r="Q121" s="237"/>
      <c r="R121" s="33"/>
      <c r="T121" s="76"/>
      <c r="U121" s="47"/>
      <c r="V121" s="47"/>
      <c r="W121" s="147">
        <f>W122+W180</f>
        <v>0</v>
      </c>
      <c r="X121" s="47"/>
      <c r="Y121" s="147">
        <f>Y122+Y180</f>
        <v>0</v>
      </c>
      <c r="Z121" s="47"/>
      <c r="AA121" s="148">
        <f>AA122+AA180</f>
        <v>0</v>
      </c>
      <c r="AT121" s="14" t="s">
        <v>68</v>
      </c>
      <c r="AU121" s="14" t="s">
        <v>167</v>
      </c>
      <c r="BK121" s="149">
        <f>BK122+BK180</f>
        <v>0</v>
      </c>
    </row>
    <row r="122" spans="2:65" s="10" customFormat="1" ht="37.35" customHeight="1" x14ac:dyDescent="0.35">
      <c r="B122" s="150"/>
      <c r="C122" s="151"/>
      <c r="D122" s="152" t="s">
        <v>877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8">
        <f>BK122</f>
        <v>0</v>
      </c>
      <c r="O122" s="239"/>
      <c r="P122" s="239"/>
      <c r="Q122" s="239"/>
      <c r="R122" s="153"/>
      <c r="T122" s="154"/>
      <c r="U122" s="151"/>
      <c r="V122" s="151"/>
      <c r="W122" s="155">
        <f>W123+W156</f>
        <v>0</v>
      </c>
      <c r="X122" s="151"/>
      <c r="Y122" s="155">
        <f>Y123+Y156</f>
        <v>0</v>
      </c>
      <c r="Z122" s="151"/>
      <c r="AA122" s="156">
        <f>AA123+AA156</f>
        <v>0</v>
      </c>
      <c r="AR122" s="157" t="s">
        <v>84</v>
      </c>
      <c r="AT122" s="158" t="s">
        <v>68</v>
      </c>
      <c r="AU122" s="158" t="s">
        <v>69</v>
      </c>
      <c r="AY122" s="157" t="s">
        <v>216</v>
      </c>
      <c r="BK122" s="159">
        <f>BK123+BK156</f>
        <v>0</v>
      </c>
    </row>
    <row r="123" spans="2:65" s="10" customFormat="1" ht="19.899999999999999" customHeight="1" x14ac:dyDescent="0.3">
      <c r="B123" s="150"/>
      <c r="C123" s="151"/>
      <c r="D123" s="160" t="s">
        <v>878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40">
        <f>BK123</f>
        <v>0</v>
      </c>
      <c r="O123" s="241"/>
      <c r="P123" s="241"/>
      <c r="Q123" s="241"/>
      <c r="R123" s="153"/>
      <c r="T123" s="154"/>
      <c r="U123" s="151"/>
      <c r="V123" s="151"/>
      <c r="W123" s="155">
        <f>SUM(W124:W155)</f>
        <v>0</v>
      </c>
      <c r="X123" s="151"/>
      <c r="Y123" s="155">
        <f>SUM(Y124:Y155)</f>
        <v>0</v>
      </c>
      <c r="Z123" s="151"/>
      <c r="AA123" s="156">
        <f>SUM(AA124:AA155)</f>
        <v>0</v>
      </c>
      <c r="AR123" s="157" t="s">
        <v>84</v>
      </c>
      <c r="AT123" s="158" t="s">
        <v>68</v>
      </c>
      <c r="AU123" s="158" t="s">
        <v>76</v>
      </c>
      <c r="AY123" s="157" t="s">
        <v>216</v>
      </c>
      <c r="BK123" s="159">
        <f>SUM(BK124:BK155)</f>
        <v>0</v>
      </c>
    </row>
    <row r="124" spans="2:65" s="1" customFormat="1" ht="22.5" customHeight="1" x14ac:dyDescent="0.3">
      <c r="B124" s="132"/>
      <c r="C124" s="161" t="s">
        <v>76</v>
      </c>
      <c r="D124" s="161" t="s">
        <v>217</v>
      </c>
      <c r="E124" s="162"/>
      <c r="F124" s="246" t="s">
        <v>1486</v>
      </c>
      <c r="G124" s="247"/>
      <c r="H124" s="247"/>
      <c r="I124" s="247"/>
      <c r="J124" s="163" t="s">
        <v>369</v>
      </c>
      <c r="K124" s="164">
        <v>78</v>
      </c>
      <c r="L124" s="233">
        <v>0</v>
      </c>
      <c r="M124" s="247"/>
      <c r="N124" s="248">
        <f t="shared" ref="N124:N155" si="5">ROUND(L124*K124,2)</f>
        <v>0</v>
      </c>
      <c r="O124" s="247"/>
      <c r="P124" s="247"/>
      <c r="Q124" s="247"/>
      <c r="R124" s="134"/>
      <c r="T124" s="165" t="s">
        <v>3</v>
      </c>
      <c r="U124" s="40" t="s">
        <v>36</v>
      </c>
      <c r="V124" s="32"/>
      <c r="W124" s="166">
        <f t="shared" ref="W124:W155" si="6">V124*K124</f>
        <v>0</v>
      </c>
      <c r="X124" s="166">
        <v>0</v>
      </c>
      <c r="Y124" s="166">
        <f t="shared" ref="Y124:Y155" si="7">X124*K124</f>
        <v>0</v>
      </c>
      <c r="Z124" s="166">
        <v>0</v>
      </c>
      <c r="AA124" s="167">
        <f t="shared" ref="AA124:AA155" si="8">Z124*K124</f>
        <v>0</v>
      </c>
      <c r="AR124" s="14" t="s">
        <v>351</v>
      </c>
      <c r="AT124" s="14" t="s">
        <v>217</v>
      </c>
      <c r="AU124" s="14" t="s">
        <v>80</v>
      </c>
      <c r="AY124" s="14" t="s">
        <v>216</v>
      </c>
      <c r="BE124" s="110">
        <f t="shared" ref="BE124:BE155" si="9">IF(U124="základná",N124,0)</f>
        <v>0</v>
      </c>
      <c r="BF124" s="110">
        <f t="shared" ref="BF124:BF155" si="10">IF(U124="znížená",N124,0)</f>
        <v>0</v>
      </c>
      <c r="BG124" s="110">
        <f t="shared" ref="BG124:BG155" si="11">IF(U124="zákl. prenesená",N124,0)</f>
        <v>0</v>
      </c>
      <c r="BH124" s="110">
        <f t="shared" ref="BH124:BH155" si="12">IF(U124="zníž. prenesená",N124,0)</f>
        <v>0</v>
      </c>
      <c r="BI124" s="110">
        <f t="shared" ref="BI124:BI155" si="13">IF(U124="nulová",N124,0)</f>
        <v>0</v>
      </c>
      <c r="BJ124" s="14" t="s">
        <v>80</v>
      </c>
      <c r="BK124" s="110">
        <f t="shared" ref="BK124:BK155" si="14">ROUND(L124*K124,2)</f>
        <v>0</v>
      </c>
      <c r="BL124" s="14" t="s">
        <v>351</v>
      </c>
      <c r="BM124" s="14" t="s">
        <v>76</v>
      </c>
    </row>
    <row r="125" spans="2:65" s="1" customFormat="1" ht="22.5" customHeight="1" x14ac:dyDescent="0.3">
      <c r="B125" s="132"/>
      <c r="C125" s="161" t="s">
        <v>80</v>
      </c>
      <c r="D125" s="161" t="s">
        <v>217</v>
      </c>
      <c r="E125" s="162"/>
      <c r="F125" s="246" t="s">
        <v>1432</v>
      </c>
      <c r="G125" s="247"/>
      <c r="H125" s="247"/>
      <c r="I125" s="247"/>
      <c r="J125" s="163" t="s">
        <v>297</v>
      </c>
      <c r="K125" s="164">
        <v>82</v>
      </c>
      <c r="L125" s="233">
        <v>0</v>
      </c>
      <c r="M125" s="247"/>
      <c r="N125" s="248">
        <f t="shared" si="5"/>
        <v>0</v>
      </c>
      <c r="O125" s="247"/>
      <c r="P125" s="247"/>
      <c r="Q125" s="247"/>
      <c r="R125" s="134"/>
      <c r="T125" s="165" t="s">
        <v>3</v>
      </c>
      <c r="U125" s="40" t="s">
        <v>36</v>
      </c>
      <c r="V125" s="32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4" t="s">
        <v>351</v>
      </c>
      <c r="AT125" s="14" t="s">
        <v>217</v>
      </c>
      <c r="AU125" s="14" t="s">
        <v>80</v>
      </c>
      <c r="AY125" s="14" t="s">
        <v>216</v>
      </c>
      <c r="BE125" s="110">
        <f t="shared" si="9"/>
        <v>0</v>
      </c>
      <c r="BF125" s="110">
        <f t="shared" si="10"/>
        <v>0</v>
      </c>
      <c r="BG125" s="110">
        <f t="shared" si="11"/>
        <v>0</v>
      </c>
      <c r="BH125" s="110">
        <f t="shared" si="12"/>
        <v>0</v>
      </c>
      <c r="BI125" s="110">
        <f t="shared" si="13"/>
        <v>0</v>
      </c>
      <c r="BJ125" s="14" t="s">
        <v>80</v>
      </c>
      <c r="BK125" s="110">
        <f t="shared" si="14"/>
        <v>0</v>
      </c>
      <c r="BL125" s="14" t="s">
        <v>351</v>
      </c>
      <c r="BM125" s="14" t="s">
        <v>80</v>
      </c>
    </row>
    <row r="126" spans="2:65" s="1" customFormat="1" ht="22.5" customHeight="1" x14ac:dyDescent="0.3">
      <c r="B126" s="132"/>
      <c r="C126" s="161" t="s">
        <v>84</v>
      </c>
      <c r="D126" s="161" t="s">
        <v>217</v>
      </c>
      <c r="E126" s="162"/>
      <c r="F126" s="246" t="s">
        <v>1434</v>
      </c>
      <c r="G126" s="247"/>
      <c r="H126" s="247"/>
      <c r="I126" s="247"/>
      <c r="J126" s="163" t="s">
        <v>297</v>
      </c>
      <c r="K126" s="164">
        <v>5</v>
      </c>
      <c r="L126" s="233">
        <v>0</v>
      </c>
      <c r="M126" s="247"/>
      <c r="N126" s="248">
        <f t="shared" si="5"/>
        <v>0</v>
      </c>
      <c r="O126" s="247"/>
      <c r="P126" s="247"/>
      <c r="Q126" s="247"/>
      <c r="R126" s="134"/>
      <c r="T126" s="165" t="s">
        <v>3</v>
      </c>
      <c r="U126" s="40" t="s">
        <v>36</v>
      </c>
      <c r="V126" s="32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4" t="s">
        <v>351</v>
      </c>
      <c r="AT126" s="14" t="s">
        <v>217</v>
      </c>
      <c r="AU126" s="14" t="s">
        <v>80</v>
      </c>
      <c r="AY126" s="14" t="s">
        <v>216</v>
      </c>
      <c r="BE126" s="110">
        <f t="shared" si="9"/>
        <v>0</v>
      </c>
      <c r="BF126" s="110">
        <f t="shared" si="10"/>
        <v>0</v>
      </c>
      <c r="BG126" s="110">
        <f t="shared" si="11"/>
        <v>0</v>
      </c>
      <c r="BH126" s="110">
        <f t="shared" si="12"/>
        <v>0</v>
      </c>
      <c r="BI126" s="110">
        <f t="shared" si="13"/>
        <v>0</v>
      </c>
      <c r="BJ126" s="14" t="s">
        <v>80</v>
      </c>
      <c r="BK126" s="110">
        <f t="shared" si="14"/>
        <v>0</v>
      </c>
      <c r="BL126" s="14" t="s">
        <v>351</v>
      </c>
      <c r="BM126" s="14" t="s">
        <v>84</v>
      </c>
    </row>
    <row r="127" spans="2:65" s="1" customFormat="1" ht="31.5" customHeight="1" x14ac:dyDescent="0.3">
      <c r="B127" s="132"/>
      <c r="C127" s="161" t="s">
        <v>220</v>
      </c>
      <c r="D127" s="161" t="s">
        <v>217</v>
      </c>
      <c r="E127" s="162"/>
      <c r="F127" s="246" t="s">
        <v>1487</v>
      </c>
      <c r="G127" s="247"/>
      <c r="H127" s="247"/>
      <c r="I127" s="247"/>
      <c r="J127" s="163" t="s">
        <v>297</v>
      </c>
      <c r="K127" s="164">
        <v>38</v>
      </c>
      <c r="L127" s="233">
        <v>0</v>
      </c>
      <c r="M127" s="247"/>
      <c r="N127" s="248">
        <f t="shared" si="5"/>
        <v>0</v>
      </c>
      <c r="O127" s="247"/>
      <c r="P127" s="247"/>
      <c r="Q127" s="247"/>
      <c r="R127" s="134"/>
      <c r="T127" s="165" t="s">
        <v>3</v>
      </c>
      <c r="U127" s="40" t="s">
        <v>36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351</v>
      </c>
      <c r="AT127" s="14" t="s">
        <v>217</v>
      </c>
      <c r="AU127" s="14" t="s">
        <v>80</v>
      </c>
      <c r="AY127" s="14" t="s">
        <v>216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80</v>
      </c>
      <c r="BK127" s="110">
        <f t="shared" si="14"/>
        <v>0</v>
      </c>
      <c r="BL127" s="14" t="s">
        <v>351</v>
      </c>
      <c r="BM127" s="14" t="s">
        <v>220</v>
      </c>
    </row>
    <row r="128" spans="2:65" s="1" customFormat="1" ht="22.5" customHeight="1" x14ac:dyDescent="0.3">
      <c r="B128" s="132"/>
      <c r="C128" s="161" t="s">
        <v>224</v>
      </c>
      <c r="D128" s="161" t="s">
        <v>217</v>
      </c>
      <c r="E128" s="162"/>
      <c r="F128" s="246" t="s">
        <v>1488</v>
      </c>
      <c r="G128" s="247"/>
      <c r="H128" s="247"/>
      <c r="I128" s="247"/>
      <c r="J128" s="163" t="s">
        <v>297</v>
      </c>
      <c r="K128" s="164">
        <v>1</v>
      </c>
      <c r="L128" s="233">
        <v>0</v>
      </c>
      <c r="M128" s="247"/>
      <c r="N128" s="248">
        <f t="shared" si="5"/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351</v>
      </c>
      <c r="AT128" s="14" t="s">
        <v>217</v>
      </c>
      <c r="AU128" s="14" t="s">
        <v>80</v>
      </c>
      <c r="AY128" s="14" t="s">
        <v>216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80</v>
      </c>
      <c r="BK128" s="110">
        <f t="shared" si="14"/>
        <v>0</v>
      </c>
      <c r="BL128" s="14" t="s">
        <v>351</v>
      </c>
      <c r="BM128" s="14" t="s">
        <v>224</v>
      </c>
    </row>
    <row r="129" spans="2:65" s="1" customFormat="1" ht="22.5" customHeight="1" x14ac:dyDescent="0.3">
      <c r="B129" s="132"/>
      <c r="C129" s="161" t="s">
        <v>226</v>
      </c>
      <c r="D129" s="161" t="s">
        <v>217</v>
      </c>
      <c r="E129" s="162"/>
      <c r="F129" s="246" t="s">
        <v>1489</v>
      </c>
      <c r="G129" s="247"/>
      <c r="H129" s="247"/>
      <c r="I129" s="247"/>
      <c r="J129" s="163" t="s">
        <v>297</v>
      </c>
      <c r="K129" s="164">
        <v>38</v>
      </c>
      <c r="L129" s="233">
        <v>0</v>
      </c>
      <c r="M129" s="247"/>
      <c r="N129" s="248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351</v>
      </c>
      <c r="AT129" s="14" t="s">
        <v>217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351</v>
      </c>
      <c r="BM129" s="14" t="s">
        <v>226</v>
      </c>
    </row>
    <row r="130" spans="2:65" s="1" customFormat="1" ht="22.5" customHeight="1" x14ac:dyDescent="0.3">
      <c r="B130" s="132"/>
      <c r="C130" s="161" t="s">
        <v>228</v>
      </c>
      <c r="D130" s="161" t="s">
        <v>217</v>
      </c>
      <c r="E130" s="162"/>
      <c r="F130" s="246" t="s">
        <v>1490</v>
      </c>
      <c r="G130" s="247"/>
      <c r="H130" s="247"/>
      <c r="I130" s="247"/>
      <c r="J130" s="163" t="s">
        <v>297</v>
      </c>
      <c r="K130" s="164">
        <v>38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351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351</v>
      </c>
      <c r="BM130" s="14" t="s">
        <v>228</v>
      </c>
    </row>
    <row r="131" spans="2:65" s="1" customFormat="1" ht="22.5" customHeight="1" x14ac:dyDescent="0.3">
      <c r="B131" s="132"/>
      <c r="C131" s="161" t="s">
        <v>230</v>
      </c>
      <c r="D131" s="161" t="s">
        <v>217</v>
      </c>
      <c r="E131" s="162"/>
      <c r="F131" s="246" t="s">
        <v>1491</v>
      </c>
      <c r="G131" s="247"/>
      <c r="H131" s="247"/>
      <c r="I131" s="247"/>
      <c r="J131" s="163" t="s">
        <v>297</v>
      </c>
      <c r="K131" s="164">
        <v>38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351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351</v>
      </c>
      <c r="BM131" s="14" t="s">
        <v>230</v>
      </c>
    </row>
    <row r="132" spans="2:65" s="1" customFormat="1" ht="44.25" customHeight="1" x14ac:dyDescent="0.3">
      <c r="B132" s="132"/>
      <c r="C132" s="161" t="s">
        <v>232</v>
      </c>
      <c r="D132" s="161" t="s">
        <v>217</v>
      </c>
      <c r="E132" s="162"/>
      <c r="F132" s="246" t="s">
        <v>908</v>
      </c>
      <c r="G132" s="247"/>
      <c r="H132" s="247"/>
      <c r="I132" s="247"/>
      <c r="J132" s="163" t="s">
        <v>369</v>
      </c>
      <c r="K132" s="164">
        <v>1240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351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351</v>
      </c>
      <c r="BM132" s="14" t="s">
        <v>232</v>
      </c>
    </row>
    <row r="133" spans="2:65" s="1" customFormat="1" ht="44.25" customHeight="1" x14ac:dyDescent="0.3">
      <c r="B133" s="132"/>
      <c r="C133" s="161" t="s">
        <v>128</v>
      </c>
      <c r="D133" s="161" t="s">
        <v>217</v>
      </c>
      <c r="E133" s="162"/>
      <c r="F133" s="246" t="s">
        <v>909</v>
      </c>
      <c r="G133" s="247"/>
      <c r="H133" s="247"/>
      <c r="I133" s="247"/>
      <c r="J133" s="163" t="s">
        <v>369</v>
      </c>
      <c r="K133" s="164">
        <v>76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351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351</v>
      </c>
      <c r="BM133" s="14" t="s">
        <v>128</v>
      </c>
    </row>
    <row r="134" spans="2:65" s="1" customFormat="1" ht="22.5" customHeight="1" x14ac:dyDescent="0.3">
      <c r="B134" s="132"/>
      <c r="C134" s="161" t="s">
        <v>131</v>
      </c>
      <c r="D134" s="161" t="s">
        <v>217</v>
      </c>
      <c r="E134" s="162"/>
      <c r="F134" s="246" t="s">
        <v>910</v>
      </c>
      <c r="G134" s="247"/>
      <c r="H134" s="247"/>
      <c r="I134" s="247"/>
      <c r="J134" s="163" t="s">
        <v>297</v>
      </c>
      <c r="K134" s="164">
        <v>38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351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351</v>
      </c>
      <c r="BM134" s="14" t="s">
        <v>131</v>
      </c>
    </row>
    <row r="135" spans="2:65" s="1" customFormat="1" ht="31.5" customHeight="1" x14ac:dyDescent="0.3">
      <c r="B135" s="132"/>
      <c r="C135" s="161" t="s">
        <v>134</v>
      </c>
      <c r="D135" s="161" t="s">
        <v>217</v>
      </c>
      <c r="E135" s="162"/>
      <c r="F135" s="246" t="s">
        <v>911</v>
      </c>
      <c r="G135" s="247"/>
      <c r="H135" s="247"/>
      <c r="I135" s="247"/>
      <c r="J135" s="163" t="s">
        <v>297</v>
      </c>
      <c r="K135" s="164">
        <v>38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351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351</v>
      </c>
      <c r="BM135" s="14" t="s">
        <v>134</v>
      </c>
    </row>
    <row r="136" spans="2:65" s="1" customFormat="1" ht="31.5" customHeight="1" x14ac:dyDescent="0.3">
      <c r="B136" s="132"/>
      <c r="C136" s="161" t="s">
        <v>137</v>
      </c>
      <c r="D136" s="161" t="s">
        <v>217</v>
      </c>
      <c r="E136" s="162"/>
      <c r="F136" s="246" t="s">
        <v>1492</v>
      </c>
      <c r="G136" s="247"/>
      <c r="H136" s="247"/>
      <c r="I136" s="247"/>
      <c r="J136" s="163" t="s">
        <v>369</v>
      </c>
      <c r="K136" s="164">
        <v>152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351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351</v>
      </c>
      <c r="BM136" s="14" t="s">
        <v>137</v>
      </c>
    </row>
    <row r="137" spans="2:65" s="1" customFormat="1" ht="31.5" customHeight="1" x14ac:dyDescent="0.3">
      <c r="B137" s="132"/>
      <c r="C137" s="161" t="s">
        <v>240</v>
      </c>
      <c r="D137" s="161" t="s">
        <v>217</v>
      </c>
      <c r="E137" s="162"/>
      <c r="F137" s="246" t="s">
        <v>1493</v>
      </c>
      <c r="G137" s="247"/>
      <c r="H137" s="247"/>
      <c r="I137" s="247"/>
      <c r="J137" s="163" t="s">
        <v>369</v>
      </c>
      <c r="K137" s="164">
        <v>1307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351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351</v>
      </c>
      <c r="BM137" s="14" t="s">
        <v>240</v>
      </c>
    </row>
    <row r="138" spans="2:65" s="1" customFormat="1" ht="22.5" customHeight="1" x14ac:dyDescent="0.3">
      <c r="B138" s="132"/>
      <c r="C138" s="168" t="s">
        <v>243</v>
      </c>
      <c r="D138" s="168" t="s">
        <v>250</v>
      </c>
      <c r="E138" s="169"/>
      <c r="F138" s="251" t="s">
        <v>1486</v>
      </c>
      <c r="G138" s="252"/>
      <c r="H138" s="252"/>
      <c r="I138" s="252"/>
      <c r="J138" s="170" t="s">
        <v>369</v>
      </c>
      <c r="K138" s="171">
        <v>78</v>
      </c>
      <c r="L138" s="253">
        <v>0</v>
      </c>
      <c r="M138" s="252"/>
      <c r="N138" s="254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743</v>
      </c>
      <c r="AT138" s="14" t="s">
        <v>250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351</v>
      </c>
      <c r="BM138" s="14" t="s">
        <v>243</v>
      </c>
    </row>
    <row r="139" spans="2:65" s="1" customFormat="1" ht="22.5" customHeight="1" x14ac:dyDescent="0.3">
      <c r="B139" s="132"/>
      <c r="C139" s="168" t="s">
        <v>247</v>
      </c>
      <c r="D139" s="168" t="s">
        <v>250</v>
      </c>
      <c r="E139" s="169"/>
      <c r="F139" s="251" t="s">
        <v>1432</v>
      </c>
      <c r="G139" s="252"/>
      <c r="H139" s="252"/>
      <c r="I139" s="252"/>
      <c r="J139" s="170" t="s">
        <v>297</v>
      </c>
      <c r="K139" s="171">
        <v>82</v>
      </c>
      <c r="L139" s="253">
        <v>0</v>
      </c>
      <c r="M139" s="252"/>
      <c r="N139" s="254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743</v>
      </c>
      <c r="AT139" s="14" t="s">
        <v>250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351</v>
      </c>
      <c r="BM139" s="14" t="s">
        <v>247</v>
      </c>
    </row>
    <row r="140" spans="2:65" s="1" customFormat="1" ht="22.5" customHeight="1" x14ac:dyDescent="0.3">
      <c r="B140" s="132"/>
      <c r="C140" s="168" t="s">
        <v>249</v>
      </c>
      <c r="D140" s="168" t="s">
        <v>250</v>
      </c>
      <c r="E140" s="169"/>
      <c r="F140" s="251" t="s">
        <v>1494</v>
      </c>
      <c r="G140" s="252"/>
      <c r="H140" s="252"/>
      <c r="I140" s="252"/>
      <c r="J140" s="170" t="s">
        <v>297</v>
      </c>
      <c r="K140" s="171">
        <v>5</v>
      </c>
      <c r="L140" s="253">
        <v>0</v>
      </c>
      <c r="M140" s="252"/>
      <c r="N140" s="254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743</v>
      </c>
      <c r="AT140" s="14" t="s">
        <v>250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351</v>
      </c>
      <c r="BM140" s="14" t="s">
        <v>249</v>
      </c>
    </row>
    <row r="141" spans="2:65" s="1" customFormat="1" ht="22.5" customHeight="1" x14ac:dyDescent="0.3">
      <c r="B141" s="132"/>
      <c r="C141" s="168" t="s">
        <v>252</v>
      </c>
      <c r="D141" s="168" t="s">
        <v>250</v>
      </c>
      <c r="E141" s="169"/>
      <c r="F141" s="251" t="s">
        <v>1495</v>
      </c>
      <c r="G141" s="252"/>
      <c r="H141" s="252"/>
      <c r="I141" s="252"/>
      <c r="J141" s="170" t="s">
        <v>297</v>
      </c>
      <c r="K141" s="171">
        <v>38</v>
      </c>
      <c r="L141" s="253">
        <v>0</v>
      </c>
      <c r="M141" s="252"/>
      <c r="N141" s="254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743</v>
      </c>
      <c r="AT141" s="14" t="s">
        <v>250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351</v>
      </c>
      <c r="BM141" s="14" t="s">
        <v>252</v>
      </c>
    </row>
    <row r="142" spans="2:65" s="1" customFormat="1" ht="22.5" customHeight="1" x14ac:dyDescent="0.3">
      <c r="B142" s="132"/>
      <c r="C142" s="168" t="s">
        <v>254</v>
      </c>
      <c r="D142" s="168" t="s">
        <v>250</v>
      </c>
      <c r="E142" s="169"/>
      <c r="F142" s="251" t="s">
        <v>1496</v>
      </c>
      <c r="G142" s="252"/>
      <c r="H142" s="252"/>
      <c r="I142" s="252"/>
      <c r="J142" s="170" t="s">
        <v>297</v>
      </c>
      <c r="K142" s="171">
        <v>1</v>
      </c>
      <c r="L142" s="253">
        <v>0</v>
      </c>
      <c r="M142" s="252"/>
      <c r="N142" s="254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743</v>
      </c>
      <c r="AT142" s="14" t="s">
        <v>250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351</v>
      </c>
      <c r="BM142" s="14" t="s">
        <v>254</v>
      </c>
    </row>
    <row r="143" spans="2:65" s="1" customFormat="1" ht="31.5" customHeight="1" x14ac:dyDescent="0.3">
      <c r="B143" s="132"/>
      <c r="C143" s="168" t="s">
        <v>8</v>
      </c>
      <c r="D143" s="168" t="s">
        <v>250</v>
      </c>
      <c r="E143" s="169"/>
      <c r="F143" s="251" t="s">
        <v>1497</v>
      </c>
      <c r="G143" s="252"/>
      <c r="H143" s="252"/>
      <c r="I143" s="252"/>
      <c r="J143" s="170" t="s">
        <v>297</v>
      </c>
      <c r="K143" s="171">
        <v>38</v>
      </c>
      <c r="L143" s="253">
        <v>0</v>
      </c>
      <c r="M143" s="252"/>
      <c r="N143" s="254">
        <f t="shared" si="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743</v>
      </c>
      <c r="AT143" s="14" t="s">
        <v>250</v>
      </c>
      <c r="AU143" s="14" t="s">
        <v>80</v>
      </c>
      <c r="AY143" s="14" t="s">
        <v>216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80</v>
      </c>
      <c r="BK143" s="110">
        <f t="shared" si="14"/>
        <v>0</v>
      </c>
      <c r="BL143" s="14" t="s">
        <v>351</v>
      </c>
      <c r="BM143" s="14" t="s">
        <v>8</v>
      </c>
    </row>
    <row r="144" spans="2:65" s="1" customFormat="1" ht="22.5" customHeight="1" x14ac:dyDescent="0.3">
      <c r="B144" s="132"/>
      <c r="C144" s="168" t="s">
        <v>257</v>
      </c>
      <c r="D144" s="168" t="s">
        <v>250</v>
      </c>
      <c r="E144" s="169"/>
      <c r="F144" s="251" t="s">
        <v>1498</v>
      </c>
      <c r="G144" s="252"/>
      <c r="H144" s="252"/>
      <c r="I144" s="252"/>
      <c r="J144" s="170" t="s">
        <v>297</v>
      </c>
      <c r="K144" s="171">
        <v>38</v>
      </c>
      <c r="L144" s="253">
        <v>0</v>
      </c>
      <c r="M144" s="252"/>
      <c r="N144" s="254">
        <f t="shared" si="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4" t="s">
        <v>743</v>
      </c>
      <c r="AT144" s="14" t="s">
        <v>250</v>
      </c>
      <c r="AU144" s="14" t="s">
        <v>80</v>
      </c>
      <c r="AY144" s="14" t="s">
        <v>216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4" t="s">
        <v>80</v>
      </c>
      <c r="BK144" s="110">
        <f t="shared" si="14"/>
        <v>0</v>
      </c>
      <c r="BL144" s="14" t="s">
        <v>351</v>
      </c>
      <c r="BM144" s="14" t="s">
        <v>257</v>
      </c>
    </row>
    <row r="145" spans="2:65" s="1" customFormat="1" ht="22.5" customHeight="1" x14ac:dyDescent="0.3">
      <c r="B145" s="132"/>
      <c r="C145" s="168" t="s">
        <v>260</v>
      </c>
      <c r="D145" s="168" t="s">
        <v>250</v>
      </c>
      <c r="E145" s="169"/>
      <c r="F145" s="251" t="s">
        <v>1499</v>
      </c>
      <c r="G145" s="252"/>
      <c r="H145" s="252"/>
      <c r="I145" s="252"/>
      <c r="J145" s="170" t="s">
        <v>297</v>
      </c>
      <c r="K145" s="171">
        <v>38</v>
      </c>
      <c r="L145" s="253">
        <v>0</v>
      </c>
      <c r="M145" s="252"/>
      <c r="N145" s="254">
        <f t="shared" si="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4" t="s">
        <v>743</v>
      </c>
      <c r="AT145" s="14" t="s">
        <v>250</v>
      </c>
      <c r="AU145" s="14" t="s">
        <v>80</v>
      </c>
      <c r="AY145" s="14" t="s">
        <v>216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4" t="s">
        <v>80</v>
      </c>
      <c r="BK145" s="110">
        <f t="shared" si="14"/>
        <v>0</v>
      </c>
      <c r="BL145" s="14" t="s">
        <v>351</v>
      </c>
      <c r="BM145" s="14" t="s">
        <v>260</v>
      </c>
    </row>
    <row r="146" spans="2:65" s="1" customFormat="1" ht="22.5" customHeight="1" x14ac:dyDescent="0.3">
      <c r="B146" s="132"/>
      <c r="C146" s="168" t="s">
        <v>264</v>
      </c>
      <c r="D146" s="168" t="s">
        <v>250</v>
      </c>
      <c r="E146" s="169"/>
      <c r="F146" s="251" t="s">
        <v>1500</v>
      </c>
      <c r="G146" s="252"/>
      <c r="H146" s="252"/>
      <c r="I146" s="252"/>
      <c r="J146" s="170" t="s">
        <v>297</v>
      </c>
      <c r="K146" s="171">
        <v>38</v>
      </c>
      <c r="L146" s="253">
        <v>0</v>
      </c>
      <c r="M146" s="252"/>
      <c r="N146" s="254">
        <f t="shared" si="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4" t="s">
        <v>743</v>
      </c>
      <c r="AT146" s="14" t="s">
        <v>250</v>
      </c>
      <c r="AU146" s="14" t="s">
        <v>80</v>
      </c>
      <c r="AY146" s="14" t="s">
        <v>216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4" t="s">
        <v>80</v>
      </c>
      <c r="BK146" s="110">
        <f t="shared" si="14"/>
        <v>0</v>
      </c>
      <c r="BL146" s="14" t="s">
        <v>351</v>
      </c>
      <c r="BM146" s="14" t="s">
        <v>264</v>
      </c>
    </row>
    <row r="147" spans="2:65" s="1" customFormat="1" ht="22.5" customHeight="1" x14ac:dyDescent="0.3">
      <c r="B147" s="132"/>
      <c r="C147" s="168" t="s">
        <v>267</v>
      </c>
      <c r="D147" s="168" t="s">
        <v>250</v>
      </c>
      <c r="E147" s="169"/>
      <c r="F147" s="251" t="s">
        <v>1501</v>
      </c>
      <c r="G147" s="252"/>
      <c r="H147" s="252"/>
      <c r="I147" s="252"/>
      <c r="J147" s="170" t="s">
        <v>787</v>
      </c>
      <c r="K147" s="171">
        <v>1364</v>
      </c>
      <c r="L147" s="253">
        <v>0</v>
      </c>
      <c r="M147" s="252"/>
      <c r="N147" s="254">
        <f t="shared" si="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4" t="s">
        <v>743</v>
      </c>
      <c r="AT147" s="14" t="s">
        <v>250</v>
      </c>
      <c r="AU147" s="14" t="s">
        <v>80</v>
      </c>
      <c r="AY147" s="14" t="s">
        <v>216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80</v>
      </c>
      <c r="BK147" s="110">
        <f t="shared" si="14"/>
        <v>0</v>
      </c>
      <c r="BL147" s="14" t="s">
        <v>351</v>
      </c>
      <c r="BM147" s="14" t="s">
        <v>267</v>
      </c>
    </row>
    <row r="148" spans="2:65" s="1" customFormat="1" ht="22.5" customHeight="1" x14ac:dyDescent="0.3">
      <c r="B148" s="132"/>
      <c r="C148" s="168" t="s">
        <v>270</v>
      </c>
      <c r="D148" s="168" t="s">
        <v>250</v>
      </c>
      <c r="E148" s="169"/>
      <c r="F148" s="251" t="s">
        <v>987</v>
      </c>
      <c r="G148" s="252"/>
      <c r="H148" s="252"/>
      <c r="I148" s="252"/>
      <c r="J148" s="170" t="s">
        <v>787</v>
      </c>
      <c r="K148" s="171">
        <v>30.4</v>
      </c>
      <c r="L148" s="253">
        <v>0</v>
      </c>
      <c r="M148" s="252"/>
      <c r="N148" s="254">
        <f t="shared" si="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4" t="s">
        <v>743</v>
      </c>
      <c r="AT148" s="14" t="s">
        <v>250</v>
      </c>
      <c r="AU148" s="14" t="s">
        <v>80</v>
      </c>
      <c r="AY148" s="14" t="s">
        <v>216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80</v>
      </c>
      <c r="BK148" s="110">
        <f t="shared" si="14"/>
        <v>0</v>
      </c>
      <c r="BL148" s="14" t="s">
        <v>351</v>
      </c>
      <c r="BM148" s="14" t="s">
        <v>270</v>
      </c>
    </row>
    <row r="149" spans="2:65" s="1" customFormat="1" ht="22.5" customHeight="1" x14ac:dyDescent="0.3">
      <c r="B149" s="132"/>
      <c r="C149" s="168" t="s">
        <v>272</v>
      </c>
      <c r="D149" s="168" t="s">
        <v>250</v>
      </c>
      <c r="E149" s="169"/>
      <c r="F149" s="251" t="s">
        <v>959</v>
      </c>
      <c r="G149" s="252"/>
      <c r="H149" s="252"/>
      <c r="I149" s="252"/>
      <c r="J149" s="170" t="s">
        <v>297</v>
      </c>
      <c r="K149" s="171">
        <v>38</v>
      </c>
      <c r="L149" s="253">
        <v>0</v>
      </c>
      <c r="M149" s="252"/>
      <c r="N149" s="254">
        <f t="shared" si="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743</v>
      </c>
      <c r="AT149" s="14" t="s">
        <v>250</v>
      </c>
      <c r="AU149" s="14" t="s">
        <v>80</v>
      </c>
      <c r="AY149" s="14" t="s">
        <v>216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80</v>
      </c>
      <c r="BK149" s="110">
        <f t="shared" si="14"/>
        <v>0</v>
      </c>
      <c r="BL149" s="14" t="s">
        <v>351</v>
      </c>
      <c r="BM149" s="14" t="s">
        <v>272</v>
      </c>
    </row>
    <row r="150" spans="2:65" s="1" customFormat="1" ht="22.5" customHeight="1" x14ac:dyDescent="0.3">
      <c r="B150" s="132"/>
      <c r="C150" s="168" t="s">
        <v>274</v>
      </c>
      <c r="D150" s="168" t="s">
        <v>250</v>
      </c>
      <c r="E150" s="169"/>
      <c r="F150" s="251" t="s">
        <v>1502</v>
      </c>
      <c r="G150" s="252"/>
      <c r="H150" s="252"/>
      <c r="I150" s="252"/>
      <c r="J150" s="170" t="s">
        <v>297</v>
      </c>
      <c r="K150" s="171">
        <v>38</v>
      </c>
      <c r="L150" s="253">
        <v>0</v>
      </c>
      <c r="M150" s="252"/>
      <c r="N150" s="254">
        <f t="shared" si="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743</v>
      </c>
      <c r="AT150" s="14" t="s">
        <v>250</v>
      </c>
      <c r="AU150" s="14" t="s">
        <v>80</v>
      </c>
      <c r="AY150" s="14" t="s">
        <v>216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80</v>
      </c>
      <c r="BK150" s="110">
        <f t="shared" si="14"/>
        <v>0</v>
      </c>
      <c r="BL150" s="14" t="s">
        <v>351</v>
      </c>
      <c r="BM150" s="14" t="s">
        <v>274</v>
      </c>
    </row>
    <row r="151" spans="2:65" s="1" customFormat="1" ht="22.5" customHeight="1" x14ac:dyDescent="0.3">
      <c r="B151" s="132"/>
      <c r="C151" s="168" t="s">
        <v>276</v>
      </c>
      <c r="D151" s="168" t="s">
        <v>250</v>
      </c>
      <c r="E151" s="169"/>
      <c r="F151" s="251" t="s">
        <v>978</v>
      </c>
      <c r="G151" s="252"/>
      <c r="H151" s="252"/>
      <c r="I151" s="252"/>
      <c r="J151" s="170" t="s">
        <v>369</v>
      </c>
      <c r="K151" s="171">
        <v>152</v>
      </c>
      <c r="L151" s="253">
        <v>0</v>
      </c>
      <c r="M151" s="252"/>
      <c r="N151" s="254">
        <f t="shared" si="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4" t="s">
        <v>743</v>
      </c>
      <c r="AT151" s="14" t="s">
        <v>250</v>
      </c>
      <c r="AU151" s="14" t="s">
        <v>80</v>
      </c>
      <c r="AY151" s="14" t="s">
        <v>216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80</v>
      </c>
      <c r="BK151" s="110">
        <f t="shared" si="14"/>
        <v>0</v>
      </c>
      <c r="BL151" s="14" t="s">
        <v>351</v>
      </c>
      <c r="BM151" s="14" t="s">
        <v>276</v>
      </c>
    </row>
    <row r="152" spans="2:65" s="1" customFormat="1" ht="22.5" customHeight="1" x14ac:dyDescent="0.3">
      <c r="B152" s="132"/>
      <c r="C152" s="168" t="s">
        <v>278</v>
      </c>
      <c r="D152" s="168" t="s">
        <v>250</v>
      </c>
      <c r="E152" s="169"/>
      <c r="F152" s="251" t="s">
        <v>1503</v>
      </c>
      <c r="G152" s="252"/>
      <c r="H152" s="252"/>
      <c r="I152" s="252"/>
      <c r="J152" s="170" t="s">
        <v>369</v>
      </c>
      <c r="K152" s="171">
        <v>1307</v>
      </c>
      <c r="L152" s="253">
        <v>0</v>
      </c>
      <c r="M152" s="252"/>
      <c r="N152" s="254">
        <f t="shared" si="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4" t="s">
        <v>743</v>
      </c>
      <c r="AT152" s="14" t="s">
        <v>250</v>
      </c>
      <c r="AU152" s="14" t="s">
        <v>80</v>
      </c>
      <c r="AY152" s="14" t="s">
        <v>216</v>
      </c>
      <c r="BE152" s="110">
        <f t="shared" si="9"/>
        <v>0</v>
      </c>
      <c r="BF152" s="110">
        <f t="shared" si="10"/>
        <v>0</v>
      </c>
      <c r="BG152" s="110">
        <f t="shared" si="11"/>
        <v>0</v>
      </c>
      <c r="BH152" s="110">
        <f t="shared" si="12"/>
        <v>0</v>
      </c>
      <c r="BI152" s="110">
        <f t="shared" si="13"/>
        <v>0</v>
      </c>
      <c r="BJ152" s="14" t="s">
        <v>80</v>
      </c>
      <c r="BK152" s="110">
        <f t="shared" si="14"/>
        <v>0</v>
      </c>
      <c r="BL152" s="14" t="s">
        <v>351</v>
      </c>
      <c r="BM152" s="14" t="s">
        <v>278</v>
      </c>
    </row>
    <row r="153" spans="2:65" s="1" customFormat="1" ht="22.5" customHeight="1" x14ac:dyDescent="0.3">
      <c r="B153" s="132"/>
      <c r="C153" s="168" t="s">
        <v>280</v>
      </c>
      <c r="D153" s="168" t="s">
        <v>250</v>
      </c>
      <c r="E153" s="169"/>
      <c r="F153" s="251" t="s">
        <v>1504</v>
      </c>
      <c r="G153" s="252"/>
      <c r="H153" s="252"/>
      <c r="I153" s="252"/>
      <c r="J153" s="170" t="s">
        <v>297</v>
      </c>
      <c r="K153" s="171">
        <v>38</v>
      </c>
      <c r="L153" s="253">
        <v>0</v>
      </c>
      <c r="M153" s="252"/>
      <c r="N153" s="254">
        <f t="shared" si="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6"/>
        <v>0</v>
      </c>
      <c r="X153" s="166">
        <v>0</v>
      </c>
      <c r="Y153" s="166">
        <f t="shared" si="7"/>
        <v>0</v>
      </c>
      <c r="Z153" s="166">
        <v>0</v>
      </c>
      <c r="AA153" s="167">
        <f t="shared" si="8"/>
        <v>0</v>
      </c>
      <c r="AR153" s="14" t="s">
        <v>743</v>
      </c>
      <c r="AT153" s="14" t="s">
        <v>250</v>
      </c>
      <c r="AU153" s="14" t="s">
        <v>80</v>
      </c>
      <c r="AY153" s="14" t="s">
        <v>216</v>
      </c>
      <c r="BE153" s="110">
        <f t="shared" si="9"/>
        <v>0</v>
      </c>
      <c r="BF153" s="110">
        <f t="shared" si="10"/>
        <v>0</v>
      </c>
      <c r="BG153" s="110">
        <f t="shared" si="11"/>
        <v>0</v>
      </c>
      <c r="BH153" s="110">
        <f t="shared" si="12"/>
        <v>0</v>
      </c>
      <c r="BI153" s="110">
        <f t="shared" si="13"/>
        <v>0</v>
      </c>
      <c r="BJ153" s="14" t="s">
        <v>80</v>
      </c>
      <c r="BK153" s="110">
        <f t="shared" si="14"/>
        <v>0</v>
      </c>
      <c r="BL153" s="14" t="s">
        <v>351</v>
      </c>
      <c r="BM153" s="14" t="s">
        <v>280</v>
      </c>
    </row>
    <row r="154" spans="2:65" s="1" customFormat="1" ht="22.5" customHeight="1" x14ac:dyDescent="0.3">
      <c r="B154" s="132"/>
      <c r="C154" s="161" t="s">
        <v>282</v>
      </c>
      <c r="D154" s="161" t="s">
        <v>217</v>
      </c>
      <c r="E154" s="162"/>
      <c r="F154" s="246" t="s">
        <v>997</v>
      </c>
      <c r="G154" s="247"/>
      <c r="H154" s="247"/>
      <c r="I154" s="247"/>
      <c r="J154" s="163" t="s">
        <v>558</v>
      </c>
      <c r="K154" s="172">
        <v>0</v>
      </c>
      <c r="L154" s="233">
        <v>0</v>
      </c>
      <c r="M154" s="247"/>
      <c r="N154" s="248">
        <f t="shared" si="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6"/>
        <v>0</v>
      </c>
      <c r="X154" s="166">
        <v>0</v>
      </c>
      <c r="Y154" s="166">
        <f t="shared" si="7"/>
        <v>0</v>
      </c>
      <c r="Z154" s="166">
        <v>0</v>
      </c>
      <c r="AA154" s="167">
        <f t="shared" si="8"/>
        <v>0</v>
      </c>
      <c r="AR154" s="14" t="s">
        <v>351</v>
      </c>
      <c r="AT154" s="14" t="s">
        <v>217</v>
      </c>
      <c r="AU154" s="14" t="s">
        <v>80</v>
      </c>
      <c r="AY154" s="14" t="s">
        <v>216</v>
      </c>
      <c r="BE154" s="110">
        <f t="shared" si="9"/>
        <v>0</v>
      </c>
      <c r="BF154" s="110">
        <f t="shared" si="10"/>
        <v>0</v>
      </c>
      <c r="BG154" s="110">
        <f t="shared" si="11"/>
        <v>0</v>
      </c>
      <c r="BH154" s="110">
        <f t="shared" si="12"/>
        <v>0</v>
      </c>
      <c r="BI154" s="110">
        <f t="shared" si="13"/>
        <v>0</v>
      </c>
      <c r="BJ154" s="14" t="s">
        <v>80</v>
      </c>
      <c r="BK154" s="110">
        <f t="shared" si="14"/>
        <v>0</v>
      </c>
      <c r="BL154" s="14" t="s">
        <v>351</v>
      </c>
      <c r="BM154" s="14" t="s">
        <v>282</v>
      </c>
    </row>
    <row r="155" spans="2:65" s="1" customFormat="1" ht="22.5" customHeight="1" x14ac:dyDescent="0.3">
      <c r="B155" s="132"/>
      <c r="C155" s="161" t="s">
        <v>284</v>
      </c>
      <c r="D155" s="161" t="s">
        <v>217</v>
      </c>
      <c r="E155" s="162"/>
      <c r="F155" s="246" t="s">
        <v>998</v>
      </c>
      <c r="G155" s="247"/>
      <c r="H155" s="247"/>
      <c r="I155" s="247"/>
      <c r="J155" s="163" t="s">
        <v>558</v>
      </c>
      <c r="K155" s="172">
        <v>0</v>
      </c>
      <c r="L155" s="233">
        <v>0</v>
      </c>
      <c r="M155" s="247"/>
      <c r="N155" s="248">
        <f t="shared" si="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6"/>
        <v>0</v>
      </c>
      <c r="X155" s="166">
        <v>0</v>
      </c>
      <c r="Y155" s="166">
        <f t="shared" si="7"/>
        <v>0</v>
      </c>
      <c r="Z155" s="166">
        <v>0</v>
      </c>
      <c r="AA155" s="167">
        <f t="shared" si="8"/>
        <v>0</v>
      </c>
      <c r="AR155" s="14" t="s">
        <v>351</v>
      </c>
      <c r="AT155" s="14" t="s">
        <v>217</v>
      </c>
      <c r="AU155" s="14" t="s">
        <v>80</v>
      </c>
      <c r="AY155" s="14" t="s">
        <v>216</v>
      </c>
      <c r="BE155" s="110">
        <f t="shared" si="9"/>
        <v>0</v>
      </c>
      <c r="BF155" s="110">
        <f t="shared" si="10"/>
        <v>0</v>
      </c>
      <c r="BG155" s="110">
        <f t="shared" si="11"/>
        <v>0</v>
      </c>
      <c r="BH155" s="110">
        <f t="shared" si="12"/>
        <v>0</v>
      </c>
      <c r="BI155" s="110">
        <f t="shared" si="13"/>
        <v>0</v>
      </c>
      <c r="BJ155" s="14" t="s">
        <v>80</v>
      </c>
      <c r="BK155" s="110">
        <f t="shared" si="14"/>
        <v>0</v>
      </c>
      <c r="BL155" s="14" t="s">
        <v>351</v>
      </c>
      <c r="BM155" s="14" t="s">
        <v>284</v>
      </c>
    </row>
    <row r="156" spans="2:65" s="10" customFormat="1" ht="29.85" customHeight="1" x14ac:dyDescent="0.3">
      <c r="B156" s="150"/>
      <c r="C156" s="151"/>
      <c r="D156" s="160" t="s">
        <v>879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42">
        <f>BK156</f>
        <v>0</v>
      </c>
      <c r="O156" s="243"/>
      <c r="P156" s="243"/>
      <c r="Q156" s="243"/>
      <c r="R156" s="153"/>
      <c r="T156" s="154"/>
      <c r="U156" s="151"/>
      <c r="V156" s="151"/>
      <c r="W156" s="155">
        <f>SUM(W157:W179)</f>
        <v>0</v>
      </c>
      <c r="X156" s="151"/>
      <c r="Y156" s="155">
        <f>SUM(Y157:Y179)</f>
        <v>0</v>
      </c>
      <c r="Z156" s="151"/>
      <c r="AA156" s="156">
        <f>SUM(AA157:AA179)</f>
        <v>0</v>
      </c>
      <c r="AR156" s="157" t="s">
        <v>84</v>
      </c>
      <c r="AT156" s="158" t="s">
        <v>68</v>
      </c>
      <c r="AU156" s="158" t="s">
        <v>76</v>
      </c>
      <c r="AY156" s="157" t="s">
        <v>216</v>
      </c>
      <c r="BK156" s="159">
        <f>SUM(BK157:BK179)</f>
        <v>0</v>
      </c>
    </row>
    <row r="157" spans="2:65" s="1" customFormat="1" ht="31.5" customHeight="1" x14ac:dyDescent="0.3">
      <c r="B157" s="132"/>
      <c r="C157" s="161" t="s">
        <v>286</v>
      </c>
      <c r="D157" s="161" t="s">
        <v>217</v>
      </c>
      <c r="E157" s="162"/>
      <c r="F157" s="246" t="s">
        <v>1446</v>
      </c>
      <c r="G157" s="247"/>
      <c r="H157" s="247"/>
      <c r="I157" s="247"/>
      <c r="J157" s="163" t="s">
        <v>1447</v>
      </c>
      <c r="K157" s="164">
        <v>0.98499999999999999</v>
      </c>
      <c r="L157" s="233">
        <v>0</v>
      </c>
      <c r="M157" s="247"/>
      <c r="N157" s="248">
        <f t="shared" ref="N157:N179" si="15">ROUND(L157*K157,2)</f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ref="W157:W179" si="16">V157*K157</f>
        <v>0</v>
      </c>
      <c r="X157" s="166">
        <v>0</v>
      </c>
      <c r="Y157" s="166">
        <f t="shared" ref="Y157:Y179" si="17">X157*K157</f>
        <v>0</v>
      </c>
      <c r="Z157" s="166">
        <v>0</v>
      </c>
      <c r="AA157" s="167">
        <f t="shared" ref="AA157:AA179" si="18">Z157*K157</f>
        <v>0</v>
      </c>
      <c r="AR157" s="14" t="s">
        <v>351</v>
      </c>
      <c r="AT157" s="14" t="s">
        <v>217</v>
      </c>
      <c r="AU157" s="14" t="s">
        <v>80</v>
      </c>
      <c r="AY157" s="14" t="s">
        <v>216</v>
      </c>
      <c r="BE157" s="110">
        <f t="shared" ref="BE157:BE179" si="19">IF(U157="základná",N157,0)</f>
        <v>0</v>
      </c>
      <c r="BF157" s="110">
        <f t="shared" ref="BF157:BF179" si="20">IF(U157="znížená",N157,0)</f>
        <v>0</v>
      </c>
      <c r="BG157" s="110">
        <f t="shared" ref="BG157:BG179" si="21">IF(U157="zákl. prenesená",N157,0)</f>
        <v>0</v>
      </c>
      <c r="BH157" s="110">
        <f t="shared" ref="BH157:BH179" si="22">IF(U157="zníž. prenesená",N157,0)</f>
        <v>0</v>
      </c>
      <c r="BI157" s="110">
        <f t="shared" ref="BI157:BI179" si="23">IF(U157="nulová",N157,0)</f>
        <v>0</v>
      </c>
      <c r="BJ157" s="14" t="s">
        <v>80</v>
      </c>
      <c r="BK157" s="110">
        <f t="shared" ref="BK157:BK179" si="24">ROUND(L157*K157,2)</f>
        <v>0</v>
      </c>
      <c r="BL157" s="14" t="s">
        <v>351</v>
      </c>
      <c r="BM157" s="14" t="s">
        <v>286</v>
      </c>
    </row>
    <row r="158" spans="2:65" s="1" customFormat="1" ht="22.5" customHeight="1" x14ac:dyDescent="0.3">
      <c r="B158" s="132"/>
      <c r="C158" s="161" t="s">
        <v>289</v>
      </c>
      <c r="D158" s="161" t="s">
        <v>217</v>
      </c>
      <c r="E158" s="162"/>
      <c r="F158" s="246" t="s">
        <v>1505</v>
      </c>
      <c r="G158" s="247"/>
      <c r="H158" s="247"/>
      <c r="I158" s="247"/>
      <c r="J158" s="163" t="s">
        <v>219</v>
      </c>
      <c r="K158" s="164">
        <v>0.4</v>
      </c>
      <c r="L158" s="233">
        <v>0</v>
      </c>
      <c r="M158" s="247"/>
      <c r="N158" s="248">
        <f t="shared" si="1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4" t="s">
        <v>351</v>
      </c>
      <c r="AT158" s="14" t="s">
        <v>217</v>
      </c>
      <c r="AU158" s="14" t="s">
        <v>80</v>
      </c>
      <c r="AY158" s="14" t="s">
        <v>216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80</v>
      </c>
      <c r="BK158" s="110">
        <f t="shared" si="24"/>
        <v>0</v>
      </c>
      <c r="BL158" s="14" t="s">
        <v>351</v>
      </c>
      <c r="BM158" s="14" t="s">
        <v>289</v>
      </c>
    </row>
    <row r="159" spans="2:65" s="1" customFormat="1" ht="31.5" customHeight="1" x14ac:dyDescent="0.3">
      <c r="B159" s="132"/>
      <c r="C159" s="161" t="s">
        <v>291</v>
      </c>
      <c r="D159" s="161" t="s">
        <v>217</v>
      </c>
      <c r="E159" s="162"/>
      <c r="F159" s="246" t="s">
        <v>1506</v>
      </c>
      <c r="G159" s="247"/>
      <c r="H159" s="247"/>
      <c r="I159" s="247"/>
      <c r="J159" s="163" t="s">
        <v>219</v>
      </c>
      <c r="K159" s="164">
        <v>15.2</v>
      </c>
      <c r="L159" s="233">
        <v>0</v>
      </c>
      <c r="M159" s="247"/>
      <c r="N159" s="248">
        <f t="shared" si="1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16"/>
        <v>0</v>
      </c>
      <c r="X159" s="166">
        <v>0</v>
      </c>
      <c r="Y159" s="166">
        <f t="shared" si="17"/>
        <v>0</v>
      </c>
      <c r="Z159" s="166">
        <v>0</v>
      </c>
      <c r="AA159" s="167">
        <f t="shared" si="18"/>
        <v>0</v>
      </c>
      <c r="AR159" s="14" t="s">
        <v>351</v>
      </c>
      <c r="AT159" s="14" t="s">
        <v>217</v>
      </c>
      <c r="AU159" s="14" t="s">
        <v>80</v>
      </c>
      <c r="AY159" s="14" t="s">
        <v>216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80</v>
      </c>
      <c r="BK159" s="110">
        <f t="shared" si="24"/>
        <v>0</v>
      </c>
      <c r="BL159" s="14" t="s">
        <v>351</v>
      </c>
      <c r="BM159" s="14" t="s">
        <v>291</v>
      </c>
    </row>
    <row r="160" spans="2:65" s="1" customFormat="1" ht="31.5" customHeight="1" x14ac:dyDescent="0.3">
      <c r="B160" s="132"/>
      <c r="C160" s="161" t="s">
        <v>293</v>
      </c>
      <c r="D160" s="161" t="s">
        <v>217</v>
      </c>
      <c r="E160" s="162"/>
      <c r="F160" s="246" t="s">
        <v>1507</v>
      </c>
      <c r="G160" s="247"/>
      <c r="H160" s="247"/>
      <c r="I160" s="247"/>
      <c r="J160" s="163" t="s">
        <v>219</v>
      </c>
      <c r="K160" s="164">
        <v>9.5</v>
      </c>
      <c r="L160" s="233">
        <v>0</v>
      </c>
      <c r="M160" s="247"/>
      <c r="N160" s="248">
        <f t="shared" si="15"/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 t="shared" si="16"/>
        <v>0</v>
      </c>
      <c r="X160" s="166">
        <v>0</v>
      </c>
      <c r="Y160" s="166">
        <f t="shared" si="17"/>
        <v>0</v>
      </c>
      <c r="Z160" s="166">
        <v>0</v>
      </c>
      <c r="AA160" s="167">
        <f t="shared" si="18"/>
        <v>0</v>
      </c>
      <c r="AR160" s="14" t="s">
        <v>351</v>
      </c>
      <c r="AT160" s="14" t="s">
        <v>217</v>
      </c>
      <c r="AU160" s="14" t="s">
        <v>80</v>
      </c>
      <c r="AY160" s="14" t="s">
        <v>216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80</v>
      </c>
      <c r="BK160" s="110">
        <f t="shared" si="24"/>
        <v>0</v>
      </c>
      <c r="BL160" s="14" t="s">
        <v>351</v>
      </c>
      <c r="BM160" s="14" t="s">
        <v>293</v>
      </c>
    </row>
    <row r="161" spans="2:65" s="1" customFormat="1" ht="22.5" customHeight="1" x14ac:dyDescent="0.3">
      <c r="B161" s="132"/>
      <c r="C161" s="168" t="s">
        <v>295</v>
      </c>
      <c r="D161" s="168" t="s">
        <v>250</v>
      </c>
      <c r="E161" s="169"/>
      <c r="F161" s="251" t="s">
        <v>1508</v>
      </c>
      <c r="G161" s="252"/>
      <c r="H161" s="252"/>
      <c r="I161" s="252"/>
      <c r="J161" s="170" t="s">
        <v>219</v>
      </c>
      <c r="K161" s="171">
        <v>9.5</v>
      </c>
      <c r="L161" s="253">
        <v>0</v>
      </c>
      <c r="M161" s="252"/>
      <c r="N161" s="254">
        <f t="shared" si="15"/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si="16"/>
        <v>0</v>
      </c>
      <c r="X161" s="166">
        <v>0</v>
      </c>
      <c r="Y161" s="166">
        <f t="shared" si="17"/>
        <v>0</v>
      </c>
      <c r="Z161" s="166">
        <v>0</v>
      </c>
      <c r="AA161" s="167">
        <f t="shared" si="18"/>
        <v>0</v>
      </c>
      <c r="AR161" s="14" t="s">
        <v>743</v>
      </c>
      <c r="AT161" s="14" t="s">
        <v>250</v>
      </c>
      <c r="AU161" s="14" t="s">
        <v>80</v>
      </c>
      <c r="AY161" s="14" t="s">
        <v>216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80</v>
      </c>
      <c r="BK161" s="110">
        <f t="shared" si="24"/>
        <v>0</v>
      </c>
      <c r="BL161" s="14" t="s">
        <v>351</v>
      </c>
      <c r="BM161" s="14" t="s">
        <v>295</v>
      </c>
    </row>
    <row r="162" spans="2:65" s="1" customFormat="1" ht="31.5" customHeight="1" x14ac:dyDescent="0.3">
      <c r="B162" s="132"/>
      <c r="C162" s="161" t="s">
        <v>298</v>
      </c>
      <c r="D162" s="161" t="s">
        <v>217</v>
      </c>
      <c r="E162" s="162"/>
      <c r="F162" s="246" t="s">
        <v>1509</v>
      </c>
      <c r="G162" s="247"/>
      <c r="H162" s="247"/>
      <c r="I162" s="247"/>
      <c r="J162" s="163" t="s">
        <v>297</v>
      </c>
      <c r="K162" s="164">
        <v>38</v>
      </c>
      <c r="L162" s="233">
        <v>0</v>
      </c>
      <c r="M162" s="247"/>
      <c r="N162" s="248">
        <f t="shared" si="1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16"/>
        <v>0</v>
      </c>
      <c r="X162" s="166">
        <v>0</v>
      </c>
      <c r="Y162" s="166">
        <f t="shared" si="17"/>
        <v>0</v>
      </c>
      <c r="Z162" s="166">
        <v>0</v>
      </c>
      <c r="AA162" s="167">
        <f t="shared" si="18"/>
        <v>0</v>
      </c>
      <c r="AR162" s="14" t="s">
        <v>351</v>
      </c>
      <c r="AT162" s="14" t="s">
        <v>217</v>
      </c>
      <c r="AU162" s="14" t="s">
        <v>80</v>
      </c>
      <c r="AY162" s="14" t="s">
        <v>216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80</v>
      </c>
      <c r="BK162" s="110">
        <f t="shared" si="24"/>
        <v>0</v>
      </c>
      <c r="BL162" s="14" t="s">
        <v>351</v>
      </c>
      <c r="BM162" s="14" t="s">
        <v>298</v>
      </c>
    </row>
    <row r="163" spans="2:65" s="1" customFormat="1" ht="31.5" customHeight="1" x14ac:dyDescent="0.3">
      <c r="B163" s="132"/>
      <c r="C163" s="161" t="s">
        <v>300</v>
      </c>
      <c r="D163" s="161" t="s">
        <v>217</v>
      </c>
      <c r="E163" s="162"/>
      <c r="F163" s="246" t="s">
        <v>1510</v>
      </c>
      <c r="G163" s="247"/>
      <c r="H163" s="247"/>
      <c r="I163" s="247"/>
      <c r="J163" s="163" t="s">
        <v>219</v>
      </c>
      <c r="K163" s="164">
        <v>5.7</v>
      </c>
      <c r="L163" s="233">
        <v>0</v>
      </c>
      <c r="M163" s="247"/>
      <c r="N163" s="248">
        <f t="shared" si="1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16"/>
        <v>0</v>
      </c>
      <c r="X163" s="166">
        <v>0</v>
      </c>
      <c r="Y163" s="166">
        <f t="shared" si="17"/>
        <v>0</v>
      </c>
      <c r="Z163" s="166">
        <v>0</v>
      </c>
      <c r="AA163" s="167">
        <f t="shared" si="18"/>
        <v>0</v>
      </c>
      <c r="AR163" s="14" t="s">
        <v>351</v>
      </c>
      <c r="AT163" s="14" t="s">
        <v>217</v>
      </c>
      <c r="AU163" s="14" t="s">
        <v>80</v>
      </c>
      <c r="AY163" s="14" t="s">
        <v>216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80</v>
      </c>
      <c r="BK163" s="110">
        <f t="shared" si="24"/>
        <v>0</v>
      </c>
      <c r="BL163" s="14" t="s">
        <v>351</v>
      </c>
      <c r="BM163" s="14" t="s">
        <v>300</v>
      </c>
    </row>
    <row r="164" spans="2:65" s="1" customFormat="1" ht="31.5" customHeight="1" x14ac:dyDescent="0.3">
      <c r="B164" s="132"/>
      <c r="C164" s="161" t="s">
        <v>302</v>
      </c>
      <c r="D164" s="161" t="s">
        <v>217</v>
      </c>
      <c r="E164" s="162"/>
      <c r="F164" s="246" t="s">
        <v>1449</v>
      </c>
      <c r="G164" s="247"/>
      <c r="H164" s="247"/>
      <c r="I164" s="247"/>
      <c r="J164" s="163" t="s">
        <v>369</v>
      </c>
      <c r="K164" s="164">
        <v>940</v>
      </c>
      <c r="L164" s="233">
        <v>0</v>
      </c>
      <c r="M164" s="247"/>
      <c r="N164" s="248">
        <f t="shared" si="1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16"/>
        <v>0</v>
      </c>
      <c r="X164" s="166">
        <v>0</v>
      </c>
      <c r="Y164" s="166">
        <f t="shared" si="17"/>
        <v>0</v>
      </c>
      <c r="Z164" s="166">
        <v>0</v>
      </c>
      <c r="AA164" s="167">
        <f t="shared" si="18"/>
        <v>0</v>
      </c>
      <c r="AR164" s="14" t="s">
        <v>351</v>
      </c>
      <c r="AT164" s="14" t="s">
        <v>217</v>
      </c>
      <c r="AU164" s="14" t="s">
        <v>80</v>
      </c>
      <c r="AY164" s="14" t="s">
        <v>216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80</v>
      </c>
      <c r="BK164" s="110">
        <f t="shared" si="24"/>
        <v>0</v>
      </c>
      <c r="BL164" s="14" t="s">
        <v>351</v>
      </c>
      <c r="BM164" s="14" t="s">
        <v>302</v>
      </c>
    </row>
    <row r="165" spans="2:65" s="1" customFormat="1" ht="31.5" customHeight="1" x14ac:dyDescent="0.3">
      <c r="B165" s="132"/>
      <c r="C165" s="161" t="s">
        <v>304</v>
      </c>
      <c r="D165" s="161" t="s">
        <v>217</v>
      </c>
      <c r="E165" s="162"/>
      <c r="F165" s="246" t="s">
        <v>1450</v>
      </c>
      <c r="G165" s="247"/>
      <c r="H165" s="247"/>
      <c r="I165" s="247"/>
      <c r="J165" s="163" t="s">
        <v>369</v>
      </c>
      <c r="K165" s="164">
        <v>45</v>
      </c>
      <c r="L165" s="233">
        <v>0</v>
      </c>
      <c r="M165" s="247"/>
      <c r="N165" s="248">
        <f t="shared" si="1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16"/>
        <v>0</v>
      </c>
      <c r="X165" s="166">
        <v>0</v>
      </c>
      <c r="Y165" s="166">
        <f t="shared" si="17"/>
        <v>0</v>
      </c>
      <c r="Z165" s="166">
        <v>0</v>
      </c>
      <c r="AA165" s="167">
        <f t="shared" si="18"/>
        <v>0</v>
      </c>
      <c r="AR165" s="14" t="s">
        <v>351</v>
      </c>
      <c r="AT165" s="14" t="s">
        <v>217</v>
      </c>
      <c r="AU165" s="14" t="s">
        <v>80</v>
      </c>
      <c r="AY165" s="14" t="s">
        <v>216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80</v>
      </c>
      <c r="BK165" s="110">
        <f t="shared" si="24"/>
        <v>0</v>
      </c>
      <c r="BL165" s="14" t="s">
        <v>351</v>
      </c>
      <c r="BM165" s="14" t="s">
        <v>304</v>
      </c>
    </row>
    <row r="166" spans="2:65" s="1" customFormat="1" ht="31.5" customHeight="1" x14ac:dyDescent="0.3">
      <c r="B166" s="132"/>
      <c r="C166" s="161" t="s">
        <v>306</v>
      </c>
      <c r="D166" s="161" t="s">
        <v>217</v>
      </c>
      <c r="E166" s="162"/>
      <c r="F166" s="246" t="s">
        <v>1451</v>
      </c>
      <c r="G166" s="247"/>
      <c r="H166" s="247"/>
      <c r="I166" s="247"/>
      <c r="J166" s="163" t="s">
        <v>297</v>
      </c>
      <c r="K166" s="164">
        <v>5</v>
      </c>
      <c r="L166" s="233">
        <v>0</v>
      </c>
      <c r="M166" s="247"/>
      <c r="N166" s="248">
        <f t="shared" si="1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16"/>
        <v>0</v>
      </c>
      <c r="X166" s="166">
        <v>0</v>
      </c>
      <c r="Y166" s="166">
        <f t="shared" si="17"/>
        <v>0</v>
      </c>
      <c r="Z166" s="166">
        <v>0</v>
      </c>
      <c r="AA166" s="167">
        <f t="shared" si="18"/>
        <v>0</v>
      </c>
      <c r="AR166" s="14" t="s">
        <v>351</v>
      </c>
      <c r="AT166" s="14" t="s">
        <v>217</v>
      </c>
      <c r="AU166" s="14" t="s">
        <v>80</v>
      </c>
      <c r="AY166" s="14" t="s">
        <v>216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80</v>
      </c>
      <c r="BK166" s="110">
        <f t="shared" si="24"/>
        <v>0</v>
      </c>
      <c r="BL166" s="14" t="s">
        <v>351</v>
      </c>
      <c r="BM166" s="14" t="s">
        <v>306</v>
      </c>
    </row>
    <row r="167" spans="2:65" s="1" customFormat="1" ht="31.5" customHeight="1" x14ac:dyDescent="0.3">
      <c r="B167" s="132"/>
      <c r="C167" s="161" t="s">
        <v>308</v>
      </c>
      <c r="D167" s="161" t="s">
        <v>217</v>
      </c>
      <c r="E167" s="162"/>
      <c r="F167" s="246" t="s">
        <v>1452</v>
      </c>
      <c r="G167" s="247"/>
      <c r="H167" s="247"/>
      <c r="I167" s="247"/>
      <c r="J167" s="163" t="s">
        <v>219</v>
      </c>
      <c r="K167" s="164">
        <v>71.2</v>
      </c>
      <c r="L167" s="233">
        <v>0</v>
      </c>
      <c r="M167" s="247"/>
      <c r="N167" s="248">
        <f t="shared" si="1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16"/>
        <v>0</v>
      </c>
      <c r="X167" s="166">
        <v>0</v>
      </c>
      <c r="Y167" s="166">
        <f t="shared" si="17"/>
        <v>0</v>
      </c>
      <c r="Z167" s="166">
        <v>0</v>
      </c>
      <c r="AA167" s="167">
        <f t="shared" si="18"/>
        <v>0</v>
      </c>
      <c r="AR167" s="14" t="s">
        <v>351</v>
      </c>
      <c r="AT167" s="14" t="s">
        <v>217</v>
      </c>
      <c r="AU167" s="14" t="s">
        <v>80</v>
      </c>
      <c r="AY167" s="14" t="s">
        <v>216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80</v>
      </c>
      <c r="BK167" s="110">
        <f t="shared" si="24"/>
        <v>0</v>
      </c>
      <c r="BL167" s="14" t="s">
        <v>351</v>
      </c>
      <c r="BM167" s="14" t="s">
        <v>308</v>
      </c>
    </row>
    <row r="168" spans="2:65" s="1" customFormat="1" ht="44.25" customHeight="1" x14ac:dyDescent="0.3">
      <c r="B168" s="132"/>
      <c r="C168" s="161" t="s">
        <v>310</v>
      </c>
      <c r="D168" s="161" t="s">
        <v>217</v>
      </c>
      <c r="E168" s="162"/>
      <c r="F168" s="246" t="s">
        <v>1460</v>
      </c>
      <c r="G168" s="247"/>
      <c r="H168" s="247"/>
      <c r="I168" s="247"/>
      <c r="J168" s="163" t="s">
        <v>369</v>
      </c>
      <c r="K168" s="164">
        <v>127</v>
      </c>
      <c r="L168" s="233">
        <v>0</v>
      </c>
      <c r="M168" s="247"/>
      <c r="N168" s="248">
        <f t="shared" si="1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16"/>
        <v>0</v>
      </c>
      <c r="X168" s="166">
        <v>0</v>
      </c>
      <c r="Y168" s="166">
        <f t="shared" si="17"/>
        <v>0</v>
      </c>
      <c r="Z168" s="166">
        <v>0</v>
      </c>
      <c r="AA168" s="167">
        <f t="shared" si="18"/>
        <v>0</v>
      </c>
      <c r="AR168" s="14" t="s">
        <v>351</v>
      </c>
      <c r="AT168" s="14" t="s">
        <v>217</v>
      </c>
      <c r="AU168" s="14" t="s">
        <v>80</v>
      </c>
      <c r="AY168" s="14" t="s">
        <v>216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4" t="s">
        <v>80</v>
      </c>
      <c r="BK168" s="110">
        <f t="shared" si="24"/>
        <v>0</v>
      </c>
      <c r="BL168" s="14" t="s">
        <v>351</v>
      </c>
      <c r="BM168" s="14" t="s">
        <v>310</v>
      </c>
    </row>
    <row r="169" spans="2:65" s="1" customFormat="1" ht="31.5" customHeight="1" x14ac:dyDescent="0.3">
      <c r="B169" s="132"/>
      <c r="C169" s="161" t="s">
        <v>312</v>
      </c>
      <c r="D169" s="161" t="s">
        <v>217</v>
      </c>
      <c r="E169" s="162"/>
      <c r="F169" s="246" t="s">
        <v>1461</v>
      </c>
      <c r="G169" s="247"/>
      <c r="H169" s="247"/>
      <c r="I169" s="247"/>
      <c r="J169" s="163" t="s">
        <v>369</v>
      </c>
      <c r="K169" s="164">
        <v>858</v>
      </c>
      <c r="L169" s="233">
        <v>0</v>
      </c>
      <c r="M169" s="247"/>
      <c r="N169" s="248">
        <f t="shared" si="15"/>
        <v>0</v>
      </c>
      <c r="O169" s="247"/>
      <c r="P169" s="247"/>
      <c r="Q169" s="247"/>
      <c r="R169" s="134"/>
      <c r="T169" s="165" t="s">
        <v>3</v>
      </c>
      <c r="U169" s="40" t="s">
        <v>36</v>
      </c>
      <c r="V169" s="32"/>
      <c r="W169" s="166">
        <f t="shared" si="16"/>
        <v>0</v>
      </c>
      <c r="X169" s="166">
        <v>0</v>
      </c>
      <c r="Y169" s="166">
        <f t="shared" si="17"/>
        <v>0</v>
      </c>
      <c r="Z169" s="166">
        <v>0</v>
      </c>
      <c r="AA169" s="167">
        <f t="shared" si="18"/>
        <v>0</v>
      </c>
      <c r="AR169" s="14" t="s">
        <v>351</v>
      </c>
      <c r="AT169" s="14" t="s">
        <v>217</v>
      </c>
      <c r="AU169" s="14" t="s">
        <v>80</v>
      </c>
      <c r="AY169" s="14" t="s">
        <v>216</v>
      </c>
      <c r="BE169" s="110">
        <f t="shared" si="19"/>
        <v>0</v>
      </c>
      <c r="BF169" s="110">
        <f t="shared" si="20"/>
        <v>0</v>
      </c>
      <c r="BG169" s="110">
        <f t="shared" si="21"/>
        <v>0</v>
      </c>
      <c r="BH169" s="110">
        <f t="shared" si="22"/>
        <v>0</v>
      </c>
      <c r="BI169" s="110">
        <f t="shared" si="23"/>
        <v>0</v>
      </c>
      <c r="BJ169" s="14" t="s">
        <v>80</v>
      </c>
      <c r="BK169" s="110">
        <f t="shared" si="24"/>
        <v>0</v>
      </c>
      <c r="BL169" s="14" t="s">
        <v>351</v>
      </c>
      <c r="BM169" s="14" t="s">
        <v>312</v>
      </c>
    </row>
    <row r="170" spans="2:65" s="1" customFormat="1" ht="22.5" customHeight="1" x14ac:dyDescent="0.3">
      <c r="B170" s="132"/>
      <c r="C170" s="161" t="s">
        <v>314</v>
      </c>
      <c r="D170" s="161" t="s">
        <v>217</v>
      </c>
      <c r="E170" s="162"/>
      <c r="F170" s="246" t="s">
        <v>1511</v>
      </c>
      <c r="G170" s="247"/>
      <c r="H170" s="247"/>
      <c r="I170" s="247"/>
      <c r="J170" s="163" t="s">
        <v>369</v>
      </c>
      <c r="K170" s="164">
        <v>858</v>
      </c>
      <c r="L170" s="233">
        <v>0</v>
      </c>
      <c r="M170" s="247"/>
      <c r="N170" s="248">
        <f t="shared" si="15"/>
        <v>0</v>
      </c>
      <c r="O170" s="247"/>
      <c r="P170" s="247"/>
      <c r="Q170" s="247"/>
      <c r="R170" s="134"/>
      <c r="T170" s="165" t="s">
        <v>3</v>
      </c>
      <c r="U170" s="40" t="s">
        <v>36</v>
      </c>
      <c r="V170" s="32"/>
      <c r="W170" s="166">
        <f t="shared" si="16"/>
        <v>0</v>
      </c>
      <c r="X170" s="166">
        <v>0</v>
      </c>
      <c r="Y170" s="166">
        <f t="shared" si="17"/>
        <v>0</v>
      </c>
      <c r="Z170" s="166">
        <v>0</v>
      </c>
      <c r="AA170" s="167">
        <f t="shared" si="18"/>
        <v>0</v>
      </c>
      <c r="AR170" s="14" t="s">
        <v>351</v>
      </c>
      <c r="AT170" s="14" t="s">
        <v>217</v>
      </c>
      <c r="AU170" s="14" t="s">
        <v>80</v>
      </c>
      <c r="AY170" s="14" t="s">
        <v>216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4" t="s">
        <v>80</v>
      </c>
      <c r="BK170" s="110">
        <f t="shared" si="24"/>
        <v>0</v>
      </c>
      <c r="BL170" s="14" t="s">
        <v>351</v>
      </c>
      <c r="BM170" s="14" t="s">
        <v>314</v>
      </c>
    </row>
    <row r="171" spans="2:65" s="1" customFormat="1" ht="31.5" customHeight="1" x14ac:dyDescent="0.3">
      <c r="B171" s="132"/>
      <c r="C171" s="161" t="s">
        <v>316</v>
      </c>
      <c r="D171" s="161" t="s">
        <v>217</v>
      </c>
      <c r="E171" s="162"/>
      <c r="F171" s="246" t="s">
        <v>1463</v>
      </c>
      <c r="G171" s="247"/>
      <c r="H171" s="247"/>
      <c r="I171" s="247"/>
      <c r="J171" s="163" t="s">
        <v>369</v>
      </c>
      <c r="K171" s="164">
        <v>985</v>
      </c>
      <c r="L171" s="233">
        <v>0</v>
      </c>
      <c r="M171" s="247"/>
      <c r="N171" s="248">
        <f t="shared" si="15"/>
        <v>0</v>
      </c>
      <c r="O171" s="247"/>
      <c r="P171" s="247"/>
      <c r="Q171" s="247"/>
      <c r="R171" s="134"/>
      <c r="T171" s="165" t="s">
        <v>3</v>
      </c>
      <c r="U171" s="40" t="s">
        <v>36</v>
      </c>
      <c r="V171" s="32"/>
      <c r="W171" s="166">
        <f t="shared" si="16"/>
        <v>0</v>
      </c>
      <c r="X171" s="166">
        <v>0</v>
      </c>
      <c r="Y171" s="166">
        <f t="shared" si="17"/>
        <v>0</v>
      </c>
      <c r="Z171" s="166">
        <v>0</v>
      </c>
      <c r="AA171" s="167">
        <f t="shared" si="18"/>
        <v>0</v>
      </c>
      <c r="AR171" s="14" t="s">
        <v>351</v>
      </c>
      <c r="AT171" s="14" t="s">
        <v>217</v>
      </c>
      <c r="AU171" s="14" t="s">
        <v>80</v>
      </c>
      <c r="AY171" s="14" t="s">
        <v>216</v>
      </c>
      <c r="BE171" s="110">
        <f t="shared" si="19"/>
        <v>0</v>
      </c>
      <c r="BF171" s="110">
        <f t="shared" si="20"/>
        <v>0</v>
      </c>
      <c r="BG171" s="110">
        <f t="shared" si="21"/>
        <v>0</v>
      </c>
      <c r="BH171" s="110">
        <f t="shared" si="22"/>
        <v>0</v>
      </c>
      <c r="BI171" s="110">
        <f t="shared" si="23"/>
        <v>0</v>
      </c>
      <c r="BJ171" s="14" t="s">
        <v>80</v>
      </c>
      <c r="BK171" s="110">
        <f t="shared" si="24"/>
        <v>0</v>
      </c>
      <c r="BL171" s="14" t="s">
        <v>351</v>
      </c>
      <c r="BM171" s="14" t="s">
        <v>316</v>
      </c>
    </row>
    <row r="172" spans="2:65" s="1" customFormat="1" ht="22.5" customHeight="1" x14ac:dyDescent="0.3">
      <c r="B172" s="132"/>
      <c r="C172" s="168" t="s">
        <v>318</v>
      </c>
      <c r="D172" s="168" t="s">
        <v>250</v>
      </c>
      <c r="E172" s="169"/>
      <c r="F172" s="251" t="s">
        <v>1464</v>
      </c>
      <c r="G172" s="252"/>
      <c r="H172" s="252"/>
      <c r="I172" s="252"/>
      <c r="J172" s="170" t="s">
        <v>369</v>
      </c>
      <c r="K172" s="171">
        <v>985</v>
      </c>
      <c r="L172" s="253">
        <v>0</v>
      </c>
      <c r="M172" s="252"/>
      <c r="N172" s="254">
        <f t="shared" si="15"/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 t="shared" si="16"/>
        <v>0</v>
      </c>
      <c r="X172" s="166">
        <v>0</v>
      </c>
      <c r="Y172" s="166">
        <f t="shared" si="17"/>
        <v>0</v>
      </c>
      <c r="Z172" s="166">
        <v>0</v>
      </c>
      <c r="AA172" s="167">
        <f t="shared" si="18"/>
        <v>0</v>
      </c>
      <c r="AR172" s="14" t="s">
        <v>743</v>
      </c>
      <c r="AT172" s="14" t="s">
        <v>250</v>
      </c>
      <c r="AU172" s="14" t="s">
        <v>80</v>
      </c>
      <c r="AY172" s="14" t="s">
        <v>216</v>
      </c>
      <c r="BE172" s="110">
        <f t="shared" si="19"/>
        <v>0</v>
      </c>
      <c r="BF172" s="110">
        <f t="shared" si="20"/>
        <v>0</v>
      </c>
      <c r="BG172" s="110">
        <f t="shared" si="21"/>
        <v>0</v>
      </c>
      <c r="BH172" s="110">
        <f t="shared" si="22"/>
        <v>0</v>
      </c>
      <c r="BI172" s="110">
        <f t="shared" si="23"/>
        <v>0</v>
      </c>
      <c r="BJ172" s="14" t="s">
        <v>80</v>
      </c>
      <c r="BK172" s="110">
        <f t="shared" si="24"/>
        <v>0</v>
      </c>
      <c r="BL172" s="14" t="s">
        <v>351</v>
      </c>
      <c r="BM172" s="14" t="s">
        <v>318</v>
      </c>
    </row>
    <row r="173" spans="2:65" s="1" customFormat="1" ht="22.5" customHeight="1" x14ac:dyDescent="0.3">
      <c r="B173" s="132"/>
      <c r="C173" s="161" t="s">
        <v>320</v>
      </c>
      <c r="D173" s="161" t="s">
        <v>217</v>
      </c>
      <c r="E173" s="162"/>
      <c r="F173" s="246" t="s">
        <v>1465</v>
      </c>
      <c r="G173" s="247"/>
      <c r="H173" s="247"/>
      <c r="I173" s="247"/>
      <c r="J173" s="163" t="s">
        <v>369</v>
      </c>
      <c r="K173" s="164">
        <v>35</v>
      </c>
      <c r="L173" s="233">
        <v>0</v>
      </c>
      <c r="M173" s="247"/>
      <c r="N173" s="248">
        <f t="shared" si="15"/>
        <v>0</v>
      </c>
      <c r="O173" s="247"/>
      <c r="P173" s="247"/>
      <c r="Q173" s="247"/>
      <c r="R173" s="134"/>
      <c r="T173" s="165" t="s">
        <v>3</v>
      </c>
      <c r="U173" s="40" t="s">
        <v>36</v>
      </c>
      <c r="V173" s="32"/>
      <c r="W173" s="166">
        <f t="shared" si="16"/>
        <v>0</v>
      </c>
      <c r="X173" s="166">
        <v>0</v>
      </c>
      <c r="Y173" s="166">
        <f t="shared" si="17"/>
        <v>0</v>
      </c>
      <c r="Z173" s="166">
        <v>0</v>
      </c>
      <c r="AA173" s="167">
        <f t="shared" si="18"/>
        <v>0</v>
      </c>
      <c r="AR173" s="14" t="s">
        <v>351</v>
      </c>
      <c r="AT173" s="14" t="s">
        <v>217</v>
      </c>
      <c r="AU173" s="14" t="s">
        <v>80</v>
      </c>
      <c r="AY173" s="14" t="s">
        <v>216</v>
      </c>
      <c r="BE173" s="110">
        <f t="shared" si="19"/>
        <v>0</v>
      </c>
      <c r="BF173" s="110">
        <f t="shared" si="20"/>
        <v>0</v>
      </c>
      <c r="BG173" s="110">
        <f t="shared" si="21"/>
        <v>0</v>
      </c>
      <c r="BH173" s="110">
        <f t="shared" si="22"/>
        <v>0</v>
      </c>
      <c r="BI173" s="110">
        <f t="shared" si="23"/>
        <v>0</v>
      </c>
      <c r="BJ173" s="14" t="s">
        <v>80</v>
      </c>
      <c r="BK173" s="110">
        <f t="shared" si="24"/>
        <v>0</v>
      </c>
      <c r="BL173" s="14" t="s">
        <v>351</v>
      </c>
      <c r="BM173" s="14" t="s">
        <v>320</v>
      </c>
    </row>
    <row r="174" spans="2:65" s="1" customFormat="1" ht="44.25" customHeight="1" x14ac:dyDescent="0.3">
      <c r="B174" s="132"/>
      <c r="C174" s="161" t="s">
        <v>322</v>
      </c>
      <c r="D174" s="161" t="s">
        <v>217</v>
      </c>
      <c r="E174" s="162"/>
      <c r="F174" s="246" t="s">
        <v>1466</v>
      </c>
      <c r="G174" s="247"/>
      <c r="H174" s="247"/>
      <c r="I174" s="247"/>
      <c r="J174" s="163" t="s">
        <v>297</v>
      </c>
      <c r="K174" s="164">
        <v>5</v>
      </c>
      <c r="L174" s="233">
        <v>0</v>
      </c>
      <c r="M174" s="247"/>
      <c r="N174" s="248">
        <f t="shared" si="15"/>
        <v>0</v>
      </c>
      <c r="O174" s="247"/>
      <c r="P174" s="247"/>
      <c r="Q174" s="247"/>
      <c r="R174" s="134"/>
      <c r="T174" s="165" t="s">
        <v>3</v>
      </c>
      <c r="U174" s="40" t="s">
        <v>36</v>
      </c>
      <c r="V174" s="32"/>
      <c r="W174" s="166">
        <f t="shared" si="16"/>
        <v>0</v>
      </c>
      <c r="X174" s="166">
        <v>0</v>
      </c>
      <c r="Y174" s="166">
        <f t="shared" si="17"/>
        <v>0</v>
      </c>
      <c r="Z174" s="166">
        <v>0</v>
      </c>
      <c r="AA174" s="167">
        <f t="shared" si="18"/>
        <v>0</v>
      </c>
      <c r="AR174" s="14" t="s">
        <v>351</v>
      </c>
      <c r="AT174" s="14" t="s">
        <v>217</v>
      </c>
      <c r="AU174" s="14" t="s">
        <v>80</v>
      </c>
      <c r="AY174" s="14" t="s">
        <v>216</v>
      </c>
      <c r="BE174" s="110">
        <f t="shared" si="19"/>
        <v>0</v>
      </c>
      <c r="BF174" s="110">
        <f t="shared" si="20"/>
        <v>0</v>
      </c>
      <c r="BG174" s="110">
        <f t="shared" si="21"/>
        <v>0</v>
      </c>
      <c r="BH174" s="110">
        <f t="shared" si="22"/>
        <v>0</v>
      </c>
      <c r="BI174" s="110">
        <f t="shared" si="23"/>
        <v>0</v>
      </c>
      <c r="BJ174" s="14" t="s">
        <v>80</v>
      </c>
      <c r="BK174" s="110">
        <f t="shared" si="24"/>
        <v>0</v>
      </c>
      <c r="BL174" s="14" t="s">
        <v>351</v>
      </c>
      <c r="BM174" s="14" t="s">
        <v>322</v>
      </c>
    </row>
    <row r="175" spans="2:65" s="1" customFormat="1" ht="22.5" customHeight="1" x14ac:dyDescent="0.3">
      <c r="B175" s="132"/>
      <c r="C175" s="161" t="s">
        <v>324</v>
      </c>
      <c r="D175" s="161" t="s">
        <v>217</v>
      </c>
      <c r="E175" s="162"/>
      <c r="F175" s="246" t="s">
        <v>1467</v>
      </c>
      <c r="G175" s="247"/>
      <c r="H175" s="247"/>
      <c r="I175" s="247"/>
      <c r="J175" s="163" t="s">
        <v>369</v>
      </c>
      <c r="K175" s="164">
        <v>51</v>
      </c>
      <c r="L175" s="233">
        <v>0</v>
      </c>
      <c r="M175" s="247"/>
      <c r="N175" s="248">
        <f t="shared" si="15"/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 t="shared" si="16"/>
        <v>0</v>
      </c>
      <c r="X175" s="166">
        <v>0</v>
      </c>
      <c r="Y175" s="166">
        <f t="shared" si="17"/>
        <v>0</v>
      </c>
      <c r="Z175" s="166">
        <v>0</v>
      </c>
      <c r="AA175" s="167">
        <f t="shared" si="18"/>
        <v>0</v>
      </c>
      <c r="AR175" s="14" t="s">
        <v>351</v>
      </c>
      <c r="AT175" s="14" t="s">
        <v>217</v>
      </c>
      <c r="AU175" s="14" t="s">
        <v>80</v>
      </c>
      <c r="AY175" s="14" t="s">
        <v>216</v>
      </c>
      <c r="BE175" s="110">
        <f t="shared" si="19"/>
        <v>0</v>
      </c>
      <c r="BF175" s="110">
        <f t="shared" si="20"/>
        <v>0</v>
      </c>
      <c r="BG175" s="110">
        <f t="shared" si="21"/>
        <v>0</v>
      </c>
      <c r="BH175" s="110">
        <f t="shared" si="22"/>
        <v>0</v>
      </c>
      <c r="BI175" s="110">
        <f t="shared" si="23"/>
        <v>0</v>
      </c>
      <c r="BJ175" s="14" t="s">
        <v>80</v>
      </c>
      <c r="BK175" s="110">
        <f t="shared" si="24"/>
        <v>0</v>
      </c>
      <c r="BL175" s="14" t="s">
        <v>351</v>
      </c>
      <c r="BM175" s="14" t="s">
        <v>324</v>
      </c>
    </row>
    <row r="176" spans="2:65" s="1" customFormat="1" ht="22.5" customHeight="1" x14ac:dyDescent="0.3">
      <c r="B176" s="132"/>
      <c r="C176" s="161" t="s">
        <v>326</v>
      </c>
      <c r="D176" s="161" t="s">
        <v>217</v>
      </c>
      <c r="E176" s="162"/>
      <c r="F176" s="246" t="s">
        <v>1512</v>
      </c>
      <c r="G176" s="247"/>
      <c r="H176" s="247"/>
      <c r="I176" s="247"/>
      <c r="J176" s="163" t="s">
        <v>369</v>
      </c>
      <c r="K176" s="164">
        <v>86</v>
      </c>
      <c r="L176" s="233">
        <v>0</v>
      </c>
      <c r="M176" s="247"/>
      <c r="N176" s="248">
        <f t="shared" si="15"/>
        <v>0</v>
      </c>
      <c r="O176" s="247"/>
      <c r="P176" s="247"/>
      <c r="Q176" s="247"/>
      <c r="R176" s="134"/>
      <c r="T176" s="165" t="s">
        <v>3</v>
      </c>
      <c r="U176" s="40" t="s">
        <v>36</v>
      </c>
      <c r="V176" s="32"/>
      <c r="W176" s="166">
        <f t="shared" si="16"/>
        <v>0</v>
      </c>
      <c r="X176" s="166">
        <v>0</v>
      </c>
      <c r="Y176" s="166">
        <f t="shared" si="17"/>
        <v>0</v>
      </c>
      <c r="Z176" s="166">
        <v>0</v>
      </c>
      <c r="AA176" s="167">
        <f t="shared" si="18"/>
        <v>0</v>
      </c>
      <c r="AR176" s="14" t="s">
        <v>351</v>
      </c>
      <c r="AT176" s="14" t="s">
        <v>217</v>
      </c>
      <c r="AU176" s="14" t="s">
        <v>80</v>
      </c>
      <c r="AY176" s="14" t="s">
        <v>216</v>
      </c>
      <c r="BE176" s="110">
        <f t="shared" si="19"/>
        <v>0</v>
      </c>
      <c r="BF176" s="110">
        <f t="shared" si="20"/>
        <v>0</v>
      </c>
      <c r="BG176" s="110">
        <f t="shared" si="21"/>
        <v>0</v>
      </c>
      <c r="BH176" s="110">
        <f t="shared" si="22"/>
        <v>0</v>
      </c>
      <c r="BI176" s="110">
        <f t="shared" si="23"/>
        <v>0</v>
      </c>
      <c r="BJ176" s="14" t="s">
        <v>80</v>
      </c>
      <c r="BK176" s="110">
        <f t="shared" si="24"/>
        <v>0</v>
      </c>
      <c r="BL176" s="14" t="s">
        <v>351</v>
      </c>
      <c r="BM176" s="14" t="s">
        <v>326</v>
      </c>
    </row>
    <row r="177" spans="2:65" s="1" customFormat="1" ht="44.25" customHeight="1" x14ac:dyDescent="0.3">
      <c r="B177" s="132"/>
      <c r="C177" s="161" t="s">
        <v>328</v>
      </c>
      <c r="D177" s="161" t="s">
        <v>217</v>
      </c>
      <c r="E177" s="162"/>
      <c r="F177" s="246" t="s">
        <v>1468</v>
      </c>
      <c r="G177" s="247"/>
      <c r="H177" s="247"/>
      <c r="I177" s="247"/>
      <c r="J177" s="163" t="s">
        <v>369</v>
      </c>
      <c r="K177" s="164">
        <v>940</v>
      </c>
      <c r="L177" s="233">
        <v>0</v>
      </c>
      <c r="M177" s="247"/>
      <c r="N177" s="248">
        <f t="shared" si="15"/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 t="shared" si="16"/>
        <v>0</v>
      </c>
      <c r="X177" s="166">
        <v>0</v>
      </c>
      <c r="Y177" s="166">
        <f t="shared" si="17"/>
        <v>0</v>
      </c>
      <c r="Z177" s="166">
        <v>0</v>
      </c>
      <c r="AA177" s="167">
        <f t="shared" si="18"/>
        <v>0</v>
      </c>
      <c r="AR177" s="14" t="s">
        <v>351</v>
      </c>
      <c r="AT177" s="14" t="s">
        <v>217</v>
      </c>
      <c r="AU177" s="14" t="s">
        <v>80</v>
      </c>
      <c r="AY177" s="14" t="s">
        <v>216</v>
      </c>
      <c r="BE177" s="110">
        <f t="shared" si="19"/>
        <v>0</v>
      </c>
      <c r="BF177" s="110">
        <f t="shared" si="20"/>
        <v>0</v>
      </c>
      <c r="BG177" s="110">
        <f t="shared" si="21"/>
        <v>0</v>
      </c>
      <c r="BH177" s="110">
        <f t="shared" si="22"/>
        <v>0</v>
      </c>
      <c r="BI177" s="110">
        <f t="shared" si="23"/>
        <v>0</v>
      </c>
      <c r="BJ177" s="14" t="s">
        <v>80</v>
      </c>
      <c r="BK177" s="110">
        <f t="shared" si="24"/>
        <v>0</v>
      </c>
      <c r="BL177" s="14" t="s">
        <v>351</v>
      </c>
      <c r="BM177" s="14" t="s">
        <v>328</v>
      </c>
    </row>
    <row r="178" spans="2:65" s="1" customFormat="1" ht="44.25" customHeight="1" x14ac:dyDescent="0.3">
      <c r="B178" s="132"/>
      <c r="C178" s="161" t="s">
        <v>330</v>
      </c>
      <c r="D178" s="161" t="s">
        <v>217</v>
      </c>
      <c r="E178" s="162"/>
      <c r="F178" s="246" t="s">
        <v>1469</v>
      </c>
      <c r="G178" s="247"/>
      <c r="H178" s="247"/>
      <c r="I178" s="247"/>
      <c r="J178" s="163" t="s">
        <v>369</v>
      </c>
      <c r="K178" s="164">
        <v>45</v>
      </c>
      <c r="L178" s="233">
        <v>0</v>
      </c>
      <c r="M178" s="247"/>
      <c r="N178" s="248">
        <f t="shared" si="15"/>
        <v>0</v>
      </c>
      <c r="O178" s="247"/>
      <c r="P178" s="247"/>
      <c r="Q178" s="247"/>
      <c r="R178" s="134"/>
      <c r="T178" s="165" t="s">
        <v>3</v>
      </c>
      <c r="U178" s="40" t="s">
        <v>36</v>
      </c>
      <c r="V178" s="32"/>
      <c r="W178" s="166">
        <f t="shared" si="16"/>
        <v>0</v>
      </c>
      <c r="X178" s="166">
        <v>0</v>
      </c>
      <c r="Y178" s="166">
        <f t="shared" si="17"/>
        <v>0</v>
      </c>
      <c r="Z178" s="166">
        <v>0</v>
      </c>
      <c r="AA178" s="167">
        <f t="shared" si="18"/>
        <v>0</v>
      </c>
      <c r="AR178" s="14" t="s">
        <v>351</v>
      </c>
      <c r="AT178" s="14" t="s">
        <v>217</v>
      </c>
      <c r="AU178" s="14" t="s">
        <v>80</v>
      </c>
      <c r="AY178" s="14" t="s">
        <v>216</v>
      </c>
      <c r="BE178" s="110">
        <f t="shared" si="19"/>
        <v>0</v>
      </c>
      <c r="BF178" s="110">
        <f t="shared" si="20"/>
        <v>0</v>
      </c>
      <c r="BG178" s="110">
        <f t="shared" si="21"/>
        <v>0</v>
      </c>
      <c r="BH178" s="110">
        <f t="shared" si="22"/>
        <v>0</v>
      </c>
      <c r="BI178" s="110">
        <f t="shared" si="23"/>
        <v>0</v>
      </c>
      <c r="BJ178" s="14" t="s">
        <v>80</v>
      </c>
      <c r="BK178" s="110">
        <f t="shared" si="24"/>
        <v>0</v>
      </c>
      <c r="BL178" s="14" t="s">
        <v>351</v>
      </c>
      <c r="BM178" s="14" t="s">
        <v>330</v>
      </c>
    </row>
    <row r="179" spans="2:65" s="1" customFormat="1" ht="31.5" customHeight="1" x14ac:dyDescent="0.3">
      <c r="B179" s="132"/>
      <c r="C179" s="161" t="s">
        <v>332</v>
      </c>
      <c r="D179" s="161" t="s">
        <v>217</v>
      </c>
      <c r="E179" s="162"/>
      <c r="F179" s="246" t="s">
        <v>1470</v>
      </c>
      <c r="G179" s="247"/>
      <c r="H179" s="247"/>
      <c r="I179" s="247"/>
      <c r="J179" s="163" t="s">
        <v>219</v>
      </c>
      <c r="K179" s="164">
        <v>94.7</v>
      </c>
      <c r="L179" s="233">
        <v>0</v>
      </c>
      <c r="M179" s="247"/>
      <c r="N179" s="248">
        <f t="shared" si="15"/>
        <v>0</v>
      </c>
      <c r="O179" s="247"/>
      <c r="P179" s="247"/>
      <c r="Q179" s="247"/>
      <c r="R179" s="134"/>
      <c r="T179" s="165" t="s">
        <v>3</v>
      </c>
      <c r="U179" s="40" t="s">
        <v>36</v>
      </c>
      <c r="V179" s="32"/>
      <c r="W179" s="166">
        <f t="shared" si="16"/>
        <v>0</v>
      </c>
      <c r="X179" s="166">
        <v>0</v>
      </c>
      <c r="Y179" s="166">
        <f t="shared" si="17"/>
        <v>0</v>
      </c>
      <c r="Z179" s="166">
        <v>0</v>
      </c>
      <c r="AA179" s="167">
        <f t="shared" si="18"/>
        <v>0</v>
      </c>
      <c r="AR179" s="14" t="s">
        <v>351</v>
      </c>
      <c r="AT179" s="14" t="s">
        <v>217</v>
      </c>
      <c r="AU179" s="14" t="s">
        <v>80</v>
      </c>
      <c r="AY179" s="14" t="s">
        <v>216</v>
      </c>
      <c r="BE179" s="110">
        <f t="shared" si="19"/>
        <v>0</v>
      </c>
      <c r="BF179" s="110">
        <f t="shared" si="20"/>
        <v>0</v>
      </c>
      <c r="BG179" s="110">
        <f t="shared" si="21"/>
        <v>0</v>
      </c>
      <c r="BH179" s="110">
        <f t="shared" si="22"/>
        <v>0</v>
      </c>
      <c r="BI179" s="110">
        <f t="shared" si="23"/>
        <v>0</v>
      </c>
      <c r="BJ179" s="14" t="s">
        <v>80</v>
      </c>
      <c r="BK179" s="110">
        <f t="shared" si="24"/>
        <v>0</v>
      </c>
      <c r="BL179" s="14" t="s">
        <v>351</v>
      </c>
      <c r="BM179" s="14" t="s">
        <v>332</v>
      </c>
    </row>
    <row r="180" spans="2:65" s="1" customFormat="1" ht="49.9" customHeight="1" x14ac:dyDescent="0.35">
      <c r="B180" s="31"/>
      <c r="C180" s="32"/>
      <c r="D180" s="152" t="s">
        <v>874</v>
      </c>
      <c r="E180" s="32"/>
      <c r="F180" s="32"/>
      <c r="G180" s="32"/>
      <c r="H180" s="32"/>
      <c r="I180" s="32"/>
      <c r="J180" s="32"/>
      <c r="K180" s="32"/>
      <c r="L180" s="32"/>
      <c r="M180" s="32"/>
      <c r="N180" s="249">
        <f t="shared" ref="N180:N185" si="25">BK180</f>
        <v>0</v>
      </c>
      <c r="O180" s="250"/>
      <c r="P180" s="250"/>
      <c r="Q180" s="250"/>
      <c r="R180" s="33"/>
      <c r="T180" s="70"/>
      <c r="U180" s="32"/>
      <c r="V180" s="32"/>
      <c r="W180" s="32"/>
      <c r="X180" s="32"/>
      <c r="Y180" s="32"/>
      <c r="Z180" s="32"/>
      <c r="AA180" s="71"/>
      <c r="AT180" s="14" t="s">
        <v>68</v>
      </c>
      <c r="AU180" s="14" t="s">
        <v>69</v>
      </c>
      <c r="AY180" s="14" t="s">
        <v>875</v>
      </c>
      <c r="BK180" s="110">
        <f>SUM(BK181:BK185)</f>
        <v>0</v>
      </c>
    </row>
    <row r="181" spans="2:65" s="1" customFormat="1" ht="22.35" customHeight="1" x14ac:dyDescent="0.3">
      <c r="B181" s="31"/>
      <c r="C181" s="173" t="s">
        <v>3</v>
      </c>
      <c r="D181" s="173" t="s">
        <v>217</v>
      </c>
      <c r="E181" s="174"/>
      <c r="F181" s="231" t="s">
        <v>3</v>
      </c>
      <c r="G181" s="232"/>
      <c r="H181" s="232"/>
      <c r="I181" s="232"/>
      <c r="J181" s="175" t="s">
        <v>3</v>
      </c>
      <c r="K181" s="172"/>
      <c r="L181" s="233"/>
      <c r="M181" s="234"/>
      <c r="N181" s="235">
        <f t="shared" si="25"/>
        <v>0</v>
      </c>
      <c r="O181" s="234"/>
      <c r="P181" s="234"/>
      <c r="Q181" s="234"/>
      <c r="R181" s="33"/>
      <c r="T181" s="165" t="s">
        <v>3</v>
      </c>
      <c r="U181" s="176" t="s">
        <v>36</v>
      </c>
      <c r="V181" s="32"/>
      <c r="W181" s="32"/>
      <c r="X181" s="32"/>
      <c r="Y181" s="32"/>
      <c r="Z181" s="32"/>
      <c r="AA181" s="71"/>
      <c r="AT181" s="14" t="s">
        <v>875</v>
      </c>
      <c r="AU181" s="14" t="s">
        <v>76</v>
      </c>
      <c r="AY181" s="14" t="s">
        <v>875</v>
      </c>
      <c r="BE181" s="110">
        <f>IF(U181="základná",N181,0)</f>
        <v>0</v>
      </c>
      <c r="BF181" s="110">
        <f>IF(U181="znížená",N181,0)</f>
        <v>0</v>
      </c>
      <c r="BG181" s="110">
        <f>IF(U181="zákl. prenesená",N181,0)</f>
        <v>0</v>
      </c>
      <c r="BH181" s="110">
        <f>IF(U181="zníž. prenesená",N181,0)</f>
        <v>0</v>
      </c>
      <c r="BI181" s="110">
        <f>IF(U181="nulová",N181,0)</f>
        <v>0</v>
      </c>
      <c r="BJ181" s="14" t="s">
        <v>80</v>
      </c>
      <c r="BK181" s="110">
        <f>L181*K181</f>
        <v>0</v>
      </c>
    </row>
    <row r="182" spans="2:65" s="1" customFormat="1" ht="22.35" customHeight="1" x14ac:dyDescent="0.3">
      <c r="B182" s="31"/>
      <c r="C182" s="173" t="s">
        <v>3</v>
      </c>
      <c r="D182" s="173" t="s">
        <v>217</v>
      </c>
      <c r="E182" s="174"/>
      <c r="F182" s="231" t="s">
        <v>3</v>
      </c>
      <c r="G182" s="232"/>
      <c r="H182" s="232"/>
      <c r="I182" s="232"/>
      <c r="J182" s="175" t="s">
        <v>3</v>
      </c>
      <c r="K182" s="172"/>
      <c r="L182" s="233"/>
      <c r="M182" s="234"/>
      <c r="N182" s="235">
        <f t="shared" si="25"/>
        <v>0</v>
      </c>
      <c r="O182" s="234"/>
      <c r="P182" s="234"/>
      <c r="Q182" s="234"/>
      <c r="R182" s="33"/>
      <c r="T182" s="165" t="s">
        <v>3</v>
      </c>
      <c r="U182" s="176" t="s">
        <v>36</v>
      </c>
      <c r="V182" s="32"/>
      <c r="W182" s="32"/>
      <c r="X182" s="32"/>
      <c r="Y182" s="32"/>
      <c r="Z182" s="32"/>
      <c r="AA182" s="71"/>
      <c r="AT182" s="14" t="s">
        <v>875</v>
      </c>
      <c r="AU182" s="14" t="s">
        <v>76</v>
      </c>
      <c r="AY182" s="14" t="s">
        <v>875</v>
      </c>
      <c r="BE182" s="110">
        <f>IF(U182="základná",N182,0)</f>
        <v>0</v>
      </c>
      <c r="BF182" s="110">
        <f>IF(U182="znížená",N182,0)</f>
        <v>0</v>
      </c>
      <c r="BG182" s="110">
        <f>IF(U182="zákl. prenesená",N182,0)</f>
        <v>0</v>
      </c>
      <c r="BH182" s="110">
        <f>IF(U182="zníž. prenesená",N182,0)</f>
        <v>0</v>
      </c>
      <c r="BI182" s="110">
        <f>IF(U182="nulová",N182,0)</f>
        <v>0</v>
      </c>
      <c r="BJ182" s="14" t="s">
        <v>80</v>
      </c>
      <c r="BK182" s="110">
        <f>L182*K182</f>
        <v>0</v>
      </c>
    </row>
    <row r="183" spans="2:65" s="1" customFormat="1" ht="22.35" customHeight="1" x14ac:dyDescent="0.3">
      <c r="B183" s="31"/>
      <c r="C183" s="173" t="s">
        <v>3</v>
      </c>
      <c r="D183" s="173" t="s">
        <v>217</v>
      </c>
      <c r="E183" s="174"/>
      <c r="F183" s="231" t="s">
        <v>3</v>
      </c>
      <c r="G183" s="232"/>
      <c r="H183" s="232"/>
      <c r="I183" s="232"/>
      <c r="J183" s="175" t="s">
        <v>3</v>
      </c>
      <c r="K183" s="172"/>
      <c r="L183" s="233"/>
      <c r="M183" s="234"/>
      <c r="N183" s="235">
        <f t="shared" si="25"/>
        <v>0</v>
      </c>
      <c r="O183" s="234"/>
      <c r="P183" s="234"/>
      <c r="Q183" s="234"/>
      <c r="R183" s="33"/>
      <c r="T183" s="165" t="s">
        <v>3</v>
      </c>
      <c r="U183" s="176" t="s">
        <v>36</v>
      </c>
      <c r="V183" s="32"/>
      <c r="W183" s="32"/>
      <c r="X183" s="32"/>
      <c r="Y183" s="32"/>
      <c r="Z183" s="32"/>
      <c r="AA183" s="71"/>
      <c r="AT183" s="14" t="s">
        <v>875</v>
      </c>
      <c r="AU183" s="14" t="s">
        <v>76</v>
      </c>
      <c r="AY183" s="14" t="s">
        <v>875</v>
      </c>
      <c r="BE183" s="110">
        <f>IF(U183="základná",N183,0)</f>
        <v>0</v>
      </c>
      <c r="BF183" s="110">
        <f>IF(U183="znížená",N183,0)</f>
        <v>0</v>
      </c>
      <c r="BG183" s="110">
        <f>IF(U183="zákl. prenesená",N183,0)</f>
        <v>0</v>
      </c>
      <c r="BH183" s="110">
        <f>IF(U183="zníž. prenesená",N183,0)</f>
        <v>0</v>
      </c>
      <c r="BI183" s="110">
        <f>IF(U183="nulová",N183,0)</f>
        <v>0</v>
      </c>
      <c r="BJ183" s="14" t="s">
        <v>80</v>
      </c>
      <c r="BK183" s="110">
        <f>L183*K183</f>
        <v>0</v>
      </c>
    </row>
    <row r="184" spans="2:65" s="1" customFormat="1" ht="22.35" customHeight="1" x14ac:dyDescent="0.3">
      <c r="B184" s="31"/>
      <c r="C184" s="173" t="s">
        <v>3</v>
      </c>
      <c r="D184" s="173" t="s">
        <v>217</v>
      </c>
      <c r="E184" s="174"/>
      <c r="F184" s="231" t="s">
        <v>3</v>
      </c>
      <c r="G184" s="232"/>
      <c r="H184" s="232"/>
      <c r="I184" s="232"/>
      <c r="J184" s="175" t="s">
        <v>3</v>
      </c>
      <c r="K184" s="172"/>
      <c r="L184" s="233"/>
      <c r="M184" s="234"/>
      <c r="N184" s="235">
        <f t="shared" si="25"/>
        <v>0</v>
      </c>
      <c r="O184" s="234"/>
      <c r="P184" s="234"/>
      <c r="Q184" s="234"/>
      <c r="R184" s="33"/>
      <c r="T184" s="165" t="s">
        <v>3</v>
      </c>
      <c r="U184" s="176" t="s">
        <v>36</v>
      </c>
      <c r="V184" s="32"/>
      <c r="W184" s="32"/>
      <c r="X184" s="32"/>
      <c r="Y184" s="32"/>
      <c r="Z184" s="32"/>
      <c r="AA184" s="71"/>
      <c r="AT184" s="14" t="s">
        <v>875</v>
      </c>
      <c r="AU184" s="14" t="s">
        <v>76</v>
      </c>
      <c r="AY184" s="14" t="s">
        <v>875</v>
      </c>
      <c r="BE184" s="110">
        <f>IF(U184="základná",N184,0)</f>
        <v>0</v>
      </c>
      <c r="BF184" s="110">
        <f>IF(U184="znížená",N184,0)</f>
        <v>0</v>
      </c>
      <c r="BG184" s="110">
        <f>IF(U184="zákl. prenesená",N184,0)</f>
        <v>0</v>
      </c>
      <c r="BH184" s="110">
        <f>IF(U184="zníž. prenesená",N184,0)</f>
        <v>0</v>
      </c>
      <c r="BI184" s="110">
        <f>IF(U184="nulová",N184,0)</f>
        <v>0</v>
      </c>
      <c r="BJ184" s="14" t="s">
        <v>80</v>
      </c>
      <c r="BK184" s="110">
        <f>L184*K184</f>
        <v>0</v>
      </c>
    </row>
    <row r="185" spans="2:65" s="1" customFormat="1" ht="22.35" customHeight="1" x14ac:dyDescent="0.3">
      <c r="B185" s="31"/>
      <c r="C185" s="173" t="s">
        <v>3</v>
      </c>
      <c r="D185" s="173" t="s">
        <v>217</v>
      </c>
      <c r="E185" s="174"/>
      <c r="F185" s="231" t="s">
        <v>3</v>
      </c>
      <c r="G185" s="232"/>
      <c r="H185" s="232"/>
      <c r="I185" s="232"/>
      <c r="J185" s="175" t="s">
        <v>3</v>
      </c>
      <c r="K185" s="172"/>
      <c r="L185" s="233"/>
      <c r="M185" s="234"/>
      <c r="N185" s="235">
        <f t="shared" si="25"/>
        <v>0</v>
      </c>
      <c r="O185" s="234"/>
      <c r="P185" s="234"/>
      <c r="Q185" s="234"/>
      <c r="R185" s="33"/>
      <c r="T185" s="165" t="s">
        <v>3</v>
      </c>
      <c r="U185" s="176" t="s">
        <v>36</v>
      </c>
      <c r="V185" s="52"/>
      <c r="W185" s="52"/>
      <c r="X185" s="52"/>
      <c r="Y185" s="52"/>
      <c r="Z185" s="52"/>
      <c r="AA185" s="54"/>
      <c r="AT185" s="14" t="s">
        <v>875</v>
      </c>
      <c r="AU185" s="14" t="s">
        <v>76</v>
      </c>
      <c r="AY185" s="14" t="s">
        <v>875</v>
      </c>
      <c r="BE185" s="110">
        <f>IF(U185="základná",N185,0)</f>
        <v>0</v>
      </c>
      <c r="BF185" s="110">
        <f>IF(U185="znížená",N185,0)</f>
        <v>0</v>
      </c>
      <c r="BG185" s="110">
        <f>IF(U185="zákl. prenesená",N185,0)</f>
        <v>0</v>
      </c>
      <c r="BH185" s="110">
        <f>IF(U185="zníž. prenesená",N185,0)</f>
        <v>0</v>
      </c>
      <c r="BI185" s="110">
        <f>IF(U185="nulová",N185,0)</f>
        <v>0</v>
      </c>
      <c r="BJ185" s="14" t="s">
        <v>80</v>
      </c>
      <c r="BK185" s="110">
        <f>L185*K185</f>
        <v>0</v>
      </c>
    </row>
    <row r="186" spans="2:65" s="1" customFormat="1" ht="6.95" customHeight="1" x14ac:dyDescent="0.3">
      <c r="B186" s="55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7"/>
    </row>
  </sheetData>
  <mergeCells count="25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H1:K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S2:AC2"/>
    <mergeCell ref="F185:I185"/>
    <mergeCell ref="L185:M185"/>
    <mergeCell ref="N185:Q185"/>
    <mergeCell ref="N121:Q121"/>
    <mergeCell ref="N122:Q122"/>
    <mergeCell ref="N123:Q123"/>
    <mergeCell ref="N156:Q156"/>
    <mergeCell ref="N180:Q180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</mergeCells>
  <dataValidations count="2">
    <dataValidation type="list" allowBlank="1" showInputMessage="1" showErrorMessage="1" error="Povolené sú hodnoty K a M." sqref="D181:D186">
      <formula1>"K,M"</formula1>
    </dataValidation>
    <dataValidation type="list" allowBlank="1" showInputMessage="1" showErrorMessage="1" error="Povolené sú hodnoty základná, znížená, nulová." sqref="U181:U186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workbookViewId="0">
      <pane ySplit="1" topLeftCell="A160" activePane="bottomLeft" state="frozen"/>
      <selection pane="bottomLeft" activeCell="E126" sqref="E126:E17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130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1513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N97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ROUND((((SUM(BE97:BE104)+SUM(BE123:BE165))+SUM(BE167:BE171))),2)</f>
        <v>0</v>
      </c>
      <c r="I33" s="185"/>
      <c r="J33" s="185"/>
      <c r="K33" s="32"/>
      <c r="L33" s="32"/>
      <c r="M33" s="267">
        <f>ROUND(((ROUND((SUM(BE97:BE104)+SUM(BE123:BE165)), 2)*F33)+SUM(BE167:BE171)*F33),2)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ROUND((((SUM(BF97:BF104)+SUM(BF123:BF165))+SUM(BF167:BF171))),2)</f>
        <v>0</v>
      </c>
      <c r="I34" s="185"/>
      <c r="J34" s="185"/>
      <c r="K34" s="32"/>
      <c r="L34" s="32"/>
      <c r="M34" s="267">
        <f>ROUND(((ROUND((SUM(BF97:BF104)+SUM(BF123:BF165)), 2)*F34)+SUM(BF167:BF171)*F34),2)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ROUND((((SUM(BG97:BG104)+SUM(BG123:BG165))+SUM(BG167:BG171))),2)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ROUND((((SUM(BH97:BH104)+SUM(BH123:BH165))+SUM(BH167:BH171))),2)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ROUND((((SUM(BI97:BI104)+SUM(BI123:BI165))+SUM(BI167:BI171))),2)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10 - SO 403 Vnútroareálový rozvod vody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47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N123</f>
        <v>0</v>
      </c>
      <c r="O89" s="185"/>
      <c r="P89" s="185"/>
      <c r="Q89" s="185"/>
      <c r="R89" s="33"/>
      <c r="AU89" s="14" t="s">
        <v>167</v>
      </c>
    </row>
    <row r="90" spans="2:47" s="7" customFormat="1" ht="24.95" customHeight="1" x14ac:dyDescent="0.3">
      <c r="B90" s="124"/>
      <c r="C90" s="125"/>
      <c r="D90" s="126" t="s">
        <v>168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N124</f>
        <v>0</v>
      </c>
      <c r="O90" s="263"/>
      <c r="P90" s="263"/>
      <c r="Q90" s="263"/>
      <c r="R90" s="127"/>
    </row>
    <row r="91" spans="2:47" s="8" customFormat="1" ht="19.899999999999999" customHeight="1" x14ac:dyDescent="0.3">
      <c r="B91" s="128"/>
      <c r="C91" s="95"/>
      <c r="D91" s="106" t="s">
        <v>169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N125</f>
        <v>0</v>
      </c>
      <c r="O91" s="191"/>
      <c r="P91" s="191"/>
      <c r="Q91" s="191"/>
      <c r="R91" s="129"/>
    </row>
    <row r="92" spans="2:47" s="8" customFormat="1" ht="19.899999999999999" customHeight="1" x14ac:dyDescent="0.3">
      <c r="B92" s="128"/>
      <c r="C92" s="95"/>
      <c r="D92" s="106" t="s">
        <v>172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N139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1277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N141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176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N164</f>
        <v>0</v>
      </c>
      <c r="O94" s="191"/>
      <c r="P94" s="191"/>
      <c r="Q94" s="191"/>
      <c r="R94" s="129"/>
    </row>
    <row r="95" spans="2:47" s="7" customFormat="1" ht="21.75" customHeight="1" x14ac:dyDescent="0.35">
      <c r="B95" s="124"/>
      <c r="C95" s="125"/>
      <c r="D95" s="126" t="s">
        <v>193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8">
        <f>N166</f>
        <v>0</v>
      </c>
      <c r="O95" s="263"/>
      <c r="P95" s="263"/>
      <c r="Q95" s="263"/>
      <c r="R95" s="127"/>
    </row>
    <row r="96" spans="2:47" s="1" customFormat="1" ht="21.75" customHeight="1" x14ac:dyDescent="0.3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65" s="1" customFormat="1" ht="29.25" customHeight="1" x14ac:dyDescent="0.3">
      <c r="B97" s="31"/>
      <c r="C97" s="123" t="s">
        <v>194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64">
        <f>ROUND(N98+N99+N100+N101+N102+N103,2)</f>
        <v>0</v>
      </c>
      <c r="O97" s="185"/>
      <c r="P97" s="185"/>
      <c r="Q97" s="185"/>
      <c r="R97" s="33"/>
      <c r="T97" s="130"/>
      <c r="U97" s="131" t="s">
        <v>33</v>
      </c>
    </row>
    <row r="98" spans="2:65" s="1" customFormat="1" ht="18" customHeight="1" x14ac:dyDescent="0.3">
      <c r="B98" s="132"/>
      <c r="C98" s="133"/>
      <c r="D98" s="184" t="s">
        <v>195</v>
      </c>
      <c r="E98" s="260"/>
      <c r="F98" s="260"/>
      <c r="G98" s="260"/>
      <c r="H98" s="260"/>
      <c r="I98" s="133"/>
      <c r="J98" s="133"/>
      <c r="K98" s="133"/>
      <c r="L98" s="133"/>
      <c r="M98" s="133"/>
      <c r="N98" s="186">
        <f>ROUND(N89*T98,2)</f>
        <v>0</v>
      </c>
      <c r="O98" s="260"/>
      <c r="P98" s="260"/>
      <c r="Q98" s="260"/>
      <c r="R98" s="134"/>
      <c r="S98" s="133"/>
      <c r="T98" s="135"/>
      <c r="U98" s="136" t="s">
        <v>36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140</v>
      </c>
      <c r="AZ98" s="137"/>
      <c r="BA98" s="137"/>
      <c r="BB98" s="137"/>
      <c r="BC98" s="137"/>
      <c r="BD98" s="137"/>
      <c r="BE98" s="139">
        <f t="shared" ref="BE98:BE103" si="0">IF(U98="základná",N98,0)</f>
        <v>0</v>
      </c>
      <c r="BF98" s="139">
        <f t="shared" ref="BF98:BF103" si="1">IF(U98="znížená",N98,0)</f>
        <v>0</v>
      </c>
      <c r="BG98" s="139">
        <f t="shared" ref="BG98:BG103" si="2">IF(U98="zákl. prenesená",N98,0)</f>
        <v>0</v>
      </c>
      <c r="BH98" s="139">
        <f t="shared" ref="BH98:BH103" si="3">IF(U98="zníž. prenesená",N98,0)</f>
        <v>0</v>
      </c>
      <c r="BI98" s="139">
        <f t="shared" ref="BI98:BI103" si="4">IF(U98="nulová",N98,0)</f>
        <v>0</v>
      </c>
      <c r="BJ98" s="138" t="s">
        <v>80</v>
      </c>
      <c r="BK98" s="137"/>
      <c r="BL98" s="137"/>
      <c r="BM98" s="137"/>
    </row>
    <row r="99" spans="2:65" s="1" customFormat="1" ht="18" customHeight="1" x14ac:dyDescent="0.3">
      <c r="B99" s="132"/>
      <c r="C99" s="133"/>
      <c r="D99" s="184" t="s">
        <v>196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ROUND(N89*T99,2)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197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ROUND(N89*T100,2)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84" t="s">
        <v>198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ROUND(N89*T101,2)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84" t="s">
        <v>199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ROUND(N89*T102,2)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40" t="s">
        <v>200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186">
        <f>ROUND(N89*T103,2)</f>
        <v>0</v>
      </c>
      <c r="O103" s="260"/>
      <c r="P103" s="260"/>
      <c r="Q103" s="260"/>
      <c r="R103" s="134"/>
      <c r="S103" s="133"/>
      <c r="T103" s="141"/>
      <c r="U103" s="142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201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x14ac:dyDescent="0.3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5" s="1" customFormat="1" ht="29.25" customHeight="1" x14ac:dyDescent="0.3">
      <c r="B105" s="31"/>
      <c r="C105" s="115" t="s">
        <v>153</v>
      </c>
      <c r="D105" s="116"/>
      <c r="E105" s="116"/>
      <c r="F105" s="116"/>
      <c r="G105" s="116"/>
      <c r="H105" s="116"/>
      <c r="I105" s="116"/>
      <c r="J105" s="116"/>
      <c r="K105" s="116"/>
      <c r="L105" s="190">
        <f>ROUND(SUM(N89+N97),2)</f>
        <v>0</v>
      </c>
      <c r="M105" s="261"/>
      <c r="N105" s="261"/>
      <c r="O105" s="261"/>
      <c r="P105" s="261"/>
      <c r="Q105" s="261"/>
      <c r="R105" s="33"/>
    </row>
    <row r="106" spans="2:65" s="1" customFormat="1" ht="6.95" customHeight="1" x14ac:dyDescent="0.3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7"/>
    </row>
    <row r="110" spans="2:65" s="1" customFormat="1" ht="6.95" customHeight="1" x14ac:dyDescent="0.3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1" spans="2:65" s="1" customFormat="1" ht="36.950000000000003" customHeight="1" x14ac:dyDescent="0.3">
      <c r="B111" s="31"/>
      <c r="C111" s="209" t="s">
        <v>202</v>
      </c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33"/>
    </row>
    <row r="112" spans="2:65" s="1" customFormat="1" ht="6.95" customHeight="1" x14ac:dyDescent="0.3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30" customHeight="1" x14ac:dyDescent="0.3">
      <c r="B113" s="31"/>
      <c r="C113" s="26" t="s">
        <v>15</v>
      </c>
      <c r="D113" s="32"/>
      <c r="E113" s="32"/>
      <c r="F113" s="262" t="str">
        <f>F6</f>
        <v>Cintorín Nitra-Chrenova</v>
      </c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32"/>
      <c r="R113" s="33"/>
    </row>
    <row r="114" spans="2:65" ht="30" customHeight="1" x14ac:dyDescent="0.3">
      <c r="B114" s="18"/>
      <c r="C114" s="26" t="s">
        <v>156</v>
      </c>
      <c r="D114" s="19"/>
      <c r="E114" s="19"/>
      <c r="F114" s="262" t="s">
        <v>157</v>
      </c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19"/>
      <c r="R114" s="20"/>
    </row>
    <row r="115" spans="2:65" s="1" customFormat="1" ht="36.950000000000003" customHeight="1" x14ac:dyDescent="0.3">
      <c r="B115" s="31"/>
      <c r="C115" s="65" t="s">
        <v>158</v>
      </c>
      <c r="D115" s="32"/>
      <c r="E115" s="32"/>
      <c r="F115" s="210" t="str">
        <f>F8</f>
        <v>10 - SO 403 Vnútroareálový rozvod vody</v>
      </c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32"/>
      <c r="R115" s="33"/>
    </row>
    <row r="116" spans="2:65" s="1" customFormat="1" ht="6.95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8" customHeight="1" x14ac:dyDescent="0.3">
      <c r="B117" s="31"/>
      <c r="C117" s="26" t="s">
        <v>18</v>
      </c>
      <c r="D117" s="32"/>
      <c r="E117" s="32"/>
      <c r="F117" s="24" t="str">
        <f>F10</f>
        <v xml:space="preserve"> </v>
      </c>
      <c r="G117" s="32"/>
      <c r="H117" s="32"/>
      <c r="I117" s="32"/>
      <c r="J117" s="32"/>
      <c r="K117" s="26" t="s">
        <v>20</v>
      </c>
      <c r="L117" s="32"/>
      <c r="M117" s="255" t="str">
        <f>IF(O10="","",O10)</f>
        <v>28.2.2017</v>
      </c>
      <c r="N117" s="185"/>
      <c r="O117" s="185"/>
      <c r="P117" s="185"/>
      <c r="Q117" s="32"/>
      <c r="R117" s="33"/>
    </row>
    <row r="118" spans="2:65" s="1" customFormat="1" ht="6.95" customHeight="1" x14ac:dyDescent="0.3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5" x14ac:dyDescent="0.3">
      <c r="B119" s="31"/>
      <c r="C119" s="26" t="s">
        <v>22</v>
      </c>
      <c r="D119" s="32"/>
      <c r="E119" s="32"/>
      <c r="F119" s="24" t="str">
        <f>E13</f>
        <v xml:space="preserve"> </v>
      </c>
      <c r="G119" s="32"/>
      <c r="H119" s="32"/>
      <c r="I119" s="32"/>
      <c r="J119" s="32"/>
      <c r="K119" s="26" t="s">
        <v>27</v>
      </c>
      <c r="L119" s="32"/>
      <c r="M119" s="222" t="str">
        <f>E19</f>
        <v xml:space="preserve"> </v>
      </c>
      <c r="N119" s="185"/>
      <c r="O119" s="185"/>
      <c r="P119" s="185"/>
      <c r="Q119" s="185"/>
      <c r="R119" s="33"/>
    </row>
    <row r="120" spans="2:65" s="1" customFormat="1" ht="14.45" customHeight="1" x14ac:dyDescent="0.3">
      <c r="B120" s="31"/>
      <c r="C120" s="26" t="s">
        <v>25</v>
      </c>
      <c r="D120" s="32"/>
      <c r="E120" s="32"/>
      <c r="F120" s="24" t="str">
        <f>IF(E16="","",E16)</f>
        <v>Vyplň údaj</v>
      </c>
      <c r="G120" s="32"/>
      <c r="H120" s="32"/>
      <c r="I120" s="32"/>
      <c r="J120" s="32"/>
      <c r="K120" s="26" t="s">
        <v>28</v>
      </c>
      <c r="L120" s="32"/>
      <c r="M120" s="222" t="str">
        <f>E22</f>
        <v xml:space="preserve"> </v>
      </c>
      <c r="N120" s="185"/>
      <c r="O120" s="185"/>
      <c r="P120" s="185"/>
      <c r="Q120" s="185"/>
      <c r="R120" s="33"/>
    </row>
    <row r="121" spans="2:65" s="1" customFormat="1" ht="10.35" customHeight="1" x14ac:dyDescent="0.3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5" s="9" customFormat="1" ht="29.25" customHeight="1" x14ac:dyDescent="0.3">
      <c r="B122" s="143"/>
      <c r="C122" s="144" t="s">
        <v>203</v>
      </c>
      <c r="D122" s="145" t="s">
        <v>204</v>
      </c>
      <c r="E122" s="145" t="s">
        <v>51</v>
      </c>
      <c r="F122" s="256" t="s">
        <v>205</v>
      </c>
      <c r="G122" s="257"/>
      <c r="H122" s="257"/>
      <c r="I122" s="257"/>
      <c r="J122" s="145" t="s">
        <v>206</v>
      </c>
      <c r="K122" s="145" t="s">
        <v>207</v>
      </c>
      <c r="L122" s="258" t="s">
        <v>208</v>
      </c>
      <c r="M122" s="257"/>
      <c r="N122" s="256" t="s">
        <v>165</v>
      </c>
      <c r="O122" s="257"/>
      <c r="P122" s="257"/>
      <c r="Q122" s="259"/>
      <c r="R122" s="146"/>
      <c r="T122" s="73" t="s">
        <v>209</v>
      </c>
      <c r="U122" s="74" t="s">
        <v>33</v>
      </c>
      <c r="V122" s="74" t="s">
        <v>210</v>
      </c>
      <c r="W122" s="74" t="s">
        <v>211</v>
      </c>
      <c r="X122" s="74" t="s">
        <v>212</v>
      </c>
      <c r="Y122" s="74" t="s">
        <v>213</v>
      </c>
      <c r="Z122" s="74" t="s">
        <v>214</v>
      </c>
      <c r="AA122" s="75" t="s">
        <v>215</v>
      </c>
    </row>
    <row r="123" spans="2:65" s="1" customFormat="1" ht="29.25" customHeight="1" x14ac:dyDescent="0.35">
      <c r="B123" s="31"/>
      <c r="C123" s="77" t="s">
        <v>162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236">
        <f>BK123</f>
        <v>0</v>
      </c>
      <c r="O123" s="237"/>
      <c r="P123" s="237"/>
      <c r="Q123" s="237"/>
      <c r="R123" s="33"/>
      <c r="T123" s="76"/>
      <c r="U123" s="47"/>
      <c r="V123" s="47"/>
      <c r="W123" s="147">
        <f>W124+W166</f>
        <v>0</v>
      </c>
      <c r="X123" s="47"/>
      <c r="Y123" s="147">
        <f>Y124+Y166</f>
        <v>343.82736000000023</v>
      </c>
      <c r="Z123" s="47"/>
      <c r="AA123" s="148">
        <f>AA124+AA166</f>
        <v>0</v>
      </c>
      <c r="AT123" s="14" t="s">
        <v>68</v>
      </c>
      <c r="AU123" s="14" t="s">
        <v>167</v>
      </c>
      <c r="BK123" s="149">
        <f>BK124+BK166</f>
        <v>0</v>
      </c>
    </row>
    <row r="124" spans="2:65" s="10" customFormat="1" ht="37.35" customHeight="1" x14ac:dyDescent="0.35">
      <c r="B124" s="150"/>
      <c r="C124" s="151"/>
      <c r="D124" s="152" t="s">
        <v>168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38">
        <f>BK124</f>
        <v>0</v>
      </c>
      <c r="O124" s="239"/>
      <c r="P124" s="239"/>
      <c r="Q124" s="239"/>
      <c r="R124" s="153"/>
      <c r="T124" s="154"/>
      <c r="U124" s="151"/>
      <c r="V124" s="151"/>
      <c r="W124" s="155">
        <f>W125+W139+W141+W164</f>
        <v>0</v>
      </c>
      <c r="X124" s="151"/>
      <c r="Y124" s="155">
        <f>Y125+Y139+Y141+Y164</f>
        <v>343.82736000000023</v>
      </c>
      <c r="Z124" s="151"/>
      <c r="AA124" s="156">
        <f>AA125+AA139+AA141+AA164</f>
        <v>0</v>
      </c>
      <c r="AR124" s="157" t="s">
        <v>76</v>
      </c>
      <c r="AT124" s="158" t="s">
        <v>68</v>
      </c>
      <c r="AU124" s="158" t="s">
        <v>69</v>
      </c>
      <c r="AY124" s="157" t="s">
        <v>216</v>
      </c>
      <c r="BK124" s="159">
        <f>BK125+BK139+BK141+BK164</f>
        <v>0</v>
      </c>
    </row>
    <row r="125" spans="2:65" s="10" customFormat="1" ht="19.899999999999999" customHeight="1" x14ac:dyDescent="0.3">
      <c r="B125" s="150"/>
      <c r="C125" s="151"/>
      <c r="D125" s="160" t="s">
        <v>169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40">
        <f>BK125</f>
        <v>0</v>
      </c>
      <c r="O125" s="241"/>
      <c r="P125" s="241"/>
      <c r="Q125" s="241"/>
      <c r="R125" s="153"/>
      <c r="T125" s="154"/>
      <c r="U125" s="151"/>
      <c r="V125" s="151"/>
      <c r="W125" s="155">
        <f>SUM(W126:W138)</f>
        <v>0</v>
      </c>
      <c r="X125" s="151"/>
      <c r="Y125" s="155">
        <f>SUM(Y126:Y138)</f>
        <v>219.13113999999999</v>
      </c>
      <c r="Z125" s="151"/>
      <c r="AA125" s="156">
        <f>SUM(AA126:AA138)</f>
        <v>0</v>
      </c>
      <c r="AR125" s="157" t="s">
        <v>76</v>
      </c>
      <c r="AT125" s="158" t="s">
        <v>68</v>
      </c>
      <c r="AU125" s="158" t="s">
        <v>76</v>
      </c>
      <c r="AY125" s="157" t="s">
        <v>216</v>
      </c>
      <c r="BK125" s="159">
        <f>SUM(BK126:BK138)</f>
        <v>0</v>
      </c>
    </row>
    <row r="126" spans="2:65" s="1" customFormat="1" ht="31.5" customHeight="1" x14ac:dyDescent="0.3">
      <c r="B126" s="132"/>
      <c r="C126" s="161" t="s">
        <v>76</v>
      </c>
      <c r="D126" s="161" t="s">
        <v>217</v>
      </c>
      <c r="E126" s="162"/>
      <c r="F126" s="246" t="s">
        <v>1514</v>
      </c>
      <c r="G126" s="247"/>
      <c r="H126" s="247"/>
      <c r="I126" s="247"/>
      <c r="J126" s="163" t="s">
        <v>1099</v>
      </c>
      <c r="K126" s="164">
        <v>100</v>
      </c>
      <c r="L126" s="233">
        <v>0</v>
      </c>
      <c r="M126" s="247"/>
      <c r="N126" s="248">
        <f t="shared" ref="N126:N138" si="5">ROUND(L126*K126,2)</f>
        <v>0</v>
      </c>
      <c r="O126" s="247"/>
      <c r="P126" s="247"/>
      <c r="Q126" s="247"/>
      <c r="R126" s="134"/>
      <c r="T126" s="165" t="s">
        <v>3</v>
      </c>
      <c r="U126" s="40" t="s">
        <v>36</v>
      </c>
      <c r="V126" s="32"/>
      <c r="W126" s="166">
        <f t="shared" ref="W126:W138" si="6">V126*K126</f>
        <v>0</v>
      </c>
      <c r="X126" s="166">
        <v>0</v>
      </c>
      <c r="Y126" s="166">
        <f t="shared" ref="Y126:Y138" si="7">X126*K126</f>
        <v>0</v>
      </c>
      <c r="Z126" s="166">
        <v>0</v>
      </c>
      <c r="AA126" s="167">
        <f t="shared" ref="AA126:AA138" si="8">Z126*K126</f>
        <v>0</v>
      </c>
      <c r="AR126" s="14" t="s">
        <v>220</v>
      </c>
      <c r="AT126" s="14" t="s">
        <v>217</v>
      </c>
      <c r="AU126" s="14" t="s">
        <v>80</v>
      </c>
      <c r="AY126" s="14" t="s">
        <v>216</v>
      </c>
      <c r="BE126" s="110">
        <f t="shared" ref="BE126:BE138" si="9">IF(U126="základná",N126,0)</f>
        <v>0</v>
      </c>
      <c r="BF126" s="110">
        <f t="shared" ref="BF126:BF138" si="10">IF(U126="znížená",N126,0)</f>
        <v>0</v>
      </c>
      <c r="BG126" s="110">
        <f t="shared" ref="BG126:BG138" si="11">IF(U126="zákl. prenesená",N126,0)</f>
        <v>0</v>
      </c>
      <c r="BH126" s="110">
        <f t="shared" ref="BH126:BH138" si="12">IF(U126="zníž. prenesená",N126,0)</f>
        <v>0</v>
      </c>
      <c r="BI126" s="110">
        <f t="shared" ref="BI126:BI138" si="13">IF(U126="nulová",N126,0)</f>
        <v>0</v>
      </c>
      <c r="BJ126" s="14" t="s">
        <v>80</v>
      </c>
      <c r="BK126" s="110">
        <f t="shared" ref="BK126:BK138" si="14">ROUND(L126*K126,2)</f>
        <v>0</v>
      </c>
      <c r="BL126" s="14" t="s">
        <v>220</v>
      </c>
      <c r="BM126" s="14" t="s">
        <v>76</v>
      </c>
    </row>
    <row r="127" spans="2:65" s="1" customFormat="1" ht="31.5" customHeight="1" x14ac:dyDescent="0.3">
      <c r="B127" s="132"/>
      <c r="C127" s="161" t="s">
        <v>80</v>
      </c>
      <c r="D127" s="161" t="s">
        <v>217</v>
      </c>
      <c r="E127" s="162"/>
      <c r="F127" s="246" t="s">
        <v>1515</v>
      </c>
      <c r="G127" s="247"/>
      <c r="H127" s="247"/>
      <c r="I127" s="247"/>
      <c r="J127" s="163" t="s">
        <v>1516</v>
      </c>
      <c r="K127" s="164">
        <v>10</v>
      </c>
      <c r="L127" s="233">
        <v>0</v>
      </c>
      <c r="M127" s="247"/>
      <c r="N127" s="248">
        <f t="shared" si="5"/>
        <v>0</v>
      </c>
      <c r="O127" s="247"/>
      <c r="P127" s="247"/>
      <c r="Q127" s="247"/>
      <c r="R127" s="134"/>
      <c r="T127" s="165" t="s">
        <v>3</v>
      </c>
      <c r="U127" s="40" t="s">
        <v>36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220</v>
      </c>
      <c r="AT127" s="14" t="s">
        <v>217</v>
      </c>
      <c r="AU127" s="14" t="s">
        <v>80</v>
      </c>
      <c r="AY127" s="14" t="s">
        <v>216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80</v>
      </c>
      <c r="BK127" s="110">
        <f t="shared" si="14"/>
        <v>0</v>
      </c>
      <c r="BL127" s="14" t="s">
        <v>220</v>
      </c>
      <c r="BM127" s="14" t="s">
        <v>80</v>
      </c>
    </row>
    <row r="128" spans="2:65" s="1" customFormat="1" ht="22.5" customHeight="1" x14ac:dyDescent="0.3">
      <c r="B128" s="132"/>
      <c r="C128" s="161" t="s">
        <v>84</v>
      </c>
      <c r="D128" s="161" t="s">
        <v>217</v>
      </c>
      <c r="E128" s="162"/>
      <c r="F128" s="246" t="s">
        <v>1517</v>
      </c>
      <c r="G128" s="247"/>
      <c r="H128" s="247"/>
      <c r="I128" s="247"/>
      <c r="J128" s="163" t="s">
        <v>219</v>
      </c>
      <c r="K128" s="164">
        <v>644.37599999999998</v>
      </c>
      <c r="L128" s="233">
        <v>0</v>
      </c>
      <c r="M128" s="247"/>
      <c r="N128" s="248">
        <f t="shared" si="5"/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220</v>
      </c>
      <c r="AT128" s="14" t="s">
        <v>217</v>
      </c>
      <c r="AU128" s="14" t="s">
        <v>80</v>
      </c>
      <c r="AY128" s="14" t="s">
        <v>216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80</v>
      </c>
      <c r="BK128" s="110">
        <f t="shared" si="14"/>
        <v>0</v>
      </c>
      <c r="BL128" s="14" t="s">
        <v>220</v>
      </c>
      <c r="BM128" s="14" t="s">
        <v>84</v>
      </c>
    </row>
    <row r="129" spans="2:65" s="1" customFormat="1" ht="44.25" customHeight="1" x14ac:dyDescent="0.3">
      <c r="B129" s="132"/>
      <c r="C129" s="161" t="s">
        <v>220</v>
      </c>
      <c r="D129" s="161" t="s">
        <v>217</v>
      </c>
      <c r="E129" s="162"/>
      <c r="F129" s="246" t="s">
        <v>1518</v>
      </c>
      <c r="G129" s="247"/>
      <c r="H129" s="247"/>
      <c r="I129" s="247"/>
      <c r="J129" s="163" t="s">
        <v>219</v>
      </c>
      <c r="K129" s="164">
        <v>193.31</v>
      </c>
      <c r="L129" s="233">
        <v>0</v>
      </c>
      <c r="M129" s="247"/>
      <c r="N129" s="248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220</v>
      </c>
      <c r="AT129" s="14" t="s">
        <v>217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220</v>
      </c>
      <c r="BM129" s="14" t="s">
        <v>220</v>
      </c>
    </row>
    <row r="130" spans="2:65" s="1" customFormat="1" ht="31.5" customHeight="1" x14ac:dyDescent="0.3">
      <c r="B130" s="132"/>
      <c r="C130" s="161" t="s">
        <v>224</v>
      </c>
      <c r="D130" s="161" t="s">
        <v>217</v>
      </c>
      <c r="E130" s="162"/>
      <c r="F130" s="246" t="s">
        <v>1519</v>
      </c>
      <c r="G130" s="247"/>
      <c r="H130" s="247"/>
      <c r="I130" s="247"/>
      <c r="J130" s="163" t="s">
        <v>262</v>
      </c>
      <c r="K130" s="164">
        <v>2093.96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9.6999942692314997E-4</v>
      </c>
      <c r="Y130" s="166">
        <f t="shared" si="7"/>
        <v>2.0311399999999993</v>
      </c>
      <c r="Z130" s="166">
        <v>0</v>
      </c>
      <c r="AA130" s="167">
        <f t="shared" si="8"/>
        <v>0</v>
      </c>
      <c r="AR130" s="14" t="s">
        <v>220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220</v>
      </c>
      <c r="BM130" s="14" t="s">
        <v>224</v>
      </c>
    </row>
    <row r="131" spans="2:65" s="1" customFormat="1" ht="31.5" customHeight="1" x14ac:dyDescent="0.3">
      <c r="B131" s="132"/>
      <c r="C131" s="161" t="s">
        <v>226</v>
      </c>
      <c r="D131" s="161" t="s">
        <v>217</v>
      </c>
      <c r="E131" s="162"/>
      <c r="F131" s="246" t="s">
        <v>1520</v>
      </c>
      <c r="G131" s="247"/>
      <c r="H131" s="247"/>
      <c r="I131" s="247"/>
      <c r="J131" s="163" t="s">
        <v>262</v>
      </c>
      <c r="K131" s="164">
        <v>2093.96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220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220</v>
      </c>
      <c r="BM131" s="14" t="s">
        <v>226</v>
      </c>
    </row>
    <row r="132" spans="2:65" s="1" customFormat="1" ht="31.5" customHeight="1" x14ac:dyDescent="0.3">
      <c r="B132" s="132"/>
      <c r="C132" s="161" t="s">
        <v>228</v>
      </c>
      <c r="D132" s="161" t="s">
        <v>217</v>
      </c>
      <c r="E132" s="162"/>
      <c r="F132" s="246" t="s">
        <v>1521</v>
      </c>
      <c r="G132" s="247"/>
      <c r="H132" s="247"/>
      <c r="I132" s="247"/>
      <c r="J132" s="163" t="s">
        <v>219</v>
      </c>
      <c r="K132" s="164">
        <v>195.12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220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220</v>
      </c>
      <c r="BM132" s="14" t="s">
        <v>228</v>
      </c>
    </row>
    <row r="133" spans="2:65" s="1" customFormat="1" ht="44.25" customHeight="1" x14ac:dyDescent="0.3">
      <c r="B133" s="132"/>
      <c r="C133" s="161" t="s">
        <v>230</v>
      </c>
      <c r="D133" s="161" t="s">
        <v>217</v>
      </c>
      <c r="E133" s="162"/>
      <c r="F133" s="246" t="s">
        <v>1522</v>
      </c>
      <c r="G133" s="247"/>
      <c r="H133" s="247"/>
      <c r="I133" s="247"/>
      <c r="J133" s="163" t="s">
        <v>219</v>
      </c>
      <c r="K133" s="164">
        <v>390.24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220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230</v>
      </c>
    </row>
    <row r="134" spans="2:65" s="1" customFormat="1" ht="22.5" customHeight="1" x14ac:dyDescent="0.3">
      <c r="B134" s="132"/>
      <c r="C134" s="161" t="s">
        <v>232</v>
      </c>
      <c r="D134" s="161" t="s">
        <v>217</v>
      </c>
      <c r="E134" s="162"/>
      <c r="F134" s="246" t="s">
        <v>241</v>
      </c>
      <c r="G134" s="247"/>
      <c r="H134" s="247"/>
      <c r="I134" s="247"/>
      <c r="J134" s="163" t="s">
        <v>219</v>
      </c>
      <c r="K134" s="164">
        <v>195.12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232</v>
      </c>
    </row>
    <row r="135" spans="2:65" s="1" customFormat="1" ht="31.5" customHeight="1" x14ac:dyDescent="0.3">
      <c r="B135" s="132"/>
      <c r="C135" s="161" t="s">
        <v>128</v>
      </c>
      <c r="D135" s="161" t="s">
        <v>217</v>
      </c>
      <c r="E135" s="162"/>
      <c r="F135" s="246" t="s">
        <v>244</v>
      </c>
      <c r="G135" s="247"/>
      <c r="H135" s="247"/>
      <c r="I135" s="247"/>
      <c r="J135" s="163" t="s">
        <v>245</v>
      </c>
      <c r="K135" s="164">
        <v>195.12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128</v>
      </c>
    </row>
    <row r="136" spans="2:65" s="1" customFormat="1" ht="44.25" customHeight="1" x14ac:dyDescent="0.3">
      <c r="B136" s="132"/>
      <c r="C136" s="161" t="s">
        <v>131</v>
      </c>
      <c r="D136" s="161" t="s">
        <v>217</v>
      </c>
      <c r="E136" s="162"/>
      <c r="F136" s="246" t="s">
        <v>1523</v>
      </c>
      <c r="G136" s="247"/>
      <c r="H136" s="247"/>
      <c r="I136" s="247"/>
      <c r="J136" s="163" t="s">
        <v>219</v>
      </c>
      <c r="K136" s="164">
        <v>449.25599999999997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220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220</v>
      </c>
      <c r="BM136" s="14" t="s">
        <v>131</v>
      </c>
    </row>
    <row r="137" spans="2:65" s="1" customFormat="1" ht="31.5" customHeight="1" x14ac:dyDescent="0.3">
      <c r="B137" s="132"/>
      <c r="C137" s="161" t="s">
        <v>134</v>
      </c>
      <c r="D137" s="161" t="s">
        <v>217</v>
      </c>
      <c r="E137" s="162"/>
      <c r="F137" s="246" t="s">
        <v>255</v>
      </c>
      <c r="G137" s="247"/>
      <c r="H137" s="247"/>
      <c r="I137" s="247"/>
      <c r="J137" s="163" t="s">
        <v>219</v>
      </c>
      <c r="K137" s="164">
        <v>130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220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220</v>
      </c>
      <c r="BM137" s="14" t="s">
        <v>134</v>
      </c>
    </row>
    <row r="138" spans="2:65" s="1" customFormat="1" ht="22.5" customHeight="1" x14ac:dyDescent="0.3">
      <c r="B138" s="132"/>
      <c r="C138" s="168" t="s">
        <v>137</v>
      </c>
      <c r="D138" s="168" t="s">
        <v>250</v>
      </c>
      <c r="E138" s="169"/>
      <c r="F138" s="251" t="s">
        <v>1524</v>
      </c>
      <c r="G138" s="252"/>
      <c r="H138" s="252"/>
      <c r="I138" s="252"/>
      <c r="J138" s="170" t="s">
        <v>245</v>
      </c>
      <c r="K138" s="171">
        <v>217.1</v>
      </c>
      <c r="L138" s="253">
        <v>0</v>
      </c>
      <c r="M138" s="252"/>
      <c r="N138" s="254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1</v>
      </c>
      <c r="Y138" s="166">
        <f t="shared" si="7"/>
        <v>217.1</v>
      </c>
      <c r="Z138" s="166">
        <v>0</v>
      </c>
      <c r="AA138" s="167">
        <f t="shared" si="8"/>
        <v>0</v>
      </c>
      <c r="AR138" s="14" t="s">
        <v>230</v>
      </c>
      <c r="AT138" s="14" t="s">
        <v>250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220</v>
      </c>
      <c r="BM138" s="14" t="s">
        <v>137</v>
      </c>
    </row>
    <row r="139" spans="2:65" s="10" customFormat="1" ht="29.85" customHeight="1" x14ac:dyDescent="0.3">
      <c r="B139" s="150"/>
      <c r="C139" s="151"/>
      <c r="D139" s="160" t="s">
        <v>172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42">
        <f>BK139</f>
        <v>0</v>
      </c>
      <c r="O139" s="243"/>
      <c r="P139" s="243"/>
      <c r="Q139" s="243"/>
      <c r="R139" s="153"/>
      <c r="T139" s="154"/>
      <c r="U139" s="151"/>
      <c r="V139" s="151"/>
      <c r="W139" s="155">
        <f>W140</f>
        <v>0</v>
      </c>
      <c r="X139" s="151"/>
      <c r="Y139" s="155">
        <f>Y140</f>
        <v>122.97568000000021</v>
      </c>
      <c r="Z139" s="151"/>
      <c r="AA139" s="156">
        <f>AA140</f>
        <v>0</v>
      </c>
      <c r="AR139" s="157" t="s">
        <v>76</v>
      </c>
      <c r="AT139" s="158" t="s">
        <v>68</v>
      </c>
      <c r="AU139" s="158" t="s">
        <v>76</v>
      </c>
      <c r="AY139" s="157" t="s">
        <v>216</v>
      </c>
      <c r="BK139" s="159">
        <f>BK140</f>
        <v>0</v>
      </c>
    </row>
    <row r="140" spans="2:65" s="1" customFormat="1" ht="44.25" customHeight="1" x14ac:dyDescent="0.3">
      <c r="B140" s="132"/>
      <c r="C140" s="161" t="s">
        <v>240</v>
      </c>
      <c r="D140" s="161" t="s">
        <v>217</v>
      </c>
      <c r="E140" s="162"/>
      <c r="F140" s="246" t="s">
        <v>1525</v>
      </c>
      <c r="G140" s="247"/>
      <c r="H140" s="247"/>
      <c r="I140" s="247"/>
      <c r="J140" s="163" t="s">
        <v>219</v>
      </c>
      <c r="K140" s="164">
        <v>65.040000000000006</v>
      </c>
      <c r="L140" s="233">
        <v>0</v>
      </c>
      <c r="M140" s="247"/>
      <c r="N140" s="248">
        <f>ROUND(L140*K140,2)</f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>V140*K140</f>
        <v>0</v>
      </c>
      <c r="X140" s="166">
        <v>1.89076998769988</v>
      </c>
      <c r="Y140" s="166">
        <f>X140*K140</f>
        <v>122.97568000000021</v>
      </c>
      <c r="Z140" s="166">
        <v>0</v>
      </c>
      <c r="AA140" s="167">
        <f>Z140*K140</f>
        <v>0</v>
      </c>
      <c r="AR140" s="14" t="s">
        <v>220</v>
      </c>
      <c r="AT140" s="14" t="s">
        <v>217</v>
      </c>
      <c r="AU140" s="14" t="s">
        <v>80</v>
      </c>
      <c r="AY140" s="14" t="s">
        <v>216</v>
      </c>
      <c r="BE140" s="110">
        <f>IF(U140="základná",N140,0)</f>
        <v>0</v>
      </c>
      <c r="BF140" s="110">
        <f>IF(U140="znížená",N140,0)</f>
        <v>0</v>
      </c>
      <c r="BG140" s="110">
        <f>IF(U140="zákl. prenesená",N140,0)</f>
        <v>0</v>
      </c>
      <c r="BH140" s="110">
        <f>IF(U140="zníž. prenesená",N140,0)</f>
        <v>0</v>
      </c>
      <c r="BI140" s="110">
        <f>IF(U140="nulová",N140,0)</f>
        <v>0</v>
      </c>
      <c r="BJ140" s="14" t="s">
        <v>80</v>
      </c>
      <c r="BK140" s="110">
        <f>ROUND(L140*K140,2)</f>
        <v>0</v>
      </c>
      <c r="BL140" s="14" t="s">
        <v>220</v>
      </c>
      <c r="BM140" s="14" t="s">
        <v>240</v>
      </c>
    </row>
    <row r="141" spans="2:65" s="10" customFormat="1" ht="29.85" customHeight="1" x14ac:dyDescent="0.3">
      <c r="B141" s="150"/>
      <c r="C141" s="151"/>
      <c r="D141" s="160" t="s">
        <v>1277</v>
      </c>
      <c r="E141" s="160"/>
      <c r="F141" s="160"/>
      <c r="G141" s="160"/>
      <c r="H141" s="160"/>
      <c r="I141" s="160"/>
      <c r="J141" s="160"/>
      <c r="K141" s="160"/>
      <c r="L141" s="160"/>
      <c r="M141" s="160"/>
      <c r="N141" s="242">
        <f>BK141</f>
        <v>0</v>
      </c>
      <c r="O141" s="243"/>
      <c r="P141" s="243"/>
      <c r="Q141" s="243"/>
      <c r="R141" s="153"/>
      <c r="T141" s="154"/>
      <c r="U141" s="151"/>
      <c r="V141" s="151"/>
      <c r="W141" s="155">
        <f>SUM(W142:W163)</f>
        <v>0</v>
      </c>
      <c r="X141" s="151"/>
      <c r="Y141" s="155">
        <f>SUM(Y142:Y163)</f>
        <v>1.7205400000000006</v>
      </c>
      <c r="Z141" s="151"/>
      <c r="AA141" s="156">
        <f>SUM(AA142:AA163)</f>
        <v>0</v>
      </c>
      <c r="AR141" s="157" t="s">
        <v>76</v>
      </c>
      <c r="AT141" s="158" t="s">
        <v>68</v>
      </c>
      <c r="AU141" s="158" t="s">
        <v>76</v>
      </c>
      <c r="AY141" s="157" t="s">
        <v>216</v>
      </c>
      <c r="BK141" s="159">
        <f>SUM(BK142:BK163)</f>
        <v>0</v>
      </c>
    </row>
    <row r="142" spans="2:65" s="1" customFormat="1" ht="31.5" customHeight="1" x14ac:dyDescent="0.3">
      <c r="B142" s="132"/>
      <c r="C142" s="161" t="s">
        <v>243</v>
      </c>
      <c r="D142" s="161" t="s">
        <v>217</v>
      </c>
      <c r="E142" s="162"/>
      <c r="F142" s="246" t="s">
        <v>1526</v>
      </c>
      <c r="G142" s="247"/>
      <c r="H142" s="247"/>
      <c r="I142" s="247"/>
      <c r="J142" s="163" t="s">
        <v>369</v>
      </c>
      <c r="K142" s="164">
        <v>77.7</v>
      </c>
      <c r="L142" s="233">
        <v>0</v>
      </c>
      <c r="M142" s="247"/>
      <c r="N142" s="248">
        <f t="shared" ref="N142:N163" si="15">ROUND(L142*K142,2)</f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ref="W142:W163" si="16">V142*K142</f>
        <v>0</v>
      </c>
      <c r="X142" s="166">
        <v>0</v>
      </c>
      <c r="Y142" s="166">
        <f t="shared" ref="Y142:Y163" si="17">X142*K142</f>
        <v>0</v>
      </c>
      <c r="Z142" s="166">
        <v>0</v>
      </c>
      <c r="AA142" s="167">
        <f t="shared" ref="AA142:AA163" si="18">Z142*K142</f>
        <v>0</v>
      </c>
      <c r="AR142" s="14" t="s">
        <v>220</v>
      </c>
      <c r="AT142" s="14" t="s">
        <v>217</v>
      </c>
      <c r="AU142" s="14" t="s">
        <v>80</v>
      </c>
      <c r="AY142" s="14" t="s">
        <v>216</v>
      </c>
      <c r="BE142" s="110">
        <f t="shared" ref="BE142:BE163" si="19">IF(U142="základná",N142,0)</f>
        <v>0</v>
      </c>
      <c r="BF142" s="110">
        <f t="shared" ref="BF142:BF163" si="20">IF(U142="znížená",N142,0)</f>
        <v>0</v>
      </c>
      <c r="BG142" s="110">
        <f t="shared" ref="BG142:BG163" si="21">IF(U142="zákl. prenesená",N142,0)</f>
        <v>0</v>
      </c>
      <c r="BH142" s="110">
        <f t="shared" ref="BH142:BH163" si="22">IF(U142="zníž. prenesená",N142,0)</f>
        <v>0</v>
      </c>
      <c r="BI142" s="110">
        <f t="shared" ref="BI142:BI163" si="23">IF(U142="nulová",N142,0)</f>
        <v>0</v>
      </c>
      <c r="BJ142" s="14" t="s">
        <v>80</v>
      </c>
      <c r="BK142" s="110">
        <f t="shared" ref="BK142:BK163" si="24">ROUND(L142*K142,2)</f>
        <v>0</v>
      </c>
      <c r="BL142" s="14" t="s">
        <v>220</v>
      </c>
      <c r="BM142" s="14" t="s">
        <v>243</v>
      </c>
    </row>
    <row r="143" spans="2:65" s="1" customFormat="1" ht="31.5" customHeight="1" x14ac:dyDescent="0.3">
      <c r="B143" s="132"/>
      <c r="C143" s="168" t="s">
        <v>247</v>
      </c>
      <c r="D143" s="168" t="s">
        <v>250</v>
      </c>
      <c r="E143" s="169"/>
      <c r="F143" s="251" t="s">
        <v>1527</v>
      </c>
      <c r="G143" s="252"/>
      <c r="H143" s="252"/>
      <c r="I143" s="252"/>
      <c r="J143" s="170" t="s">
        <v>369</v>
      </c>
      <c r="K143" s="171">
        <v>79.254000000000005</v>
      </c>
      <c r="L143" s="253">
        <v>0</v>
      </c>
      <c r="M143" s="252"/>
      <c r="N143" s="254">
        <f t="shared" si="1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16"/>
        <v>0</v>
      </c>
      <c r="X143" s="166">
        <v>1.9002195472783701E-4</v>
      </c>
      <c r="Y143" s="166">
        <f t="shared" si="17"/>
        <v>1.5059999999999995E-2</v>
      </c>
      <c r="Z143" s="166">
        <v>0</v>
      </c>
      <c r="AA143" s="167">
        <f t="shared" si="18"/>
        <v>0</v>
      </c>
      <c r="AR143" s="14" t="s">
        <v>230</v>
      </c>
      <c r="AT143" s="14" t="s">
        <v>250</v>
      </c>
      <c r="AU143" s="14" t="s">
        <v>80</v>
      </c>
      <c r="AY143" s="14" t="s">
        <v>216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80</v>
      </c>
      <c r="BK143" s="110">
        <f t="shared" si="24"/>
        <v>0</v>
      </c>
      <c r="BL143" s="14" t="s">
        <v>220</v>
      </c>
      <c r="BM143" s="14" t="s">
        <v>247</v>
      </c>
    </row>
    <row r="144" spans="2:65" s="1" customFormat="1" ht="31.5" customHeight="1" x14ac:dyDescent="0.3">
      <c r="B144" s="132"/>
      <c r="C144" s="161" t="s">
        <v>249</v>
      </c>
      <c r="D144" s="161" t="s">
        <v>217</v>
      </c>
      <c r="E144" s="162"/>
      <c r="F144" s="246" t="s">
        <v>1528</v>
      </c>
      <c r="G144" s="247"/>
      <c r="H144" s="247"/>
      <c r="I144" s="247"/>
      <c r="J144" s="163" t="s">
        <v>369</v>
      </c>
      <c r="K144" s="164">
        <v>656</v>
      </c>
      <c r="L144" s="233">
        <v>0</v>
      </c>
      <c r="M144" s="247"/>
      <c r="N144" s="248">
        <f t="shared" si="1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16"/>
        <v>0</v>
      </c>
      <c r="X144" s="166">
        <v>0</v>
      </c>
      <c r="Y144" s="166">
        <f t="shared" si="17"/>
        <v>0</v>
      </c>
      <c r="Z144" s="166">
        <v>0</v>
      </c>
      <c r="AA144" s="167">
        <f t="shared" si="18"/>
        <v>0</v>
      </c>
      <c r="AR144" s="14" t="s">
        <v>220</v>
      </c>
      <c r="AT144" s="14" t="s">
        <v>217</v>
      </c>
      <c r="AU144" s="14" t="s">
        <v>80</v>
      </c>
      <c r="AY144" s="14" t="s">
        <v>216</v>
      </c>
      <c r="BE144" s="110">
        <f t="shared" si="19"/>
        <v>0</v>
      </c>
      <c r="BF144" s="110">
        <f t="shared" si="20"/>
        <v>0</v>
      </c>
      <c r="BG144" s="110">
        <f t="shared" si="21"/>
        <v>0</v>
      </c>
      <c r="BH144" s="110">
        <f t="shared" si="22"/>
        <v>0</v>
      </c>
      <c r="BI144" s="110">
        <f t="shared" si="23"/>
        <v>0</v>
      </c>
      <c r="BJ144" s="14" t="s">
        <v>80</v>
      </c>
      <c r="BK144" s="110">
        <f t="shared" si="24"/>
        <v>0</v>
      </c>
      <c r="BL144" s="14" t="s">
        <v>220</v>
      </c>
      <c r="BM144" s="14" t="s">
        <v>249</v>
      </c>
    </row>
    <row r="145" spans="2:65" s="1" customFormat="1" ht="31.5" customHeight="1" x14ac:dyDescent="0.3">
      <c r="B145" s="132"/>
      <c r="C145" s="168" t="s">
        <v>252</v>
      </c>
      <c r="D145" s="168" t="s">
        <v>250</v>
      </c>
      <c r="E145" s="169"/>
      <c r="F145" s="251" t="s">
        <v>1529</v>
      </c>
      <c r="G145" s="252"/>
      <c r="H145" s="252"/>
      <c r="I145" s="252"/>
      <c r="J145" s="170" t="s">
        <v>369</v>
      </c>
      <c r="K145" s="171">
        <v>669.12</v>
      </c>
      <c r="L145" s="253">
        <v>0</v>
      </c>
      <c r="M145" s="252"/>
      <c r="N145" s="254">
        <f t="shared" si="1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16"/>
        <v>0</v>
      </c>
      <c r="X145" s="166">
        <v>6.9999402199904398E-4</v>
      </c>
      <c r="Y145" s="166">
        <f t="shared" si="17"/>
        <v>0.4683800000000003</v>
      </c>
      <c r="Z145" s="166">
        <v>0</v>
      </c>
      <c r="AA145" s="167">
        <f t="shared" si="18"/>
        <v>0</v>
      </c>
      <c r="AR145" s="14" t="s">
        <v>230</v>
      </c>
      <c r="AT145" s="14" t="s">
        <v>250</v>
      </c>
      <c r="AU145" s="14" t="s">
        <v>80</v>
      </c>
      <c r="AY145" s="14" t="s">
        <v>216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80</v>
      </c>
      <c r="BK145" s="110">
        <f t="shared" si="24"/>
        <v>0</v>
      </c>
      <c r="BL145" s="14" t="s">
        <v>220</v>
      </c>
      <c r="BM145" s="14" t="s">
        <v>252</v>
      </c>
    </row>
    <row r="146" spans="2:65" s="1" customFormat="1" ht="31.5" customHeight="1" x14ac:dyDescent="0.3">
      <c r="B146" s="132"/>
      <c r="C146" s="168" t="s">
        <v>254</v>
      </c>
      <c r="D146" s="168" t="s">
        <v>250</v>
      </c>
      <c r="E146" s="169"/>
      <c r="F146" s="251" t="s">
        <v>1530</v>
      </c>
      <c r="G146" s="252"/>
      <c r="H146" s="252"/>
      <c r="I146" s="252"/>
      <c r="J146" s="170" t="s">
        <v>297</v>
      </c>
      <c r="K146" s="171">
        <v>22.44</v>
      </c>
      <c r="L146" s="253">
        <v>0</v>
      </c>
      <c r="M146" s="252"/>
      <c r="N146" s="254">
        <f t="shared" si="1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16"/>
        <v>0</v>
      </c>
      <c r="X146" s="166">
        <v>6.9964349376114095E-5</v>
      </c>
      <c r="Y146" s="166">
        <f t="shared" si="17"/>
        <v>1.5700000000000004E-3</v>
      </c>
      <c r="Z146" s="166">
        <v>0</v>
      </c>
      <c r="AA146" s="167">
        <f t="shared" si="18"/>
        <v>0</v>
      </c>
      <c r="AR146" s="14" t="s">
        <v>230</v>
      </c>
      <c r="AT146" s="14" t="s">
        <v>250</v>
      </c>
      <c r="AU146" s="14" t="s">
        <v>80</v>
      </c>
      <c r="AY146" s="14" t="s">
        <v>216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80</v>
      </c>
      <c r="BK146" s="110">
        <f t="shared" si="24"/>
        <v>0</v>
      </c>
      <c r="BL146" s="14" t="s">
        <v>220</v>
      </c>
      <c r="BM146" s="14" t="s">
        <v>254</v>
      </c>
    </row>
    <row r="147" spans="2:65" s="1" customFormat="1" ht="31.5" customHeight="1" x14ac:dyDescent="0.3">
      <c r="B147" s="132"/>
      <c r="C147" s="168" t="s">
        <v>8</v>
      </c>
      <c r="D147" s="168" t="s">
        <v>250</v>
      </c>
      <c r="E147" s="169"/>
      <c r="F147" s="251" t="s">
        <v>1531</v>
      </c>
      <c r="G147" s="252"/>
      <c r="H147" s="252"/>
      <c r="I147" s="252"/>
      <c r="J147" s="170" t="s">
        <v>297</v>
      </c>
      <c r="K147" s="171">
        <v>2.04</v>
      </c>
      <c r="L147" s="253">
        <v>0</v>
      </c>
      <c r="M147" s="252"/>
      <c r="N147" s="254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7.8921568627451E-4</v>
      </c>
      <c r="Y147" s="166">
        <f t="shared" si="17"/>
        <v>1.6100000000000003E-3</v>
      </c>
      <c r="Z147" s="166">
        <v>0</v>
      </c>
      <c r="AA147" s="167">
        <f t="shared" si="18"/>
        <v>0</v>
      </c>
      <c r="AR147" s="14" t="s">
        <v>230</v>
      </c>
      <c r="AT147" s="14" t="s">
        <v>250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220</v>
      </c>
      <c r="BM147" s="14" t="s">
        <v>8</v>
      </c>
    </row>
    <row r="148" spans="2:65" s="1" customFormat="1" ht="31.5" customHeight="1" x14ac:dyDescent="0.3">
      <c r="B148" s="132"/>
      <c r="C148" s="168" t="s">
        <v>257</v>
      </c>
      <c r="D148" s="168" t="s">
        <v>250</v>
      </c>
      <c r="E148" s="169"/>
      <c r="F148" s="251" t="s">
        <v>1532</v>
      </c>
      <c r="G148" s="252"/>
      <c r="H148" s="252"/>
      <c r="I148" s="252"/>
      <c r="J148" s="170" t="s">
        <v>297</v>
      </c>
      <c r="K148" s="171">
        <v>1.02</v>
      </c>
      <c r="L148" s="253">
        <v>0</v>
      </c>
      <c r="M148" s="252"/>
      <c r="N148" s="254">
        <f t="shared" si="1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16"/>
        <v>0</v>
      </c>
      <c r="X148" s="166">
        <v>1.30392156862745E-3</v>
      </c>
      <c r="Y148" s="166">
        <f t="shared" si="17"/>
        <v>1.3299999999999989E-3</v>
      </c>
      <c r="Z148" s="166">
        <v>0</v>
      </c>
      <c r="AA148" s="167">
        <f t="shared" si="18"/>
        <v>0</v>
      </c>
      <c r="AR148" s="14" t="s">
        <v>230</v>
      </c>
      <c r="AT148" s="14" t="s">
        <v>250</v>
      </c>
      <c r="AU148" s="14" t="s">
        <v>80</v>
      </c>
      <c r="AY148" s="14" t="s">
        <v>216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80</v>
      </c>
      <c r="BK148" s="110">
        <f t="shared" si="24"/>
        <v>0</v>
      </c>
      <c r="BL148" s="14" t="s">
        <v>220</v>
      </c>
      <c r="BM148" s="14" t="s">
        <v>257</v>
      </c>
    </row>
    <row r="149" spans="2:65" s="1" customFormat="1" ht="44.25" customHeight="1" x14ac:dyDescent="0.3">
      <c r="B149" s="132"/>
      <c r="C149" s="168" t="s">
        <v>260</v>
      </c>
      <c r="D149" s="168" t="s">
        <v>250</v>
      </c>
      <c r="E149" s="169"/>
      <c r="F149" s="251" t="s">
        <v>1533</v>
      </c>
      <c r="G149" s="252"/>
      <c r="H149" s="252"/>
      <c r="I149" s="252"/>
      <c r="J149" s="170" t="s">
        <v>297</v>
      </c>
      <c r="K149" s="171">
        <v>12.24</v>
      </c>
      <c r="L149" s="253">
        <v>0</v>
      </c>
      <c r="M149" s="252"/>
      <c r="N149" s="254">
        <f t="shared" si="1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4" t="s">
        <v>230</v>
      </c>
      <c r="AT149" s="14" t="s">
        <v>250</v>
      </c>
      <c r="AU149" s="14" t="s">
        <v>80</v>
      </c>
      <c r="AY149" s="14" t="s">
        <v>216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80</v>
      </c>
      <c r="BK149" s="110">
        <f t="shared" si="24"/>
        <v>0</v>
      </c>
      <c r="BL149" s="14" t="s">
        <v>220</v>
      </c>
      <c r="BM149" s="14" t="s">
        <v>260</v>
      </c>
    </row>
    <row r="150" spans="2:65" s="1" customFormat="1" ht="31.5" customHeight="1" x14ac:dyDescent="0.3">
      <c r="B150" s="132"/>
      <c r="C150" s="168" t="s">
        <v>264</v>
      </c>
      <c r="D150" s="168" t="s">
        <v>250</v>
      </c>
      <c r="E150" s="169"/>
      <c r="F150" s="251" t="s">
        <v>1534</v>
      </c>
      <c r="G150" s="252"/>
      <c r="H150" s="252"/>
      <c r="I150" s="252"/>
      <c r="J150" s="170" t="s">
        <v>297</v>
      </c>
      <c r="K150" s="171">
        <v>12.24</v>
      </c>
      <c r="L150" s="253">
        <v>0</v>
      </c>
      <c r="M150" s="252"/>
      <c r="N150" s="254">
        <f t="shared" si="1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230</v>
      </c>
      <c r="AT150" s="14" t="s">
        <v>250</v>
      </c>
      <c r="AU150" s="14" t="s">
        <v>80</v>
      </c>
      <c r="AY150" s="14" t="s">
        <v>216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80</v>
      </c>
      <c r="BK150" s="110">
        <f t="shared" si="24"/>
        <v>0</v>
      </c>
      <c r="BL150" s="14" t="s">
        <v>220</v>
      </c>
      <c r="BM150" s="14" t="s">
        <v>264</v>
      </c>
    </row>
    <row r="151" spans="2:65" s="1" customFormat="1" ht="44.25" customHeight="1" x14ac:dyDescent="0.3">
      <c r="B151" s="132"/>
      <c r="C151" s="168" t="s">
        <v>267</v>
      </c>
      <c r="D151" s="168" t="s">
        <v>250</v>
      </c>
      <c r="E151" s="169"/>
      <c r="F151" s="251" t="s">
        <v>1535</v>
      </c>
      <c r="G151" s="252"/>
      <c r="H151" s="252"/>
      <c r="I151" s="252"/>
      <c r="J151" s="170" t="s">
        <v>297</v>
      </c>
      <c r="K151" s="171">
        <v>1.02</v>
      </c>
      <c r="L151" s="253">
        <v>0</v>
      </c>
      <c r="M151" s="252"/>
      <c r="N151" s="254">
        <f t="shared" si="1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16"/>
        <v>0</v>
      </c>
      <c r="X151" s="166">
        <v>1.04901960784314E-3</v>
      </c>
      <c r="Y151" s="166">
        <f t="shared" si="17"/>
        <v>1.0700000000000028E-3</v>
      </c>
      <c r="Z151" s="166">
        <v>0</v>
      </c>
      <c r="AA151" s="167">
        <f t="shared" si="18"/>
        <v>0</v>
      </c>
      <c r="AR151" s="14" t="s">
        <v>230</v>
      </c>
      <c r="AT151" s="14" t="s">
        <v>250</v>
      </c>
      <c r="AU151" s="14" t="s">
        <v>80</v>
      </c>
      <c r="AY151" s="14" t="s">
        <v>216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80</v>
      </c>
      <c r="BK151" s="110">
        <f t="shared" si="24"/>
        <v>0</v>
      </c>
      <c r="BL151" s="14" t="s">
        <v>220</v>
      </c>
      <c r="BM151" s="14" t="s">
        <v>267</v>
      </c>
    </row>
    <row r="152" spans="2:65" s="1" customFormat="1" ht="31.5" customHeight="1" x14ac:dyDescent="0.3">
      <c r="B152" s="132"/>
      <c r="C152" s="168" t="s">
        <v>270</v>
      </c>
      <c r="D152" s="168" t="s">
        <v>250</v>
      </c>
      <c r="E152" s="169"/>
      <c r="F152" s="251" t="s">
        <v>1536</v>
      </c>
      <c r="G152" s="252"/>
      <c r="H152" s="252"/>
      <c r="I152" s="252"/>
      <c r="J152" s="170" t="s">
        <v>297</v>
      </c>
      <c r="K152" s="171">
        <v>11.22</v>
      </c>
      <c r="L152" s="253">
        <v>0</v>
      </c>
      <c r="M152" s="252"/>
      <c r="N152" s="254">
        <f t="shared" si="1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16"/>
        <v>0</v>
      </c>
      <c r="X152" s="166">
        <v>7.0409982174688107E-5</v>
      </c>
      <c r="Y152" s="166">
        <f t="shared" si="17"/>
        <v>7.9000000000000055E-4</v>
      </c>
      <c r="Z152" s="166">
        <v>0</v>
      </c>
      <c r="AA152" s="167">
        <f t="shared" si="18"/>
        <v>0</v>
      </c>
      <c r="AR152" s="14" t="s">
        <v>230</v>
      </c>
      <c r="AT152" s="14" t="s">
        <v>250</v>
      </c>
      <c r="AU152" s="14" t="s">
        <v>80</v>
      </c>
      <c r="AY152" s="14" t="s">
        <v>216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80</v>
      </c>
      <c r="BK152" s="110">
        <f t="shared" si="24"/>
        <v>0</v>
      </c>
      <c r="BL152" s="14" t="s">
        <v>220</v>
      </c>
      <c r="BM152" s="14" t="s">
        <v>270</v>
      </c>
    </row>
    <row r="153" spans="2:65" s="1" customFormat="1" ht="31.5" customHeight="1" x14ac:dyDescent="0.3">
      <c r="B153" s="132"/>
      <c r="C153" s="168" t="s">
        <v>272</v>
      </c>
      <c r="D153" s="168" t="s">
        <v>250</v>
      </c>
      <c r="E153" s="169"/>
      <c r="F153" s="251" t="s">
        <v>1537</v>
      </c>
      <c r="G153" s="252"/>
      <c r="H153" s="252"/>
      <c r="I153" s="252"/>
      <c r="J153" s="170" t="s">
        <v>297</v>
      </c>
      <c r="K153" s="171">
        <v>4.08</v>
      </c>
      <c r="L153" s="253">
        <v>0</v>
      </c>
      <c r="M153" s="252"/>
      <c r="N153" s="254">
        <f t="shared" si="1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16"/>
        <v>0</v>
      </c>
      <c r="X153" s="166">
        <v>3.4068627450980398E-4</v>
      </c>
      <c r="Y153" s="166">
        <f t="shared" si="17"/>
        <v>1.3900000000000002E-3</v>
      </c>
      <c r="Z153" s="166">
        <v>0</v>
      </c>
      <c r="AA153" s="167">
        <f t="shared" si="18"/>
        <v>0</v>
      </c>
      <c r="AR153" s="14" t="s">
        <v>230</v>
      </c>
      <c r="AT153" s="14" t="s">
        <v>250</v>
      </c>
      <c r="AU153" s="14" t="s">
        <v>80</v>
      </c>
      <c r="AY153" s="14" t="s">
        <v>216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80</v>
      </c>
      <c r="BK153" s="110">
        <f t="shared" si="24"/>
        <v>0</v>
      </c>
      <c r="BL153" s="14" t="s">
        <v>220</v>
      </c>
      <c r="BM153" s="14" t="s">
        <v>272</v>
      </c>
    </row>
    <row r="154" spans="2:65" s="1" customFormat="1" ht="31.5" customHeight="1" x14ac:dyDescent="0.3">
      <c r="B154" s="132"/>
      <c r="C154" s="161" t="s">
        <v>274</v>
      </c>
      <c r="D154" s="161" t="s">
        <v>217</v>
      </c>
      <c r="E154" s="162"/>
      <c r="F154" s="246" t="s">
        <v>1538</v>
      </c>
      <c r="G154" s="247"/>
      <c r="H154" s="247"/>
      <c r="I154" s="247"/>
      <c r="J154" s="163" t="s">
        <v>297</v>
      </c>
      <c r="K154" s="164">
        <v>1</v>
      </c>
      <c r="L154" s="233">
        <v>0</v>
      </c>
      <c r="M154" s="247"/>
      <c r="N154" s="248">
        <f t="shared" si="1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16"/>
        <v>0</v>
      </c>
      <c r="X154" s="166">
        <v>6.9999999999999999E-4</v>
      </c>
      <c r="Y154" s="166">
        <f t="shared" si="17"/>
        <v>6.9999999999999999E-4</v>
      </c>
      <c r="Z154" s="166">
        <v>0</v>
      </c>
      <c r="AA154" s="167">
        <f t="shared" si="18"/>
        <v>0</v>
      </c>
      <c r="AR154" s="14" t="s">
        <v>220</v>
      </c>
      <c r="AT154" s="14" t="s">
        <v>217</v>
      </c>
      <c r="AU154" s="14" t="s">
        <v>80</v>
      </c>
      <c r="AY154" s="14" t="s">
        <v>216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80</v>
      </c>
      <c r="BK154" s="110">
        <f t="shared" si="24"/>
        <v>0</v>
      </c>
      <c r="BL154" s="14" t="s">
        <v>220</v>
      </c>
      <c r="BM154" s="14" t="s">
        <v>274</v>
      </c>
    </row>
    <row r="155" spans="2:65" s="1" customFormat="1" ht="31.5" customHeight="1" x14ac:dyDescent="0.3">
      <c r="B155" s="132"/>
      <c r="C155" s="168" t="s">
        <v>276</v>
      </c>
      <c r="D155" s="168" t="s">
        <v>250</v>
      </c>
      <c r="E155" s="169"/>
      <c r="F155" s="251" t="s">
        <v>1539</v>
      </c>
      <c r="G155" s="252"/>
      <c r="H155" s="252"/>
      <c r="I155" s="252"/>
      <c r="J155" s="170" t="s">
        <v>297</v>
      </c>
      <c r="K155" s="171">
        <v>1.01</v>
      </c>
      <c r="L155" s="253">
        <v>0</v>
      </c>
      <c r="M155" s="252"/>
      <c r="N155" s="254">
        <f t="shared" si="1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16"/>
        <v>0</v>
      </c>
      <c r="X155" s="166">
        <v>0</v>
      </c>
      <c r="Y155" s="166">
        <f t="shared" si="17"/>
        <v>0</v>
      </c>
      <c r="Z155" s="166">
        <v>0</v>
      </c>
      <c r="AA155" s="167">
        <f t="shared" si="18"/>
        <v>0</v>
      </c>
      <c r="AR155" s="14" t="s">
        <v>230</v>
      </c>
      <c r="AT155" s="14" t="s">
        <v>250</v>
      </c>
      <c r="AU155" s="14" t="s">
        <v>80</v>
      </c>
      <c r="AY155" s="14" t="s">
        <v>216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80</v>
      </c>
      <c r="BK155" s="110">
        <f t="shared" si="24"/>
        <v>0</v>
      </c>
      <c r="BL155" s="14" t="s">
        <v>220</v>
      </c>
      <c r="BM155" s="14" t="s">
        <v>276</v>
      </c>
    </row>
    <row r="156" spans="2:65" s="1" customFormat="1" ht="31.5" customHeight="1" x14ac:dyDescent="0.3">
      <c r="B156" s="132"/>
      <c r="C156" s="161" t="s">
        <v>278</v>
      </c>
      <c r="D156" s="161" t="s">
        <v>217</v>
      </c>
      <c r="E156" s="162"/>
      <c r="F156" s="246" t="s">
        <v>1540</v>
      </c>
      <c r="G156" s="247"/>
      <c r="H156" s="247"/>
      <c r="I156" s="247"/>
      <c r="J156" s="163" t="s">
        <v>369</v>
      </c>
      <c r="K156" s="164">
        <v>733.7</v>
      </c>
      <c r="L156" s="233">
        <v>0</v>
      </c>
      <c r="M156" s="247"/>
      <c r="N156" s="248">
        <f t="shared" si="1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16"/>
        <v>0</v>
      </c>
      <c r="X156" s="166">
        <v>0</v>
      </c>
      <c r="Y156" s="166">
        <f t="shared" si="17"/>
        <v>0</v>
      </c>
      <c r="Z156" s="166">
        <v>0</v>
      </c>
      <c r="AA156" s="167">
        <f t="shared" si="18"/>
        <v>0</v>
      </c>
      <c r="AR156" s="14" t="s">
        <v>220</v>
      </c>
      <c r="AT156" s="14" t="s">
        <v>217</v>
      </c>
      <c r="AU156" s="14" t="s">
        <v>80</v>
      </c>
      <c r="AY156" s="14" t="s">
        <v>216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80</v>
      </c>
      <c r="BK156" s="110">
        <f t="shared" si="24"/>
        <v>0</v>
      </c>
      <c r="BL156" s="14" t="s">
        <v>220</v>
      </c>
      <c r="BM156" s="14" t="s">
        <v>278</v>
      </c>
    </row>
    <row r="157" spans="2:65" s="1" customFormat="1" ht="31.5" customHeight="1" x14ac:dyDescent="0.3">
      <c r="B157" s="132"/>
      <c r="C157" s="161" t="s">
        <v>280</v>
      </c>
      <c r="D157" s="161" t="s">
        <v>217</v>
      </c>
      <c r="E157" s="162"/>
      <c r="F157" s="246" t="s">
        <v>1541</v>
      </c>
      <c r="G157" s="247"/>
      <c r="H157" s="247"/>
      <c r="I157" s="247"/>
      <c r="J157" s="163" t="s">
        <v>369</v>
      </c>
      <c r="K157" s="164">
        <v>733.7</v>
      </c>
      <c r="L157" s="233">
        <v>0</v>
      </c>
      <c r="M157" s="247"/>
      <c r="N157" s="248">
        <f t="shared" si="1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4" t="s">
        <v>220</v>
      </c>
      <c r="AT157" s="14" t="s">
        <v>217</v>
      </c>
      <c r="AU157" s="14" t="s">
        <v>80</v>
      </c>
      <c r="AY157" s="14" t="s">
        <v>216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80</v>
      </c>
      <c r="BK157" s="110">
        <f t="shared" si="24"/>
        <v>0</v>
      </c>
      <c r="BL157" s="14" t="s">
        <v>220</v>
      </c>
      <c r="BM157" s="14" t="s">
        <v>280</v>
      </c>
    </row>
    <row r="158" spans="2:65" s="1" customFormat="1" ht="31.5" customHeight="1" x14ac:dyDescent="0.3">
      <c r="B158" s="132"/>
      <c r="C158" s="161" t="s">
        <v>282</v>
      </c>
      <c r="D158" s="161" t="s">
        <v>217</v>
      </c>
      <c r="E158" s="162"/>
      <c r="F158" s="246" t="s">
        <v>1542</v>
      </c>
      <c r="G158" s="247"/>
      <c r="H158" s="247"/>
      <c r="I158" s="247"/>
      <c r="J158" s="163" t="s">
        <v>297</v>
      </c>
      <c r="K158" s="164">
        <v>2</v>
      </c>
      <c r="L158" s="233">
        <v>0</v>
      </c>
      <c r="M158" s="247"/>
      <c r="N158" s="248">
        <f t="shared" si="1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16"/>
        <v>0</v>
      </c>
      <c r="X158" s="166">
        <v>2.0799999999999999E-2</v>
      </c>
      <c r="Y158" s="166">
        <f t="shared" si="17"/>
        <v>4.1599999999999998E-2</v>
      </c>
      <c r="Z158" s="166">
        <v>0</v>
      </c>
      <c r="AA158" s="167">
        <f t="shared" si="18"/>
        <v>0</v>
      </c>
      <c r="AR158" s="14" t="s">
        <v>220</v>
      </c>
      <c r="AT158" s="14" t="s">
        <v>217</v>
      </c>
      <c r="AU158" s="14" t="s">
        <v>80</v>
      </c>
      <c r="AY158" s="14" t="s">
        <v>216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80</v>
      </c>
      <c r="BK158" s="110">
        <f t="shared" si="24"/>
        <v>0</v>
      </c>
      <c r="BL158" s="14" t="s">
        <v>220</v>
      </c>
      <c r="BM158" s="14" t="s">
        <v>282</v>
      </c>
    </row>
    <row r="159" spans="2:65" s="1" customFormat="1" ht="22.5" customHeight="1" x14ac:dyDescent="0.3">
      <c r="B159" s="132"/>
      <c r="C159" s="161" t="s">
        <v>284</v>
      </c>
      <c r="D159" s="161" t="s">
        <v>217</v>
      </c>
      <c r="E159" s="162"/>
      <c r="F159" s="246" t="s">
        <v>1543</v>
      </c>
      <c r="G159" s="247"/>
      <c r="H159" s="247"/>
      <c r="I159" s="247"/>
      <c r="J159" s="163" t="s">
        <v>297</v>
      </c>
      <c r="K159" s="164">
        <v>12</v>
      </c>
      <c r="L159" s="233">
        <v>0</v>
      </c>
      <c r="M159" s="247"/>
      <c r="N159" s="248">
        <f t="shared" si="1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16"/>
        <v>0</v>
      </c>
      <c r="X159" s="166">
        <v>5.8990000000000001E-2</v>
      </c>
      <c r="Y159" s="166">
        <f t="shared" si="17"/>
        <v>0.70788000000000006</v>
      </c>
      <c r="Z159" s="166">
        <v>0</v>
      </c>
      <c r="AA159" s="167">
        <f t="shared" si="18"/>
        <v>0</v>
      </c>
      <c r="AR159" s="14" t="s">
        <v>220</v>
      </c>
      <c r="AT159" s="14" t="s">
        <v>217</v>
      </c>
      <c r="AU159" s="14" t="s">
        <v>80</v>
      </c>
      <c r="AY159" s="14" t="s">
        <v>216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80</v>
      </c>
      <c r="BK159" s="110">
        <f t="shared" si="24"/>
        <v>0</v>
      </c>
      <c r="BL159" s="14" t="s">
        <v>220</v>
      </c>
      <c r="BM159" s="14" t="s">
        <v>284</v>
      </c>
    </row>
    <row r="160" spans="2:65" s="1" customFormat="1" ht="22.5" customHeight="1" x14ac:dyDescent="0.3">
      <c r="B160" s="132"/>
      <c r="C160" s="168" t="s">
        <v>286</v>
      </c>
      <c r="D160" s="168" t="s">
        <v>250</v>
      </c>
      <c r="E160" s="169"/>
      <c r="F160" s="251" t="s">
        <v>1544</v>
      </c>
      <c r="G160" s="252"/>
      <c r="H160" s="252"/>
      <c r="I160" s="252"/>
      <c r="J160" s="170" t="s">
        <v>297</v>
      </c>
      <c r="K160" s="171">
        <v>12</v>
      </c>
      <c r="L160" s="253">
        <v>0</v>
      </c>
      <c r="M160" s="252"/>
      <c r="N160" s="254">
        <f t="shared" si="15"/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 t="shared" si="16"/>
        <v>0</v>
      </c>
      <c r="X160" s="166">
        <v>7.4999999999999997E-3</v>
      </c>
      <c r="Y160" s="166">
        <f t="shared" si="17"/>
        <v>0.09</v>
      </c>
      <c r="Z160" s="166">
        <v>0</v>
      </c>
      <c r="AA160" s="167">
        <f t="shared" si="18"/>
        <v>0</v>
      </c>
      <c r="AR160" s="14" t="s">
        <v>230</v>
      </c>
      <c r="AT160" s="14" t="s">
        <v>250</v>
      </c>
      <c r="AU160" s="14" t="s">
        <v>80</v>
      </c>
      <c r="AY160" s="14" t="s">
        <v>216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80</v>
      </c>
      <c r="BK160" s="110">
        <f t="shared" si="24"/>
        <v>0</v>
      </c>
      <c r="BL160" s="14" t="s">
        <v>220</v>
      </c>
      <c r="BM160" s="14" t="s">
        <v>286</v>
      </c>
    </row>
    <row r="161" spans="2:65" s="1" customFormat="1" ht="22.5" customHeight="1" x14ac:dyDescent="0.3">
      <c r="B161" s="132"/>
      <c r="C161" s="161" t="s">
        <v>289</v>
      </c>
      <c r="D161" s="161" t="s">
        <v>217</v>
      </c>
      <c r="E161" s="162"/>
      <c r="F161" s="246" t="s">
        <v>1545</v>
      </c>
      <c r="G161" s="247"/>
      <c r="H161" s="247"/>
      <c r="I161" s="247"/>
      <c r="J161" s="163" t="s">
        <v>297</v>
      </c>
      <c r="K161" s="164">
        <v>1</v>
      </c>
      <c r="L161" s="233">
        <v>0</v>
      </c>
      <c r="M161" s="247"/>
      <c r="N161" s="248">
        <f t="shared" si="15"/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si="16"/>
        <v>0</v>
      </c>
      <c r="X161" s="166">
        <v>0.30468000000000001</v>
      </c>
      <c r="Y161" s="166">
        <f t="shared" si="17"/>
        <v>0.30468000000000001</v>
      </c>
      <c r="Z161" s="166">
        <v>0</v>
      </c>
      <c r="AA161" s="167">
        <f t="shared" si="18"/>
        <v>0</v>
      </c>
      <c r="AR161" s="14" t="s">
        <v>220</v>
      </c>
      <c r="AT161" s="14" t="s">
        <v>217</v>
      </c>
      <c r="AU161" s="14" t="s">
        <v>80</v>
      </c>
      <c r="AY161" s="14" t="s">
        <v>216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80</v>
      </c>
      <c r="BK161" s="110">
        <f t="shared" si="24"/>
        <v>0</v>
      </c>
      <c r="BL161" s="14" t="s">
        <v>220</v>
      </c>
      <c r="BM161" s="14" t="s">
        <v>289</v>
      </c>
    </row>
    <row r="162" spans="2:65" s="1" customFormat="1" ht="22.5" customHeight="1" x14ac:dyDescent="0.3">
      <c r="B162" s="132"/>
      <c r="C162" s="168" t="s">
        <v>291</v>
      </c>
      <c r="D162" s="168" t="s">
        <v>250</v>
      </c>
      <c r="E162" s="169"/>
      <c r="F162" s="251" t="s">
        <v>1546</v>
      </c>
      <c r="G162" s="252"/>
      <c r="H162" s="252"/>
      <c r="I162" s="252"/>
      <c r="J162" s="170" t="s">
        <v>297</v>
      </c>
      <c r="K162" s="171">
        <v>1</v>
      </c>
      <c r="L162" s="253">
        <v>0</v>
      </c>
      <c r="M162" s="252"/>
      <c r="N162" s="254">
        <f t="shared" si="1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16"/>
        <v>0</v>
      </c>
      <c r="X162" s="166">
        <v>3.2000000000000001E-2</v>
      </c>
      <c r="Y162" s="166">
        <f t="shared" si="17"/>
        <v>3.2000000000000001E-2</v>
      </c>
      <c r="Z162" s="166">
        <v>0</v>
      </c>
      <c r="AA162" s="167">
        <f t="shared" si="18"/>
        <v>0</v>
      </c>
      <c r="AR162" s="14" t="s">
        <v>230</v>
      </c>
      <c r="AT162" s="14" t="s">
        <v>250</v>
      </c>
      <c r="AU162" s="14" t="s">
        <v>80</v>
      </c>
      <c r="AY162" s="14" t="s">
        <v>216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80</v>
      </c>
      <c r="BK162" s="110">
        <f t="shared" si="24"/>
        <v>0</v>
      </c>
      <c r="BL162" s="14" t="s">
        <v>220</v>
      </c>
      <c r="BM162" s="14" t="s">
        <v>291</v>
      </c>
    </row>
    <row r="163" spans="2:65" s="1" customFormat="1" ht="22.5" customHeight="1" x14ac:dyDescent="0.3">
      <c r="B163" s="132"/>
      <c r="C163" s="161" t="s">
        <v>293</v>
      </c>
      <c r="D163" s="161" t="s">
        <v>217</v>
      </c>
      <c r="E163" s="162"/>
      <c r="F163" s="246" t="s">
        <v>1547</v>
      </c>
      <c r="G163" s="247"/>
      <c r="H163" s="247"/>
      <c r="I163" s="247"/>
      <c r="J163" s="163" t="s">
        <v>369</v>
      </c>
      <c r="K163" s="164">
        <v>656</v>
      </c>
      <c r="L163" s="233">
        <v>0</v>
      </c>
      <c r="M163" s="247"/>
      <c r="N163" s="248">
        <f t="shared" si="1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16"/>
        <v>0</v>
      </c>
      <c r="X163" s="166">
        <v>8.0000000000000007E-5</v>
      </c>
      <c r="Y163" s="166">
        <f t="shared" si="17"/>
        <v>5.2480000000000006E-2</v>
      </c>
      <c r="Z163" s="166">
        <v>0</v>
      </c>
      <c r="AA163" s="167">
        <f t="shared" si="18"/>
        <v>0</v>
      </c>
      <c r="AR163" s="14" t="s">
        <v>220</v>
      </c>
      <c r="AT163" s="14" t="s">
        <v>217</v>
      </c>
      <c r="AU163" s="14" t="s">
        <v>80</v>
      </c>
      <c r="AY163" s="14" t="s">
        <v>216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80</v>
      </c>
      <c r="BK163" s="110">
        <f t="shared" si="24"/>
        <v>0</v>
      </c>
      <c r="BL163" s="14" t="s">
        <v>220</v>
      </c>
      <c r="BM163" s="14" t="s">
        <v>293</v>
      </c>
    </row>
    <row r="164" spans="2:65" s="10" customFormat="1" ht="29.85" customHeight="1" x14ac:dyDescent="0.3">
      <c r="B164" s="150"/>
      <c r="C164" s="151"/>
      <c r="D164" s="160" t="s">
        <v>176</v>
      </c>
      <c r="E164" s="160"/>
      <c r="F164" s="160"/>
      <c r="G164" s="160"/>
      <c r="H164" s="160"/>
      <c r="I164" s="160"/>
      <c r="J164" s="160"/>
      <c r="K164" s="160"/>
      <c r="L164" s="160"/>
      <c r="M164" s="160"/>
      <c r="N164" s="242">
        <f>BK164</f>
        <v>0</v>
      </c>
      <c r="O164" s="243"/>
      <c r="P164" s="243"/>
      <c r="Q164" s="243"/>
      <c r="R164" s="153"/>
      <c r="T164" s="154"/>
      <c r="U164" s="151"/>
      <c r="V164" s="151"/>
      <c r="W164" s="155">
        <f>W165</f>
        <v>0</v>
      </c>
      <c r="X164" s="151"/>
      <c r="Y164" s="155">
        <f>Y165</f>
        <v>0</v>
      </c>
      <c r="Z164" s="151"/>
      <c r="AA164" s="156">
        <f>AA165</f>
        <v>0</v>
      </c>
      <c r="AR164" s="157" t="s">
        <v>76</v>
      </c>
      <c r="AT164" s="158" t="s">
        <v>68</v>
      </c>
      <c r="AU164" s="158" t="s">
        <v>76</v>
      </c>
      <c r="AY164" s="157" t="s">
        <v>216</v>
      </c>
      <c r="BK164" s="159">
        <f>BK165</f>
        <v>0</v>
      </c>
    </row>
    <row r="165" spans="2:65" s="1" customFormat="1" ht="31.5" customHeight="1" x14ac:dyDescent="0.3">
      <c r="B165" s="132"/>
      <c r="C165" s="161" t="s">
        <v>295</v>
      </c>
      <c r="D165" s="161" t="s">
        <v>217</v>
      </c>
      <c r="E165" s="162"/>
      <c r="F165" s="246" t="s">
        <v>1548</v>
      </c>
      <c r="G165" s="247"/>
      <c r="H165" s="247"/>
      <c r="I165" s="247"/>
      <c r="J165" s="163" t="s">
        <v>245</v>
      </c>
      <c r="K165" s="164">
        <v>343.93200000000002</v>
      </c>
      <c r="L165" s="233">
        <v>0</v>
      </c>
      <c r="M165" s="247"/>
      <c r="N165" s="248">
        <f>ROUND(L165*K165,2)</f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R165" s="14" t="s">
        <v>220</v>
      </c>
      <c r="AT165" s="14" t="s">
        <v>217</v>
      </c>
      <c r="AU165" s="14" t="s">
        <v>80</v>
      </c>
      <c r="AY165" s="14" t="s">
        <v>216</v>
      </c>
      <c r="BE165" s="110">
        <f>IF(U165="základná",N165,0)</f>
        <v>0</v>
      </c>
      <c r="BF165" s="110">
        <f>IF(U165="znížená",N165,0)</f>
        <v>0</v>
      </c>
      <c r="BG165" s="110">
        <f>IF(U165="zákl. prenesená",N165,0)</f>
        <v>0</v>
      </c>
      <c r="BH165" s="110">
        <f>IF(U165="zníž. prenesená",N165,0)</f>
        <v>0</v>
      </c>
      <c r="BI165" s="110">
        <f>IF(U165="nulová",N165,0)</f>
        <v>0</v>
      </c>
      <c r="BJ165" s="14" t="s">
        <v>80</v>
      </c>
      <c r="BK165" s="110">
        <f>ROUND(L165*K165,2)</f>
        <v>0</v>
      </c>
      <c r="BL165" s="14" t="s">
        <v>220</v>
      </c>
      <c r="BM165" s="14" t="s">
        <v>295</v>
      </c>
    </row>
    <row r="166" spans="2:65" s="1" customFormat="1" ht="49.9" customHeight="1" x14ac:dyDescent="0.35">
      <c r="B166" s="31"/>
      <c r="C166" s="32"/>
      <c r="D166" s="152" t="s">
        <v>874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249">
        <f t="shared" ref="N166:N171" si="25">BK166</f>
        <v>0</v>
      </c>
      <c r="O166" s="250"/>
      <c r="P166" s="250"/>
      <c r="Q166" s="250"/>
      <c r="R166" s="33"/>
      <c r="T166" s="70"/>
      <c r="U166" s="32"/>
      <c r="V166" s="32"/>
      <c r="W166" s="32"/>
      <c r="X166" s="32"/>
      <c r="Y166" s="32"/>
      <c r="Z166" s="32"/>
      <c r="AA166" s="71"/>
      <c r="AT166" s="14" t="s">
        <v>68</v>
      </c>
      <c r="AU166" s="14" t="s">
        <v>69</v>
      </c>
      <c r="AY166" s="14" t="s">
        <v>875</v>
      </c>
      <c r="BK166" s="110">
        <f>SUM(BK167:BK171)</f>
        <v>0</v>
      </c>
    </row>
    <row r="167" spans="2:65" s="1" customFormat="1" ht="22.35" customHeight="1" x14ac:dyDescent="0.3">
      <c r="B167" s="31"/>
      <c r="C167" s="173" t="s">
        <v>3</v>
      </c>
      <c r="D167" s="173" t="s">
        <v>217</v>
      </c>
      <c r="E167" s="174"/>
      <c r="F167" s="231" t="s">
        <v>3</v>
      </c>
      <c r="G167" s="232"/>
      <c r="H167" s="232"/>
      <c r="I167" s="232"/>
      <c r="J167" s="175" t="s">
        <v>3</v>
      </c>
      <c r="K167" s="172"/>
      <c r="L167" s="233"/>
      <c r="M167" s="234"/>
      <c r="N167" s="235">
        <f t="shared" si="25"/>
        <v>0</v>
      </c>
      <c r="O167" s="234"/>
      <c r="P167" s="234"/>
      <c r="Q167" s="234"/>
      <c r="R167" s="33"/>
      <c r="T167" s="165" t="s">
        <v>3</v>
      </c>
      <c r="U167" s="176" t="s">
        <v>36</v>
      </c>
      <c r="V167" s="32"/>
      <c r="W167" s="32"/>
      <c r="X167" s="32"/>
      <c r="Y167" s="32"/>
      <c r="Z167" s="32"/>
      <c r="AA167" s="71"/>
      <c r="AT167" s="14" t="s">
        <v>875</v>
      </c>
      <c r="AU167" s="14" t="s">
        <v>76</v>
      </c>
      <c r="AY167" s="14" t="s">
        <v>875</v>
      </c>
      <c r="BE167" s="110">
        <f>IF(U167="základná",N167,0)</f>
        <v>0</v>
      </c>
      <c r="BF167" s="110">
        <f>IF(U167="znížená",N167,0)</f>
        <v>0</v>
      </c>
      <c r="BG167" s="110">
        <f>IF(U167="zákl. prenesená",N167,0)</f>
        <v>0</v>
      </c>
      <c r="BH167" s="110">
        <f>IF(U167="zníž. prenesená",N167,0)</f>
        <v>0</v>
      </c>
      <c r="BI167" s="110">
        <f>IF(U167="nulová",N167,0)</f>
        <v>0</v>
      </c>
      <c r="BJ167" s="14" t="s">
        <v>80</v>
      </c>
      <c r="BK167" s="110">
        <f>L167*K167</f>
        <v>0</v>
      </c>
    </row>
    <row r="168" spans="2:65" s="1" customFormat="1" ht="22.35" customHeight="1" x14ac:dyDescent="0.3">
      <c r="B168" s="31"/>
      <c r="C168" s="173" t="s">
        <v>3</v>
      </c>
      <c r="D168" s="173" t="s">
        <v>217</v>
      </c>
      <c r="E168" s="174"/>
      <c r="F168" s="231" t="s">
        <v>3</v>
      </c>
      <c r="G168" s="232"/>
      <c r="H168" s="232"/>
      <c r="I168" s="232"/>
      <c r="J168" s="175" t="s">
        <v>3</v>
      </c>
      <c r="K168" s="172"/>
      <c r="L168" s="233"/>
      <c r="M168" s="234"/>
      <c r="N168" s="235">
        <f t="shared" si="25"/>
        <v>0</v>
      </c>
      <c r="O168" s="234"/>
      <c r="P168" s="234"/>
      <c r="Q168" s="234"/>
      <c r="R168" s="33"/>
      <c r="T168" s="165" t="s">
        <v>3</v>
      </c>
      <c r="U168" s="176" t="s">
        <v>36</v>
      </c>
      <c r="V168" s="32"/>
      <c r="W168" s="32"/>
      <c r="X168" s="32"/>
      <c r="Y168" s="32"/>
      <c r="Z168" s="32"/>
      <c r="AA168" s="71"/>
      <c r="AT168" s="14" t="s">
        <v>875</v>
      </c>
      <c r="AU168" s="14" t="s">
        <v>76</v>
      </c>
      <c r="AY168" s="14" t="s">
        <v>875</v>
      </c>
      <c r="BE168" s="110">
        <f>IF(U168="základná",N168,0)</f>
        <v>0</v>
      </c>
      <c r="BF168" s="110">
        <f>IF(U168="znížená",N168,0)</f>
        <v>0</v>
      </c>
      <c r="BG168" s="110">
        <f>IF(U168="zákl. prenesená",N168,0)</f>
        <v>0</v>
      </c>
      <c r="BH168" s="110">
        <f>IF(U168="zníž. prenesená",N168,0)</f>
        <v>0</v>
      </c>
      <c r="BI168" s="110">
        <f>IF(U168="nulová",N168,0)</f>
        <v>0</v>
      </c>
      <c r="BJ168" s="14" t="s">
        <v>80</v>
      </c>
      <c r="BK168" s="110">
        <f>L168*K168</f>
        <v>0</v>
      </c>
    </row>
    <row r="169" spans="2:65" s="1" customFormat="1" ht="22.35" customHeight="1" x14ac:dyDescent="0.3">
      <c r="B169" s="31"/>
      <c r="C169" s="173" t="s">
        <v>3</v>
      </c>
      <c r="D169" s="173" t="s">
        <v>217</v>
      </c>
      <c r="E169" s="174"/>
      <c r="F169" s="231" t="s">
        <v>3</v>
      </c>
      <c r="G169" s="232"/>
      <c r="H169" s="232"/>
      <c r="I169" s="232"/>
      <c r="J169" s="175" t="s">
        <v>3</v>
      </c>
      <c r="K169" s="172"/>
      <c r="L169" s="233"/>
      <c r="M169" s="234"/>
      <c r="N169" s="235">
        <f t="shared" si="25"/>
        <v>0</v>
      </c>
      <c r="O169" s="234"/>
      <c r="P169" s="234"/>
      <c r="Q169" s="234"/>
      <c r="R169" s="33"/>
      <c r="T169" s="165" t="s">
        <v>3</v>
      </c>
      <c r="U169" s="176" t="s">
        <v>36</v>
      </c>
      <c r="V169" s="32"/>
      <c r="W169" s="32"/>
      <c r="X169" s="32"/>
      <c r="Y169" s="32"/>
      <c r="Z169" s="32"/>
      <c r="AA169" s="71"/>
      <c r="AT169" s="14" t="s">
        <v>875</v>
      </c>
      <c r="AU169" s="14" t="s">
        <v>76</v>
      </c>
      <c r="AY169" s="14" t="s">
        <v>875</v>
      </c>
      <c r="BE169" s="110">
        <f>IF(U169="základná",N169,0)</f>
        <v>0</v>
      </c>
      <c r="BF169" s="110">
        <f>IF(U169="znížená",N169,0)</f>
        <v>0</v>
      </c>
      <c r="BG169" s="110">
        <f>IF(U169="zákl. prenesená",N169,0)</f>
        <v>0</v>
      </c>
      <c r="BH169" s="110">
        <f>IF(U169="zníž. prenesená",N169,0)</f>
        <v>0</v>
      </c>
      <c r="BI169" s="110">
        <f>IF(U169="nulová",N169,0)</f>
        <v>0</v>
      </c>
      <c r="BJ169" s="14" t="s">
        <v>80</v>
      </c>
      <c r="BK169" s="110">
        <f>L169*K169</f>
        <v>0</v>
      </c>
    </row>
    <row r="170" spans="2:65" s="1" customFormat="1" ht="22.35" customHeight="1" x14ac:dyDescent="0.3">
      <c r="B170" s="31"/>
      <c r="C170" s="173" t="s">
        <v>3</v>
      </c>
      <c r="D170" s="173" t="s">
        <v>217</v>
      </c>
      <c r="E170" s="174"/>
      <c r="F170" s="231" t="s">
        <v>3</v>
      </c>
      <c r="G170" s="232"/>
      <c r="H170" s="232"/>
      <c r="I170" s="232"/>
      <c r="J170" s="175" t="s">
        <v>3</v>
      </c>
      <c r="K170" s="172"/>
      <c r="L170" s="233"/>
      <c r="M170" s="234"/>
      <c r="N170" s="235">
        <f t="shared" si="25"/>
        <v>0</v>
      </c>
      <c r="O170" s="234"/>
      <c r="P170" s="234"/>
      <c r="Q170" s="234"/>
      <c r="R170" s="33"/>
      <c r="T170" s="165" t="s">
        <v>3</v>
      </c>
      <c r="U170" s="176" t="s">
        <v>36</v>
      </c>
      <c r="V170" s="32"/>
      <c r="W170" s="32"/>
      <c r="X170" s="32"/>
      <c r="Y170" s="32"/>
      <c r="Z170" s="32"/>
      <c r="AA170" s="71"/>
      <c r="AT170" s="14" t="s">
        <v>875</v>
      </c>
      <c r="AU170" s="14" t="s">
        <v>76</v>
      </c>
      <c r="AY170" s="14" t="s">
        <v>875</v>
      </c>
      <c r="BE170" s="110">
        <f>IF(U170="základná",N170,0)</f>
        <v>0</v>
      </c>
      <c r="BF170" s="110">
        <f>IF(U170="znížená",N170,0)</f>
        <v>0</v>
      </c>
      <c r="BG170" s="110">
        <f>IF(U170="zákl. prenesená",N170,0)</f>
        <v>0</v>
      </c>
      <c r="BH170" s="110">
        <f>IF(U170="zníž. prenesená",N170,0)</f>
        <v>0</v>
      </c>
      <c r="BI170" s="110">
        <f>IF(U170="nulová",N170,0)</f>
        <v>0</v>
      </c>
      <c r="BJ170" s="14" t="s">
        <v>80</v>
      </c>
      <c r="BK170" s="110">
        <f>L170*K170</f>
        <v>0</v>
      </c>
    </row>
    <row r="171" spans="2:65" s="1" customFormat="1" ht="22.35" customHeight="1" x14ac:dyDescent="0.3">
      <c r="B171" s="31"/>
      <c r="C171" s="173" t="s">
        <v>3</v>
      </c>
      <c r="D171" s="173" t="s">
        <v>217</v>
      </c>
      <c r="E171" s="174" t="s">
        <v>3</v>
      </c>
      <c r="F171" s="231" t="s">
        <v>3</v>
      </c>
      <c r="G171" s="232"/>
      <c r="H171" s="232"/>
      <c r="I171" s="232"/>
      <c r="J171" s="175" t="s">
        <v>3</v>
      </c>
      <c r="K171" s="172"/>
      <c r="L171" s="233"/>
      <c r="M171" s="234"/>
      <c r="N171" s="235">
        <f t="shared" si="25"/>
        <v>0</v>
      </c>
      <c r="O171" s="234"/>
      <c r="P171" s="234"/>
      <c r="Q171" s="234"/>
      <c r="R171" s="33"/>
      <c r="T171" s="165" t="s">
        <v>3</v>
      </c>
      <c r="U171" s="176" t="s">
        <v>36</v>
      </c>
      <c r="V171" s="52"/>
      <c r="W171" s="52"/>
      <c r="X171" s="52"/>
      <c r="Y171" s="52"/>
      <c r="Z171" s="52"/>
      <c r="AA171" s="54"/>
      <c r="AT171" s="14" t="s">
        <v>875</v>
      </c>
      <c r="AU171" s="14" t="s">
        <v>76</v>
      </c>
      <c r="AY171" s="14" t="s">
        <v>875</v>
      </c>
      <c r="BE171" s="110">
        <f>IF(U171="základná",N171,0)</f>
        <v>0</v>
      </c>
      <c r="BF171" s="110">
        <f>IF(U171="znížená",N171,0)</f>
        <v>0</v>
      </c>
      <c r="BG171" s="110">
        <f>IF(U171="zákl. prenesená",N171,0)</f>
        <v>0</v>
      </c>
      <c r="BH171" s="110">
        <f>IF(U171="zníž. prenesená",N171,0)</f>
        <v>0</v>
      </c>
      <c r="BI171" s="110">
        <f>IF(U171="nulová",N171,0)</f>
        <v>0</v>
      </c>
      <c r="BJ171" s="14" t="s">
        <v>80</v>
      </c>
      <c r="BK171" s="110">
        <f>L171*K171</f>
        <v>0</v>
      </c>
    </row>
    <row r="172" spans="2:65" s="1" customFormat="1" ht="6.95" customHeight="1" x14ac:dyDescent="0.3"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7"/>
    </row>
  </sheetData>
  <mergeCells count="20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5:I165"/>
    <mergeCell ref="L165:M165"/>
    <mergeCell ref="N165:Q165"/>
    <mergeCell ref="F167:I167"/>
    <mergeCell ref="L167:M167"/>
    <mergeCell ref="N167:Q167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H1:K1"/>
    <mergeCell ref="S2:AC2"/>
    <mergeCell ref="F171:I171"/>
    <mergeCell ref="L171:M171"/>
    <mergeCell ref="N171:Q171"/>
    <mergeCell ref="N123:Q123"/>
    <mergeCell ref="N124:Q124"/>
    <mergeCell ref="N125:Q125"/>
    <mergeCell ref="N139:Q139"/>
    <mergeCell ref="N141:Q141"/>
    <mergeCell ref="N164:Q164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3:I163"/>
    <mergeCell ref="L163:M163"/>
    <mergeCell ref="N163:Q163"/>
  </mergeCells>
  <dataValidations count="2">
    <dataValidation type="list" allowBlank="1" showInputMessage="1" showErrorMessage="1" error="Povolené sú hodnoty K a M." sqref="D167:D172">
      <formula1>"K,M"</formula1>
    </dataValidation>
    <dataValidation type="list" allowBlank="1" showInputMessage="1" showErrorMessage="1" error="Povolené sú hodnoty základná, znížená, nulová." sqref="U167:U172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2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7"/>
  <sheetViews>
    <sheetView showGridLines="0" workbookViewId="0">
      <pane ySplit="1" topLeftCell="A195" activePane="bottomLeft" state="frozen"/>
      <selection pane="bottomLeft" activeCell="E132" sqref="E132:E20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133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1549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N103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ROUND((((SUM(BE103:BE110)+SUM(BE129:BE200))+SUM(BE202:BE206))),2)</f>
        <v>0</v>
      </c>
      <c r="I33" s="185"/>
      <c r="J33" s="185"/>
      <c r="K33" s="32"/>
      <c r="L33" s="32"/>
      <c r="M33" s="267">
        <f>ROUND(((ROUND((SUM(BE103:BE110)+SUM(BE129:BE200)), 2)*F33)+SUM(BE202:BE206)*F33),2)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ROUND((((SUM(BF103:BF110)+SUM(BF129:BF200))+SUM(BF202:BF206))),2)</f>
        <v>0</v>
      </c>
      <c r="I34" s="185"/>
      <c r="J34" s="185"/>
      <c r="K34" s="32"/>
      <c r="L34" s="32"/>
      <c r="M34" s="267">
        <f>ROUND(((ROUND((SUM(BF103:BF110)+SUM(BF129:BF200)), 2)*F34)+SUM(BF202:BF206)*F34),2)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ROUND((((SUM(BG103:BG110)+SUM(BG129:BG200))+SUM(BG202:BG206))),2)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ROUND((((SUM(BH103:BH110)+SUM(BH129:BH200))+SUM(BH202:BH206))),2)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ROUND((((SUM(BI103:BI110)+SUM(BI129:BI200))+SUM(BI202:BI206))),2)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11 - SO 404 Nádrž požiarnej vody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47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N129</f>
        <v>0</v>
      </c>
      <c r="O89" s="185"/>
      <c r="P89" s="185"/>
      <c r="Q89" s="185"/>
      <c r="R89" s="33"/>
      <c r="AU89" s="14" t="s">
        <v>167</v>
      </c>
    </row>
    <row r="90" spans="2:47" s="7" customFormat="1" ht="24.95" customHeight="1" x14ac:dyDescent="0.3">
      <c r="B90" s="124"/>
      <c r="C90" s="125"/>
      <c r="D90" s="126" t="s">
        <v>168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N130</f>
        <v>0</v>
      </c>
      <c r="O90" s="263"/>
      <c r="P90" s="263"/>
      <c r="Q90" s="263"/>
      <c r="R90" s="127"/>
    </row>
    <row r="91" spans="2:47" s="8" customFormat="1" ht="19.899999999999999" customHeight="1" x14ac:dyDescent="0.3">
      <c r="B91" s="128"/>
      <c r="C91" s="95"/>
      <c r="D91" s="106" t="s">
        <v>169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N131</f>
        <v>0</v>
      </c>
      <c r="O91" s="191"/>
      <c r="P91" s="191"/>
      <c r="Q91" s="191"/>
      <c r="R91" s="129"/>
    </row>
    <row r="92" spans="2:47" s="8" customFormat="1" ht="19.899999999999999" customHeight="1" x14ac:dyDescent="0.3">
      <c r="B92" s="128"/>
      <c r="C92" s="95"/>
      <c r="D92" s="106" t="s">
        <v>171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N143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174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N160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1277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N169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175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N174</f>
        <v>0</v>
      </c>
      <c r="O95" s="191"/>
      <c r="P95" s="191"/>
      <c r="Q95" s="191"/>
      <c r="R95" s="129"/>
    </row>
    <row r="96" spans="2:47" s="8" customFormat="1" ht="19.899999999999999" customHeight="1" x14ac:dyDescent="0.3">
      <c r="B96" s="128"/>
      <c r="C96" s="95"/>
      <c r="D96" s="106" t="s">
        <v>176</v>
      </c>
      <c r="E96" s="95"/>
      <c r="F96" s="95"/>
      <c r="G96" s="95"/>
      <c r="H96" s="95"/>
      <c r="I96" s="95"/>
      <c r="J96" s="95"/>
      <c r="K96" s="95"/>
      <c r="L96" s="95"/>
      <c r="M96" s="95"/>
      <c r="N96" s="187">
        <f>N178</f>
        <v>0</v>
      </c>
      <c r="O96" s="191"/>
      <c r="P96" s="191"/>
      <c r="Q96" s="191"/>
      <c r="R96" s="129"/>
    </row>
    <row r="97" spans="2:65" s="7" customFormat="1" ht="24.95" customHeight="1" x14ac:dyDescent="0.3">
      <c r="B97" s="124"/>
      <c r="C97" s="125"/>
      <c r="D97" s="126" t="s">
        <v>177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9">
        <f>N180</f>
        <v>0</v>
      </c>
      <c r="O97" s="263"/>
      <c r="P97" s="263"/>
      <c r="Q97" s="263"/>
      <c r="R97" s="127"/>
    </row>
    <row r="98" spans="2:65" s="8" customFormat="1" ht="19.899999999999999" customHeight="1" x14ac:dyDescent="0.3">
      <c r="B98" s="128"/>
      <c r="C98" s="95"/>
      <c r="D98" s="106" t="s">
        <v>178</v>
      </c>
      <c r="E98" s="95"/>
      <c r="F98" s="95"/>
      <c r="G98" s="95"/>
      <c r="H98" s="95"/>
      <c r="I98" s="95"/>
      <c r="J98" s="95"/>
      <c r="K98" s="95"/>
      <c r="L98" s="95"/>
      <c r="M98" s="95"/>
      <c r="N98" s="187">
        <f>N181</f>
        <v>0</v>
      </c>
      <c r="O98" s="191"/>
      <c r="P98" s="191"/>
      <c r="Q98" s="191"/>
      <c r="R98" s="129"/>
    </row>
    <row r="99" spans="2:65" s="8" customFormat="1" ht="19.899999999999999" customHeight="1" x14ac:dyDescent="0.3">
      <c r="B99" s="128"/>
      <c r="C99" s="95"/>
      <c r="D99" s="106" t="s">
        <v>186</v>
      </c>
      <c r="E99" s="95"/>
      <c r="F99" s="95"/>
      <c r="G99" s="95"/>
      <c r="H99" s="95"/>
      <c r="I99" s="95"/>
      <c r="J99" s="95"/>
      <c r="K99" s="95"/>
      <c r="L99" s="95"/>
      <c r="M99" s="95"/>
      <c r="N99" s="187">
        <f>N194</f>
        <v>0</v>
      </c>
      <c r="O99" s="191"/>
      <c r="P99" s="191"/>
      <c r="Q99" s="191"/>
      <c r="R99" s="129"/>
    </row>
    <row r="100" spans="2:65" s="8" customFormat="1" ht="19.899999999999999" customHeight="1" x14ac:dyDescent="0.3">
      <c r="B100" s="128"/>
      <c r="C100" s="95"/>
      <c r="D100" s="106" t="s">
        <v>192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187">
        <f>N199</f>
        <v>0</v>
      </c>
      <c r="O100" s="191"/>
      <c r="P100" s="191"/>
      <c r="Q100" s="191"/>
      <c r="R100" s="129"/>
    </row>
    <row r="101" spans="2:65" s="7" customFormat="1" ht="21.75" customHeight="1" x14ac:dyDescent="0.35">
      <c r="B101" s="124"/>
      <c r="C101" s="125"/>
      <c r="D101" s="126" t="s">
        <v>193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38">
        <f>N201</f>
        <v>0</v>
      </c>
      <c r="O101" s="263"/>
      <c r="P101" s="263"/>
      <c r="Q101" s="263"/>
      <c r="R101" s="127"/>
    </row>
    <row r="102" spans="2:65" s="1" customFormat="1" ht="21.75" customHeigh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29.25" customHeight="1" x14ac:dyDescent="0.3">
      <c r="B103" s="31"/>
      <c r="C103" s="123" t="s">
        <v>194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264">
        <f>ROUND(N104+N105+N106+N107+N108+N109,2)</f>
        <v>0</v>
      </c>
      <c r="O103" s="185"/>
      <c r="P103" s="185"/>
      <c r="Q103" s="185"/>
      <c r="R103" s="33"/>
      <c r="T103" s="130"/>
      <c r="U103" s="131" t="s">
        <v>33</v>
      </c>
    </row>
    <row r="104" spans="2:65" s="1" customFormat="1" ht="18" customHeight="1" x14ac:dyDescent="0.3">
      <c r="B104" s="132"/>
      <c r="C104" s="133"/>
      <c r="D104" s="184" t="s">
        <v>195</v>
      </c>
      <c r="E104" s="260"/>
      <c r="F104" s="260"/>
      <c r="G104" s="260"/>
      <c r="H104" s="260"/>
      <c r="I104" s="133"/>
      <c r="J104" s="133"/>
      <c r="K104" s="133"/>
      <c r="L104" s="133"/>
      <c r="M104" s="133"/>
      <c r="N104" s="186">
        <f>ROUND(N89*T104,2)</f>
        <v>0</v>
      </c>
      <c r="O104" s="260"/>
      <c r="P104" s="260"/>
      <c r="Q104" s="260"/>
      <c r="R104" s="134"/>
      <c r="S104" s="133"/>
      <c r="T104" s="135"/>
      <c r="U104" s="136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140</v>
      </c>
      <c r="AZ104" s="137"/>
      <c r="BA104" s="137"/>
      <c r="BB104" s="137"/>
      <c r="BC104" s="137"/>
      <c r="BD104" s="137"/>
      <c r="BE104" s="139">
        <f t="shared" ref="BE104:BE109" si="0">IF(U104="základná",N104,0)</f>
        <v>0</v>
      </c>
      <c r="BF104" s="139">
        <f t="shared" ref="BF104:BF109" si="1">IF(U104="znížená",N104,0)</f>
        <v>0</v>
      </c>
      <c r="BG104" s="139">
        <f t="shared" ref="BG104:BG109" si="2">IF(U104="zákl. prenesená",N104,0)</f>
        <v>0</v>
      </c>
      <c r="BH104" s="139">
        <f t="shared" ref="BH104:BH109" si="3">IF(U104="zníž. prenesená",N104,0)</f>
        <v>0</v>
      </c>
      <c r="BI104" s="139">
        <f t="shared" ref="BI104:BI109" si="4">IF(U104="nulová",N104,0)</f>
        <v>0</v>
      </c>
      <c r="BJ104" s="138" t="s">
        <v>80</v>
      </c>
      <c r="BK104" s="137"/>
      <c r="BL104" s="137"/>
      <c r="BM104" s="137"/>
    </row>
    <row r="105" spans="2:65" s="1" customFormat="1" ht="18" customHeight="1" x14ac:dyDescent="0.3">
      <c r="B105" s="132"/>
      <c r="C105" s="133"/>
      <c r="D105" s="184" t="s">
        <v>196</v>
      </c>
      <c r="E105" s="260"/>
      <c r="F105" s="260"/>
      <c r="G105" s="260"/>
      <c r="H105" s="260"/>
      <c r="I105" s="133"/>
      <c r="J105" s="133"/>
      <c r="K105" s="133"/>
      <c r="L105" s="133"/>
      <c r="M105" s="133"/>
      <c r="N105" s="186">
        <f>ROUND(N89*T105,2)</f>
        <v>0</v>
      </c>
      <c r="O105" s="260"/>
      <c r="P105" s="260"/>
      <c r="Q105" s="260"/>
      <c r="R105" s="134"/>
      <c r="S105" s="133"/>
      <c r="T105" s="135"/>
      <c r="U105" s="136" t="s">
        <v>36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140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80</v>
      </c>
      <c r="BK105" s="137"/>
      <c r="BL105" s="137"/>
      <c r="BM105" s="137"/>
    </row>
    <row r="106" spans="2:65" s="1" customFormat="1" ht="18" customHeight="1" x14ac:dyDescent="0.3">
      <c r="B106" s="132"/>
      <c r="C106" s="133"/>
      <c r="D106" s="184" t="s">
        <v>197</v>
      </c>
      <c r="E106" s="260"/>
      <c r="F106" s="260"/>
      <c r="G106" s="260"/>
      <c r="H106" s="260"/>
      <c r="I106" s="133"/>
      <c r="J106" s="133"/>
      <c r="K106" s="133"/>
      <c r="L106" s="133"/>
      <c r="M106" s="133"/>
      <c r="N106" s="186">
        <f>ROUND(N89*T106,2)</f>
        <v>0</v>
      </c>
      <c r="O106" s="260"/>
      <c r="P106" s="260"/>
      <c r="Q106" s="260"/>
      <c r="R106" s="134"/>
      <c r="S106" s="133"/>
      <c r="T106" s="135"/>
      <c r="U106" s="136" t="s">
        <v>36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140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80</v>
      </c>
      <c r="BK106" s="137"/>
      <c r="BL106" s="137"/>
      <c r="BM106" s="137"/>
    </row>
    <row r="107" spans="2:65" s="1" customFormat="1" ht="18" customHeight="1" x14ac:dyDescent="0.3">
      <c r="B107" s="132"/>
      <c r="C107" s="133"/>
      <c r="D107" s="184" t="s">
        <v>198</v>
      </c>
      <c r="E107" s="260"/>
      <c r="F107" s="260"/>
      <c r="G107" s="260"/>
      <c r="H107" s="260"/>
      <c r="I107" s="133"/>
      <c r="J107" s="133"/>
      <c r="K107" s="133"/>
      <c r="L107" s="133"/>
      <c r="M107" s="133"/>
      <c r="N107" s="186">
        <f>ROUND(N89*T107,2)</f>
        <v>0</v>
      </c>
      <c r="O107" s="260"/>
      <c r="P107" s="260"/>
      <c r="Q107" s="260"/>
      <c r="R107" s="134"/>
      <c r="S107" s="133"/>
      <c r="T107" s="135"/>
      <c r="U107" s="136" t="s">
        <v>36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140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80</v>
      </c>
      <c r="BK107" s="137"/>
      <c r="BL107" s="137"/>
      <c r="BM107" s="137"/>
    </row>
    <row r="108" spans="2:65" s="1" customFormat="1" ht="18" customHeight="1" x14ac:dyDescent="0.3">
      <c r="B108" s="132"/>
      <c r="C108" s="133"/>
      <c r="D108" s="184" t="s">
        <v>199</v>
      </c>
      <c r="E108" s="260"/>
      <c r="F108" s="260"/>
      <c r="G108" s="260"/>
      <c r="H108" s="260"/>
      <c r="I108" s="133"/>
      <c r="J108" s="133"/>
      <c r="K108" s="133"/>
      <c r="L108" s="133"/>
      <c r="M108" s="133"/>
      <c r="N108" s="186">
        <f>ROUND(N89*T108,2)</f>
        <v>0</v>
      </c>
      <c r="O108" s="260"/>
      <c r="P108" s="260"/>
      <c r="Q108" s="260"/>
      <c r="R108" s="134"/>
      <c r="S108" s="133"/>
      <c r="T108" s="135"/>
      <c r="U108" s="136" t="s">
        <v>36</v>
      </c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8" t="s">
        <v>140</v>
      </c>
      <c r="AZ108" s="137"/>
      <c r="BA108" s="137"/>
      <c r="BB108" s="137"/>
      <c r="BC108" s="137"/>
      <c r="BD108" s="137"/>
      <c r="BE108" s="139">
        <f t="shared" si="0"/>
        <v>0</v>
      </c>
      <c r="BF108" s="139">
        <f t="shared" si="1"/>
        <v>0</v>
      </c>
      <c r="BG108" s="139">
        <f t="shared" si="2"/>
        <v>0</v>
      </c>
      <c r="BH108" s="139">
        <f t="shared" si="3"/>
        <v>0</v>
      </c>
      <c r="BI108" s="139">
        <f t="shared" si="4"/>
        <v>0</v>
      </c>
      <c r="BJ108" s="138" t="s">
        <v>80</v>
      </c>
      <c r="BK108" s="137"/>
      <c r="BL108" s="137"/>
      <c r="BM108" s="137"/>
    </row>
    <row r="109" spans="2:65" s="1" customFormat="1" ht="18" customHeight="1" x14ac:dyDescent="0.3">
      <c r="B109" s="132"/>
      <c r="C109" s="133"/>
      <c r="D109" s="140" t="s">
        <v>200</v>
      </c>
      <c r="E109" s="133"/>
      <c r="F109" s="133"/>
      <c r="G109" s="133"/>
      <c r="H109" s="133"/>
      <c r="I109" s="133"/>
      <c r="J109" s="133"/>
      <c r="K109" s="133"/>
      <c r="L109" s="133"/>
      <c r="M109" s="133"/>
      <c r="N109" s="186">
        <f>ROUND(N89*T109,2)</f>
        <v>0</v>
      </c>
      <c r="O109" s="260"/>
      <c r="P109" s="260"/>
      <c r="Q109" s="260"/>
      <c r="R109" s="134"/>
      <c r="S109" s="133"/>
      <c r="T109" s="141"/>
      <c r="U109" s="142" t="s">
        <v>36</v>
      </c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8" t="s">
        <v>201</v>
      </c>
      <c r="AZ109" s="137"/>
      <c r="BA109" s="137"/>
      <c r="BB109" s="137"/>
      <c r="BC109" s="137"/>
      <c r="BD109" s="137"/>
      <c r="BE109" s="139">
        <f t="shared" si="0"/>
        <v>0</v>
      </c>
      <c r="BF109" s="139">
        <f t="shared" si="1"/>
        <v>0</v>
      </c>
      <c r="BG109" s="139">
        <f t="shared" si="2"/>
        <v>0</v>
      </c>
      <c r="BH109" s="139">
        <f t="shared" si="3"/>
        <v>0</v>
      </c>
      <c r="BI109" s="139">
        <f t="shared" si="4"/>
        <v>0</v>
      </c>
      <c r="BJ109" s="138" t="s">
        <v>80</v>
      </c>
      <c r="BK109" s="137"/>
      <c r="BL109" s="137"/>
      <c r="BM109" s="137"/>
    </row>
    <row r="110" spans="2:65" s="1" customFormat="1" x14ac:dyDescent="0.3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5" s="1" customFormat="1" ht="29.25" customHeight="1" x14ac:dyDescent="0.3">
      <c r="B111" s="31"/>
      <c r="C111" s="115" t="s">
        <v>153</v>
      </c>
      <c r="D111" s="116"/>
      <c r="E111" s="116"/>
      <c r="F111" s="116"/>
      <c r="G111" s="116"/>
      <c r="H111" s="116"/>
      <c r="I111" s="116"/>
      <c r="J111" s="116"/>
      <c r="K111" s="116"/>
      <c r="L111" s="190">
        <f>ROUND(SUM(N89+N103),2)</f>
        <v>0</v>
      </c>
      <c r="M111" s="261"/>
      <c r="N111" s="261"/>
      <c r="O111" s="261"/>
      <c r="P111" s="261"/>
      <c r="Q111" s="261"/>
      <c r="R111" s="33"/>
    </row>
    <row r="112" spans="2:65" s="1" customFormat="1" ht="6.95" customHeight="1" x14ac:dyDescent="0.3"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6" spans="2:27" s="1" customFormat="1" ht="6.95" customHeight="1" x14ac:dyDescent="0.3"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spans="2:27" s="1" customFormat="1" ht="36.950000000000003" customHeight="1" x14ac:dyDescent="0.3">
      <c r="B117" s="31"/>
      <c r="C117" s="209" t="s">
        <v>202</v>
      </c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33"/>
    </row>
    <row r="118" spans="2:27" s="1" customFormat="1" ht="6.95" customHeight="1" x14ac:dyDescent="0.3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1" customFormat="1" ht="30" customHeight="1" x14ac:dyDescent="0.3">
      <c r="B119" s="31"/>
      <c r="C119" s="26" t="s">
        <v>15</v>
      </c>
      <c r="D119" s="32"/>
      <c r="E119" s="32"/>
      <c r="F119" s="262" t="str">
        <f>F6</f>
        <v>Cintorín Nitra-Chrenova</v>
      </c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32"/>
      <c r="R119" s="33"/>
    </row>
    <row r="120" spans="2:27" ht="30" customHeight="1" x14ac:dyDescent="0.3">
      <c r="B120" s="18"/>
      <c r="C120" s="26" t="s">
        <v>156</v>
      </c>
      <c r="D120" s="19"/>
      <c r="E120" s="19"/>
      <c r="F120" s="262" t="s">
        <v>157</v>
      </c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19"/>
      <c r="R120" s="20"/>
    </row>
    <row r="121" spans="2:27" s="1" customFormat="1" ht="36.950000000000003" customHeight="1" x14ac:dyDescent="0.3">
      <c r="B121" s="31"/>
      <c r="C121" s="65" t="s">
        <v>158</v>
      </c>
      <c r="D121" s="32"/>
      <c r="E121" s="32"/>
      <c r="F121" s="210" t="str">
        <f>F8</f>
        <v>11 - SO 404 Nádrž požiarnej vody</v>
      </c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32"/>
      <c r="R121" s="33"/>
    </row>
    <row r="122" spans="2:27" s="1" customFormat="1" ht="6.95" customHeight="1" x14ac:dyDescent="0.3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27" s="1" customFormat="1" ht="18" customHeight="1" x14ac:dyDescent="0.3">
      <c r="B123" s="31"/>
      <c r="C123" s="26" t="s">
        <v>18</v>
      </c>
      <c r="D123" s="32"/>
      <c r="E123" s="32"/>
      <c r="F123" s="24" t="str">
        <f>F10</f>
        <v xml:space="preserve"> </v>
      </c>
      <c r="G123" s="32"/>
      <c r="H123" s="32"/>
      <c r="I123" s="32"/>
      <c r="J123" s="32"/>
      <c r="K123" s="26" t="s">
        <v>20</v>
      </c>
      <c r="L123" s="32"/>
      <c r="M123" s="255" t="str">
        <f>IF(O10="","",O10)</f>
        <v>28.2.2017</v>
      </c>
      <c r="N123" s="185"/>
      <c r="O123" s="185"/>
      <c r="P123" s="185"/>
      <c r="Q123" s="32"/>
      <c r="R123" s="33"/>
    </row>
    <row r="124" spans="2:27" s="1" customFormat="1" ht="6.95" customHeight="1" x14ac:dyDescent="0.3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27" s="1" customFormat="1" ht="15" x14ac:dyDescent="0.3">
      <c r="B125" s="31"/>
      <c r="C125" s="26" t="s">
        <v>22</v>
      </c>
      <c r="D125" s="32"/>
      <c r="E125" s="32"/>
      <c r="F125" s="24" t="str">
        <f>E13</f>
        <v xml:space="preserve"> </v>
      </c>
      <c r="G125" s="32"/>
      <c r="H125" s="32"/>
      <c r="I125" s="32"/>
      <c r="J125" s="32"/>
      <c r="K125" s="26" t="s">
        <v>27</v>
      </c>
      <c r="L125" s="32"/>
      <c r="M125" s="222" t="str">
        <f>E19</f>
        <v xml:space="preserve"> </v>
      </c>
      <c r="N125" s="185"/>
      <c r="O125" s="185"/>
      <c r="P125" s="185"/>
      <c r="Q125" s="185"/>
      <c r="R125" s="33"/>
    </row>
    <row r="126" spans="2:27" s="1" customFormat="1" ht="14.45" customHeight="1" x14ac:dyDescent="0.3">
      <c r="B126" s="31"/>
      <c r="C126" s="26" t="s">
        <v>25</v>
      </c>
      <c r="D126" s="32"/>
      <c r="E126" s="32"/>
      <c r="F126" s="24" t="str">
        <f>IF(E16="","",E16)</f>
        <v>Vyplň údaj</v>
      </c>
      <c r="G126" s="32"/>
      <c r="H126" s="32"/>
      <c r="I126" s="32"/>
      <c r="J126" s="32"/>
      <c r="K126" s="26" t="s">
        <v>28</v>
      </c>
      <c r="L126" s="32"/>
      <c r="M126" s="222" t="str">
        <f>E22</f>
        <v xml:space="preserve"> </v>
      </c>
      <c r="N126" s="185"/>
      <c r="O126" s="185"/>
      <c r="P126" s="185"/>
      <c r="Q126" s="185"/>
      <c r="R126" s="33"/>
    </row>
    <row r="127" spans="2:27" s="1" customFormat="1" ht="10.35" customHeight="1" x14ac:dyDescent="0.3"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3"/>
    </row>
    <row r="128" spans="2:27" s="9" customFormat="1" ht="29.25" customHeight="1" x14ac:dyDescent="0.3">
      <c r="B128" s="143"/>
      <c r="C128" s="144" t="s">
        <v>203</v>
      </c>
      <c r="D128" s="145" t="s">
        <v>204</v>
      </c>
      <c r="E128" s="145" t="s">
        <v>51</v>
      </c>
      <c r="F128" s="256" t="s">
        <v>205</v>
      </c>
      <c r="G128" s="257"/>
      <c r="H128" s="257"/>
      <c r="I128" s="257"/>
      <c r="J128" s="145" t="s">
        <v>206</v>
      </c>
      <c r="K128" s="145" t="s">
        <v>207</v>
      </c>
      <c r="L128" s="258" t="s">
        <v>208</v>
      </c>
      <c r="M128" s="257"/>
      <c r="N128" s="256" t="s">
        <v>165</v>
      </c>
      <c r="O128" s="257"/>
      <c r="P128" s="257"/>
      <c r="Q128" s="259"/>
      <c r="R128" s="146"/>
      <c r="T128" s="73" t="s">
        <v>209</v>
      </c>
      <c r="U128" s="74" t="s">
        <v>33</v>
      </c>
      <c r="V128" s="74" t="s">
        <v>210</v>
      </c>
      <c r="W128" s="74" t="s">
        <v>211</v>
      </c>
      <c r="X128" s="74" t="s">
        <v>212</v>
      </c>
      <c r="Y128" s="74" t="s">
        <v>213</v>
      </c>
      <c r="Z128" s="74" t="s">
        <v>214</v>
      </c>
      <c r="AA128" s="75" t="s">
        <v>215</v>
      </c>
    </row>
    <row r="129" spans="2:65" s="1" customFormat="1" ht="29.25" customHeight="1" x14ac:dyDescent="0.35">
      <c r="B129" s="31"/>
      <c r="C129" s="77" t="s">
        <v>162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236">
        <f>BK129</f>
        <v>0</v>
      </c>
      <c r="O129" s="237"/>
      <c r="P129" s="237"/>
      <c r="Q129" s="237"/>
      <c r="R129" s="33"/>
      <c r="T129" s="76"/>
      <c r="U129" s="47"/>
      <c r="V129" s="47"/>
      <c r="W129" s="147">
        <f>W130+W180+W201</f>
        <v>0</v>
      </c>
      <c r="X129" s="47"/>
      <c r="Y129" s="147">
        <f>Y130+Y180+Y201</f>
        <v>61.992569999999951</v>
      </c>
      <c r="Z129" s="47"/>
      <c r="AA129" s="148">
        <f>AA130+AA180+AA201</f>
        <v>0</v>
      </c>
      <c r="AT129" s="14" t="s">
        <v>68</v>
      </c>
      <c r="AU129" s="14" t="s">
        <v>167</v>
      </c>
      <c r="BK129" s="149">
        <f>BK130+BK180+BK201</f>
        <v>0</v>
      </c>
    </row>
    <row r="130" spans="2:65" s="10" customFormat="1" ht="37.35" customHeight="1" x14ac:dyDescent="0.35">
      <c r="B130" s="150"/>
      <c r="C130" s="151"/>
      <c r="D130" s="152" t="s">
        <v>168</v>
      </c>
      <c r="E130" s="152"/>
      <c r="F130" s="152"/>
      <c r="G130" s="152"/>
      <c r="H130" s="152"/>
      <c r="I130" s="152"/>
      <c r="J130" s="152"/>
      <c r="K130" s="152"/>
      <c r="L130" s="152"/>
      <c r="M130" s="152"/>
      <c r="N130" s="238">
        <f>BK130</f>
        <v>0</v>
      </c>
      <c r="O130" s="239"/>
      <c r="P130" s="239"/>
      <c r="Q130" s="239"/>
      <c r="R130" s="153"/>
      <c r="T130" s="154"/>
      <c r="U130" s="151"/>
      <c r="V130" s="151"/>
      <c r="W130" s="155">
        <f>W131+W143+W160+W169+W174+W178</f>
        <v>0</v>
      </c>
      <c r="X130" s="151"/>
      <c r="Y130" s="155">
        <f>Y131+Y143+Y160+Y169+Y174+Y178</f>
        <v>61.587649999999954</v>
      </c>
      <c r="Z130" s="151"/>
      <c r="AA130" s="156">
        <f>AA131+AA143+AA160+AA169+AA174+AA178</f>
        <v>0</v>
      </c>
      <c r="AR130" s="157" t="s">
        <v>76</v>
      </c>
      <c r="AT130" s="158" t="s">
        <v>68</v>
      </c>
      <c r="AU130" s="158" t="s">
        <v>69</v>
      </c>
      <c r="AY130" s="157" t="s">
        <v>216</v>
      </c>
      <c r="BK130" s="159">
        <f>BK131+BK143+BK160+BK169+BK174+BK178</f>
        <v>0</v>
      </c>
    </row>
    <row r="131" spans="2:65" s="10" customFormat="1" ht="19.899999999999999" customHeight="1" x14ac:dyDescent="0.3">
      <c r="B131" s="150"/>
      <c r="C131" s="151"/>
      <c r="D131" s="160" t="s">
        <v>169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240">
        <f>BK131</f>
        <v>0</v>
      </c>
      <c r="O131" s="241"/>
      <c r="P131" s="241"/>
      <c r="Q131" s="241"/>
      <c r="R131" s="153"/>
      <c r="T131" s="154"/>
      <c r="U131" s="151"/>
      <c r="V131" s="151"/>
      <c r="W131" s="155">
        <f>SUM(W132:W142)</f>
        <v>0</v>
      </c>
      <c r="X131" s="151"/>
      <c r="Y131" s="155">
        <f>SUM(Y132:Y142)</f>
        <v>5.881000000000005E-2</v>
      </c>
      <c r="Z131" s="151"/>
      <c r="AA131" s="156">
        <f>SUM(AA132:AA142)</f>
        <v>0</v>
      </c>
      <c r="AR131" s="157" t="s">
        <v>76</v>
      </c>
      <c r="AT131" s="158" t="s">
        <v>68</v>
      </c>
      <c r="AU131" s="158" t="s">
        <v>76</v>
      </c>
      <c r="AY131" s="157" t="s">
        <v>216</v>
      </c>
      <c r="BK131" s="159">
        <f>SUM(BK132:BK142)</f>
        <v>0</v>
      </c>
    </row>
    <row r="132" spans="2:65" s="1" customFormat="1" ht="44.25" customHeight="1" x14ac:dyDescent="0.3">
      <c r="B132" s="132"/>
      <c r="C132" s="161" t="s">
        <v>76</v>
      </c>
      <c r="D132" s="161" t="s">
        <v>217</v>
      </c>
      <c r="E132" s="162"/>
      <c r="F132" s="246" t="s">
        <v>1550</v>
      </c>
      <c r="G132" s="247"/>
      <c r="H132" s="247"/>
      <c r="I132" s="247"/>
      <c r="J132" s="163" t="s">
        <v>219</v>
      </c>
      <c r="K132" s="164">
        <v>10.395</v>
      </c>
      <c r="L132" s="233">
        <v>0</v>
      </c>
      <c r="M132" s="247"/>
      <c r="N132" s="248">
        <f t="shared" ref="N132:N142" si="5">ROUND(L132*K132,2)</f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ref="W132:W142" si="6">V132*K132</f>
        <v>0</v>
      </c>
      <c r="X132" s="166">
        <v>0</v>
      </c>
      <c r="Y132" s="166">
        <f t="shared" ref="Y132:Y142" si="7">X132*K132</f>
        <v>0</v>
      </c>
      <c r="Z132" s="166">
        <v>0</v>
      </c>
      <c r="AA132" s="167">
        <f t="shared" ref="AA132:AA142" si="8">Z132*K132</f>
        <v>0</v>
      </c>
      <c r="AR132" s="14" t="s">
        <v>220</v>
      </c>
      <c r="AT132" s="14" t="s">
        <v>217</v>
      </c>
      <c r="AU132" s="14" t="s">
        <v>80</v>
      </c>
      <c r="AY132" s="14" t="s">
        <v>216</v>
      </c>
      <c r="BE132" s="110">
        <f t="shared" ref="BE132:BE142" si="9">IF(U132="základná",N132,0)</f>
        <v>0</v>
      </c>
      <c r="BF132" s="110">
        <f t="shared" ref="BF132:BF142" si="10">IF(U132="znížená",N132,0)</f>
        <v>0</v>
      </c>
      <c r="BG132" s="110">
        <f t="shared" ref="BG132:BG142" si="11">IF(U132="zákl. prenesená",N132,0)</f>
        <v>0</v>
      </c>
      <c r="BH132" s="110">
        <f t="shared" ref="BH132:BH142" si="12">IF(U132="zníž. prenesená",N132,0)</f>
        <v>0</v>
      </c>
      <c r="BI132" s="110">
        <f t="shared" ref="BI132:BI142" si="13">IF(U132="nulová",N132,0)</f>
        <v>0</v>
      </c>
      <c r="BJ132" s="14" t="s">
        <v>80</v>
      </c>
      <c r="BK132" s="110">
        <f t="shared" ref="BK132:BK142" si="14">ROUND(L132*K132,2)</f>
        <v>0</v>
      </c>
      <c r="BL132" s="14" t="s">
        <v>220</v>
      </c>
      <c r="BM132" s="14" t="s">
        <v>76</v>
      </c>
    </row>
    <row r="133" spans="2:65" s="1" customFormat="1" ht="22.5" customHeight="1" x14ac:dyDescent="0.3">
      <c r="B133" s="132"/>
      <c r="C133" s="161" t="s">
        <v>80</v>
      </c>
      <c r="D133" s="161" t="s">
        <v>217</v>
      </c>
      <c r="E133" s="162"/>
      <c r="F133" s="246" t="s">
        <v>1551</v>
      </c>
      <c r="G133" s="247"/>
      <c r="H133" s="247"/>
      <c r="I133" s="247"/>
      <c r="J133" s="163" t="s">
        <v>219</v>
      </c>
      <c r="K133" s="164">
        <v>113.367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220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80</v>
      </c>
    </row>
    <row r="134" spans="2:65" s="1" customFormat="1" ht="22.5" customHeight="1" x14ac:dyDescent="0.3">
      <c r="B134" s="132"/>
      <c r="C134" s="161" t="s">
        <v>84</v>
      </c>
      <c r="D134" s="161" t="s">
        <v>217</v>
      </c>
      <c r="E134" s="162"/>
      <c r="F134" s="246" t="s">
        <v>1552</v>
      </c>
      <c r="G134" s="247"/>
      <c r="H134" s="247"/>
      <c r="I134" s="247"/>
      <c r="J134" s="163" t="s">
        <v>219</v>
      </c>
      <c r="K134" s="164">
        <v>113.367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84</v>
      </c>
    </row>
    <row r="135" spans="2:65" s="1" customFormat="1" ht="31.5" customHeight="1" x14ac:dyDescent="0.3">
      <c r="B135" s="132"/>
      <c r="C135" s="161" t="s">
        <v>220</v>
      </c>
      <c r="D135" s="161" t="s">
        <v>217</v>
      </c>
      <c r="E135" s="162"/>
      <c r="F135" s="246" t="s">
        <v>1553</v>
      </c>
      <c r="G135" s="247"/>
      <c r="H135" s="247"/>
      <c r="I135" s="247"/>
      <c r="J135" s="163" t="s">
        <v>262</v>
      </c>
      <c r="K135" s="164">
        <v>84.016000000000005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6.9998571700628505E-4</v>
      </c>
      <c r="Y135" s="166">
        <f t="shared" si="7"/>
        <v>5.881000000000005E-2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220</v>
      </c>
    </row>
    <row r="136" spans="2:65" s="1" customFormat="1" ht="22.5" customHeight="1" x14ac:dyDescent="0.3">
      <c r="B136" s="132"/>
      <c r="C136" s="161" t="s">
        <v>224</v>
      </c>
      <c r="D136" s="161" t="s">
        <v>217</v>
      </c>
      <c r="E136" s="162"/>
      <c r="F136" s="246" t="s">
        <v>1554</v>
      </c>
      <c r="G136" s="247"/>
      <c r="H136" s="247"/>
      <c r="I136" s="247"/>
      <c r="J136" s="163" t="s">
        <v>262</v>
      </c>
      <c r="K136" s="164">
        <v>84.016000000000005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220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220</v>
      </c>
      <c r="BM136" s="14" t="s">
        <v>224</v>
      </c>
    </row>
    <row r="137" spans="2:65" s="1" customFormat="1" ht="31.5" customHeight="1" x14ac:dyDescent="0.3">
      <c r="B137" s="132"/>
      <c r="C137" s="161" t="s">
        <v>226</v>
      </c>
      <c r="D137" s="161" t="s">
        <v>217</v>
      </c>
      <c r="E137" s="162"/>
      <c r="F137" s="246" t="s">
        <v>234</v>
      </c>
      <c r="G137" s="247"/>
      <c r="H137" s="247"/>
      <c r="I137" s="247"/>
      <c r="J137" s="163" t="s">
        <v>219</v>
      </c>
      <c r="K137" s="164">
        <v>165.79900000000001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220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220</v>
      </c>
      <c r="BM137" s="14" t="s">
        <v>226</v>
      </c>
    </row>
    <row r="138" spans="2:65" s="1" customFormat="1" ht="44.25" customHeight="1" x14ac:dyDescent="0.3">
      <c r="B138" s="132"/>
      <c r="C138" s="161" t="s">
        <v>228</v>
      </c>
      <c r="D138" s="161" t="s">
        <v>217</v>
      </c>
      <c r="E138" s="162"/>
      <c r="F138" s="246" t="s">
        <v>235</v>
      </c>
      <c r="G138" s="247"/>
      <c r="H138" s="247"/>
      <c r="I138" s="247"/>
      <c r="J138" s="163" t="s">
        <v>219</v>
      </c>
      <c r="K138" s="164">
        <v>60.935000000000002</v>
      </c>
      <c r="L138" s="233">
        <v>0</v>
      </c>
      <c r="M138" s="247"/>
      <c r="N138" s="248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220</v>
      </c>
      <c r="AT138" s="14" t="s">
        <v>217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220</v>
      </c>
      <c r="BM138" s="14" t="s">
        <v>1555</v>
      </c>
    </row>
    <row r="139" spans="2:65" s="1" customFormat="1" ht="44.25" customHeight="1" x14ac:dyDescent="0.3">
      <c r="B139" s="132"/>
      <c r="C139" s="161" t="s">
        <v>230</v>
      </c>
      <c r="D139" s="161" t="s">
        <v>217</v>
      </c>
      <c r="E139" s="162"/>
      <c r="F139" s="246" t="s">
        <v>237</v>
      </c>
      <c r="G139" s="247"/>
      <c r="H139" s="247"/>
      <c r="I139" s="247"/>
      <c r="J139" s="163" t="s">
        <v>219</v>
      </c>
      <c r="K139" s="164">
        <v>426.54500000000002</v>
      </c>
      <c r="L139" s="233">
        <v>0</v>
      </c>
      <c r="M139" s="247"/>
      <c r="N139" s="248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220</v>
      </c>
      <c r="AT139" s="14" t="s">
        <v>217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220</v>
      </c>
      <c r="BM139" s="14" t="s">
        <v>1556</v>
      </c>
    </row>
    <row r="140" spans="2:65" s="1" customFormat="1" ht="22.5" customHeight="1" x14ac:dyDescent="0.3">
      <c r="B140" s="132"/>
      <c r="C140" s="161" t="s">
        <v>232</v>
      </c>
      <c r="D140" s="161" t="s">
        <v>217</v>
      </c>
      <c r="E140" s="162"/>
      <c r="F140" s="246" t="s">
        <v>1198</v>
      </c>
      <c r="G140" s="247"/>
      <c r="H140" s="247"/>
      <c r="I140" s="247"/>
      <c r="J140" s="163" t="s">
        <v>219</v>
      </c>
      <c r="K140" s="164">
        <v>60.935000000000002</v>
      </c>
      <c r="L140" s="233">
        <v>0</v>
      </c>
      <c r="M140" s="247"/>
      <c r="N140" s="248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220</v>
      </c>
      <c r="AT140" s="14" t="s">
        <v>217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220</v>
      </c>
      <c r="BM140" s="14" t="s">
        <v>1557</v>
      </c>
    </row>
    <row r="141" spans="2:65" s="1" customFormat="1" ht="31.5" customHeight="1" x14ac:dyDescent="0.3">
      <c r="B141" s="132"/>
      <c r="C141" s="161" t="s">
        <v>128</v>
      </c>
      <c r="D141" s="161" t="s">
        <v>217</v>
      </c>
      <c r="E141" s="162"/>
      <c r="F141" s="246" t="s">
        <v>244</v>
      </c>
      <c r="G141" s="247"/>
      <c r="H141" s="247"/>
      <c r="I141" s="247"/>
      <c r="J141" s="163" t="s">
        <v>245</v>
      </c>
      <c r="K141" s="164">
        <v>103.59</v>
      </c>
      <c r="L141" s="233">
        <v>0</v>
      </c>
      <c r="M141" s="247"/>
      <c r="N141" s="248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220</v>
      </c>
      <c r="AT141" s="14" t="s">
        <v>217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220</v>
      </c>
      <c r="BM141" s="14" t="s">
        <v>1558</v>
      </c>
    </row>
    <row r="142" spans="2:65" s="1" customFormat="1" ht="31.5" customHeight="1" x14ac:dyDescent="0.3">
      <c r="B142" s="132"/>
      <c r="C142" s="161" t="s">
        <v>131</v>
      </c>
      <c r="D142" s="161" t="s">
        <v>217</v>
      </c>
      <c r="E142" s="162"/>
      <c r="F142" s="246" t="s">
        <v>1559</v>
      </c>
      <c r="G142" s="247"/>
      <c r="H142" s="247"/>
      <c r="I142" s="247"/>
      <c r="J142" s="163" t="s">
        <v>219</v>
      </c>
      <c r="K142" s="164">
        <v>52.432000000000002</v>
      </c>
      <c r="L142" s="233">
        <v>0</v>
      </c>
      <c r="M142" s="247"/>
      <c r="N142" s="248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220</v>
      </c>
      <c r="AT142" s="14" t="s">
        <v>217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220</v>
      </c>
      <c r="BM142" s="14" t="s">
        <v>228</v>
      </c>
    </row>
    <row r="143" spans="2:65" s="10" customFormat="1" ht="29.85" customHeight="1" x14ac:dyDescent="0.3">
      <c r="B143" s="150"/>
      <c r="C143" s="151"/>
      <c r="D143" s="160" t="s">
        <v>171</v>
      </c>
      <c r="E143" s="160"/>
      <c r="F143" s="160"/>
      <c r="G143" s="160"/>
      <c r="H143" s="160"/>
      <c r="I143" s="160"/>
      <c r="J143" s="160"/>
      <c r="K143" s="160"/>
      <c r="L143" s="160"/>
      <c r="M143" s="160"/>
      <c r="N143" s="242">
        <f>BK143</f>
        <v>0</v>
      </c>
      <c r="O143" s="243"/>
      <c r="P143" s="243"/>
      <c r="Q143" s="243"/>
      <c r="R143" s="153"/>
      <c r="T143" s="154"/>
      <c r="U143" s="151"/>
      <c r="V143" s="151"/>
      <c r="W143" s="155">
        <f>SUM(W144:W159)</f>
        <v>0</v>
      </c>
      <c r="X143" s="151"/>
      <c r="Y143" s="155">
        <f>SUM(Y144:Y159)</f>
        <v>48.684679999999979</v>
      </c>
      <c r="Z143" s="151"/>
      <c r="AA143" s="156">
        <f>SUM(AA144:AA159)</f>
        <v>0</v>
      </c>
      <c r="AR143" s="157" t="s">
        <v>76</v>
      </c>
      <c r="AT143" s="158" t="s">
        <v>68</v>
      </c>
      <c r="AU143" s="158" t="s">
        <v>76</v>
      </c>
      <c r="AY143" s="157" t="s">
        <v>216</v>
      </c>
      <c r="BK143" s="159">
        <f>SUM(BK144:BK159)</f>
        <v>0</v>
      </c>
    </row>
    <row r="144" spans="2:65" s="1" customFormat="1" ht="31.5" customHeight="1" x14ac:dyDescent="0.3">
      <c r="B144" s="132"/>
      <c r="C144" s="161" t="s">
        <v>134</v>
      </c>
      <c r="D144" s="161" t="s">
        <v>217</v>
      </c>
      <c r="E144" s="162"/>
      <c r="F144" s="246" t="s">
        <v>1560</v>
      </c>
      <c r="G144" s="247"/>
      <c r="H144" s="247"/>
      <c r="I144" s="247"/>
      <c r="J144" s="163" t="s">
        <v>219</v>
      </c>
      <c r="K144" s="164">
        <v>3.7240000000000002</v>
      </c>
      <c r="L144" s="233">
        <v>0</v>
      </c>
      <c r="M144" s="247"/>
      <c r="N144" s="248">
        <f t="shared" ref="N144:N159" si="15">ROUND(L144*K144,2)</f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ref="W144:W159" si="16">V144*K144</f>
        <v>0</v>
      </c>
      <c r="X144" s="166">
        <v>2.1530692803437201</v>
      </c>
      <c r="Y144" s="166">
        <f t="shared" ref="Y144:Y159" si="17">X144*K144</f>
        <v>8.0180300000000138</v>
      </c>
      <c r="Z144" s="166">
        <v>0</v>
      </c>
      <c r="AA144" s="167">
        <f t="shared" ref="AA144:AA159" si="18">Z144*K144</f>
        <v>0</v>
      </c>
      <c r="AR144" s="14" t="s">
        <v>220</v>
      </c>
      <c r="AT144" s="14" t="s">
        <v>217</v>
      </c>
      <c r="AU144" s="14" t="s">
        <v>80</v>
      </c>
      <c r="AY144" s="14" t="s">
        <v>216</v>
      </c>
      <c r="BE144" s="110">
        <f t="shared" ref="BE144:BE159" si="19">IF(U144="základná",N144,0)</f>
        <v>0</v>
      </c>
      <c r="BF144" s="110">
        <f t="shared" ref="BF144:BF159" si="20">IF(U144="znížená",N144,0)</f>
        <v>0</v>
      </c>
      <c r="BG144" s="110">
        <f t="shared" ref="BG144:BG159" si="21">IF(U144="zákl. prenesená",N144,0)</f>
        <v>0</v>
      </c>
      <c r="BH144" s="110">
        <f t="shared" ref="BH144:BH159" si="22">IF(U144="zníž. prenesená",N144,0)</f>
        <v>0</v>
      </c>
      <c r="BI144" s="110">
        <f t="shared" ref="BI144:BI159" si="23">IF(U144="nulová",N144,0)</f>
        <v>0</v>
      </c>
      <c r="BJ144" s="14" t="s">
        <v>80</v>
      </c>
      <c r="BK144" s="110">
        <f t="shared" ref="BK144:BK159" si="24">ROUND(L144*K144,2)</f>
        <v>0</v>
      </c>
      <c r="BL144" s="14" t="s">
        <v>220</v>
      </c>
      <c r="BM144" s="14" t="s">
        <v>230</v>
      </c>
    </row>
    <row r="145" spans="2:65" s="1" customFormat="1" ht="31.5" customHeight="1" x14ac:dyDescent="0.3">
      <c r="B145" s="132"/>
      <c r="C145" s="161" t="s">
        <v>137</v>
      </c>
      <c r="D145" s="161" t="s">
        <v>217</v>
      </c>
      <c r="E145" s="162"/>
      <c r="F145" s="246" t="s">
        <v>1561</v>
      </c>
      <c r="G145" s="247"/>
      <c r="H145" s="247"/>
      <c r="I145" s="247"/>
      <c r="J145" s="163" t="s">
        <v>219</v>
      </c>
      <c r="K145" s="164">
        <v>0.35299999999999998</v>
      </c>
      <c r="L145" s="233">
        <v>0</v>
      </c>
      <c r="M145" s="247"/>
      <c r="N145" s="248">
        <f t="shared" si="1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16"/>
        <v>0</v>
      </c>
      <c r="X145" s="166">
        <v>2.2121529745042499</v>
      </c>
      <c r="Y145" s="166">
        <f t="shared" si="17"/>
        <v>0.7808900000000002</v>
      </c>
      <c r="Z145" s="166">
        <v>0</v>
      </c>
      <c r="AA145" s="167">
        <f t="shared" si="18"/>
        <v>0</v>
      </c>
      <c r="AR145" s="14" t="s">
        <v>220</v>
      </c>
      <c r="AT145" s="14" t="s">
        <v>217</v>
      </c>
      <c r="AU145" s="14" t="s">
        <v>80</v>
      </c>
      <c r="AY145" s="14" t="s">
        <v>216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80</v>
      </c>
      <c r="BK145" s="110">
        <f t="shared" si="24"/>
        <v>0</v>
      </c>
      <c r="BL145" s="14" t="s">
        <v>220</v>
      </c>
      <c r="BM145" s="14" t="s">
        <v>232</v>
      </c>
    </row>
    <row r="146" spans="2:65" s="1" customFormat="1" ht="31.5" customHeight="1" x14ac:dyDescent="0.3">
      <c r="B146" s="132"/>
      <c r="C146" s="161" t="s">
        <v>240</v>
      </c>
      <c r="D146" s="161" t="s">
        <v>217</v>
      </c>
      <c r="E146" s="162"/>
      <c r="F146" s="246" t="s">
        <v>1562</v>
      </c>
      <c r="G146" s="247"/>
      <c r="H146" s="247"/>
      <c r="I146" s="247"/>
      <c r="J146" s="163" t="s">
        <v>262</v>
      </c>
      <c r="K146" s="164">
        <v>4.7039999999999997</v>
      </c>
      <c r="L146" s="233">
        <v>0</v>
      </c>
      <c r="M146" s="247"/>
      <c r="N146" s="248">
        <f t="shared" si="1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16"/>
        <v>0</v>
      </c>
      <c r="X146" s="166">
        <v>4.81930272108844E-3</v>
      </c>
      <c r="Y146" s="166">
        <f t="shared" si="17"/>
        <v>2.267000000000002E-2</v>
      </c>
      <c r="Z146" s="166">
        <v>0</v>
      </c>
      <c r="AA146" s="167">
        <f t="shared" si="18"/>
        <v>0</v>
      </c>
      <c r="AR146" s="14" t="s">
        <v>220</v>
      </c>
      <c r="AT146" s="14" t="s">
        <v>217</v>
      </c>
      <c r="AU146" s="14" t="s">
        <v>80</v>
      </c>
      <c r="AY146" s="14" t="s">
        <v>216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80</v>
      </c>
      <c r="BK146" s="110">
        <f t="shared" si="24"/>
        <v>0</v>
      </c>
      <c r="BL146" s="14" t="s">
        <v>220</v>
      </c>
      <c r="BM146" s="14" t="s">
        <v>128</v>
      </c>
    </row>
    <row r="147" spans="2:65" s="1" customFormat="1" ht="31.5" customHeight="1" x14ac:dyDescent="0.3">
      <c r="B147" s="132"/>
      <c r="C147" s="161" t="s">
        <v>243</v>
      </c>
      <c r="D147" s="161" t="s">
        <v>217</v>
      </c>
      <c r="E147" s="162"/>
      <c r="F147" s="246" t="s">
        <v>1563</v>
      </c>
      <c r="G147" s="247"/>
      <c r="H147" s="247"/>
      <c r="I147" s="247"/>
      <c r="J147" s="163" t="s">
        <v>262</v>
      </c>
      <c r="K147" s="164">
        <v>4.7039999999999997</v>
      </c>
      <c r="L147" s="233">
        <v>0</v>
      </c>
      <c r="M147" s="247"/>
      <c r="N147" s="248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220</v>
      </c>
      <c r="AT147" s="14" t="s">
        <v>217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220</v>
      </c>
      <c r="BM147" s="14" t="s">
        <v>131</v>
      </c>
    </row>
    <row r="148" spans="2:65" s="1" customFormat="1" ht="31.5" customHeight="1" x14ac:dyDescent="0.3">
      <c r="B148" s="132"/>
      <c r="C148" s="161" t="s">
        <v>247</v>
      </c>
      <c r="D148" s="161" t="s">
        <v>217</v>
      </c>
      <c r="E148" s="162"/>
      <c r="F148" s="246" t="s">
        <v>1564</v>
      </c>
      <c r="G148" s="247"/>
      <c r="H148" s="247"/>
      <c r="I148" s="247"/>
      <c r="J148" s="163" t="s">
        <v>245</v>
      </c>
      <c r="K148" s="164">
        <v>7.0000000000000007E-2</v>
      </c>
      <c r="L148" s="233">
        <v>0</v>
      </c>
      <c r="M148" s="247"/>
      <c r="N148" s="248">
        <f t="shared" si="1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16"/>
        <v>0</v>
      </c>
      <c r="X148" s="166">
        <v>1.0529999999999999</v>
      </c>
      <c r="Y148" s="166">
        <f t="shared" si="17"/>
        <v>7.3709999999999998E-2</v>
      </c>
      <c r="Z148" s="166">
        <v>0</v>
      </c>
      <c r="AA148" s="167">
        <f t="shared" si="18"/>
        <v>0</v>
      </c>
      <c r="AR148" s="14" t="s">
        <v>220</v>
      </c>
      <c r="AT148" s="14" t="s">
        <v>217</v>
      </c>
      <c r="AU148" s="14" t="s">
        <v>80</v>
      </c>
      <c r="AY148" s="14" t="s">
        <v>216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80</v>
      </c>
      <c r="BK148" s="110">
        <f t="shared" si="24"/>
        <v>0</v>
      </c>
      <c r="BL148" s="14" t="s">
        <v>220</v>
      </c>
      <c r="BM148" s="14" t="s">
        <v>134</v>
      </c>
    </row>
    <row r="149" spans="2:65" s="1" customFormat="1" ht="31.5" customHeight="1" x14ac:dyDescent="0.3">
      <c r="B149" s="132"/>
      <c r="C149" s="161" t="s">
        <v>249</v>
      </c>
      <c r="D149" s="161" t="s">
        <v>217</v>
      </c>
      <c r="E149" s="162"/>
      <c r="F149" s="246" t="s">
        <v>1565</v>
      </c>
      <c r="G149" s="247"/>
      <c r="H149" s="247"/>
      <c r="I149" s="247"/>
      <c r="J149" s="163" t="s">
        <v>219</v>
      </c>
      <c r="K149" s="164">
        <v>16.943999999999999</v>
      </c>
      <c r="L149" s="233">
        <v>0</v>
      </c>
      <c r="M149" s="247"/>
      <c r="N149" s="248">
        <f t="shared" si="1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16"/>
        <v>0</v>
      </c>
      <c r="X149" s="166">
        <v>2.26733002832861</v>
      </c>
      <c r="Y149" s="166">
        <f t="shared" si="17"/>
        <v>38.417639999999963</v>
      </c>
      <c r="Z149" s="166">
        <v>0</v>
      </c>
      <c r="AA149" s="167">
        <f t="shared" si="18"/>
        <v>0</v>
      </c>
      <c r="AR149" s="14" t="s">
        <v>220</v>
      </c>
      <c r="AT149" s="14" t="s">
        <v>217</v>
      </c>
      <c r="AU149" s="14" t="s">
        <v>80</v>
      </c>
      <c r="AY149" s="14" t="s">
        <v>216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80</v>
      </c>
      <c r="BK149" s="110">
        <f t="shared" si="24"/>
        <v>0</v>
      </c>
      <c r="BL149" s="14" t="s">
        <v>220</v>
      </c>
      <c r="BM149" s="14" t="s">
        <v>137</v>
      </c>
    </row>
    <row r="150" spans="2:65" s="1" customFormat="1" ht="31.5" customHeight="1" x14ac:dyDescent="0.3">
      <c r="B150" s="132"/>
      <c r="C150" s="161" t="s">
        <v>252</v>
      </c>
      <c r="D150" s="161" t="s">
        <v>217</v>
      </c>
      <c r="E150" s="162"/>
      <c r="F150" s="246" t="s">
        <v>1566</v>
      </c>
      <c r="G150" s="247"/>
      <c r="H150" s="247"/>
      <c r="I150" s="247"/>
      <c r="J150" s="163" t="s">
        <v>262</v>
      </c>
      <c r="K150" s="164">
        <v>83.34</v>
      </c>
      <c r="L150" s="233">
        <v>0</v>
      </c>
      <c r="M150" s="247"/>
      <c r="N150" s="248">
        <f t="shared" si="1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16"/>
        <v>0</v>
      </c>
      <c r="X150" s="166">
        <v>4.3200143988480896E-3</v>
      </c>
      <c r="Y150" s="166">
        <f t="shared" si="17"/>
        <v>0.36002999999999979</v>
      </c>
      <c r="Z150" s="166">
        <v>0</v>
      </c>
      <c r="AA150" s="167">
        <f t="shared" si="18"/>
        <v>0</v>
      </c>
      <c r="AR150" s="14" t="s">
        <v>220</v>
      </c>
      <c r="AT150" s="14" t="s">
        <v>217</v>
      </c>
      <c r="AU150" s="14" t="s">
        <v>80</v>
      </c>
      <c r="AY150" s="14" t="s">
        <v>216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80</v>
      </c>
      <c r="BK150" s="110">
        <f t="shared" si="24"/>
        <v>0</v>
      </c>
      <c r="BL150" s="14" t="s">
        <v>220</v>
      </c>
      <c r="BM150" s="14" t="s">
        <v>240</v>
      </c>
    </row>
    <row r="151" spans="2:65" s="1" customFormat="1" ht="31.5" customHeight="1" x14ac:dyDescent="0.3">
      <c r="B151" s="132"/>
      <c r="C151" s="161" t="s">
        <v>254</v>
      </c>
      <c r="D151" s="161" t="s">
        <v>217</v>
      </c>
      <c r="E151" s="162"/>
      <c r="F151" s="246" t="s">
        <v>1567</v>
      </c>
      <c r="G151" s="247"/>
      <c r="H151" s="247"/>
      <c r="I151" s="247"/>
      <c r="J151" s="163" t="s">
        <v>262</v>
      </c>
      <c r="K151" s="164">
        <v>83.34</v>
      </c>
      <c r="L151" s="233">
        <v>0</v>
      </c>
      <c r="M151" s="247"/>
      <c r="N151" s="248">
        <f t="shared" si="1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220</v>
      </c>
      <c r="AT151" s="14" t="s">
        <v>217</v>
      </c>
      <c r="AU151" s="14" t="s">
        <v>80</v>
      </c>
      <c r="AY151" s="14" t="s">
        <v>216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80</v>
      </c>
      <c r="BK151" s="110">
        <f t="shared" si="24"/>
        <v>0</v>
      </c>
      <c r="BL151" s="14" t="s">
        <v>220</v>
      </c>
      <c r="BM151" s="14" t="s">
        <v>243</v>
      </c>
    </row>
    <row r="152" spans="2:65" s="1" customFormat="1" ht="31.5" customHeight="1" x14ac:dyDescent="0.3">
      <c r="B152" s="132"/>
      <c r="C152" s="161" t="s">
        <v>8</v>
      </c>
      <c r="D152" s="161" t="s">
        <v>217</v>
      </c>
      <c r="E152" s="162"/>
      <c r="F152" s="246" t="s">
        <v>1568</v>
      </c>
      <c r="G152" s="247"/>
      <c r="H152" s="247"/>
      <c r="I152" s="247"/>
      <c r="J152" s="163" t="s">
        <v>245</v>
      </c>
      <c r="K152" s="164">
        <v>4.0000000000000001E-3</v>
      </c>
      <c r="L152" s="233">
        <v>0</v>
      </c>
      <c r="M152" s="247"/>
      <c r="N152" s="248">
        <f t="shared" si="1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16"/>
        <v>0</v>
      </c>
      <c r="X152" s="166">
        <v>1.0125</v>
      </c>
      <c r="Y152" s="166">
        <f t="shared" si="17"/>
        <v>4.0499999999999998E-3</v>
      </c>
      <c r="Z152" s="166">
        <v>0</v>
      </c>
      <c r="AA152" s="167">
        <f t="shared" si="18"/>
        <v>0</v>
      </c>
      <c r="AR152" s="14" t="s">
        <v>220</v>
      </c>
      <c r="AT152" s="14" t="s">
        <v>217</v>
      </c>
      <c r="AU152" s="14" t="s">
        <v>80</v>
      </c>
      <c r="AY152" s="14" t="s">
        <v>216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80</v>
      </c>
      <c r="BK152" s="110">
        <f t="shared" si="24"/>
        <v>0</v>
      </c>
      <c r="BL152" s="14" t="s">
        <v>220</v>
      </c>
      <c r="BM152" s="14" t="s">
        <v>247</v>
      </c>
    </row>
    <row r="153" spans="2:65" s="1" customFormat="1" ht="31.5" customHeight="1" x14ac:dyDescent="0.3">
      <c r="B153" s="132"/>
      <c r="C153" s="161" t="s">
        <v>257</v>
      </c>
      <c r="D153" s="161" t="s">
        <v>217</v>
      </c>
      <c r="E153" s="162"/>
      <c r="F153" s="246" t="s">
        <v>1569</v>
      </c>
      <c r="G153" s="247"/>
      <c r="H153" s="247"/>
      <c r="I153" s="247"/>
      <c r="J153" s="163" t="s">
        <v>245</v>
      </c>
      <c r="K153" s="164">
        <v>0.30299999999999999</v>
      </c>
      <c r="L153" s="233">
        <v>0</v>
      </c>
      <c r="M153" s="247"/>
      <c r="N153" s="248">
        <f t="shared" si="1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16"/>
        <v>0</v>
      </c>
      <c r="X153" s="166">
        <v>1.01290429042904</v>
      </c>
      <c r="Y153" s="166">
        <f t="shared" si="17"/>
        <v>0.30690999999999907</v>
      </c>
      <c r="Z153" s="166">
        <v>0</v>
      </c>
      <c r="AA153" s="167">
        <f t="shared" si="18"/>
        <v>0</v>
      </c>
      <c r="AR153" s="14" t="s">
        <v>220</v>
      </c>
      <c r="AT153" s="14" t="s">
        <v>217</v>
      </c>
      <c r="AU153" s="14" t="s">
        <v>80</v>
      </c>
      <c r="AY153" s="14" t="s">
        <v>216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80</v>
      </c>
      <c r="BK153" s="110">
        <f t="shared" si="24"/>
        <v>0</v>
      </c>
      <c r="BL153" s="14" t="s">
        <v>220</v>
      </c>
      <c r="BM153" s="14" t="s">
        <v>249</v>
      </c>
    </row>
    <row r="154" spans="2:65" s="1" customFormat="1" ht="31.5" customHeight="1" x14ac:dyDescent="0.3">
      <c r="B154" s="132"/>
      <c r="C154" s="161" t="s">
        <v>260</v>
      </c>
      <c r="D154" s="161" t="s">
        <v>217</v>
      </c>
      <c r="E154" s="162"/>
      <c r="F154" s="246" t="s">
        <v>1570</v>
      </c>
      <c r="G154" s="247"/>
      <c r="H154" s="247"/>
      <c r="I154" s="247"/>
      <c r="J154" s="163" t="s">
        <v>245</v>
      </c>
      <c r="K154" s="164">
        <v>0.92500000000000004</v>
      </c>
      <c r="L154" s="233">
        <v>0</v>
      </c>
      <c r="M154" s="247"/>
      <c r="N154" s="248">
        <f t="shared" si="1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16"/>
        <v>0</v>
      </c>
      <c r="X154" s="166">
        <v>0</v>
      </c>
      <c r="Y154" s="166">
        <f t="shared" si="17"/>
        <v>0</v>
      </c>
      <c r="Z154" s="166">
        <v>0</v>
      </c>
      <c r="AA154" s="167">
        <f t="shared" si="18"/>
        <v>0</v>
      </c>
      <c r="AR154" s="14" t="s">
        <v>220</v>
      </c>
      <c r="AT154" s="14" t="s">
        <v>217</v>
      </c>
      <c r="AU154" s="14" t="s">
        <v>80</v>
      </c>
      <c r="AY154" s="14" t="s">
        <v>216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80</v>
      </c>
      <c r="BK154" s="110">
        <f t="shared" si="24"/>
        <v>0</v>
      </c>
      <c r="BL154" s="14" t="s">
        <v>220</v>
      </c>
      <c r="BM154" s="14" t="s">
        <v>252</v>
      </c>
    </row>
    <row r="155" spans="2:65" s="1" customFormat="1" ht="31.5" customHeight="1" x14ac:dyDescent="0.3">
      <c r="B155" s="132"/>
      <c r="C155" s="161" t="s">
        <v>264</v>
      </c>
      <c r="D155" s="161" t="s">
        <v>217</v>
      </c>
      <c r="E155" s="162"/>
      <c r="F155" s="246" t="s">
        <v>1571</v>
      </c>
      <c r="G155" s="247"/>
      <c r="H155" s="247"/>
      <c r="I155" s="247"/>
      <c r="J155" s="163" t="s">
        <v>297</v>
      </c>
      <c r="K155" s="164">
        <v>6</v>
      </c>
      <c r="L155" s="233">
        <v>0</v>
      </c>
      <c r="M155" s="247"/>
      <c r="N155" s="248">
        <f t="shared" si="1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16"/>
        <v>0</v>
      </c>
      <c r="X155" s="166">
        <v>4.2639999999999997E-2</v>
      </c>
      <c r="Y155" s="166">
        <f t="shared" si="17"/>
        <v>0.25583999999999996</v>
      </c>
      <c r="Z155" s="166">
        <v>0</v>
      </c>
      <c r="AA155" s="167">
        <f t="shared" si="18"/>
        <v>0</v>
      </c>
      <c r="AR155" s="14" t="s">
        <v>220</v>
      </c>
      <c r="AT155" s="14" t="s">
        <v>217</v>
      </c>
      <c r="AU155" s="14" t="s">
        <v>80</v>
      </c>
      <c r="AY155" s="14" t="s">
        <v>216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80</v>
      </c>
      <c r="BK155" s="110">
        <f t="shared" si="24"/>
        <v>0</v>
      </c>
      <c r="BL155" s="14" t="s">
        <v>220</v>
      </c>
      <c r="BM155" s="14" t="s">
        <v>254</v>
      </c>
    </row>
    <row r="156" spans="2:65" s="1" customFormat="1" ht="31.5" customHeight="1" x14ac:dyDescent="0.3">
      <c r="B156" s="132"/>
      <c r="C156" s="161" t="s">
        <v>267</v>
      </c>
      <c r="D156" s="161" t="s">
        <v>217</v>
      </c>
      <c r="E156" s="162"/>
      <c r="F156" s="246" t="s">
        <v>1572</v>
      </c>
      <c r="G156" s="247"/>
      <c r="H156" s="247"/>
      <c r="I156" s="247"/>
      <c r="J156" s="163" t="s">
        <v>297</v>
      </c>
      <c r="K156" s="164">
        <v>1</v>
      </c>
      <c r="L156" s="233">
        <v>0</v>
      </c>
      <c r="M156" s="247"/>
      <c r="N156" s="248">
        <f t="shared" si="1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16"/>
        <v>0</v>
      </c>
      <c r="X156" s="166">
        <v>8.7849999999999998E-2</v>
      </c>
      <c r="Y156" s="166">
        <f t="shared" si="17"/>
        <v>8.7849999999999998E-2</v>
      </c>
      <c r="Z156" s="166">
        <v>0</v>
      </c>
      <c r="AA156" s="167">
        <f t="shared" si="18"/>
        <v>0</v>
      </c>
      <c r="AR156" s="14" t="s">
        <v>220</v>
      </c>
      <c r="AT156" s="14" t="s">
        <v>217</v>
      </c>
      <c r="AU156" s="14" t="s">
        <v>80</v>
      </c>
      <c r="AY156" s="14" t="s">
        <v>216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80</v>
      </c>
      <c r="BK156" s="110">
        <f t="shared" si="24"/>
        <v>0</v>
      </c>
      <c r="BL156" s="14" t="s">
        <v>220</v>
      </c>
      <c r="BM156" s="14" t="s">
        <v>8</v>
      </c>
    </row>
    <row r="157" spans="2:65" s="1" customFormat="1" ht="31.5" customHeight="1" x14ac:dyDescent="0.3">
      <c r="B157" s="132"/>
      <c r="C157" s="168" t="s">
        <v>270</v>
      </c>
      <c r="D157" s="168" t="s">
        <v>250</v>
      </c>
      <c r="E157" s="169"/>
      <c r="F157" s="251" t="s">
        <v>1573</v>
      </c>
      <c r="G157" s="252"/>
      <c r="H157" s="252"/>
      <c r="I157" s="252"/>
      <c r="J157" s="170" t="s">
        <v>297</v>
      </c>
      <c r="K157" s="171">
        <v>6.06</v>
      </c>
      <c r="L157" s="253">
        <v>0</v>
      </c>
      <c r="M157" s="252"/>
      <c r="N157" s="254">
        <f t="shared" si="1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4" t="s">
        <v>230</v>
      </c>
      <c r="AT157" s="14" t="s">
        <v>250</v>
      </c>
      <c r="AU157" s="14" t="s">
        <v>80</v>
      </c>
      <c r="AY157" s="14" t="s">
        <v>216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80</v>
      </c>
      <c r="BK157" s="110">
        <f t="shared" si="24"/>
        <v>0</v>
      </c>
      <c r="BL157" s="14" t="s">
        <v>220</v>
      </c>
      <c r="BM157" s="14" t="s">
        <v>257</v>
      </c>
    </row>
    <row r="158" spans="2:65" s="1" customFormat="1" ht="31.5" customHeight="1" x14ac:dyDescent="0.3">
      <c r="B158" s="132"/>
      <c r="C158" s="168" t="s">
        <v>272</v>
      </c>
      <c r="D158" s="168" t="s">
        <v>250</v>
      </c>
      <c r="E158" s="169"/>
      <c r="F158" s="251" t="s">
        <v>1574</v>
      </c>
      <c r="G158" s="252"/>
      <c r="H158" s="252"/>
      <c r="I158" s="252"/>
      <c r="J158" s="170" t="s">
        <v>297</v>
      </c>
      <c r="K158" s="171">
        <v>1.01</v>
      </c>
      <c r="L158" s="253">
        <v>0</v>
      </c>
      <c r="M158" s="252"/>
      <c r="N158" s="254">
        <f t="shared" si="1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4" t="s">
        <v>230</v>
      </c>
      <c r="AT158" s="14" t="s">
        <v>250</v>
      </c>
      <c r="AU158" s="14" t="s">
        <v>80</v>
      </c>
      <c r="AY158" s="14" t="s">
        <v>216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80</v>
      </c>
      <c r="BK158" s="110">
        <f t="shared" si="24"/>
        <v>0</v>
      </c>
      <c r="BL158" s="14" t="s">
        <v>220</v>
      </c>
      <c r="BM158" s="14" t="s">
        <v>260</v>
      </c>
    </row>
    <row r="159" spans="2:65" s="1" customFormat="1" ht="22.5" customHeight="1" x14ac:dyDescent="0.3">
      <c r="B159" s="132"/>
      <c r="C159" s="161" t="s">
        <v>274</v>
      </c>
      <c r="D159" s="161" t="s">
        <v>217</v>
      </c>
      <c r="E159" s="162"/>
      <c r="F159" s="246" t="s">
        <v>349</v>
      </c>
      <c r="G159" s="247"/>
      <c r="H159" s="247"/>
      <c r="I159" s="247"/>
      <c r="J159" s="163" t="s">
        <v>219</v>
      </c>
      <c r="K159" s="164">
        <v>0.158</v>
      </c>
      <c r="L159" s="233">
        <v>0</v>
      </c>
      <c r="M159" s="247"/>
      <c r="N159" s="248">
        <f t="shared" si="1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16"/>
        <v>0</v>
      </c>
      <c r="X159" s="166">
        <v>2.2598734177215198</v>
      </c>
      <c r="Y159" s="166">
        <f t="shared" si="17"/>
        <v>0.35706000000000016</v>
      </c>
      <c r="Z159" s="166">
        <v>0</v>
      </c>
      <c r="AA159" s="167">
        <f t="shared" si="18"/>
        <v>0</v>
      </c>
      <c r="AR159" s="14" t="s">
        <v>220</v>
      </c>
      <c r="AT159" s="14" t="s">
        <v>217</v>
      </c>
      <c r="AU159" s="14" t="s">
        <v>80</v>
      </c>
      <c r="AY159" s="14" t="s">
        <v>216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80</v>
      </c>
      <c r="BK159" s="110">
        <f t="shared" si="24"/>
        <v>0</v>
      </c>
      <c r="BL159" s="14" t="s">
        <v>220</v>
      </c>
      <c r="BM159" s="14" t="s">
        <v>264</v>
      </c>
    </row>
    <row r="160" spans="2:65" s="10" customFormat="1" ht="29.85" customHeight="1" x14ac:dyDescent="0.3">
      <c r="B160" s="150"/>
      <c r="C160" s="151"/>
      <c r="D160" s="160" t="s">
        <v>174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42">
        <f>BK160</f>
        <v>0</v>
      </c>
      <c r="O160" s="243"/>
      <c r="P160" s="243"/>
      <c r="Q160" s="243"/>
      <c r="R160" s="153"/>
      <c r="T160" s="154"/>
      <c r="U160" s="151"/>
      <c r="V160" s="151"/>
      <c r="W160" s="155">
        <f>SUM(W161:W168)</f>
        <v>0</v>
      </c>
      <c r="X160" s="151"/>
      <c r="Y160" s="155">
        <f>SUM(Y161:Y168)</f>
        <v>12.798219999999981</v>
      </c>
      <c r="Z160" s="151"/>
      <c r="AA160" s="156">
        <f>SUM(AA161:AA168)</f>
        <v>0</v>
      </c>
      <c r="AR160" s="157" t="s">
        <v>76</v>
      </c>
      <c r="AT160" s="158" t="s">
        <v>68</v>
      </c>
      <c r="AU160" s="158" t="s">
        <v>76</v>
      </c>
      <c r="AY160" s="157" t="s">
        <v>216</v>
      </c>
      <c r="BK160" s="159">
        <f>SUM(BK161:BK168)</f>
        <v>0</v>
      </c>
    </row>
    <row r="161" spans="2:65" s="1" customFormat="1" ht="31.5" customHeight="1" x14ac:dyDescent="0.3">
      <c r="B161" s="132"/>
      <c r="C161" s="161" t="s">
        <v>276</v>
      </c>
      <c r="D161" s="161" t="s">
        <v>217</v>
      </c>
      <c r="E161" s="162"/>
      <c r="F161" s="246" t="s">
        <v>1575</v>
      </c>
      <c r="G161" s="247"/>
      <c r="H161" s="247"/>
      <c r="I161" s="247"/>
      <c r="J161" s="163" t="s">
        <v>262</v>
      </c>
      <c r="K161" s="164">
        <v>36</v>
      </c>
      <c r="L161" s="233">
        <v>0</v>
      </c>
      <c r="M161" s="247"/>
      <c r="N161" s="248">
        <f t="shared" ref="N161:N168" si="25">ROUND(L161*K161,2)</f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ref="W161:W168" si="26">V161*K161</f>
        <v>0</v>
      </c>
      <c r="X161" s="166">
        <v>6.2100000000000002E-3</v>
      </c>
      <c r="Y161" s="166">
        <f t="shared" ref="Y161:Y168" si="27">X161*K161</f>
        <v>0.22356000000000001</v>
      </c>
      <c r="Z161" s="166">
        <v>0</v>
      </c>
      <c r="AA161" s="167">
        <f t="shared" ref="AA161:AA168" si="28">Z161*K161</f>
        <v>0</v>
      </c>
      <c r="AR161" s="14" t="s">
        <v>220</v>
      </c>
      <c r="AT161" s="14" t="s">
        <v>217</v>
      </c>
      <c r="AU161" s="14" t="s">
        <v>80</v>
      </c>
      <c r="AY161" s="14" t="s">
        <v>216</v>
      </c>
      <c r="BE161" s="110">
        <f t="shared" ref="BE161:BE168" si="29">IF(U161="základná",N161,0)</f>
        <v>0</v>
      </c>
      <c r="BF161" s="110">
        <f t="shared" ref="BF161:BF168" si="30">IF(U161="znížená",N161,0)</f>
        <v>0</v>
      </c>
      <c r="BG161" s="110">
        <f t="shared" ref="BG161:BG168" si="31">IF(U161="zákl. prenesená",N161,0)</f>
        <v>0</v>
      </c>
      <c r="BH161" s="110">
        <f t="shared" ref="BH161:BH168" si="32">IF(U161="zníž. prenesená",N161,0)</f>
        <v>0</v>
      </c>
      <c r="BI161" s="110">
        <f t="shared" ref="BI161:BI168" si="33">IF(U161="nulová",N161,0)</f>
        <v>0</v>
      </c>
      <c r="BJ161" s="14" t="s">
        <v>80</v>
      </c>
      <c r="BK161" s="110">
        <f t="shared" ref="BK161:BK168" si="34">ROUND(L161*K161,2)</f>
        <v>0</v>
      </c>
      <c r="BL161" s="14" t="s">
        <v>220</v>
      </c>
      <c r="BM161" s="14" t="s">
        <v>267</v>
      </c>
    </row>
    <row r="162" spans="2:65" s="1" customFormat="1" ht="31.5" customHeight="1" x14ac:dyDescent="0.3">
      <c r="B162" s="132"/>
      <c r="C162" s="161" t="s">
        <v>278</v>
      </c>
      <c r="D162" s="161" t="s">
        <v>217</v>
      </c>
      <c r="E162" s="162"/>
      <c r="F162" s="246" t="s">
        <v>433</v>
      </c>
      <c r="G162" s="247"/>
      <c r="H162" s="247"/>
      <c r="I162" s="247"/>
      <c r="J162" s="163" t="s">
        <v>219</v>
      </c>
      <c r="K162" s="164">
        <v>1.3109999999999999</v>
      </c>
      <c r="L162" s="233">
        <v>0</v>
      </c>
      <c r="M162" s="247"/>
      <c r="N162" s="248">
        <f t="shared" si="2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26"/>
        <v>0</v>
      </c>
      <c r="X162" s="166">
        <v>2.1940732265446199</v>
      </c>
      <c r="Y162" s="166">
        <f t="shared" si="27"/>
        <v>2.8764299999999965</v>
      </c>
      <c r="Z162" s="166">
        <v>0</v>
      </c>
      <c r="AA162" s="167">
        <f t="shared" si="28"/>
        <v>0</v>
      </c>
      <c r="AR162" s="14" t="s">
        <v>220</v>
      </c>
      <c r="AT162" s="14" t="s">
        <v>217</v>
      </c>
      <c r="AU162" s="14" t="s">
        <v>80</v>
      </c>
      <c r="AY162" s="14" t="s">
        <v>216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80</v>
      </c>
      <c r="BK162" s="110">
        <f t="shared" si="34"/>
        <v>0</v>
      </c>
      <c r="BL162" s="14" t="s">
        <v>220</v>
      </c>
      <c r="BM162" s="14" t="s">
        <v>270</v>
      </c>
    </row>
    <row r="163" spans="2:65" s="1" customFormat="1" ht="31.5" customHeight="1" x14ac:dyDescent="0.3">
      <c r="B163" s="132"/>
      <c r="C163" s="161" t="s">
        <v>280</v>
      </c>
      <c r="D163" s="161" t="s">
        <v>217</v>
      </c>
      <c r="E163" s="162"/>
      <c r="F163" s="246" t="s">
        <v>437</v>
      </c>
      <c r="G163" s="247"/>
      <c r="H163" s="247"/>
      <c r="I163" s="247"/>
      <c r="J163" s="163" t="s">
        <v>219</v>
      </c>
      <c r="K163" s="164">
        <v>3.0139999999999998</v>
      </c>
      <c r="L163" s="233">
        <v>0</v>
      </c>
      <c r="M163" s="247"/>
      <c r="N163" s="248">
        <f t="shared" si="2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26"/>
        <v>0</v>
      </c>
      <c r="X163" s="166">
        <v>2.2354313205043099</v>
      </c>
      <c r="Y163" s="166">
        <f t="shared" si="27"/>
        <v>6.7375899999999893</v>
      </c>
      <c r="Z163" s="166">
        <v>0</v>
      </c>
      <c r="AA163" s="167">
        <f t="shared" si="28"/>
        <v>0</v>
      </c>
      <c r="AR163" s="14" t="s">
        <v>220</v>
      </c>
      <c r="AT163" s="14" t="s">
        <v>217</v>
      </c>
      <c r="AU163" s="14" t="s">
        <v>80</v>
      </c>
      <c r="AY163" s="14" t="s">
        <v>216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80</v>
      </c>
      <c r="BK163" s="110">
        <f t="shared" si="34"/>
        <v>0</v>
      </c>
      <c r="BL163" s="14" t="s">
        <v>220</v>
      </c>
      <c r="BM163" s="14" t="s">
        <v>272</v>
      </c>
    </row>
    <row r="164" spans="2:65" s="1" customFormat="1" ht="31.5" customHeight="1" x14ac:dyDescent="0.3">
      <c r="B164" s="132"/>
      <c r="C164" s="161" t="s">
        <v>282</v>
      </c>
      <c r="D164" s="161" t="s">
        <v>217</v>
      </c>
      <c r="E164" s="162"/>
      <c r="F164" s="246" t="s">
        <v>439</v>
      </c>
      <c r="G164" s="247"/>
      <c r="H164" s="247"/>
      <c r="I164" s="247"/>
      <c r="J164" s="163" t="s">
        <v>219</v>
      </c>
      <c r="K164" s="164">
        <v>1.3109999999999999</v>
      </c>
      <c r="L164" s="233">
        <v>0</v>
      </c>
      <c r="M164" s="247"/>
      <c r="N164" s="248">
        <f t="shared" si="2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26"/>
        <v>0</v>
      </c>
      <c r="X164" s="166">
        <v>2.1940732265446199</v>
      </c>
      <c r="Y164" s="166">
        <f t="shared" si="27"/>
        <v>2.8764299999999965</v>
      </c>
      <c r="Z164" s="166">
        <v>0</v>
      </c>
      <c r="AA164" s="167">
        <f t="shared" si="28"/>
        <v>0</v>
      </c>
      <c r="AR164" s="14" t="s">
        <v>220</v>
      </c>
      <c r="AT164" s="14" t="s">
        <v>217</v>
      </c>
      <c r="AU164" s="14" t="s">
        <v>80</v>
      </c>
      <c r="AY164" s="14" t="s">
        <v>216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80</v>
      </c>
      <c r="BK164" s="110">
        <f t="shared" si="34"/>
        <v>0</v>
      </c>
      <c r="BL164" s="14" t="s">
        <v>220</v>
      </c>
      <c r="BM164" s="14" t="s">
        <v>274</v>
      </c>
    </row>
    <row r="165" spans="2:65" s="1" customFormat="1" ht="44.25" customHeight="1" x14ac:dyDescent="0.3">
      <c r="B165" s="132"/>
      <c r="C165" s="161" t="s">
        <v>284</v>
      </c>
      <c r="D165" s="161" t="s">
        <v>217</v>
      </c>
      <c r="E165" s="162"/>
      <c r="F165" s="246" t="s">
        <v>447</v>
      </c>
      <c r="G165" s="247"/>
      <c r="H165" s="247"/>
      <c r="I165" s="247"/>
      <c r="J165" s="163" t="s">
        <v>219</v>
      </c>
      <c r="K165" s="164">
        <v>4.1399999999999997</v>
      </c>
      <c r="L165" s="233">
        <v>0</v>
      </c>
      <c r="M165" s="247"/>
      <c r="N165" s="248">
        <f t="shared" si="2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26"/>
        <v>0</v>
      </c>
      <c r="X165" s="166">
        <v>0</v>
      </c>
      <c r="Y165" s="166">
        <f t="shared" si="27"/>
        <v>0</v>
      </c>
      <c r="Z165" s="166">
        <v>0</v>
      </c>
      <c r="AA165" s="167">
        <f t="shared" si="28"/>
        <v>0</v>
      </c>
      <c r="AR165" s="14" t="s">
        <v>220</v>
      </c>
      <c r="AT165" s="14" t="s">
        <v>217</v>
      </c>
      <c r="AU165" s="14" t="s">
        <v>80</v>
      </c>
      <c r="AY165" s="14" t="s">
        <v>216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80</v>
      </c>
      <c r="BK165" s="110">
        <f t="shared" si="34"/>
        <v>0</v>
      </c>
      <c r="BL165" s="14" t="s">
        <v>220</v>
      </c>
      <c r="BM165" s="14" t="s">
        <v>276</v>
      </c>
    </row>
    <row r="166" spans="2:65" s="1" customFormat="1" ht="44.25" customHeight="1" x14ac:dyDescent="0.3">
      <c r="B166" s="132"/>
      <c r="C166" s="161" t="s">
        <v>286</v>
      </c>
      <c r="D166" s="161" t="s">
        <v>217</v>
      </c>
      <c r="E166" s="162"/>
      <c r="F166" s="246" t="s">
        <v>450</v>
      </c>
      <c r="G166" s="247"/>
      <c r="H166" s="247"/>
      <c r="I166" s="247"/>
      <c r="J166" s="163" t="s">
        <v>219</v>
      </c>
      <c r="K166" s="164">
        <v>1.3109999999999999</v>
      </c>
      <c r="L166" s="233">
        <v>0</v>
      </c>
      <c r="M166" s="247"/>
      <c r="N166" s="248">
        <f t="shared" si="2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26"/>
        <v>0</v>
      </c>
      <c r="X166" s="166">
        <v>0</v>
      </c>
      <c r="Y166" s="166">
        <f t="shared" si="27"/>
        <v>0</v>
      </c>
      <c r="Z166" s="166">
        <v>0</v>
      </c>
      <c r="AA166" s="167">
        <f t="shared" si="28"/>
        <v>0</v>
      </c>
      <c r="AR166" s="14" t="s">
        <v>220</v>
      </c>
      <c r="AT166" s="14" t="s">
        <v>217</v>
      </c>
      <c r="AU166" s="14" t="s">
        <v>80</v>
      </c>
      <c r="AY166" s="14" t="s">
        <v>216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80</v>
      </c>
      <c r="BK166" s="110">
        <f t="shared" si="34"/>
        <v>0</v>
      </c>
      <c r="BL166" s="14" t="s">
        <v>220</v>
      </c>
      <c r="BM166" s="14" t="s">
        <v>278</v>
      </c>
    </row>
    <row r="167" spans="2:65" s="1" customFormat="1" ht="44.25" customHeight="1" x14ac:dyDescent="0.3">
      <c r="B167" s="132"/>
      <c r="C167" s="161" t="s">
        <v>289</v>
      </c>
      <c r="D167" s="161" t="s">
        <v>217</v>
      </c>
      <c r="E167" s="162"/>
      <c r="F167" s="246" t="s">
        <v>452</v>
      </c>
      <c r="G167" s="247"/>
      <c r="H167" s="247"/>
      <c r="I167" s="247"/>
      <c r="J167" s="163" t="s">
        <v>219</v>
      </c>
      <c r="K167" s="164">
        <v>1.3109999999999999</v>
      </c>
      <c r="L167" s="233">
        <v>0</v>
      </c>
      <c r="M167" s="247"/>
      <c r="N167" s="248">
        <f t="shared" si="2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26"/>
        <v>0</v>
      </c>
      <c r="X167" s="166">
        <v>0</v>
      </c>
      <c r="Y167" s="166">
        <f t="shared" si="27"/>
        <v>0</v>
      </c>
      <c r="Z167" s="166">
        <v>0</v>
      </c>
      <c r="AA167" s="167">
        <f t="shared" si="28"/>
        <v>0</v>
      </c>
      <c r="AR167" s="14" t="s">
        <v>220</v>
      </c>
      <c r="AT167" s="14" t="s">
        <v>217</v>
      </c>
      <c r="AU167" s="14" t="s">
        <v>80</v>
      </c>
      <c r="AY167" s="14" t="s">
        <v>216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80</v>
      </c>
      <c r="BK167" s="110">
        <f t="shared" si="34"/>
        <v>0</v>
      </c>
      <c r="BL167" s="14" t="s">
        <v>220</v>
      </c>
      <c r="BM167" s="14" t="s">
        <v>280</v>
      </c>
    </row>
    <row r="168" spans="2:65" s="1" customFormat="1" ht="44.25" customHeight="1" x14ac:dyDescent="0.3">
      <c r="B168" s="132"/>
      <c r="C168" s="161" t="s">
        <v>291</v>
      </c>
      <c r="D168" s="161" t="s">
        <v>217</v>
      </c>
      <c r="E168" s="162"/>
      <c r="F168" s="246" t="s">
        <v>456</v>
      </c>
      <c r="G168" s="247"/>
      <c r="H168" s="247"/>
      <c r="I168" s="247"/>
      <c r="J168" s="163" t="s">
        <v>245</v>
      </c>
      <c r="K168" s="164">
        <v>7.0000000000000007E-2</v>
      </c>
      <c r="L168" s="233">
        <v>0</v>
      </c>
      <c r="M168" s="247"/>
      <c r="N168" s="248">
        <f t="shared" si="2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26"/>
        <v>0</v>
      </c>
      <c r="X168" s="166">
        <v>1.2030000000000001</v>
      </c>
      <c r="Y168" s="166">
        <f t="shared" si="27"/>
        <v>8.4210000000000007E-2</v>
      </c>
      <c r="Z168" s="166">
        <v>0</v>
      </c>
      <c r="AA168" s="167">
        <f t="shared" si="28"/>
        <v>0</v>
      </c>
      <c r="AR168" s="14" t="s">
        <v>220</v>
      </c>
      <c r="AT168" s="14" t="s">
        <v>217</v>
      </c>
      <c r="AU168" s="14" t="s">
        <v>80</v>
      </c>
      <c r="AY168" s="14" t="s">
        <v>216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80</v>
      </c>
      <c r="BK168" s="110">
        <f t="shared" si="34"/>
        <v>0</v>
      </c>
      <c r="BL168" s="14" t="s">
        <v>220</v>
      </c>
      <c r="BM168" s="14" t="s">
        <v>282</v>
      </c>
    </row>
    <row r="169" spans="2:65" s="10" customFormat="1" ht="29.85" customHeight="1" x14ac:dyDescent="0.3">
      <c r="B169" s="150"/>
      <c r="C169" s="151"/>
      <c r="D169" s="160" t="s">
        <v>1277</v>
      </c>
      <c r="E169" s="160"/>
      <c r="F169" s="160"/>
      <c r="G169" s="160"/>
      <c r="H169" s="160"/>
      <c r="I169" s="160"/>
      <c r="J169" s="160"/>
      <c r="K169" s="160"/>
      <c r="L169" s="160"/>
      <c r="M169" s="160"/>
      <c r="N169" s="242">
        <f>BK169</f>
        <v>0</v>
      </c>
      <c r="O169" s="243"/>
      <c r="P169" s="243"/>
      <c r="Q169" s="243"/>
      <c r="R169" s="153"/>
      <c r="T169" s="154"/>
      <c r="U169" s="151"/>
      <c r="V169" s="151"/>
      <c r="W169" s="155">
        <f>SUM(W170:W173)</f>
        <v>0</v>
      </c>
      <c r="X169" s="151"/>
      <c r="Y169" s="155">
        <f>SUM(Y170:Y173)</f>
        <v>4.5499999999999999E-2</v>
      </c>
      <c r="Z169" s="151"/>
      <c r="AA169" s="156">
        <f>SUM(AA170:AA173)</f>
        <v>0</v>
      </c>
      <c r="AR169" s="157" t="s">
        <v>76</v>
      </c>
      <c r="AT169" s="158" t="s">
        <v>68</v>
      </c>
      <c r="AU169" s="158" t="s">
        <v>76</v>
      </c>
      <c r="AY169" s="157" t="s">
        <v>216</v>
      </c>
      <c r="BK169" s="159">
        <f>SUM(BK170:BK173)</f>
        <v>0</v>
      </c>
    </row>
    <row r="170" spans="2:65" s="1" customFormat="1" ht="31.5" customHeight="1" x14ac:dyDescent="0.3">
      <c r="B170" s="132"/>
      <c r="C170" s="161" t="s">
        <v>293</v>
      </c>
      <c r="D170" s="161" t="s">
        <v>217</v>
      </c>
      <c r="E170" s="162"/>
      <c r="F170" s="246" t="s">
        <v>1576</v>
      </c>
      <c r="G170" s="247"/>
      <c r="H170" s="247"/>
      <c r="I170" s="247"/>
      <c r="J170" s="163" t="s">
        <v>297</v>
      </c>
      <c r="K170" s="164">
        <v>1</v>
      </c>
      <c r="L170" s="233">
        <v>0</v>
      </c>
      <c r="M170" s="247"/>
      <c r="N170" s="248">
        <f>ROUND(L170*K170,2)</f>
        <v>0</v>
      </c>
      <c r="O170" s="247"/>
      <c r="P170" s="247"/>
      <c r="Q170" s="247"/>
      <c r="R170" s="134"/>
      <c r="T170" s="165" t="s">
        <v>3</v>
      </c>
      <c r="U170" s="40" t="s">
        <v>36</v>
      </c>
      <c r="V170" s="32"/>
      <c r="W170" s="166">
        <f>V170*K170</f>
        <v>0</v>
      </c>
      <c r="X170" s="166">
        <v>4.1999999999999997E-3</v>
      </c>
      <c r="Y170" s="166">
        <f>X170*K170</f>
        <v>4.1999999999999997E-3</v>
      </c>
      <c r="Z170" s="166">
        <v>0</v>
      </c>
      <c r="AA170" s="167">
        <f>Z170*K170</f>
        <v>0</v>
      </c>
      <c r="AR170" s="14" t="s">
        <v>220</v>
      </c>
      <c r="AT170" s="14" t="s">
        <v>217</v>
      </c>
      <c r="AU170" s="14" t="s">
        <v>80</v>
      </c>
      <c r="AY170" s="14" t="s">
        <v>216</v>
      </c>
      <c r="BE170" s="110">
        <f>IF(U170="základná",N170,0)</f>
        <v>0</v>
      </c>
      <c r="BF170" s="110">
        <f>IF(U170="znížená",N170,0)</f>
        <v>0</v>
      </c>
      <c r="BG170" s="110">
        <f>IF(U170="zákl. prenesená",N170,0)</f>
        <v>0</v>
      </c>
      <c r="BH170" s="110">
        <f>IF(U170="zníž. prenesená",N170,0)</f>
        <v>0</v>
      </c>
      <c r="BI170" s="110">
        <f>IF(U170="nulová",N170,0)</f>
        <v>0</v>
      </c>
      <c r="BJ170" s="14" t="s">
        <v>80</v>
      </c>
      <c r="BK170" s="110">
        <f>ROUND(L170*K170,2)</f>
        <v>0</v>
      </c>
      <c r="BL170" s="14" t="s">
        <v>220</v>
      </c>
      <c r="BM170" s="14" t="s">
        <v>284</v>
      </c>
    </row>
    <row r="171" spans="2:65" s="1" customFormat="1" ht="31.5" customHeight="1" x14ac:dyDescent="0.3">
      <c r="B171" s="132"/>
      <c r="C171" s="161" t="s">
        <v>295</v>
      </c>
      <c r="D171" s="161" t="s">
        <v>217</v>
      </c>
      <c r="E171" s="162"/>
      <c r="F171" s="246" t="s">
        <v>1577</v>
      </c>
      <c r="G171" s="247"/>
      <c r="H171" s="247"/>
      <c r="I171" s="247"/>
      <c r="J171" s="163" t="s">
        <v>297</v>
      </c>
      <c r="K171" s="164">
        <v>1</v>
      </c>
      <c r="L171" s="233">
        <v>0</v>
      </c>
      <c r="M171" s="247"/>
      <c r="N171" s="248">
        <f>ROUND(L171*K171,2)</f>
        <v>0</v>
      </c>
      <c r="O171" s="247"/>
      <c r="P171" s="247"/>
      <c r="Q171" s="247"/>
      <c r="R171" s="134"/>
      <c r="T171" s="165" t="s">
        <v>3</v>
      </c>
      <c r="U171" s="40" t="s">
        <v>36</v>
      </c>
      <c r="V171" s="32"/>
      <c r="W171" s="166">
        <f>V171*K171</f>
        <v>0</v>
      </c>
      <c r="X171" s="166">
        <v>6.3E-3</v>
      </c>
      <c r="Y171" s="166">
        <f>X171*K171</f>
        <v>6.3E-3</v>
      </c>
      <c r="Z171" s="166">
        <v>0</v>
      </c>
      <c r="AA171" s="167">
        <f>Z171*K171</f>
        <v>0</v>
      </c>
      <c r="AR171" s="14" t="s">
        <v>220</v>
      </c>
      <c r="AT171" s="14" t="s">
        <v>217</v>
      </c>
      <c r="AU171" s="14" t="s">
        <v>80</v>
      </c>
      <c r="AY171" s="14" t="s">
        <v>216</v>
      </c>
      <c r="BE171" s="110">
        <f>IF(U171="základná",N171,0)</f>
        <v>0</v>
      </c>
      <c r="BF171" s="110">
        <f>IF(U171="znížená",N171,0)</f>
        <v>0</v>
      </c>
      <c r="BG171" s="110">
        <f>IF(U171="zákl. prenesená",N171,0)</f>
        <v>0</v>
      </c>
      <c r="BH171" s="110">
        <f>IF(U171="zníž. prenesená",N171,0)</f>
        <v>0</v>
      </c>
      <c r="BI171" s="110">
        <f>IF(U171="nulová",N171,0)</f>
        <v>0</v>
      </c>
      <c r="BJ171" s="14" t="s">
        <v>80</v>
      </c>
      <c r="BK171" s="110">
        <f>ROUND(L171*K171,2)</f>
        <v>0</v>
      </c>
      <c r="BL171" s="14" t="s">
        <v>220</v>
      </c>
      <c r="BM171" s="14" t="s">
        <v>286</v>
      </c>
    </row>
    <row r="172" spans="2:65" s="1" customFormat="1" ht="22.5" customHeight="1" x14ac:dyDescent="0.3">
      <c r="B172" s="132"/>
      <c r="C172" s="168" t="s">
        <v>298</v>
      </c>
      <c r="D172" s="168" t="s">
        <v>250</v>
      </c>
      <c r="E172" s="169"/>
      <c r="F172" s="251" t="s">
        <v>1578</v>
      </c>
      <c r="G172" s="252"/>
      <c r="H172" s="252"/>
      <c r="I172" s="252"/>
      <c r="J172" s="170" t="s">
        <v>297</v>
      </c>
      <c r="K172" s="171">
        <v>1</v>
      </c>
      <c r="L172" s="253">
        <v>0</v>
      </c>
      <c r="M172" s="252"/>
      <c r="N172" s="254">
        <f>ROUND(L172*K172,2)</f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>V172*K172</f>
        <v>0</v>
      </c>
      <c r="X172" s="166">
        <v>3.5000000000000003E-2</v>
      </c>
      <c r="Y172" s="166">
        <f>X172*K172</f>
        <v>3.5000000000000003E-2</v>
      </c>
      <c r="Z172" s="166">
        <v>0</v>
      </c>
      <c r="AA172" s="167">
        <f>Z172*K172</f>
        <v>0</v>
      </c>
      <c r="AR172" s="14" t="s">
        <v>230</v>
      </c>
      <c r="AT172" s="14" t="s">
        <v>250</v>
      </c>
      <c r="AU172" s="14" t="s">
        <v>80</v>
      </c>
      <c r="AY172" s="14" t="s">
        <v>216</v>
      </c>
      <c r="BE172" s="110">
        <f>IF(U172="základná",N172,0)</f>
        <v>0</v>
      </c>
      <c r="BF172" s="110">
        <f>IF(U172="znížená",N172,0)</f>
        <v>0</v>
      </c>
      <c r="BG172" s="110">
        <f>IF(U172="zákl. prenesená",N172,0)</f>
        <v>0</v>
      </c>
      <c r="BH172" s="110">
        <f>IF(U172="zníž. prenesená",N172,0)</f>
        <v>0</v>
      </c>
      <c r="BI172" s="110">
        <f>IF(U172="nulová",N172,0)</f>
        <v>0</v>
      </c>
      <c r="BJ172" s="14" t="s">
        <v>80</v>
      </c>
      <c r="BK172" s="110">
        <f>ROUND(L172*K172,2)</f>
        <v>0</v>
      </c>
      <c r="BL172" s="14" t="s">
        <v>220</v>
      </c>
      <c r="BM172" s="14" t="s">
        <v>289</v>
      </c>
    </row>
    <row r="173" spans="2:65" s="1" customFormat="1" ht="22.5" customHeight="1" x14ac:dyDescent="0.3">
      <c r="B173" s="132"/>
      <c r="C173" s="168" t="s">
        <v>300</v>
      </c>
      <c r="D173" s="168" t="s">
        <v>250</v>
      </c>
      <c r="E173" s="169"/>
      <c r="F173" s="251" t="s">
        <v>1579</v>
      </c>
      <c r="G173" s="252"/>
      <c r="H173" s="252"/>
      <c r="I173" s="252"/>
      <c r="J173" s="170" t="s">
        <v>297</v>
      </c>
      <c r="K173" s="171">
        <v>1</v>
      </c>
      <c r="L173" s="253">
        <v>0</v>
      </c>
      <c r="M173" s="252"/>
      <c r="N173" s="254">
        <f>ROUND(L173*K173,2)</f>
        <v>0</v>
      </c>
      <c r="O173" s="247"/>
      <c r="P173" s="247"/>
      <c r="Q173" s="247"/>
      <c r="R173" s="134"/>
      <c r="T173" s="165" t="s">
        <v>3</v>
      </c>
      <c r="U173" s="40" t="s">
        <v>36</v>
      </c>
      <c r="V173" s="32"/>
      <c r="W173" s="166">
        <f>V173*K173</f>
        <v>0</v>
      </c>
      <c r="X173" s="166">
        <v>0</v>
      </c>
      <c r="Y173" s="166">
        <f>X173*K173</f>
        <v>0</v>
      </c>
      <c r="Z173" s="166">
        <v>0</v>
      </c>
      <c r="AA173" s="167">
        <f>Z173*K173</f>
        <v>0</v>
      </c>
      <c r="AR173" s="14" t="s">
        <v>230</v>
      </c>
      <c r="AT173" s="14" t="s">
        <v>250</v>
      </c>
      <c r="AU173" s="14" t="s">
        <v>80</v>
      </c>
      <c r="AY173" s="14" t="s">
        <v>216</v>
      </c>
      <c r="BE173" s="110">
        <f>IF(U173="základná",N173,0)</f>
        <v>0</v>
      </c>
      <c r="BF173" s="110">
        <f>IF(U173="znížená",N173,0)</f>
        <v>0</v>
      </c>
      <c r="BG173" s="110">
        <f>IF(U173="zákl. prenesená",N173,0)</f>
        <v>0</v>
      </c>
      <c r="BH173" s="110">
        <f>IF(U173="zníž. prenesená",N173,0)</f>
        <v>0</v>
      </c>
      <c r="BI173" s="110">
        <f>IF(U173="nulová",N173,0)</f>
        <v>0</v>
      </c>
      <c r="BJ173" s="14" t="s">
        <v>80</v>
      </c>
      <c r="BK173" s="110">
        <f>ROUND(L173*K173,2)</f>
        <v>0</v>
      </c>
      <c r="BL173" s="14" t="s">
        <v>220</v>
      </c>
      <c r="BM173" s="14" t="s">
        <v>291</v>
      </c>
    </row>
    <row r="174" spans="2:65" s="10" customFormat="1" ht="29.85" customHeight="1" x14ac:dyDescent="0.3">
      <c r="B174" s="150"/>
      <c r="C174" s="151"/>
      <c r="D174" s="160" t="s">
        <v>175</v>
      </c>
      <c r="E174" s="160"/>
      <c r="F174" s="160"/>
      <c r="G174" s="160"/>
      <c r="H174" s="160"/>
      <c r="I174" s="160"/>
      <c r="J174" s="160"/>
      <c r="K174" s="160"/>
      <c r="L174" s="160"/>
      <c r="M174" s="160"/>
      <c r="N174" s="242">
        <f>BK174</f>
        <v>0</v>
      </c>
      <c r="O174" s="243"/>
      <c r="P174" s="243"/>
      <c r="Q174" s="243"/>
      <c r="R174" s="153"/>
      <c r="T174" s="154"/>
      <c r="U174" s="151"/>
      <c r="V174" s="151"/>
      <c r="W174" s="155">
        <f>SUM(W175:W177)</f>
        <v>0</v>
      </c>
      <c r="X174" s="151"/>
      <c r="Y174" s="155">
        <f>SUM(Y175:Y177)</f>
        <v>4.4000000000000002E-4</v>
      </c>
      <c r="Z174" s="151"/>
      <c r="AA174" s="156">
        <f>SUM(AA175:AA177)</f>
        <v>0</v>
      </c>
      <c r="AR174" s="157" t="s">
        <v>76</v>
      </c>
      <c r="AT174" s="158" t="s">
        <v>68</v>
      </c>
      <c r="AU174" s="158" t="s">
        <v>76</v>
      </c>
      <c r="AY174" s="157" t="s">
        <v>216</v>
      </c>
      <c r="BK174" s="159">
        <f>SUM(BK175:BK177)</f>
        <v>0</v>
      </c>
    </row>
    <row r="175" spans="2:65" s="1" customFormat="1" ht="22.5" customHeight="1" x14ac:dyDescent="0.3">
      <c r="B175" s="132"/>
      <c r="C175" s="161" t="s">
        <v>302</v>
      </c>
      <c r="D175" s="161" t="s">
        <v>217</v>
      </c>
      <c r="E175" s="162"/>
      <c r="F175" s="246" t="s">
        <v>1580</v>
      </c>
      <c r="G175" s="247"/>
      <c r="H175" s="247"/>
      <c r="I175" s="247"/>
      <c r="J175" s="163" t="s">
        <v>262</v>
      </c>
      <c r="K175" s="164">
        <v>18.399999999999999</v>
      </c>
      <c r="L175" s="233">
        <v>0</v>
      </c>
      <c r="M175" s="247"/>
      <c r="N175" s="248">
        <f>ROUND(L175*K175,2)</f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>V175*K175</f>
        <v>0</v>
      </c>
      <c r="X175" s="166">
        <v>0</v>
      </c>
      <c r="Y175" s="166">
        <f>X175*K175</f>
        <v>0</v>
      </c>
      <c r="Z175" s="166">
        <v>0</v>
      </c>
      <c r="AA175" s="167">
        <f>Z175*K175</f>
        <v>0</v>
      </c>
      <c r="AR175" s="14" t="s">
        <v>220</v>
      </c>
      <c r="AT175" s="14" t="s">
        <v>217</v>
      </c>
      <c r="AU175" s="14" t="s">
        <v>80</v>
      </c>
      <c r="AY175" s="14" t="s">
        <v>216</v>
      </c>
      <c r="BE175" s="110">
        <f>IF(U175="základná",N175,0)</f>
        <v>0</v>
      </c>
      <c r="BF175" s="110">
        <f>IF(U175="znížená",N175,0)</f>
        <v>0</v>
      </c>
      <c r="BG175" s="110">
        <f>IF(U175="zákl. prenesená",N175,0)</f>
        <v>0</v>
      </c>
      <c r="BH175" s="110">
        <f>IF(U175="zníž. prenesená",N175,0)</f>
        <v>0</v>
      </c>
      <c r="BI175" s="110">
        <f>IF(U175="nulová",N175,0)</f>
        <v>0</v>
      </c>
      <c r="BJ175" s="14" t="s">
        <v>80</v>
      </c>
      <c r="BK175" s="110">
        <f>ROUND(L175*K175,2)</f>
        <v>0</v>
      </c>
      <c r="BL175" s="14" t="s">
        <v>220</v>
      </c>
      <c r="BM175" s="14" t="s">
        <v>293</v>
      </c>
    </row>
    <row r="176" spans="2:65" s="1" customFormat="1" ht="44.25" customHeight="1" x14ac:dyDescent="0.3">
      <c r="B176" s="132"/>
      <c r="C176" s="161" t="s">
        <v>304</v>
      </c>
      <c r="D176" s="161" t="s">
        <v>217</v>
      </c>
      <c r="E176" s="162"/>
      <c r="F176" s="246" t="s">
        <v>1306</v>
      </c>
      <c r="G176" s="247"/>
      <c r="H176" s="247"/>
      <c r="I176" s="247"/>
      <c r="J176" s="163" t="s">
        <v>297</v>
      </c>
      <c r="K176" s="164">
        <v>1</v>
      </c>
      <c r="L176" s="233">
        <v>0</v>
      </c>
      <c r="M176" s="247"/>
      <c r="N176" s="248">
        <f>ROUND(L176*K176,2)</f>
        <v>0</v>
      </c>
      <c r="O176" s="247"/>
      <c r="P176" s="247"/>
      <c r="Q176" s="247"/>
      <c r="R176" s="134"/>
      <c r="T176" s="165" t="s">
        <v>3</v>
      </c>
      <c r="U176" s="40" t="s">
        <v>36</v>
      </c>
      <c r="V176" s="32"/>
      <c r="W176" s="166">
        <f>V176*K176</f>
        <v>0</v>
      </c>
      <c r="X176" s="166">
        <v>4.4000000000000002E-4</v>
      </c>
      <c r="Y176" s="166">
        <f>X176*K176</f>
        <v>4.4000000000000002E-4</v>
      </c>
      <c r="Z176" s="166">
        <v>0</v>
      </c>
      <c r="AA176" s="167">
        <f>Z176*K176</f>
        <v>0</v>
      </c>
      <c r="AR176" s="14" t="s">
        <v>220</v>
      </c>
      <c r="AT176" s="14" t="s">
        <v>217</v>
      </c>
      <c r="AU176" s="14" t="s">
        <v>80</v>
      </c>
      <c r="AY176" s="14" t="s">
        <v>216</v>
      </c>
      <c r="BE176" s="110">
        <f>IF(U176="základná",N176,0)</f>
        <v>0</v>
      </c>
      <c r="BF176" s="110">
        <f>IF(U176="znížená",N176,0)</f>
        <v>0</v>
      </c>
      <c r="BG176" s="110">
        <f>IF(U176="zákl. prenesená",N176,0)</f>
        <v>0</v>
      </c>
      <c r="BH176" s="110">
        <f>IF(U176="zníž. prenesená",N176,0)</f>
        <v>0</v>
      </c>
      <c r="BI176" s="110">
        <f>IF(U176="nulová",N176,0)</f>
        <v>0</v>
      </c>
      <c r="BJ176" s="14" t="s">
        <v>80</v>
      </c>
      <c r="BK176" s="110">
        <f>ROUND(L176*K176,2)</f>
        <v>0</v>
      </c>
      <c r="BL176" s="14" t="s">
        <v>220</v>
      </c>
      <c r="BM176" s="14" t="s">
        <v>295</v>
      </c>
    </row>
    <row r="177" spans="2:65" s="1" customFormat="1" ht="22.5" customHeight="1" x14ac:dyDescent="0.3">
      <c r="B177" s="132"/>
      <c r="C177" s="168" t="s">
        <v>306</v>
      </c>
      <c r="D177" s="168" t="s">
        <v>250</v>
      </c>
      <c r="E177" s="169"/>
      <c r="F177" s="251" t="s">
        <v>1581</v>
      </c>
      <c r="G177" s="252"/>
      <c r="H177" s="252"/>
      <c r="I177" s="252"/>
      <c r="J177" s="170" t="s">
        <v>297</v>
      </c>
      <c r="K177" s="171">
        <v>1</v>
      </c>
      <c r="L177" s="253">
        <v>0</v>
      </c>
      <c r="M177" s="252"/>
      <c r="N177" s="254">
        <f>ROUND(L177*K177,2)</f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4" t="s">
        <v>230</v>
      </c>
      <c r="AT177" s="14" t="s">
        <v>250</v>
      </c>
      <c r="AU177" s="14" t="s">
        <v>80</v>
      </c>
      <c r="AY177" s="14" t="s">
        <v>216</v>
      </c>
      <c r="BE177" s="110">
        <f>IF(U177="základná",N177,0)</f>
        <v>0</v>
      </c>
      <c r="BF177" s="110">
        <f>IF(U177="znížená",N177,0)</f>
        <v>0</v>
      </c>
      <c r="BG177" s="110">
        <f>IF(U177="zákl. prenesená",N177,0)</f>
        <v>0</v>
      </c>
      <c r="BH177" s="110">
        <f>IF(U177="zníž. prenesená",N177,0)</f>
        <v>0</v>
      </c>
      <c r="BI177" s="110">
        <f>IF(U177="nulová",N177,0)</f>
        <v>0</v>
      </c>
      <c r="BJ177" s="14" t="s">
        <v>80</v>
      </c>
      <c r="BK177" s="110">
        <f>ROUND(L177*K177,2)</f>
        <v>0</v>
      </c>
      <c r="BL177" s="14" t="s">
        <v>220</v>
      </c>
      <c r="BM177" s="14" t="s">
        <v>298</v>
      </c>
    </row>
    <row r="178" spans="2:65" s="10" customFormat="1" ht="29.85" customHeight="1" x14ac:dyDescent="0.3">
      <c r="B178" s="150"/>
      <c r="C178" s="151"/>
      <c r="D178" s="160" t="s">
        <v>176</v>
      </c>
      <c r="E178" s="160"/>
      <c r="F178" s="160"/>
      <c r="G178" s="160"/>
      <c r="H178" s="160"/>
      <c r="I178" s="160"/>
      <c r="J178" s="160"/>
      <c r="K178" s="160"/>
      <c r="L178" s="160"/>
      <c r="M178" s="160"/>
      <c r="N178" s="242">
        <f>BK178</f>
        <v>0</v>
      </c>
      <c r="O178" s="243"/>
      <c r="P178" s="243"/>
      <c r="Q178" s="243"/>
      <c r="R178" s="153"/>
      <c r="T178" s="154"/>
      <c r="U178" s="151"/>
      <c r="V178" s="151"/>
      <c r="W178" s="155">
        <f>W179</f>
        <v>0</v>
      </c>
      <c r="X178" s="151"/>
      <c r="Y178" s="155">
        <f>Y179</f>
        <v>0</v>
      </c>
      <c r="Z178" s="151"/>
      <c r="AA178" s="156">
        <f>AA179</f>
        <v>0</v>
      </c>
      <c r="AR178" s="157" t="s">
        <v>76</v>
      </c>
      <c r="AT178" s="158" t="s">
        <v>68</v>
      </c>
      <c r="AU178" s="158" t="s">
        <v>76</v>
      </c>
      <c r="AY178" s="157" t="s">
        <v>216</v>
      </c>
      <c r="BK178" s="159">
        <f>BK179</f>
        <v>0</v>
      </c>
    </row>
    <row r="179" spans="2:65" s="1" customFormat="1" ht="44.25" customHeight="1" x14ac:dyDescent="0.3">
      <c r="B179" s="132"/>
      <c r="C179" s="161" t="s">
        <v>308</v>
      </c>
      <c r="D179" s="161" t="s">
        <v>217</v>
      </c>
      <c r="E179" s="162"/>
      <c r="F179" s="246" t="s">
        <v>1582</v>
      </c>
      <c r="G179" s="247"/>
      <c r="H179" s="247"/>
      <c r="I179" s="247"/>
      <c r="J179" s="163" t="s">
        <v>245</v>
      </c>
      <c r="K179" s="164">
        <v>77.185000000000002</v>
      </c>
      <c r="L179" s="233">
        <v>0</v>
      </c>
      <c r="M179" s="247"/>
      <c r="N179" s="248">
        <f>ROUND(L179*K179,2)</f>
        <v>0</v>
      </c>
      <c r="O179" s="247"/>
      <c r="P179" s="247"/>
      <c r="Q179" s="247"/>
      <c r="R179" s="134"/>
      <c r="T179" s="165" t="s">
        <v>3</v>
      </c>
      <c r="U179" s="40" t="s">
        <v>36</v>
      </c>
      <c r="V179" s="32"/>
      <c r="W179" s="166">
        <f>V179*K179</f>
        <v>0</v>
      </c>
      <c r="X179" s="166">
        <v>0</v>
      </c>
      <c r="Y179" s="166">
        <f>X179*K179</f>
        <v>0</v>
      </c>
      <c r="Z179" s="166">
        <v>0</v>
      </c>
      <c r="AA179" s="167">
        <f>Z179*K179</f>
        <v>0</v>
      </c>
      <c r="AR179" s="14" t="s">
        <v>220</v>
      </c>
      <c r="AT179" s="14" t="s">
        <v>217</v>
      </c>
      <c r="AU179" s="14" t="s">
        <v>80</v>
      </c>
      <c r="AY179" s="14" t="s">
        <v>216</v>
      </c>
      <c r="BE179" s="110">
        <f>IF(U179="základná",N179,0)</f>
        <v>0</v>
      </c>
      <c r="BF179" s="110">
        <f>IF(U179="znížená",N179,0)</f>
        <v>0</v>
      </c>
      <c r="BG179" s="110">
        <f>IF(U179="zákl. prenesená",N179,0)</f>
        <v>0</v>
      </c>
      <c r="BH179" s="110">
        <f>IF(U179="zníž. prenesená",N179,0)</f>
        <v>0</v>
      </c>
      <c r="BI179" s="110">
        <f>IF(U179="nulová",N179,0)</f>
        <v>0</v>
      </c>
      <c r="BJ179" s="14" t="s">
        <v>80</v>
      </c>
      <c r="BK179" s="110">
        <f>ROUND(L179*K179,2)</f>
        <v>0</v>
      </c>
      <c r="BL179" s="14" t="s">
        <v>220</v>
      </c>
      <c r="BM179" s="14" t="s">
        <v>300</v>
      </c>
    </row>
    <row r="180" spans="2:65" s="10" customFormat="1" ht="37.35" customHeight="1" x14ac:dyDescent="0.35">
      <c r="B180" s="150"/>
      <c r="C180" s="151"/>
      <c r="D180" s="152" t="s">
        <v>177</v>
      </c>
      <c r="E180" s="152"/>
      <c r="F180" s="152"/>
      <c r="G180" s="152"/>
      <c r="H180" s="152"/>
      <c r="I180" s="152"/>
      <c r="J180" s="152"/>
      <c r="K180" s="152"/>
      <c r="L180" s="152"/>
      <c r="M180" s="152"/>
      <c r="N180" s="244">
        <f>BK180</f>
        <v>0</v>
      </c>
      <c r="O180" s="245"/>
      <c r="P180" s="245"/>
      <c r="Q180" s="245"/>
      <c r="R180" s="153"/>
      <c r="T180" s="154"/>
      <c r="U180" s="151"/>
      <c r="V180" s="151"/>
      <c r="W180" s="155">
        <f>W181+W194+W199</f>
        <v>0</v>
      </c>
      <c r="X180" s="151"/>
      <c r="Y180" s="155">
        <f>Y181+Y194+Y199</f>
        <v>0.40491999999999956</v>
      </c>
      <c r="Z180" s="151"/>
      <c r="AA180" s="156">
        <f>AA181+AA194+AA199</f>
        <v>0</v>
      </c>
      <c r="AR180" s="157" t="s">
        <v>80</v>
      </c>
      <c r="AT180" s="158" t="s">
        <v>68</v>
      </c>
      <c r="AU180" s="158" t="s">
        <v>69</v>
      </c>
      <c r="AY180" s="157" t="s">
        <v>216</v>
      </c>
      <c r="BK180" s="159">
        <f>BK181+BK194+BK199</f>
        <v>0</v>
      </c>
    </row>
    <row r="181" spans="2:65" s="10" customFormat="1" ht="19.899999999999999" customHeight="1" x14ac:dyDescent="0.3">
      <c r="B181" s="150"/>
      <c r="C181" s="151"/>
      <c r="D181" s="160" t="s">
        <v>178</v>
      </c>
      <c r="E181" s="160"/>
      <c r="F181" s="160"/>
      <c r="G181" s="160"/>
      <c r="H181" s="160"/>
      <c r="I181" s="160"/>
      <c r="J181" s="160"/>
      <c r="K181" s="160"/>
      <c r="L181" s="160"/>
      <c r="M181" s="160"/>
      <c r="N181" s="240">
        <f>BK181</f>
        <v>0</v>
      </c>
      <c r="O181" s="241"/>
      <c r="P181" s="241"/>
      <c r="Q181" s="241"/>
      <c r="R181" s="153"/>
      <c r="T181" s="154"/>
      <c r="U181" s="151"/>
      <c r="V181" s="151"/>
      <c r="W181" s="155">
        <f>SUM(W182:W193)</f>
        <v>0</v>
      </c>
      <c r="X181" s="151"/>
      <c r="Y181" s="155">
        <f>SUM(Y182:Y193)</f>
        <v>0.30675999999999959</v>
      </c>
      <c r="Z181" s="151"/>
      <c r="AA181" s="156">
        <f>SUM(AA182:AA193)</f>
        <v>0</v>
      </c>
      <c r="AR181" s="157" t="s">
        <v>80</v>
      </c>
      <c r="AT181" s="158" t="s">
        <v>68</v>
      </c>
      <c r="AU181" s="158" t="s">
        <v>76</v>
      </c>
      <c r="AY181" s="157" t="s">
        <v>216</v>
      </c>
      <c r="BK181" s="159">
        <f>SUM(BK182:BK193)</f>
        <v>0</v>
      </c>
    </row>
    <row r="182" spans="2:65" s="1" customFormat="1" ht="44.25" customHeight="1" x14ac:dyDescent="0.3">
      <c r="B182" s="132"/>
      <c r="C182" s="161" t="s">
        <v>310</v>
      </c>
      <c r="D182" s="161" t="s">
        <v>217</v>
      </c>
      <c r="E182" s="162"/>
      <c r="F182" s="246" t="s">
        <v>1215</v>
      </c>
      <c r="G182" s="247"/>
      <c r="H182" s="247"/>
      <c r="I182" s="247"/>
      <c r="J182" s="163" t="s">
        <v>262</v>
      </c>
      <c r="K182" s="164">
        <v>18.86</v>
      </c>
      <c r="L182" s="233">
        <v>0</v>
      </c>
      <c r="M182" s="247"/>
      <c r="N182" s="248">
        <f t="shared" ref="N182:N193" si="35">ROUND(L182*K182,2)</f>
        <v>0</v>
      </c>
      <c r="O182" s="247"/>
      <c r="P182" s="247"/>
      <c r="Q182" s="247"/>
      <c r="R182" s="134"/>
      <c r="T182" s="165" t="s">
        <v>3</v>
      </c>
      <c r="U182" s="40" t="s">
        <v>36</v>
      </c>
      <c r="V182" s="32"/>
      <c r="W182" s="166">
        <f t="shared" ref="W182:W193" si="36">V182*K182</f>
        <v>0</v>
      </c>
      <c r="X182" s="166">
        <v>0</v>
      </c>
      <c r="Y182" s="166">
        <f t="shared" ref="Y182:Y193" si="37">X182*K182</f>
        <v>0</v>
      </c>
      <c r="Z182" s="166">
        <v>0</v>
      </c>
      <c r="AA182" s="167">
        <f t="shared" ref="AA182:AA193" si="38">Z182*K182</f>
        <v>0</v>
      </c>
      <c r="AR182" s="14" t="s">
        <v>247</v>
      </c>
      <c r="AT182" s="14" t="s">
        <v>217</v>
      </c>
      <c r="AU182" s="14" t="s">
        <v>80</v>
      </c>
      <c r="AY182" s="14" t="s">
        <v>216</v>
      </c>
      <c r="BE182" s="110">
        <f t="shared" ref="BE182:BE193" si="39">IF(U182="základná",N182,0)</f>
        <v>0</v>
      </c>
      <c r="BF182" s="110">
        <f t="shared" ref="BF182:BF193" si="40">IF(U182="znížená",N182,0)</f>
        <v>0</v>
      </c>
      <c r="BG182" s="110">
        <f t="shared" ref="BG182:BG193" si="41">IF(U182="zákl. prenesená",N182,0)</f>
        <v>0</v>
      </c>
      <c r="BH182" s="110">
        <f t="shared" ref="BH182:BH193" si="42">IF(U182="zníž. prenesená",N182,0)</f>
        <v>0</v>
      </c>
      <c r="BI182" s="110">
        <f t="shared" ref="BI182:BI193" si="43">IF(U182="nulová",N182,0)</f>
        <v>0</v>
      </c>
      <c r="BJ182" s="14" t="s">
        <v>80</v>
      </c>
      <c r="BK182" s="110">
        <f t="shared" ref="BK182:BK193" si="44">ROUND(L182*K182,2)</f>
        <v>0</v>
      </c>
      <c r="BL182" s="14" t="s">
        <v>247</v>
      </c>
      <c r="BM182" s="14" t="s">
        <v>302</v>
      </c>
    </row>
    <row r="183" spans="2:65" s="1" customFormat="1" ht="31.5" customHeight="1" x14ac:dyDescent="0.3">
      <c r="B183" s="132"/>
      <c r="C183" s="161" t="s">
        <v>312</v>
      </c>
      <c r="D183" s="161" t="s">
        <v>217</v>
      </c>
      <c r="E183" s="162"/>
      <c r="F183" s="246" t="s">
        <v>1583</v>
      </c>
      <c r="G183" s="247"/>
      <c r="H183" s="247"/>
      <c r="I183" s="247"/>
      <c r="J183" s="163" t="s">
        <v>262</v>
      </c>
      <c r="K183" s="164">
        <v>46.368000000000002</v>
      </c>
      <c r="L183" s="233">
        <v>0</v>
      </c>
      <c r="M183" s="247"/>
      <c r="N183" s="248">
        <f t="shared" si="35"/>
        <v>0</v>
      </c>
      <c r="O183" s="247"/>
      <c r="P183" s="247"/>
      <c r="Q183" s="247"/>
      <c r="R183" s="134"/>
      <c r="T183" s="165" t="s">
        <v>3</v>
      </c>
      <c r="U183" s="40" t="s">
        <v>36</v>
      </c>
      <c r="V183" s="32"/>
      <c r="W183" s="166">
        <f t="shared" si="36"/>
        <v>0</v>
      </c>
      <c r="X183" s="166">
        <v>0</v>
      </c>
      <c r="Y183" s="166">
        <f t="shared" si="37"/>
        <v>0</v>
      </c>
      <c r="Z183" s="166">
        <v>0</v>
      </c>
      <c r="AA183" s="167">
        <f t="shared" si="38"/>
        <v>0</v>
      </c>
      <c r="AR183" s="14" t="s">
        <v>247</v>
      </c>
      <c r="AT183" s="14" t="s">
        <v>217</v>
      </c>
      <c r="AU183" s="14" t="s">
        <v>80</v>
      </c>
      <c r="AY183" s="14" t="s">
        <v>216</v>
      </c>
      <c r="BE183" s="110">
        <f t="shared" si="39"/>
        <v>0</v>
      </c>
      <c r="BF183" s="110">
        <f t="shared" si="40"/>
        <v>0</v>
      </c>
      <c r="BG183" s="110">
        <f t="shared" si="41"/>
        <v>0</v>
      </c>
      <c r="BH183" s="110">
        <f t="shared" si="42"/>
        <v>0</v>
      </c>
      <c r="BI183" s="110">
        <f t="shared" si="43"/>
        <v>0</v>
      </c>
      <c r="BJ183" s="14" t="s">
        <v>80</v>
      </c>
      <c r="BK183" s="110">
        <f t="shared" si="44"/>
        <v>0</v>
      </c>
      <c r="BL183" s="14" t="s">
        <v>247</v>
      </c>
      <c r="BM183" s="14" t="s">
        <v>304</v>
      </c>
    </row>
    <row r="184" spans="2:65" s="1" customFormat="1" ht="31.5" customHeight="1" x14ac:dyDescent="0.3">
      <c r="B184" s="132"/>
      <c r="C184" s="168" t="s">
        <v>314</v>
      </c>
      <c r="D184" s="168" t="s">
        <v>250</v>
      </c>
      <c r="E184" s="169"/>
      <c r="F184" s="251" t="s">
        <v>1216</v>
      </c>
      <c r="G184" s="252"/>
      <c r="H184" s="252"/>
      <c r="I184" s="252"/>
      <c r="J184" s="170" t="s">
        <v>787</v>
      </c>
      <c r="K184" s="171">
        <v>130.45599999999999</v>
      </c>
      <c r="L184" s="253">
        <v>0</v>
      </c>
      <c r="M184" s="252"/>
      <c r="N184" s="254">
        <f t="shared" si="35"/>
        <v>0</v>
      </c>
      <c r="O184" s="247"/>
      <c r="P184" s="247"/>
      <c r="Q184" s="247"/>
      <c r="R184" s="134"/>
      <c r="T184" s="165" t="s">
        <v>3</v>
      </c>
      <c r="U184" s="40" t="s">
        <v>36</v>
      </c>
      <c r="V184" s="32"/>
      <c r="W184" s="166">
        <f t="shared" si="36"/>
        <v>0</v>
      </c>
      <c r="X184" s="166">
        <v>1.00003066167903E-3</v>
      </c>
      <c r="Y184" s="166">
        <f t="shared" si="37"/>
        <v>0.13045999999999952</v>
      </c>
      <c r="Z184" s="166">
        <v>0</v>
      </c>
      <c r="AA184" s="167">
        <f t="shared" si="38"/>
        <v>0</v>
      </c>
      <c r="AR184" s="14" t="s">
        <v>284</v>
      </c>
      <c r="AT184" s="14" t="s">
        <v>250</v>
      </c>
      <c r="AU184" s="14" t="s">
        <v>80</v>
      </c>
      <c r="AY184" s="14" t="s">
        <v>216</v>
      </c>
      <c r="BE184" s="110">
        <f t="shared" si="39"/>
        <v>0</v>
      </c>
      <c r="BF184" s="110">
        <f t="shared" si="40"/>
        <v>0</v>
      </c>
      <c r="BG184" s="110">
        <f t="shared" si="41"/>
        <v>0</v>
      </c>
      <c r="BH184" s="110">
        <f t="shared" si="42"/>
        <v>0</v>
      </c>
      <c r="BI184" s="110">
        <f t="shared" si="43"/>
        <v>0</v>
      </c>
      <c r="BJ184" s="14" t="s">
        <v>80</v>
      </c>
      <c r="BK184" s="110">
        <f t="shared" si="44"/>
        <v>0</v>
      </c>
      <c r="BL184" s="14" t="s">
        <v>247</v>
      </c>
      <c r="BM184" s="14" t="s">
        <v>306</v>
      </c>
    </row>
    <row r="185" spans="2:65" s="1" customFormat="1" ht="31.5" customHeight="1" x14ac:dyDescent="0.3">
      <c r="B185" s="132"/>
      <c r="C185" s="161" t="s">
        <v>316</v>
      </c>
      <c r="D185" s="161" t="s">
        <v>217</v>
      </c>
      <c r="E185" s="162"/>
      <c r="F185" s="246" t="s">
        <v>1584</v>
      </c>
      <c r="G185" s="247"/>
      <c r="H185" s="247"/>
      <c r="I185" s="247"/>
      <c r="J185" s="163" t="s">
        <v>262</v>
      </c>
      <c r="K185" s="164">
        <v>12.8</v>
      </c>
      <c r="L185" s="233">
        <v>0</v>
      </c>
      <c r="M185" s="247"/>
      <c r="N185" s="248">
        <f t="shared" si="35"/>
        <v>0</v>
      </c>
      <c r="O185" s="247"/>
      <c r="P185" s="247"/>
      <c r="Q185" s="247"/>
      <c r="R185" s="134"/>
      <c r="T185" s="165" t="s">
        <v>3</v>
      </c>
      <c r="U185" s="40" t="s">
        <v>36</v>
      </c>
      <c r="V185" s="32"/>
      <c r="W185" s="166">
        <f t="shared" si="36"/>
        <v>0</v>
      </c>
      <c r="X185" s="166">
        <v>2.96875E-5</v>
      </c>
      <c r="Y185" s="166">
        <f t="shared" si="37"/>
        <v>3.8000000000000002E-4</v>
      </c>
      <c r="Z185" s="166">
        <v>0</v>
      </c>
      <c r="AA185" s="167">
        <f t="shared" si="38"/>
        <v>0</v>
      </c>
      <c r="AR185" s="14" t="s">
        <v>247</v>
      </c>
      <c r="AT185" s="14" t="s">
        <v>217</v>
      </c>
      <c r="AU185" s="14" t="s">
        <v>80</v>
      </c>
      <c r="AY185" s="14" t="s">
        <v>216</v>
      </c>
      <c r="BE185" s="110">
        <f t="shared" si="39"/>
        <v>0</v>
      </c>
      <c r="BF185" s="110">
        <f t="shared" si="40"/>
        <v>0</v>
      </c>
      <c r="BG185" s="110">
        <f t="shared" si="41"/>
        <v>0</v>
      </c>
      <c r="BH185" s="110">
        <f t="shared" si="42"/>
        <v>0</v>
      </c>
      <c r="BI185" s="110">
        <f t="shared" si="43"/>
        <v>0</v>
      </c>
      <c r="BJ185" s="14" t="s">
        <v>80</v>
      </c>
      <c r="BK185" s="110">
        <f t="shared" si="44"/>
        <v>0</v>
      </c>
      <c r="BL185" s="14" t="s">
        <v>247</v>
      </c>
      <c r="BM185" s="14" t="s">
        <v>308</v>
      </c>
    </row>
    <row r="186" spans="2:65" s="1" customFormat="1" ht="31.5" customHeight="1" x14ac:dyDescent="0.3">
      <c r="B186" s="132"/>
      <c r="C186" s="161" t="s">
        <v>318</v>
      </c>
      <c r="D186" s="161" t="s">
        <v>217</v>
      </c>
      <c r="E186" s="162"/>
      <c r="F186" s="246" t="s">
        <v>1585</v>
      </c>
      <c r="G186" s="247"/>
      <c r="H186" s="247"/>
      <c r="I186" s="247"/>
      <c r="J186" s="163" t="s">
        <v>262</v>
      </c>
      <c r="K186" s="164">
        <v>36</v>
      </c>
      <c r="L186" s="233">
        <v>0</v>
      </c>
      <c r="M186" s="247"/>
      <c r="N186" s="248">
        <f t="shared" si="35"/>
        <v>0</v>
      </c>
      <c r="O186" s="247"/>
      <c r="P186" s="247"/>
      <c r="Q186" s="247"/>
      <c r="R186" s="134"/>
      <c r="T186" s="165" t="s">
        <v>3</v>
      </c>
      <c r="U186" s="40" t="s">
        <v>36</v>
      </c>
      <c r="V186" s="32"/>
      <c r="W186" s="166">
        <f t="shared" si="36"/>
        <v>0</v>
      </c>
      <c r="X186" s="166">
        <v>3.0000000000000001E-5</v>
      </c>
      <c r="Y186" s="166">
        <f t="shared" si="37"/>
        <v>1.08E-3</v>
      </c>
      <c r="Z186" s="166">
        <v>0</v>
      </c>
      <c r="AA186" s="167">
        <f t="shared" si="38"/>
        <v>0</v>
      </c>
      <c r="AR186" s="14" t="s">
        <v>247</v>
      </c>
      <c r="AT186" s="14" t="s">
        <v>217</v>
      </c>
      <c r="AU186" s="14" t="s">
        <v>80</v>
      </c>
      <c r="AY186" s="14" t="s">
        <v>216</v>
      </c>
      <c r="BE186" s="110">
        <f t="shared" si="39"/>
        <v>0</v>
      </c>
      <c r="BF186" s="110">
        <f t="shared" si="40"/>
        <v>0</v>
      </c>
      <c r="BG186" s="110">
        <f t="shared" si="41"/>
        <v>0</v>
      </c>
      <c r="BH186" s="110">
        <f t="shared" si="42"/>
        <v>0</v>
      </c>
      <c r="BI186" s="110">
        <f t="shared" si="43"/>
        <v>0</v>
      </c>
      <c r="BJ186" s="14" t="s">
        <v>80</v>
      </c>
      <c r="BK186" s="110">
        <f t="shared" si="44"/>
        <v>0</v>
      </c>
      <c r="BL186" s="14" t="s">
        <v>247</v>
      </c>
      <c r="BM186" s="14" t="s">
        <v>310</v>
      </c>
    </row>
    <row r="187" spans="2:65" s="1" customFormat="1" ht="31.5" customHeight="1" x14ac:dyDescent="0.3">
      <c r="B187" s="132"/>
      <c r="C187" s="168" t="s">
        <v>320</v>
      </c>
      <c r="D187" s="168" t="s">
        <v>250</v>
      </c>
      <c r="E187" s="169"/>
      <c r="F187" s="251" t="s">
        <v>1586</v>
      </c>
      <c r="G187" s="252"/>
      <c r="H187" s="252"/>
      <c r="I187" s="252"/>
      <c r="J187" s="170" t="s">
        <v>262</v>
      </c>
      <c r="K187" s="171">
        <v>57.92</v>
      </c>
      <c r="L187" s="253">
        <v>0</v>
      </c>
      <c r="M187" s="252"/>
      <c r="N187" s="254">
        <f t="shared" si="35"/>
        <v>0</v>
      </c>
      <c r="O187" s="247"/>
      <c r="P187" s="247"/>
      <c r="Q187" s="247"/>
      <c r="R187" s="134"/>
      <c r="T187" s="165" t="s">
        <v>3</v>
      </c>
      <c r="U187" s="40" t="s">
        <v>36</v>
      </c>
      <c r="V187" s="32"/>
      <c r="W187" s="166">
        <f t="shared" si="36"/>
        <v>0</v>
      </c>
      <c r="X187" s="166">
        <v>2.19993093922652E-3</v>
      </c>
      <c r="Y187" s="166">
        <f t="shared" si="37"/>
        <v>0.12742000000000003</v>
      </c>
      <c r="Z187" s="166">
        <v>0</v>
      </c>
      <c r="AA187" s="167">
        <f t="shared" si="38"/>
        <v>0</v>
      </c>
      <c r="AR187" s="14" t="s">
        <v>284</v>
      </c>
      <c r="AT187" s="14" t="s">
        <v>250</v>
      </c>
      <c r="AU187" s="14" t="s">
        <v>80</v>
      </c>
      <c r="AY187" s="14" t="s">
        <v>216</v>
      </c>
      <c r="BE187" s="110">
        <f t="shared" si="39"/>
        <v>0</v>
      </c>
      <c r="BF187" s="110">
        <f t="shared" si="40"/>
        <v>0</v>
      </c>
      <c r="BG187" s="110">
        <f t="shared" si="41"/>
        <v>0</v>
      </c>
      <c r="BH187" s="110">
        <f t="shared" si="42"/>
        <v>0</v>
      </c>
      <c r="BI187" s="110">
        <f t="shared" si="43"/>
        <v>0</v>
      </c>
      <c r="BJ187" s="14" t="s">
        <v>80</v>
      </c>
      <c r="BK187" s="110">
        <f t="shared" si="44"/>
        <v>0</v>
      </c>
      <c r="BL187" s="14" t="s">
        <v>247</v>
      </c>
      <c r="BM187" s="14" t="s">
        <v>312</v>
      </c>
    </row>
    <row r="188" spans="2:65" s="1" customFormat="1" ht="31.5" customHeight="1" x14ac:dyDescent="0.3">
      <c r="B188" s="132"/>
      <c r="C188" s="161" t="s">
        <v>322</v>
      </c>
      <c r="D188" s="161" t="s">
        <v>217</v>
      </c>
      <c r="E188" s="162"/>
      <c r="F188" s="246" t="s">
        <v>553</v>
      </c>
      <c r="G188" s="247"/>
      <c r="H188" s="247"/>
      <c r="I188" s="247"/>
      <c r="J188" s="163" t="s">
        <v>262</v>
      </c>
      <c r="K188" s="164">
        <v>12.8</v>
      </c>
      <c r="L188" s="233">
        <v>0</v>
      </c>
      <c r="M188" s="247"/>
      <c r="N188" s="248">
        <f t="shared" si="35"/>
        <v>0</v>
      </c>
      <c r="O188" s="247"/>
      <c r="P188" s="247"/>
      <c r="Q188" s="247"/>
      <c r="R188" s="134"/>
      <c r="T188" s="165" t="s">
        <v>3</v>
      </c>
      <c r="U188" s="40" t="s">
        <v>36</v>
      </c>
      <c r="V188" s="32"/>
      <c r="W188" s="166">
        <f t="shared" si="36"/>
        <v>0</v>
      </c>
      <c r="X188" s="166">
        <v>0</v>
      </c>
      <c r="Y188" s="166">
        <f t="shared" si="37"/>
        <v>0</v>
      </c>
      <c r="Z188" s="166">
        <v>0</v>
      </c>
      <c r="AA188" s="167">
        <f t="shared" si="38"/>
        <v>0</v>
      </c>
      <c r="AR188" s="14" t="s">
        <v>247</v>
      </c>
      <c r="AT188" s="14" t="s">
        <v>217</v>
      </c>
      <c r="AU188" s="14" t="s">
        <v>80</v>
      </c>
      <c r="AY188" s="14" t="s">
        <v>216</v>
      </c>
      <c r="BE188" s="110">
        <f t="shared" si="39"/>
        <v>0</v>
      </c>
      <c r="BF188" s="110">
        <f t="shared" si="40"/>
        <v>0</v>
      </c>
      <c r="BG188" s="110">
        <f t="shared" si="41"/>
        <v>0</v>
      </c>
      <c r="BH188" s="110">
        <f t="shared" si="42"/>
        <v>0</v>
      </c>
      <c r="BI188" s="110">
        <f t="shared" si="43"/>
        <v>0</v>
      </c>
      <c r="BJ188" s="14" t="s">
        <v>80</v>
      </c>
      <c r="BK188" s="110">
        <f t="shared" si="44"/>
        <v>0</v>
      </c>
      <c r="BL188" s="14" t="s">
        <v>247</v>
      </c>
      <c r="BM188" s="14" t="s">
        <v>314</v>
      </c>
    </row>
    <row r="189" spans="2:65" s="1" customFormat="1" ht="31.5" customHeight="1" x14ac:dyDescent="0.3">
      <c r="B189" s="132"/>
      <c r="C189" s="161" t="s">
        <v>324</v>
      </c>
      <c r="D189" s="161" t="s">
        <v>217</v>
      </c>
      <c r="E189" s="162"/>
      <c r="F189" s="246" t="s">
        <v>1587</v>
      </c>
      <c r="G189" s="247"/>
      <c r="H189" s="247"/>
      <c r="I189" s="247"/>
      <c r="J189" s="163" t="s">
        <v>262</v>
      </c>
      <c r="K189" s="164">
        <v>12.8</v>
      </c>
      <c r="L189" s="233">
        <v>0</v>
      </c>
      <c r="M189" s="247"/>
      <c r="N189" s="248">
        <f t="shared" si="35"/>
        <v>0</v>
      </c>
      <c r="O189" s="247"/>
      <c r="P189" s="247"/>
      <c r="Q189" s="247"/>
      <c r="R189" s="134"/>
      <c r="T189" s="165" t="s">
        <v>3</v>
      </c>
      <c r="U189" s="40" t="s">
        <v>36</v>
      </c>
      <c r="V189" s="32"/>
      <c r="W189" s="166">
        <f t="shared" si="36"/>
        <v>0</v>
      </c>
      <c r="X189" s="166">
        <v>0</v>
      </c>
      <c r="Y189" s="166">
        <f t="shared" si="37"/>
        <v>0</v>
      </c>
      <c r="Z189" s="166">
        <v>0</v>
      </c>
      <c r="AA189" s="167">
        <f t="shared" si="38"/>
        <v>0</v>
      </c>
      <c r="AR189" s="14" t="s">
        <v>247</v>
      </c>
      <c r="AT189" s="14" t="s">
        <v>217</v>
      </c>
      <c r="AU189" s="14" t="s">
        <v>80</v>
      </c>
      <c r="AY189" s="14" t="s">
        <v>216</v>
      </c>
      <c r="BE189" s="110">
        <f t="shared" si="39"/>
        <v>0</v>
      </c>
      <c r="BF189" s="110">
        <f t="shared" si="40"/>
        <v>0</v>
      </c>
      <c r="BG189" s="110">
        <f t="shared" si="41"/>
        <v>0</v>
      </c>
      <c r="BH189" s="110">
        <f t="shared" si="42"/>
        <v>0</v>
      </c>
      <c r="BI189" s="110">
        <f t="shared" si="43"/>
        <v>0</v>
      </c>
      <c r="BJ189" s="14" t="s">
        <v>80</v>
      </c>
      <c r="BK189" s="110">
        <f t="shared" si="44"/>
        <v>0</v>
      </c>
      <c r="BL189" s="14" t="s">
        <v>247</v>
      </c>
      <c r="BM189" s="14" t="s">
        <v>316</v>
      </c>
    </row>
    <row r="190" spans="2:65" s="1" customFormat="1" ht="31.5" customHeight="1" x14ac:dyDescent="0.3">
      <c r="B190" s="132"/>
      <c r="C190" s="161" t="s">
        <v>326</v>
      </c>
      <c r="D190" s="161" t="s">
        <v>217</v>
      </c>
      <c r="E190" s="162"/>
      <c r="F190" s="246" t="s">
        <v>1588</v>
      </c>
      <c r="G190" s="247"/>
      <c r="H190" s="247"/>
      <c r="I190" s="247"/>
      <c r="J190" s="163" t="s">
        <v>262</v>
      </c>
      <c r="K190" s="164">
        <v>36</v>
      </c>
      <c r="L190" s="233">
        <v>0</v>
      </c>
      <c r="M190" s="247"/>
      <c r="N190" s="248">
        <f t="shared" si="35"/>
        <v>0</v>
      </c>
      <c r="O190" s="247"/>
      <c r="P190" s="247"/>
      <c r="Q190" s="247"/>
      <c r="R190" s="134"/>
      <c r="T190" s="165" t="s">
        <v>3</v>
      </c>
      <c r="U190" s="40" t="s">
        <v>36</v>
      </c>
      <c r="V190" s="32"/>
      <c r="W190" s="166">
        <f t="shared" si="36"/>
        <v>0</v>
      </c>
      <c r="X190" s="166">
        <v>0</v>
      </c>
      <c r="Y190" s="166">
        <f t="shared" si="37"/>
        <v>0</v>
      </c>
      <c r="Z190" s="166">
        <v>0</v>
      </c>
      <c r="AA190" s="167">
        <f t="shared" si="38"/>
        <v>0</v>
      </c>
      <c r="AR190" s="14" t="s">
        <v>247</v>
      </c>
      <c r="AT190" s="14" t="s">
        <v>217</v>
      </c>
      <c r="AU190" s="14" t="s">
        <v>80</v>
      </c>
      <c r="AY190" s="14" t="s">
        <v>216</v>
      </c>
      <c r="BE190" s="110">
        <f t="shared" si="39"/>
        <v>0</v>
      </c>
      <c r="BF190" s="110">
        <f t="shared" si="40"/>
        <v>0</v>
      </c>
      <c r="BG190" s="110">
        <f t="shared" si="41"/>
        <v>0</v>
      </c>
      <c r="BH190" s="110">
        <f t="shared" si="42"/>
        <v>0</v>
      </c>
      <c r="BI190" s="110">
        <f t="shared" si="43"/>
        <v>0</v>
      </c>
      <c r="BJ190" s="14" t="s">
        <v>80</v>
      </c>
      <c r="BK190" s="110">
        <f t="shared" si="44"/>
        <v>0</v>
      </c>
      <c r="BL190" s="14" t="s">
        <v>247</v>
      </c>
      <c r="BM190" s="14" t="s">
        <v>318</v>
      </c>
    </row>
    <row r="191" spans="2:65" s="1" customFormat="1" ht="31.5" customHeight="1" x14ac:dyDescent="0.3">
      <c r="B191" s="132"/>
      <c r="C191" s="161" t="s">
        <v>328</v>
      </c>
      <c r="D191" s="161" t="s">
        <v>217</v>
      </c>
      <c r="E191" s="162"/>
      <c r="F191" s="246" t="s">
        <v>1589</v>
      </c>
      <c r="G191" s="247"/>
      <c r="H191" s="247"/>
      <c r="I191" s="247"/>
      <c r="J191" s="163" t="s">
        <v>262</v>
      </c>
      <c r="K191" s="164">
        <v>36</v>
      </c>
      <c r="L191" s="233">
        <v>0</v>
      </c>
      <c r="M191" s="247"/>
      <c r="N191" s="248">
        <f t="shared" si="35"/>
        <v>0</v>
      </c>
      <c r="O191" s="247"/>
      <c r="P191" s="247"/>
      <c r="Q191" s="247"/>
      <c r="R191" s="134"/>
      <c r="T191" s="165" t="s">
        <v>3</v>
      </c>
      <c r="U191" s="40" t="s">
        <v>36</v>
      </c>
      <c r="V191" s="32"/>
      <c r="W191" s="166">
        <f t="shared" si="36"/>
        <v>0</v>
      </c>
      <c r="X191" s="166">
        <v>3.0000000000000001E-5</v>
      </c>
      <c r="Y191" s="166">
        <f t="shared" si="37"/>
        <v>1.08E-3</v>
      </c>
      <c r="Z191" s="166">
        <v>0</v>
      </c>
      <c r="AA191" s="167">
        <f t="shared" si="38"/>
        <v>0</v>
      </c>
      <c r="AR191" s="14" t="s">
        <v>247</v>
      </c>
      <c r="AT191" s="14" t="s">
        <v>217</v>
      </c>
      <c r="AU191" s="14" t="s">
        <v>80</v>
      </c>
      <c r="AY191" s="14" t="s">
        <v>216</v>
      </c>
      <c r="BE191" s="110">
        <f t="shared" si="39"/>
        <v>0</v>
      </c>
      <c r="BF191" s="110">
        <f t="shared" si="40"/>
        <v>0</v>
      </c>
      <c r="BG191" s="110">
        <f t="shared" si="41"/>
        <v>0</v>
      </c>
      <c r="BH191" s="110">
        <f t="shared" si="42"/>
        <v>0</v>
      </c>
      <c r="BI191" s="110">
        <f t="shared" si="43"/>
        <v>0</v>
      </c>
      <c r="BJ191" s="14" t="s">
        <v>80</v>
      </c>
      <c r="BK191" s="110">
        <f t="shared" si="44"/>
        <v>0</v>
      </c>
      <c r="BL191" s="14" t="s">
        <v>247</v>
      </c>
      <c r="BM191" s="14" t="s">
        <v>320</v>
      </c>
    </row>
    <row r="192" spans="2:65" s="1" customFormat="1" ht="31.5" customHeight="1" x14ac:dyDescent="0.3">
      <c r="B192" s="132"/>
      <c r="C192" s="168" t="s">
        <v>330</v>
      </c>
      <c r="D192" s="168" t="s">
        <v>250</v>
      </c>
      <c r="E192" s="169"/>
      <c r="F192" s="251" t="s">
        <v>1590</v>
      </c>
      <c r="G192" s="252"/>
      <c r="H192" s="252"/>
      <c r="I192" s="252"/>
      <c r="J192" s="170" t="s">
        <v>262</v>
      </c>
      <c r="K192" s="171">
        <v>115.84</v>
      </c>
      <c r="L192" s="253">
        <v>0</v>
      </c>
      <c r="M192" s="252"/>
      <c r="N192" s="254">
        <f t="shared" si="35"/>
        <v>0</v>
      </c>
      <c r="O192" s="247"/>
      <c r="P192" s="247"/>
      <c r="Q192" s="247"/>
      <c r="R192" s="134"/>
      <c r="T192" s="165" t="s">
        <v>3</v>
      </c>
      <c r="U192" s="40" t="s">
        <v>36</v>
      </c>
      <c r="V192" s="32"/>
      <c r="W192" s="166">
        <f t="shared" si="36"/>
        <v>0</v>
      </c>
      <c r="X192" s="166">
        <v>4.0003453038674002E-4</v>
      </c>
      <c r="Y192" s="166">
        <f t="shared" si="37"/>
        <v>4.6339999999999965E-2</v>
      </c>
      <c r="Z192" s="166">
        <v>0</v>
      </c>
      <c r="AA192" s="167">
        <f t="shared" si="38"/>
        <v>0</v>
      </c>
      <c r="AR192" s="14" t="s">
        <v>284</v>
      </c>
      <c r="AT192" s="14" t="s">
        <v>250</v>
      </c>
      <c r="AU192" s="14" t="s">
        <v>80</v>
      </c>
      <c r="AY192" s="14" t="s">
        <v>216</v>
      </c>
      <c r="BE192" s="110">
        <f t="shared" si="39"/>
        <v>0</v>
      </c>
      <c r="BF192" s="110">
        <f t="shared" si="40"/>
        <v>0</v>
      </c>
      <c r="BG192" s="110">
        <f t="shared" si="41"/>
        <v>0</v>
      </c>
      <c r="BH192" s="110">
        <f t="shared" si="42"/>
        <v>0</v>
      </c>
      <c r="BI192" s="110">
        <f t="shared" si="43"/>
        <v>0</v>
      </c>
      <c r="BJ192" s="14" t="s">
        <v>80</v>
      </c>
      <c r="BK192" s="110">
        <f t="shared" si="44"/>
        <v>0</v>
      </c>
      <c r="BL192" s="14" t="s">
        <v>247</v>
      </c>
      <c r="BM192" s="14" t="s">
        <v>322</v>
      </c>
    </row>
    <row r="193" spans="2:65" s="1" customFormat="1" ht="31.5" customHeight="1" x14ac:dyDescent="0.3">
      <c r="B193" s="132"/>
      <c r="C193" s="161" t="s">
        <v>332</v>
      </c>
      <c r="D193" s="161" t="s">
        <v>217</v>
      </c>
      <c r="E193" s="162"/>
      <c r="F193" s="246" t="s">
        <v>557</v>
      </c>
      <c r="G193" s="247"/>
      <c r="H193" s="247"/>
      <c r="I193" s="247"/>
      <c r="J193" s="163" t="s">
        <v>558</v>
      </c>
      <c r="K193" s="172">
        <v>0</v>
      </c>
      <c r="L193" s="233">
        <v>0</v>
      </c>
      <c r="M193" s="247"/>
      <c r="N193" s="248">
        <f t="shared" si="35"/>
        <v>0</v>
      </c>
      <c r="O193" s="247"/>
      <c r="P193" s="247"/>
      <c r="Q193" s="247"/>
      <c r="R193" s="134"/>
      <c r="T193" s="165" t="s">
        <v>3</v>
      </c>
      <c r="U193" s="40" t="s">
        <v>36</v>
      </c>
      <c r="V193" s="32"/>
      <c r="W193" s="166">
        <f t="shared" si="36"/>
        <v>0</v>
      </c>
      <c r="X193" s="166">
        <v>0</v>
      </c>
      <c r="Y193" s="166">
        <f t="shared" si="37"/>
        <v>0</v>
      </c>
      <c r="Z193" s="166">
        <v>0</v>
      </c>
      <c r="AA193" s="167">
        <f t="shared" si="38"/>
        <v>0</v>
      </c>
      <c r="AR193" s="14" t="s">
        <v>247</v>
      </c>
      <c r="AT193" s="14" t="s">
        <v>217</v>
      </c>
      <c r="AU193" s="14" t="s">
        <v>80</v>
      </c>
      <c r="AY193" s="14" t="s">
        <v>216</v>
      </c>
      <c r="BE193" s="110">
        <f t="shared" si="39"/>
        <v>0</v>
      </c>
      <c r="BF193" s="110">
        <f t="shared" si="40"/>
        <v>0</v>
      </c>
      <c r="BG193" s="110">
        <f t="shared" si="41"/>
        <v>0</v>
      </c>
      <c r="BH193" s="110">
        <f t="shared" si="42"/>
        <v>0</v>
      </c>
      <c r="BI193" s="110">
        <f t="shared" si="43"/>
        <v>0</v>
      </c>
      <c r="BJ193" s="14" t="s">
        <v>80</v>
      </c>
      <c r="BK193" s="110">
        <f t="shared" si="44"/>
        <v>0</v>
      </c>
      <c r="BL193" s="14" t="s">
        <v>247</v>
      </c>
      <c r="BM193" s="14" t="s">
        <v>324</v>
      </c>
    </row>
    <row r="194" spans="2:65" s="10" customFormat="1" ht="29.85" customHeight="1" x14ac:dyDescent="0.3">
      <c r="B194" s="150"/>
      <c r="C194" s="151"/>
      <c r="D194" s="160" t="s">
        <v>186</v>
      </c>
      <c r="E194" s="160"/>
      <c r="F194" s="160"/>
      <c r="G194" s="160"/>
      <c r="H194" s="160"/>
      <c r="I194" s="160"/>
      <c r="J194" s="160"/>
      <c r="K194" s="160"/>
      <c r="L194" s="160"/>
      <c r="M194" s="160"/>
      <c r="N194" s="242">
        <f>BK194</f>
        <v>0</v>
      </c>
      <c r="O194" s="243"/>
      <c r="P194" s="243"/>
      <c r="Q194" s="243"/>
      <c r="R194" s="153"/>
      <c r="T194" s="154"/>
      <c r="U194" s="151"/>
      <c r="V194" s="151"/>
      <c r="W194" s="155">
        <f>SUM(W195:W198)</f>
        <v>0</v>
      </c>
      <c r="X194" s="151"/>
      <c r="Y194" s="155">
        <f>SUM(Y195:Y198)</f>
        <v>9.3019999999999992E-2</v>
      </c>
      <c r="Z194" s="151"/>
      <c r="AA194" s="156">
        <f>SUM(AA195:AA198)</f>
        <v>0</v>
      </c>
      <c r="AR194" s="157" t="s">
        <v>80</v>
      </c>
      <c r="AT194" s="158" t="s">
        <v>68</v>
      </c>
      <c r="AU194" s="158" t="s">
        <v>76</v>
      </c>
      <c r="AY194" s="157" t="s">
        <v>216</v>
      </c>
      <c r="BK194" s="159">
        <f>SUM(BK195:BK198)</f>
        <v>0</v>
      </c>
    </row>
    <row r="195" spans="2:65" s="1" customFormat="1" ht="22.5" customHeight="1" x14ac:dyDescent="0.3">
      <c r="B195" s="132"/>
      <c r="C195" s="161" t="s">
        <v>334</v>
      </c>
      <c r="D195" s="161" t="s">
        <v>217</v>
      </c>
      <c r="E195" s="162"/>
      <c r="F195" s="246" t="s">
        <v>1591</v>
      </c>
      <c r="G195" s="247"/>
      <c r="H195" s="247"/>
      <c r="I195" s="247"/>
      <c r="J195" s="163" t="s">
        <v>787</v>
      </c>
      <c r="K195" s="164">
        <v>83.6</v>
      </c>
      <c r="L195" s="233">
        <v>0</v>
      </c>
      <c r="M195" s="247"/>
      <c r="N195" s="248">
        <f>ROUND(L195*K195,2)</f>
        <v>0</v>
      </c>
      <c r="O195" s="247"/>
      <c r="P195" s="247"/>
      <c r="Q195" s="247"/>
      <c r="R195" s="134"/>
      <c r="T195" s="165" t="s">
        <v>3</v>
      </c>
      <c r="U195" s="40" t="s">
        <v>36</v>
      </c>
      <c r="V195" s="32"/>
      <c r="W195" s="166">
        <f>V195*K195</f>
        <v>0</v>
      </c>
      <c r="X195" s="166">
        <v>6.0047846889952199E-5</v>
      </c>
      <c r="Y195" s="166">
        <f>X195*K195</f>
        <v>5.0200000000000036E-3</v>
      </c>
      <c r="Z195" s="166">
        <v>0</v>
      </c>
      <c r="AA195" s="167">
        <f>Z195*K195</f>
        <v>0</v>
      </c>
      <c r="AR195" s="14" t="s">
        <v>247</v>
      </c>
      <c r="AT195" s="14" t="s">
        <v>217</v>
      </c>
      <c r="AU195" s="14" t="s">
        <v>80</v>
      </c>
      <c r="AY195" s="14" t="s">
        <v>216</v>
      </c>
      <c r="BE195" s="110">
        <f>IF(U195="základná",N195,0)</f>
        <v>0</v>
      </c>
      <c r="BF195" s="110">
        <f>IF(U195="znížená",N195,0)</f>
        <v>0</v>
      </c>
      <c r="BG195" s="110">
        <f>IF(U195="zákl. prenesená",N195,0)</f>
        <v>0</v>
      </c>
      <c r="BH195" s="110">
        <f>IF(U195="zníž. prenesená",N195,0)</f>
        <v>0</v>
      </c>
      <c r="BI195" s="110">
        <f>IF(U195="nulová",N195,0)</f>
        <v>0</v>
      </c>
      <c r="BJ195" s="14" t="s">
        <v>80</v>
      </c>
      <c r="BK195" s="110">
        <f>ROUND(L195*K195,2)</f>
        <v>0</v>
      </c>
      <c r="BL195" s="14" t="s">
        <v>247</v>
      </c>
      <c r="BM195" s="14" t="s">
        <v>326</v>
      </c>
    </row>
    <row r="196" spans="2:65" s="1" customFormat="1" ht="22.5" customHeight="1" x14ac:dyDescent="0.3">
      <c r="B196" s="132"/>
      <c r="C196" s="168" t="s">
        <v>336</v>
      </c>
      <c r="D196" s="168" t="s">
        <v>250</v>
      </c>
      <c r="E196" s="169"/>
      <c r="F196" s="251" t="s">
        <v>1592</v>
      </c>
      <c r="G196" s="252"/>
      <c r="H196" s="252"/>
      <c r="I196" s="252"/>
      <c r="J196" s="170" t="s">
        <v>245</v>
      </c>
      <c r="K196" s="171">
        <v>8.7999999999999995E-2</v>
      </c>
      <c r="L196" s="253">
        <v>0</v>
      </c>
      <c r="M196" s="252"/>
      <c r="N196" s="254">
        <f>ROUND(L196*K196,2)</f>
        <v>0</v>
      </c>
      <c r="O196" s="247"/>
      <c r="P196" s="247"/>
      <c r="Q196" s="247"/>
      <c r="R196" s="134"/>
      <c r="T196" s="165" t="s">
        <v>3</v>
      </c>
      <c r="U196" s="40" t="s">
        <v>36</v>
      </c>
      <c r="V196" s="32"/>
      <c r="W196" s="166">
        <f>V196*K196</f>
        <v>0</v>
      </c>
      <c r="X196" s="166">
        <v>1</v>
      </c>
      <c r="Y196" s="166">
        <f>X196*K196</f>
        <v>8.7999999999999995E-2</v>
      </c>
      <c r="Z196" s="166">
        <v>0</v>
      </c>
      <c r="AA196" s="167">
        <f>Z196*K196</f>
        <v>0</v>
      </c>
      <c r="AR196" s="14" t="s">
        <v>284</v>
      </c>
      <c r="AT196" s="14" t="s">
        <v>250</v>
      </c>
      <c r="AU196" s="14" t="s">
        <v>80</v>
      </c>
      <c r="AY196" s="14" t="s">
        <v>216</v>
      </c>
      <c r="BE196" s="110">
        <f>IF(U196="základná",N196,0)</f>
        <v>0</v>
      </c>
      <c r="BF196" s="110">
        <f>IF(U196="znížená",N196,0)</f>
        <v>0</v>
      </c>
      <c r="BG196" s="110">
        <f>IF(U196="zákl. prenesená",N196,0)</f>
        <v>0</v>
      </c>
      <c r="BH196" s="110">
        <f>IF(U196="zníž. prenesená",N196,0)</f>
        <v>0</v>
      </c>
      <c r="BI196" s="110">
        <f>IF(U196="nulová",N196,0)</f>
        <v>0</v>
      </c>
      <c r="BJ196" s="14" t="s">
        <v>80</v>
      </c>
      <c r="BK196" s="110">
        <f>ROUND(L196*K196,2)</f>
        <v>0</v>
      </c>
      <c r="BL196" s="14" t="s">
        <v>247</v>
      </c>
      <c r="BM196" s="14" t="s">
        <v>328</v>
      </c>
    </row>
    <row r="197" spans="2:65" s="1" customFormat="1" ht="22.5" customHeight="1" x14ac:dyDescent="0.3">
      <c r="B197" s="132"/>
      <c r="C197" s="168" t="s">
        <v>338</v>
      </c>
      <c r="D197" s="168" t="s">
        <v>250</v>
      </c>
      <c r="E197" s="169"/>
      <c r="F197" s="251" t="s">
        <v>1593</v>
      </c>
      <c r="G197" s="252"/>
      <c r="H197" s="252"/>
      <c r="I197" s="252"/>
      <c r="J197" s="170" t="s">
        <v>297</v>
      </c>
      <c r="K197" s="171">
        <v>22</v>
      </c>
      <c r="L197" s="253">
        <v>0</v>
      </c>
      <c r="M197" s="252"/>
      <c r="N197" s="254">
        <f>ROUND(L197*K197,2)</f>
        <v>0</v>
      </c>
      <c r="O197" s="247"/>
      <c r="P197" s="247"/>
      <c r="Q197" s="247"/>
      <c r="R197" s="134"/>
      <c r="T197" s="165" t="s">
        <v>3</v>
      </c>
      <c r="U197" s="40" t="s">
        <v>36</v>
      </c>
      <c r="V197" s="32"/>
      <c r="W197" s="166">
        <f>V197*K197</f>
        <v>0</v>
      </c>
      <c r="X197" s="166">
        <v>0</v>
      </c>
      <c r="Y197" s="166">
        <f>X197*K197</f>
        <v>0</v>
      </c>
      <c r="Z197" s="166">
        <v>0</v>
      </c>
      <c r="AA197" s="167">
        <f>Z197*K197</f>
        <v>0</v>
      </c>
      <c r="AR197" s="14" t="s">
        <v>284</v>
      </c>
      <c r="AT197" s="14" t="s">
        <v>250</v>
      </c>
      <c r="AU197" s="14" t="s">
        <v>80</v>
      </c>
      <c r="AY197" s="14" t="s">
        <v>216</v>
      </c>
      <c r="BE197" s="110">
        <f>IF(U197="základná",N197,0)</f>
        <v>0</v>
      </c>
      <c r="BF197" s="110">
        <f>IF(U197="znížená",N197,0)</f>
        <v>0</v>
      </c>
      <c r="BG197" s="110">
        <f>IF(U197="zákl. prenesená",N197,0)</f>
        <v>0</v>
      </c>
      <c r="BH197" s="110">
        <f>IF(U197="zníž. prenesená",N197,0)</f>
        <v>0</v>
      </c>
      <c r="BI197" s="110">
        <f>IF(U197="nulová",N197,0)</f>
        <v>0</v>
      </c>
      <c r="BJ197" s="14" t="s">
        <v>80</v>
      </c>
      <c r="BK197" s="110">
        <f>ROUND(L197*K197,2)</f>
        <v>0</v>
      </c>
      <c r="BL197" s="14" t="s">
        <v>247</v>
      </c>
      <c r="BM197" s="14" t="s">
        <v>330</v>
      </c>
    </row>
    <row r="198" spans="2:65" s="1" customFormat="1" ht="31.5" customHeight="1" x14ac:dyDescent="0.3">
      <c r="B198" s="132"/>
      <c r="C198" s="161" t="s">
        <v>340</v>
      </c>
      <c r="D198" s="161" t="s">
        <v>217</v>
      </c>
      <c r="E198" s="162"/>
      <c r="F198" s="246" t="s">
        <v>1318</v>
      </c>
      <c r="G198" s="247"/>
      <c r="H198" s="247"/>
      <c r="I198" s="247"/>
      <c r="J198" s="163" t="s">
        <v>558</v>
      </c>
      <c r="K198" s="172">
        <v>0</v>
      </c>
      <c r="L198" s="233">
        <v>0</v>
      </c>
      <c r="M198" s="247"/>
      <c r="N198" s="248">
        <f>ROUND(L198*K198,2)</f>
        <v>0</v>
      </c>
      <c r="O198" s="247"/>
      <c r="P198" s="247"/>
      <c r="Q198" s="247"/>
      <c r="R198" s="134"/>
      <c r="T198" s="165" t="s">
        <v>3</v>
      </c>
      <c r="U198" s="40" t="s">
        <v>36</v>
      </c>
      <c r="V198" s="32"/>
      <c r="W198" s="166">
        <f>V198*K198</f>
        <v>0</v>
      </c>
      <c r="X198" s="166">
        <v>0</v>
      </c>
      <c r="Y198" s="166">
        <f>X198*K198</f>
        <v>0</v>
      </c>
      <c r="Z198" s="166">
        <v>0</v>
      </c>
      <c r="AA198" s="167">
        <f>Z198*K198</f>
        <v>0</v>
      </c>
      <c r="AR198" s="14" t="s">
        <v>247</v>
      </c>
      <c r="AT198" s="14" t="s">
        <v>217</v>
      </c>
      <c r="AU198" s="14" t="s">
        <v>80</v>
      </c>
      <c r="AY198" s="14" t="s">
        <v>216</v>
      </c>
      <c r="BE198" s="110">
        <f>IF(U198="základná",N198,0)</f>
        <v>0</v>
      </c>
      <c r="BF198" s="110">
        <f>IF(U198="znížená",N198,0)</f>
        <v>0</v>
      </c>
      <c r="BG198" s="110">
        <f>IF(U198="zákl. prenesená",N198,0)</f>
        <v>0</v>
      </c>
      <c r="BH198" s="110">
        <f>IF(U198="zníž. prenesená",N198,0)</f>
        <v>0</v>
      </c>
      <c r="BI198" s="110">
        <f>IF(U198="nulová",N198,0)</f>
        <v>0</v>
      </c>
      <c r="BJ198" s="14" t="s">
        <v>80</v>
      </c>
      <c r="BK198" s="110">
        <f>ROUND(L198*K198,2)</f>
        <v>0</v>
      </c>
      <c r="BL198" s="14" t="s">
        <v>247</v>
      </c>
      <c r="BM198" s="14" t="s">
        <v>332</v>
      </c>
    </row>
    <row r="199" spans="2:65" s="10" customFormat="1" ht="29.85" customHeight="1" x14ac:dyDescent="0.3">
      <c r="B199" s="150"/>
      <c r="C199" s="151"/>
      <c r="D199" s="160" t="s">
        <v>192</v>
      </c>
      <c r="E199" s="160"/>
      <c r="F199" s="160"/>
      <c r="G199" s="160"/>
      <c r="H199" s="160"/>
      <c r="I199" s="160"/>
      <c r="J199" s="160"/>
      <c r="K199" s="160"/>
      <c r="L199" s="160"/>
      <c r="M199" s="160"/>
      <c r="N199" s="242">
        <f>BK199</f>
        <v>0</v>
      </c>
      <c r="O199" s="243"/>
      <c r="P199" s="243"/>
      <c r="Q199" s="243"/>
      <c r="R199" s="153"/>
      <c r="T199" s="154"/>
      <c r="U199" s="151"/>
      <c r="V199" s="151"/>
      <c r="W199" s="155">
        <f>W200</f>
        <v>0</v>
      </c>
      <c r="X199" s="151"/>
      <c r="Y199" s="155">
        <f>Y200</f>
        <v>5.1400000000000039E-3</v>
      </c>
      <c r="Z199" s="151"/>
      <c r="AA199" s="156">
        <f>AA200</f>
        <v>0</v>
      </c>
      <c r="AR199" s="157" t="s">
        <v>80</v>
      </c>
      <c r="AT199" s="158" t="s">
        <v>68</v>
      </c>
      <c r="AU199" s="158" t="s">
        <v>76</v>
      </c>
      <c r="AY199" s="157" t="s">
        <v>216</v>
      </c>
      <c r="BK199" s="159">
        <f>BK200</f>
        <v>0</v>
      </c>
    </row>
    <row r="200" spans="2:65" s="1" customFormat="1" ht="31.5" customHeight="1" x14ac:dyDescent="0.3">
      <c r="B200" s="132"/>
      <c r="C200" s="161" t="s">
        <v>342</v>
      </c>
      <c r="D200" s="161" t="s">
        <v>217</v>
      </c>
      <c r="E200" s="162"/>
      <c r="F200" s="246" t="s">
        <v>859</v>
      </c>
      <c r="G200" s="247"/>
      <c r="H200" s="247"/>
      <c r="I200" s="247"/>
      <c r="J200" s="163" t="s">
        <v>262</v>
      </c>
      <c r="K200" s="164">
        <v>9.6910000000000007</v>
      </c>
      <c r="L200" s="233">
        <v>0</v>
      </c>
      <c r="M200" s="247"/>
      <c r="N200" s="248">
        <f>ROUND(L200*K200,2)</f>
        <v>0</v>
      </c>
      <c r="O200" s="247"/>
      <c r="P200" s="247"/>
      <c r="Q200" s="247"/>
      <c r="R200" s="134"/>
      <c r="T200" s="165" t="s">
        <v>3</v>
      </c>
      <c r="U200" s="40" t="s">
        <v>36</v>
      </c>
      <c r="V200" s="32"/>
      <c r="W200" s="166">
        <f>V200*K200</f>
        <v>0</v>
      </c>
      <c r="X200" s="166">
        <v>5.3038902074089395E-4</v>
      </c>
      <c r="Y200" s="166">
        <f>X200*K200</f>
        <v>5.1400000000000039E-3</v>
      </c>
      <c r="Z200" s="166">
        <v>0</v>
      </c>
      <c r="AA200" s="167">
        <f>Z200*K200</f>
        <v>0</v>
      </c>
      <c r="AR200" s="14" t="s">
        <v>247</v>
      </c>
      <c r="AT200" s="14" t="s">
        <v>217</v>
      </c>
      <c r="AU200" s="14" t="s">
        <v>80</v>
      </c>
      <c r="AY200" s="14" t="s">
        <v>216</v>
      </c>
      <c r="BE200" s="110">
        <f>IF(U200="základná",N200,0)</f>
        <v>0</v>
      </c>
      <c r="BF200" s="110">
        <f>IF(U200="znížená",N200,0)</f>
        <v>0</v>
      </c>
      <c r="BG200" s="110">
        <f>IF(U200="zákl. prenesená",N200,0)</f>
        <v>0</v>
      </c>
      <c r="BH200" s="110">
        <f>IF(U200="zníž. prenesená",N200,0)</f>
        <v>0</v>
      </c>
      <c r="BI200" s="110">
        <f>IF(U200="nulová",N200,0)</f>
        <v>0</v>
      </c>
      <c r="BJ200" s="14" t="s">
        <v>80</v>
      </c>
      <c r="BK200" s="110">
        <f>ROUND(L200*K200,2)</f>
        <v>0</v>
      </c>
      <c r="BL200" s="14" t="s">
        <v>247</v>
      </c>
      <c r="BM200" s="14" t="s">
        <v>334</v>
      </c>
    </row>
    <row r="201" spans="2:65" s="1" customFormat="1" ht="49.9" customHeight="1" x14ac:dyDescent="0.35">
      <c r="B201" s="31"/>
      <c r="C201" s="32"/>
      <c r="D201" s="152" t="s">
        <v>874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249">
        <f t="shared" ref="N201:N206" si="45">BK201</f>
        <v>0</v>
      </c>
      <c r="O201" s="250"/>
      <c r="P201" s="250"/>
      <c r="Q201" s="250"/>
      <c r="R201" s="33"/>
      <c r="T201" s="70"/>
      <c r="U201" s="32"/>
      <c r="V201" s="32"/>
      <c r="W201" s="32"/>
      <c r="X201" s="32"/>
      <c r="Y201" s="32"/>
      <c r="Z201" s="32"/>
      <c r="AA201" s="71"/>
      <c r="AT201" s="14" t="s">
        <v>68</v>
      </c>
      <c r="AU201" s="14" t="s">
        <v>69</v>
      </c>
      <c r="AY201" s="14" t="s">
        <v>875</v>
      </c>
      <c r="BK201" s="110">
        <f>SUM(BK202:BK206)</f>
        <v>0</v>
      </c>
    </row>
    <row r="202" spans="2:65" s="1" customFormat="1" ht="22.35" customHeight="1" x14ac:dyDescent="0.3">
      <c r="B202" s="31"/>
      <c r="C202" s="173" t="s">
        <v>3</v>
      </c>
      <c r="D202" s="173" t="s">
        <v>217</v>
      </c>
      <c r="E202" s="174"/>
      <c r="F202" s="231" t="s">
        <v>3</v>
      </c>
      <c r="G202" s="232"/>
      <c r="H202" s="232"/>
      <c r="I202" s="232"/>
      <c r="J202" s="175" t="s">
        <v>3</v>
      </c>
      <c r="K202" s="172"/>
      <c r="L202" s="233"/>
      <c r="M202" s="234"/>
      <c r="N202" s="235">
        <f t="shared" si="45"/>
        <v>0</v>
      </c>
      <c r="O202" s="234"/>
      <c r="P202" s="234"/>
      <c r="Q202" s="234"/>
      <c r="R202" s="33"/>
      <c r="T202" s="165" t="s">
        <v>3</v>
      </c>
      <c r="U202" s="176" t="s">
        <v>36</v>
      </c>
      <c r="V202" s="32"/>
      <c r="W202" s="32"/>
      <c r="X202" s="32"/>
      <c r="Y202" s="32"/>
      <c r="Z202" s="32"/>
      <c r="AA202" s="71"/>
      <c r="AT202" s="14" t="s">
        <v>875</v>
      </c>
      <c r="AU202" s="14" t="s">
        <v>76</v>
      </c>
      <c r="AY202" s="14" t="s">
        <v>875</v>
      </c>
      <c r="BE202" s="110">
        <f>IF(U202="základná",N202,0)</f>
        <v>0</v>
      </c>
      <c r="BF202" s="110">
        <f>IF(U202="znížená",N202,0)</f>
        <v>0</v>
      </c>
      <c r="BG202" s="110">
        <f>IF(U202="zákl. prenesená",N202,0)</f>
        <v>0</v>
      </c>
      <c r="BH202" s="110">
        <f>IF(U202="zníž. prenesená",N202,0)</f>
        <v>0</v>
      </c>
      <c r="BI202" s="110">
        <f>IF(U202="nulová",N202,0)</f>
        <v>0</v>
      </c>
      <c r="BJ202" s="14" t="s">
        <v>80</v>
      </c>
      <c r="BK202" s="110">
        <f>L202*K202</f>
        <v>0</v>
      </c>
    </row>
    <row r="203" spans="2:65" s="1" customFormat="1" ht="22.35" customHeight="1" x14ac:dyDescent="0.3">
      <c r="B203" s="31"/>
      <c r="C203" s="173" t="s">
        <v>3</v>
      </c>
      <c r="D203" s="173" t="s">
        <v>217</v>
      </c>
      <c r="E203" s="174"/>
      <c r="F203" s="231" t="s">
        <v>3</v>
      </c>
      <c r="G203" s="232"/>
      <c r="H203" s="232"/>
      <c r="I203" s="232"/>
      <c r="J203" s="175" t="s">
        <v>3</v>
      </c>
      <c r="K203" s="172"/>
      <c r="L203" s="233"/>
      <c r="M203" s="234"/>
      <c r="N203" s="235">
        <f t="shared" si="45"/>
        <v>0</v>
      </c>
      <c r="O203" s="234"/>
      <c r="P203" s="234"/>
      <c r="Q203" s="234"/>
      <c r="R203" s="33"/>
      <c r="T203" s="165" t="s">
        <v>3</v>
      </c>
      <c r="U203" s="176" t="s">
        <v>36</v>
      </c>
      <c r="V203" s="32"/>
      <c r="W203" s="32"/>
      <c r="X203" s="32"/>
      <c r="Y203" s="32"/>
      <c r="Z203" s="32"/>
      <c r="AA203" s="71"/>
      <c r="AT203" s="14" t="s">
        <v>875</v>
      </c>
      <c r="AU203" s="14" t="s">
        <v>76</v>
      </c>
      <c r="AY203" s="14" t="s">
        <v>875</v>
      </c>
      <c r="BE203" s="110">
        <f>IF(U203="základná",N203,0)</f>
        <v>0</v>
      </c>
      <c r="BF203" s="110">
        <f>IF(U203="znížená",N203,0)</f>
        <v>0</v>
      </c>
      <c r="BG203" s="110">
        <f>IF(U203="zákl. prenesená",N203,0)</f>
        <v>0</v>
      </c>
      <c r="BH203" s="110">
        <f>IF(U203="zníž. prenesená",N203,0)</f>
        <v>0</v>
      </c>
      <c r="BI203" s="110">
        <f>IF(U203="nulová",N203,0)</f>
        <v>0</v>
      </c>
      <c r="BJ203" s="14" t="s">
        <v>80</v>
      </c>
      <c r="BK203" s="110">
        <f>L203*K203</f>
        <v>0</v>
      </c>
    </row>
    <row r="204" spans="2:65" s="1" customFormat="1" ht="22.35" customHeight="1" x14ac:dyDescent="0.3">
      <c r="B204" s="31"/>
      <c r="C204" s="173" t="s">
        <v>3</v>
      </c>
      <c r="D204" s="173" t="s">
        <v>217</v>
      </c>
      <c r="E204" s="174"/>
      <c r="F204" s="231" t="s">
        <v>3</v>
      </c>
      <c r="G204" s="232"/>
      <c r="H204" s="232"/>
      <c r="I204" s="232"/>
      <c r="J204" s="175" t="s">
        <v>3</v>
      </c>
      <c r="K204" s="172"/>
      <c r="L204" s="233"/>
      <c r="M204" s="234"/>
      <c r="N204" s="235">
        <f t="shared" si="45"/>
        <v>0</v>
      </c>
      <c r="O204" s="234"/>
      <c r="P204" s="234"/>
      <c r="Q204" s="234"/>
      <c r="R204" s="33"/>
      <c r="T204" s="165" t="s">
        <v>3</v>
      </c>
      <c r="U204" s="176" t="s">
        <v>36</v>
      </c>
      <c r="V204" s="32"/>
      <c r="W204" s="32"/>
      <c r="X204" s="32"/>
      <c r="Y204" s="32"/>
      <c r="Z204" s="32"/>
      <c r="AA204" s="71"/>
      <c r="AT204" s="14" t="s">
        <v>875</v>
      </c>
      <c r="AU204" s="14" t="s">
        <v>76</v>
      </c>
      <c r="AY204" s="14" t="s">
        <v>875</v>
      </c>
      <c r="BE204" s="110">
        <f>IF(U204="základná",N204,0)</f>
        <v>0</v>
      </c>
      <c r="BF204" s="110">
        <f>IF(U204="znížená",N204,0)</f>
        <v>0</v>
      </c>
      <c r="BG204" s="110">
        <f>IF(U204="zákl. prenesená",N204,0)</f>
        <v>0</v>
      </c>
      <c r="BH204" s="110">
        <f>IF(U204="zníž. prenesená",N204,0)</f>
        <v>0</v>
      </c>
      <c r="BI204" s="110">
        <f>IF(U204="nulová",N204,0)</f>
        <v>0</v>
      </c>
      <c r="BJ204" s="14" t="s">
        <v>80</v>
      </c>
      <c r="BK204" s="110">
        <f>L204*K204</f>
        <v>0</v>
      </c>
    </row>
    <row r="205" spans="2:65" s="1" customFormat="1" ht="22.35" customHeight="1" x14ac:dyDescent="0.3">
      <c r="B205" s="31"/>
      <c r="C205" s="173" t="s">
        <v>3</v>
      </c>
      <c r="D205" s="173" t="s">
        <v>217</v>
      </c>
      <c r="E205" s="174" t="s">
        <v>3</v>
      </c>
      <c r="F205" s="231" t="s">
        <v>3</v>
      </c>
      <c r="G205" s="232"/>
      <c r="H205" s="232"/>
      <c r="I205" s="232"/>
      <c r="J205" s="175" t="s">
        <v>3</v>
      </c>
      <c r="K205" s="172"/>
      <c r="L205" s="233"/>
      <c r="M205" s="234"/>
      <c r="N205" s="235">
        <f t="shared" si="45"/>
        <v>0</v>
      </c>
      <c r="O205" s="234"/>
      <c r="P205" s="234"/>
      <c r="Q205" s="234"/>
      <c r="R205" s="33"/>
      <c r="T205" s="165" t="s">
        <v>3</v>
      </c>
      <c r="U205" s="176" t="s">
        <v>36</v>
      </c>
      <c r="V205" s="32"/>
      <c r="W205" s="32"/>
      <c r="X205" s="32"/>
      <c r="Y205" s="32"/>
      <c r="Z205" s="32"/>
      <c r="AA205" s="71"/>
      <c r="AT205" s="14" t="s">
        <v>875</v>
      </c>
      <c r="AU205" s="14" t="s">
        <v>76</v>
      </c>
      <c r="AY205" s="14" t="s">
        <v>875</v>
      </c>
      <c r="BE205" s="110">
        <f>IF(U205="základná",N205,0)</f>
        <v>0</v>
      </c>
      <c r="BF205" s="110">
        <f>IF(U205="znížená",N205,0)</f>
        <v>0</v>
      </c>
      <c r="BG205" s="110">
        <f>IF(U205="zákl. prenesená",N205,0)</f>
        <v>0</v>
      </c>
      <c r="BH205" s="110">
        <f>IF(U205="zníž. prenesená",N205,0)</f>
        <v>0</v>
      </c>
      <c r="BI205" s="110">
        <f>IF(U205="nulová",N205,0)</f>
        <v>0</v>
      </c>
      <c r="BJ205" s="14" t="s">
        <v>80</v>
      </c>
      <c r="BK205" s="110">
        <f>L205*K205</f>
        <v>0</v>
      </c>
    </row>
    <row r="206" spans="2:65" s="1" customFormat="1" ht="22.35" customHeight="1" x14ac:dyDescent="0.3">
      <c r="B206" s="31"/>
      <c r="C206" s="173" t="s">
        <v>3</v>
      </c>
      <c r="D206" s="173" t="s">
        <v>217</v>
      </c>
      <c r="E206" s="174" t="s">
        <v>3</v>
      </c>
      <c r="F206" s="231" t="s">
        <v>3</v>
      </c>
      <c r="G206" s="232"/>
      <c r="H206" s="232"/>
      <c r="I206" s="232"/>
      <c r="J206" s="175" t="s">
        <v>3</v>
      </c>
      <c r="K206" s="172"/>
      <c r="L206" s="233"/>
      <c r="M206" s="234"/>
      <c r="N206" s="235">
        <f t="shared" si="45"/>
        <v>0</v>
      </c>
      <c r="O206" s="234"/>
      <c r="P206" s="234"/>
      <c r="Q206" s="234"/>
      <c r="R206" s="33"/>
      <c r="T206" s="165" t="s">
        <v>3</v>
      </c>
      <c r="U206" s="176" t="s">
        <v>36</v>
      </c>
      <c r="V206" s="52"/>
      <c r="W206" s="52"/>
      <c r="X206" s="52"/>
      <c r="Y206" s="52"/>
      <c r="Z206" s="52"/>
      <c r="AA206" s="54"/>
      <c r="AT206" s="14" t="s">
        <v>875</v>
      </c>
      <c r="AU206" s="14" t="s">
        <v>76</v>
      </c>
      <c r="AY206" s="14" t="s">
        <v>875</v>
      </c>
      <c r="BE206" s="110">
        <f>IF(U206="základná",N206,0)</f>
        <v>0</v>
      </c>
      <c r="BF206" s="110">
        <f>IF(U206="znížená",N206,0)</f>
        <v>0</v>
      </c>
      <c r="BG206" s="110">
        <f>IF(U206="zákl. prenesená",N206,0)</f>
        <v>0</v>
      </c>
      <c r="BH206" s="110">
        <f>IF(U206="zníž. prenesená",N206,0)</f>
        <v>0</v>
      </c>
      <c r="BI206" s="110">
        <f>IF(U206="nulová",N206,0)</f>
        <v>0</v>
      </c>
      <c r="BJ206" s="14" t="s">
        <v>80</v>
      </c>
      <c r="BK206" s="110">
        <f>L206*K206</f>
        <v>0</v>
      </c>
    </row>
    <row r="207" spans="2:65" s="1" customFormat="1" ht="6.95" customHeight="1" x14ac:dyDescent="0.3"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7"/>
    </row>
  </sheetData>
  <mergeCells count="28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203:I203"/>
    <mergeCell ref="L203:M203"/>
    <mergeCell ref="N203:Q203"/>
    <mergeCell ref="F204:I204"/>
    <mergeCell ref="L204:M204"/>
    <mergeCell ref="N204:Q204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H1:K1"/>
    <mergeCell ref="S2:AC2"/>
    <mergeCell ref="F205:I205"/>
    <mergeCell ref="L205:M205"/>
    <mergeCell ref="N205:Q205"/>
    <mergeCell ref="F206:I206"/>
    <mergeCell ref="L206:M206"/>
    <mergeCell ref="N206:Q206"/>
    <mergeCell ref="N129:Q129"/>
    <mergeCell ref="N130:Q130"/>
    <mergeCell ref="N131:Q131"/>
    <mergeCell ref="N143:Q143"/>
    <mergeCell ref="N160:Q160"/>
    <mergeCell ref="N169:Q169"/>
    <mergeCell ref="N174:Q174"/>
    <mergeCell ref="N178:Q178"/>
    <mergeCell ref="N180:Q180"/>
    <mergeCell ref="N181:Q181"/>
    <mergeCell ref="N194:Q194"/>
    <mergeCell ref="N199:Q199"/>
    <mergeCell ref="N201:Q201"/>
    <mergeCell ref="F202:I202"/>
    <mergeCell ref="L202:M202"/>
    <mergeCell ref="N202:Q202"/>
  </mergeCells>
  <dataValidations count="2">
    <dataValidation type="list" allowBlank="1" showInputMessage="1" showErrorMessage="1" error="Povolené sú hodnoty K a M." sqref="D202:D207">
      <formula1>"K,M"</formula1>
    </dataValidation>
    <dataValidation type="list" allowBlank="1" showInputMessage="1" showErrorMessage="1" error="Povolené sú hodnoty základná, znížená, nulová." sqref="U202:U207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8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7"/>
  <sheetViews>
    <sheetView showGridLines="0" workbookViewId="0">
      <pane ySplit="1" topLeftCell="A156" activePane="bottomLeft" state="frozen"/>
      <selection pane="bottomLeft" activeCell="E127" sqref="E127:E16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136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1594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N98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ROUND((((SUM(BE98:BE105)+SUM(BE124:BE160))+SUM(BE162:BE166))),2)</f>
        <v>0</v>
      </c>
      <c r="I33" s="185"/>
      <c r="J33" s="185"/>
      <c r="K33" s="32"/>
      <c r="L33" s="32"/>
      <c r="M33" s="267">
        <f>ROUND(((ROUND((SUM(BE98:BE105)+SUM(BE124:BE160)), 2)*F33)+SUM(BE162:BE166)*F33),2)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ROUND((((SUM(BF98:BF105)+SUM(BF124:BF160))+SUM(BF162:BF166))),2)</f>
        <v>0</v>
      </c>
      <c r="I34" s="185"/>
      <c r="J34" s="185"/>
      <c r="K34" s="32"/>
      <c r="L34" s="32"/>
      <c r="M34" s="267">
        <f>ROUND(((ROUND((SUM(BF98:BF105)+SUM(BF124:BF160)), 2)*F34)+SUM(BF162:BF166)*F34),2)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ROUND((((SUM(BG98:BG105)+SUM(BG124:BG160))+SUM(BG162:BG166))),2)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ROUND((((SUM(BH98:BH105)+SUM(BH124:BH160))+SUM(BH162:BH166))),2)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ROUND((((SUM(BI98:BI105)+SUM(BI124:BI160))+SUM(BI162:BI166))),2)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12 - SO 501 Kanalizačná prípojka splašková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47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N124</f>
        <v>0</v>
      </c>
      <c r="O89" s="185"/>
      <c r="P89" s="185"/>
      <c r="Q89" s="185"/>
      <c r="R89" s="33"/>
      <c r="AU89" s="14" t="s">
        <v>167</v>
      </c>
    </row>
    <row r="90" spans="2:47" s="7" customFormat="1" ht="24.95" customHeight="1" x14ac:dyDescent="0.3">
      <c r="B90" s="124"/>
      <c r="C90" s="125"/>
      <c r="D90" s="126" t="s">
        <v>168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N125</f>
        <v>0</v>
      </c>
      <c r="O90" s="263"/>
      <c r="P90" s="263"/>
      <c r="Q90" s="263"/>
      <c r="R90" s="127"/>
    </row>
    <row r="91" spans="2:47" s="8" customFormat="1" ht="19.899999999999999" customHeight="1" x14ac:dyDescent="0.3">
      <c r="B91" s="128"/>
      <c r="C91" s="95"/>
      <c r="D91" s="106" t="s">
        <v>169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N126</f>
        <v>0</v>
      </c>
      <c r="O91" s="191"/>
      <c r="P91" s="191"/>
      <c r="Q91" s="191"/>
      <c r="R91" s="129"/>
    </row>
    <row r="92" spans="2:47" s="8" customFormat="1" ht="19.899999999999999" customHeight="1" x14ac:dyDescent="0.3">
      <c r="B92" s="128"/>
      <c r="C92" s="95"/>
      <c r="D92" s="106" t="s">
        <v>171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N142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172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N144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1277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N147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176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N159</f>
        <v>0</v>
      </c>
      <c r="O95" s="191"/>
      <c r="P95" s="191"/>
      <c r="Q95" s="191"/>
      <c r="R95" s="129"/>
    </row>
    <row r="96" spans="2:47" s="7" customFormat="1" ht="21.75" customHeight="1" x14ac:dyDescent="0.35">
      <c r="B96" s="124"/>
      <c r="C96" s="125"/>
      <c r="D96" s="126" t="s">
        <v>193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8">
        <f>N161</f>
        <v>0</v>
      </c>
      <c r="O96" s="263"/>
      <c r="P96" s="263"/>
      <c r="Q96" s="263"/>
      <c r="R96" s="127"/>
    </row>
    <row r="97" spans="2:65" s="1" customFormat="1" ht="21.75" customHeight="1" x14ac:dyDescent="0.3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65" s="1" customFormat="1" ht="29.25" customHeight="1" x14ac:dyDescent="0.3">
      <c r="B98" s="31"/>
      <c r="C98" s="123" t="s">
        <v>194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64">
        <f>ROUND(N99+N100+N101+N102+N103+N104,2)</f>
        <v>0</v>
      </c>
      <c r="O98" s="185"/>
      <c r="P98" s="185"/>
      <c r="Q98" s="185"/>
      <c r="R98" s="33"/>
      <c r="T98" s="130"/>
      <c r="U98" s="131" t="s">
        <v>33</v>
      </c>
    </row>
    <row r="99" spans="2:65" s="1" customFormat="1" ht="18" customHeight="1" x14ac:dyDescent="0.3">
      <c r="B99" s="132"/>
      <c r="C99" s="133"/>
      <c r="D99" s="184" t="s">
        <v>195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ROUND(N89*T99,2)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196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ROUND(N89*T100,2)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84" t="s">
        <v>197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ROUND(N89*T101,2)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84" t="s">
        <v>198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ROUND(N89*T102,2)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84" t="s">
        <v>199</v>
      </c>
      <c r="E103" s="260"/>
      <c r="F103" s="260"/>
      <c r="G103" s="260"/>
      <c r="H103" s="260"/>
      <c r="I103" s="133"/>
      <c r="J103" s="133"/>
      <c r="K103" s="133"/>
      <c r="L103" s="133"/>
      <c r="M103" s="133"/>
      <c r="N103" s="186">
        <f>ROUND(N89*T103,2)</f>
        <v>0</v>
      </c>
      <c r="O103" s="260"/>
      <c r="P103" s="260"/>
      <c r="Q103" s="260"/>
      <c r="R103" s="134"/>
      <c r="S103" s="133"/>
      <c r="T103" s="135"/>
      <c r="U103" s="136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40" t="s">
        <v>200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86">
        <f>ROUND(N89*T104,2)</f>
        <v>0</v>
      </c>
      <c r="O104" s="260"/>
      <c r="P104" s="260"/>
      <c r="Q104" s="260"/>
      <c r="R104" s="134"/>
      <c r="S104" s="133"/>
      <c r="T104" s="141"/>
      <c r="U104" s="142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201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80</v>
      </c>
      <c r="BK104" s="137"/>
      <c r="BL104" s="137"/>
      <c r="BM104" s="137"/>
    </row>
    <row r="105" spans="2:65" s="1" customFormat="1" x14ac:dyDescent="0.3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5" s="1" customFormat="1" ht="29.25" customHeight="1" x14ac:dyDescent="0.3">
      <c r="B106" s="31"/>
      <c r="C106" s="115" t="s">
        <v>153</v>
      </c>
      <c r="D106" s="116"/>
      <c r="E106" s="116"/>
      <c r="F106" s="116"/>
      <c r="G106" s="116"/>
      <c r="H106" s="116"/>
      <c r="I106" s="116"/>
      <c r="J106" s="116"/>
      <c r="K106" s="116"/>
      <c r="L106" s="190">
        <f>ROUND(SUM(N89+N98),2)</f>
        <v>0</v>
      </c>
      <c r="M106" s="261"/>
      <c r="N106" s="261"/>
      <c r="O106" s="261"/>
      <c r="P106" s="261"/>
      <c r="Q106" s="261"/>
      <c r="R106" s="33"/>
    </row>
    <row r="107" spans="2:65" s="1" customFormat="1" ht="6.95" customHeight="1" x14ac:dyDescent="0.3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11" spans="2:65" s="1" customFormat="1" ht="6.95" customHeight="1" x14ac:dyDescent="0.3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2:65" s="1" customFormat="1" ht="36.950000000000003" customHeight="1" x14ac:dyDescent="0.3">
      <c r="B112" s="31"/>
      <c r="C112" s="209" t="s">
        <v>202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33"/>
    </row>
    <row r="113" spans="2:65" s="1" customFormat="1" ht="6.95" customHeight="1" x14ac:dyDescent="0.3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30" customHeight="1" x14ac:dyDescent="0.3">
      <c r="B114" s="31"/>
      <c r="C114" s="26" t="s">
        <v>15</v>
      </c>
      <c r="D114" s="32"/>
      <c r="E114" s="32"/>
      <c r="F114" s="262" t="str">
        <f>F6</f>
        <v>Cintorín Nitra-Chrenova</v>
      </c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32"/>
      <c r="R114" s="33"/>
    </row>
    <row r="115" spans="2:65" ht="30" customHeight="1" x14ac:dyDescent="0.3">
      <c r="B115" s="18"/>
      <c r="C115" s="26" t="s">
        <v>156</v>
      </c>
      <c r="D115" s="19"/>
      <c r="E115" s="19"/>
      <c r="F115" s="262" t="s">
        <v>157</v>
      </c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19"/>
      <c r="R115" s="20"/>
    </row>
    <row r="116" spans="2:65" s="1" customFormat="1" ht="36.950000000000003" customHeight="1" x14ac:dyDescent="0.3">
      <c r="B116" s="31"/>
      <c r="C116" s="65" t="s">
        <v>158</v>
      </c>
      <c r="D116" s="32"/>
      <c r="E116" s="32"/>
      <c r="F116" s="210" t="str">
        <f>F8</f>
        <v>12 - SO 501 Kanalizačná prípojka splašková</v>
      </c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32"/>
      <c r="R116" s="33"/>
    </row>
    <row r="117" spans="2:65" s="1" customFormat="1" ht="6.95" customHeight="1" x14ac:dyDescent="0.3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1" customFormat="1" ht="18" customHeight="1" x14ac:dyDescent="0.3">
      <c r="B118" s="31"/>
      <c r="C118" s="26" t="s">
        <v>18</v>
      </c>
      <c r="D118" s="32"/>
      <c r="E118" s="32"/>
      <c r="F118" s="24" t="str">
        <f>F10</f>
        <v xml:space="preserve"> </v>
      </c>
      <c r="G118" s="32"/>
      <c r="H118" s="32"/>
      <c r="I118" s="32"/>
      <c r="J118" s="32"/>
      <c r="K118" s="26" t="s">
        <v>20</v>
      </c>
      <c r="L118" s="32"/>
      <c r="M118" s="255" t="str">
        <f>IF(O10="","",O10)</f>
        <v>28.2.2017</v>
      </c>
      <c r="N118" s="185"/>
      <c r="O118" s="185"/>
      <c r="P118" s="185"/>
      <c r="Q118" s="32"/>
      <c r="R118" s="33"/>
    </row>
    <row r="119" spans="2:65" s="1" customFormat="1" ht="6.9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1" customFormat="1" ht="15" x14ac:dyDescent="0.3">
      <c r="B120" s="31"/>
      <c r="C120" s="26" t="s">
        <v>22</v>
      </c>
      <c r="D120" s="32"/>
      <c r="E120" s="32"/>
      <c r="F120" s="24" t="str">
        <f>E13</f>
        <v xml:space="preserve"> </v>
      </c>
      <c r="G120" s="32"/>
      <c r="H120" s="32"/>
      <c r="I120" s="32"/>
      <c r="J120" s="32"/>
      <c r="K120" s="26" t="s">
        <v>27</v>
      </c>
      <c r="L120" s="32"/>
      <c r="M120" s="222" t="str">
        <f>E19</f>
        <v xml:space="preserve"> </v>
      </c>
      <c r="N120" s="185"/>
      <c r="O120" s="185"/>
      <c r="P120" s="185"/>
      <c r="Q120" s="185"/>
      <c r="R120" s="33"/>
    </row>
    <row r="121" spans="2:65" s="1" customFormat="1" ht="14.45" customHeight="1" x14ac:dyDescent="0.3">
      <c r="B121" s="31"/>
      <c r="C121" s="26" t="s">
        <v>25</v>
      </c>
      <c r="D121" s="32"/>
      <c r="E121" s="32"/>
      <c r="F121" s="24" t="str">
        <f>IF(E16="","",E16)</f>
        <v>Vyplň údaj</v>
      </c>
      <c r="G121" s="32"/>
      <c r="H121" s="32"/>
      <c r="I121" s="32"/>
      <c r="J121" s="32"/>
      <c r="K121" s="26" t="s">
        <v>28</v>
      </c>
      <c r="L121" s="32"/>
      <c r="M121" s="222" t="str">
        <f>E22</f>
        <v xml:space="preserve"> </v>
      </c>
      <c r="N121" s="185"/>
      <c r="O121" s="185"/>
      <c r="P121" s="185"/>
      <c r="Q121" s="185"/>
      <c r="R121" s="33"/>
    </row>
    <row r="122" spans="2:65" s="1" customFormat="1" ht="10.35" customHeight="1" x14ac:dyDescent="0.3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65" s="9" customFormat="1" ht="29.25" customHeight="1" x14ac:dyDescent="0.3">
      <c r="B123" s="143"/>
      <c r="C123" s="144" t="s">
        <v>203</v>
      </c>
      <c r="D123" s="145" t="s">
        <v>204</v>
      </c>
      <c r="E123" s="145" t="s">
        <v>51</v>
      </c>
      <c r="F123" s="256" t="s">
        <v>205</v>
      </c>
      <c r="G123" s="257"/>
      <c r="H123" s="257"/>
      <c r="I123" s="257"/>
      <c r="J123" s="145" t="s">
        <v>206</v>
      </c>
      <c r="K123" s="145" t="s">
        <v>207</v>
      </c>
      <c r="L123" s="258" t="s">
        <v>208</v>
      </c>
      <c r="M123" s="257"/>
      <c r="N123" s="256" t="s">
        <v>165</v>
      </c>
      <c r="O123" s="257"/>
      <c r="P123" s="257"/>
      <c r="Q123" s="259"/>
      <c r="R123" s="146"/>
      <c r="T123" s="73" t="s">
        <v>209</v>
      </c>
      <c r="U123" s="74" t="s">
        <v>33</v>
      </c>
      <c r="V123" s="74" t="s">
        <v>210</v>
      </c>
      <c r="W123" s="74" t="s">
        <v>211</v>
      </c>
      <c r="X123" s="74" t="s">
        <v>212</v>
      </c>
      <c r="Y123" s="74" t="s">
        <v>213</v>
      </c>
      <c r="Z123" s="74" t="s">
        <v>214</v>
      </c>
      <c r="AA123" s="75" t="s">
        <v>215</v>
      </c>
    </row>
    <row r="124" spans="2:65" s="1" customFormat="1" ht="29.25" customHeight="1" x14ac:dyDescent="0.35">
      <c r="B124" s="31"/>
      <c r="C124" s="77" t="s">
        <v>162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236">
        <f>BK124</f>
        <v>0</v>
      </c>
      <c r="O124" s="237"/>
      <c r="P124" s="237"/>
      <c r="Q124" s="237"/>
      <c r="R124" s="33"/>
      <c r="T124" s="76"/>
      <c r="U124" s="47"/>
      <c r="V124" s="47"/>
      <c r="W124" s="147">
        <f>W125+W161</f>
        <v>0</v>
      </c>
      <c r="X124" s="47"/>
      <c r="Y124" s="147">
        <f>Y125+Y161</f>
        <v>14.561429999999998</v>
      </c>
      <c r="Z124" s="47"/>
      <c r="AA124" s="148">
        <f>AA125+AA161</f>
        <v>0</v>
      </c>
      <c r="AT124" s="14" t="s">
        <v>68</v>
      </c>
      <c r="AU124" s="14" t="s">
        <v>167</v>
      </c>
      <c r="BK124" s="149">
        <f>BK125+BK161</f>
        <v>0</v>
      </c>
    </row>
    <row r="125" spans="2:65" s="10" customFormat="1" ht="37.35" customHeight="1" x14ac:dyDescent="0.35">
      <c r="B125" s="150"/>
      <c r="C125" s="151"/>
      <c r="D125" s="152" t="s">
        <v>168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38">
        <f>BK125</f>
        <v>0</v>
      </c>
      <c r="O125" s="239"/>
      <c r="P125" s="239"/>
      <c r="Q125" s="239"/>
      <c r="R125" s="153"/>
      <c r="T125" s="154"/>
      <c r="U125" s="151"/>
      <c r="V125" s="151"/>
      <c r="W125" s="155">
        <f>W126+W142+W144+W147+W159</f>
        <v>0</v>
      </c>
      <c r="X125" s="151"/>
      <c r="Y125" s="155">
        <f>Y126+Y142+Y144+Y147+Y159</f>
        <v>14.561429999999998</v>
      </c>
      <c r="Z125" s="151"/>
      <c r="AA125" s="156">
        <f>AA126+AA142+AA144+AA147+AA159</f>
        <v>0</v>
      </c>
      <c r="AR125" s="157" t="s">
        <v>76</v>
      </c>
      <c r="AT125" s="158" t="s">
        <v>68</v>
      </c>
      <c r="AU125" s="158" t="s">
        <v>69</v>
      </c>
      <c r="AY125" s="157" t="s">
        <v>216</v>
      </c>
      <c r="BK125" s="159">
        <f>BK126+BK142+BK144+BK147+BK159</f>
        <v>0</v>
      </c>
    </row>
    <row r="126" spans="2:65" s="10" customFormat="1" ht="19.899999999999999" customHeight="1" x14ac:dyDescent="0.3">
      <c r="B126" s="150"/>
      <c r="C126" s="151"/>
      <c r="D126" s="160" t="s">
        <v>169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40">
        <f>BK126</f>
        <v>0</v>
      </c>
      <c r="O126" s="241"/>
      <c r="P126" s="241"/>
      <c r="Q126" s="241"/>
      <c r="R126" s="153"/>
      <c r="T126" s="154"/>
      <c r="U126" s="151"/>
      <c r="V126" s="151"/>
      <c r="W126" s="155">
        <f>SUM(W127:W141)</f>
        <v>0</v>
      </c>
      <c r="X126" s="151"/>
      <c r="Y126" s="155">
        <f>SUM(Y127:Y141)</f>
        <v>0.25463000000000002</v>
      </c>
      <c r="Z126" s="151"/>
      <c r="AA126" s="156">
        <f>SUM(AA127:AA141)</f>
        <v>0</v>
      </c>
      <c r="AR126" s="157" t="s">
        <v>76</v>
      </c>
      <c r="AT126" s="158" t="s">
        <v>68</v>
      </c>
      <c r="AU126" s="158" t="s">
        <v>76</v>
      </c>
      <c r="AY126" s="157" t="s">
        <v>216</v>
      </c>
      <c r="BK126" s="159">
        <f>SUM(BK127:BK141)</f>
        <v>0</v>
      </c>
    </row>
    <row r="127" spans="2:65" s="1" customFormat="1" ht="31.5" customHeight="1" x14ac:dyDescent="0.3">
      <c r="B127" s="132"/>
      <c r="C127" s="161" t="s">
        <v>76</v>
      </c>
      <c r="D127" s="161" t="s">
        <v>217</v>
      </c>
      <c r="E127" s="162"/>
      <c r="F127" s="246" t="s">
        <v>1595</v>
      </c>
      <c r="G127" s="247"/>
      <c r="H127" s="247"/>
      <c r="I127" s="247"/>
      <c r="J127" s="163" t="s">
        <v>369</v>
      </c>
      <c r="K127" s="164">
        <v>1</v>
      </c>
      <c r="L127" s="233">
        <v>0</v>
      </c>
      <c r="M127" s="247"/>
      <c r="N127" s="248">
        <f t="shared" ref="N127:N141" si="5">ROUND(L127*K127,2)</f>
        <v>0</v>
      </c>
      <c r="O127" s="247"/>
      <c r="P127" s="247"/>
      <c r="Q127" s="247"/>
      <c r="R127" s="134"/>
      <c r="T127" s="165" t="s">
        <v>3</v>
      </c>
      <c r="U127" s="40" t="s">
        <v>36</v>
      </c>
      <c r="V127" s="32"/>
      <c r="W127" s="166">
        <f t="shared" ref="W127:W141" si="6">V127*K127</f>
        <v>0</v>
      </c>
      <c r="X127" s="166">
        <v>1.0710000000000001E-2</v>
      </c>
      <c r="Y127" s="166">
        <f t="shared" ref="Y127:Y141" si="7">X127*K127</f>
        <v>1.0710000000000001E-2</v>
      </c>
      <c r="Z127" s="166">
        <v>0</v>
      </c>
      <c r="AA127" s="167">
        <f t="shared" ref="AA127:AA141" si="8">Z127*K127</f>
        <v>0</v>
      </c>
      <c r="AR127" s="14" t="s">
        <v>220</v>
      </c>
      <c r="AT127" s="14" t="s">
        <v>217</v>
      </c>
      <c r="AU127" s="14" t="s">
        <v>80</v>
      </c>
      <c r="AY127" s="14" t="s">
        <v>216</v>
      </c>
      <c r="BE127" s="110">
        <f t="shared" ref="BE127:BE141" si="9">IF(U127="základná",N127,0)</f>
        <v>0</v>
      </c>
      <c r="BF127" s="110">
        <f t="shared" ref="BF127:BF141" si="10">IF(U127="znížená",N127,0)</f>
        <v>0</v>
      </c>
      <c r="BG127" s="110">
        <f t="shared" ref="BG127:BG141" si="11">IF(U127="zákl. prenesená",N127,0)</f>
        <v>0</v>
      </c>
      <c r="BH127" s="110">
        <f t="shared" ref="BH127:BH141" si="12">IF(U127="zníž. prenesená",N127,0)</f>
        <v>0</v>
      </c>
      <c r="BI127" s="110">
        <f t="shared" ref="BI127:BI141" si="13">IF(U127="nulová",N127,0)</f>
        <v>0</v>
      </c>
      <c r="BJ127" s="14" t="s">
        <v>80</v>
      </c>
      <c r="BK127" s="110">
        <f t="shared" ref="BK127:BK141" si="14">ROUND(L127*K127,2)</f>
        <v>0</v>
      </c>
      <c r="BL127" s="14" t="s">
        <v>220</v>
      </c>
      <c r="BM127" s="14" t="s">
        <v>76</v>
      </c>
    </row>
    <row r="128" spans="2:65" s="1" customFormat="1" ht="31.5" customHeight="1" x14ac:dyDescent="0.3">
      <c r="B128" s="132"/>
      <c r="C128" s="161" t="s">
        <v>80</v>
      </c>
      <c r="D128" s="161" t="s">
        <v>217</v>
      </c>
      <c r="E128" s="162"/>
      <c r="F128" s="246" t="s">
        <v>1596</v>
      </c>
      <c r="G128" s="247"/>
      <c r="H128" s="247"/>
      <c r="I128" s="247"/>
      <c r="J128" s="163" t="s">
        <v>369</v>
      </c>
      <c r="K128" s="164">
        <v>2</v>
      </c>
      <c r="L128" s="233">
        <v>0</v>
      </c>
      <c r="M128" s="247"/>
      <c r="N128" s="248">
        <f t="shared" si="5"/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si="6"/>
        <v>0</v>
      </c>
      <c r="X128" s="166">
        <v>5.9540000000000003E-2</v>
      </c>
      <c r="Y128" s="166">
        <f t="shared" si="7"/>
        <v>0.11908000000000001</v>
      </c>
      <c r="Z128" s="166">
        <v>0</v>
      </c>
      <c r="AA128" s="167">
        <f t="shared" si="8"/>
        <v>0</v>
      </c>
      <c r="AR128" s="14" t="s">
        <v>220</v>
      </c>
      <c r="AT128" s="14" t="s">
        <v>217</v>
      </c>
      <c r="AU128" s="14" t="s">
        <v>80</v>
      </c>
      <c r="AY128" s="14" t="s">
        <v>216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80</v>
      </c>
      <c r="BK128" s="110">
        <f t="shared" si="14"/>
        <v>0</v>
      </c>
      <c r="BL128" s="14" t="s">
        <v>220</v>
      </c>
      <c r="BM128" s="14" t="s">
        <v>80</v>
      </c>
    </row>
    <row r="129" spans="2:65" s="1" customFormat="1" ht="31.5" customHeight="1" x14ac:dyDescent="0.3">
      <c r="B129" s="132"/>
      <c r="C129" s="161" t="s">
        <v>84</v>
      </c>
      <c r="D129" s="161" t="s">
        <v>217</v>
      </c>
      <c r="E129" s="162"/>
      <c r="F129" s="246" t="s">
        <v>1597</v>
      </c>
      <c r="G129" s="247"/>
      <c r="H129" s="247"/>
      <c r="I129" s="247"/>
      <c r="J129" s="163" t="s">
        <v>219</v>
      </c>
      <c r="K129" s="164">
        <v>3</v>
      </c>
      <c r="L129" s="233">
        <v>0</v>
      </c>
      <c r="M129" s="247"/>
      <c r="N129" s="248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220</v>
      </c>
      <c r="AT129" s="14" t="s">
        <v>217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220</v>
      </c>
      <c r="BM129" s="14" t="s">
        <v>84</v>
      </c>
    </row>
    <row r="130" spans="2:65" s="1" customFormat="1" ht="22.5" customHeight="1" x14ac:dyDescent="0.3">
      <c r="B130" s="132"/>
      <c r="C130" s="161" t="s">
        <v>220</v>
      </c>
      <c r="D130" s="161" t="s">
        <v>217</v>
      </c>
      <c r="E130" s="162"/>
      <c r="F130" s="246" t="s">
        <v>1598</v>
      </c>
      <c r="G130" s="247"/>
      <c r="H130" s="247"/>
      <c r="I130" s="247"/>
      <c r="J130" s="163" t="s">
        <v>219</v>
      </c>
      <c r="K130" s="164">
        <v>1.35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220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220</v>
      </c>
      <c r="BM130" s="14" t="s">
        <v>220</v>
      </c>
    </row>
    <row r="131" spans="2:65" s="1" customFormat="1" ht="22.5" customHeight="1" x14ac:dyDescent="0.3">
      <c r="B131" s="132"/>
      <c r="C131" s="161" t="s">
        <v>224</v>
      </c>
      <c r="D131" s="161" t="s">
        <v>217</v>
      </c>
      <c r="E131" s="162"/>
      <c r="F131" s="246" t="s">
        <v>1552</v>
      </c>
      <c r="G131" s="247"/>
      <c r="H131" s="247"/>
      <c r="I131" s="247"/>
      <c r="J131" s="163" t="s">
        <v>219</v>
      </c>
      <c r="K131" s="164">
        <v>1.35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220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220</v>
      </c>
      <c r="BM131" s="14" t="s">
        <v>224</v>
      </c>
    </row>
    <row r="132" spans="2:65" s="1" customFormat="1" ht="22.5" customHeight="1" x14ac:dyDescent="0.3">
      <c r="B132" s="132"/>
      <c r="C132" s="161" t="s">
        <v>226</v>
      </c>
      <c r="D132" s="161" t="s">
        <v>217</v>
      </c>
      <c r="E132" s="162"/>
      <c r="F132" s="246" t="s">
        <v>227</v>
      </c>
      <c r="G132" s="247"/>
      <c r="H132" s="247"/>
      <c r="I132" s="247"/>
      <c r="J132" s="163" t="s">
        <v>219</v>
      </c>
      <c r="K132" s="164">
        <v>64.349999999999994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220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220</v>
      </c>
      <c r="BM132" s="14" t="s">
        <v>226</v>
      </c>
    </row>
    <row r="133" spans="2:65" s="1" customFormat="1" ht="22.5" customHeight="1" x14ac:dyDescent="0.3">
      <c r="B133" s="132"/>
      <c r="C133" s="161" t="s">
        <v>228</v>
      </c>
      <c r="D133" s="161" t="s">
        <v>217</v>
      </c>
      <c r="E133" s="162"/>
      <c r="F133" s="246" t="s">
        <v>229</v>
      </c>
      <c r="G133" s="247"/>
      <c r="H133" s="247"/>
      <c r="I133" s="247"/>
      <c r="J133" s="163" t="s">
        <v>219</v>
      </c>
      <c r="K133" s="164">
        <v>64.349999999999994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220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228</v>
      </c>
    </row>
    <row r="134" spans="2:65" s="1" customFormat="1" ht="31.5" customHeight="1" x14ac:dyDescent="0.3">
      <c r="B134" s="132"/>
      <c r="C134" s="161" t="s">
        <v>230</v>
      </c>
      <c r="D134" s="161" t="s">
        <v>217</v>
      </c>
      <c r="E134" s="162"/>
      <c r="F134" s="246" t="s">
        <v>1599</v>
      </c>
      <c r="G134" s="247"/>
      <c r="H134" s="247"/>
      <c r="I134" s="247"/>
      <c r="J134" s="163" t="s">
        <v>262</v>
      </c>
      <c r="K134" s="164">
        <v>128.69999999999999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9.7000777000776995E-4</v>
      </c>
      <c r="Y134" s="166">
        <f t="shared" si="7"/>
        <v>0.12483999999999998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230</v>
      </c>
    </row>
    <row r="135" spans="2:65" s="1" customFormat="1" ht="31.5" customHeight="1" x14ac:dyDescent="0.3">
      <c r="B135" s="132"/>
      <c r="C135" s="161" t="s">
        <v>232</v>
      </c>
      <c r="D135" s="161" t="s">
        <v>217</v>
      </c>
      <c r="E135" s="162"/>
      <c r="F135" s="246" t="s">
        <v>1600</v>
      </c>
      <c r="G135" s="247"/>
      <c r="H135" s="247"/>
      <c r="I135" s="247"/>
      <c r="J135" s="163" t="s">
        <v>262</v>
      </c>
      <c r="K135" s="164">
        <v>128.69999999999999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232</v>
      </c>
    </row>
    <row r="136" spans="2:65" s="1" customFormat="1" ht="31.5" customHeight="1" x14ac:dyDescent="0.3">
      <c r="B136" s="132"/>
      <c r="C136" s="161" t="s">
        <v>128</v>
      </c>
      <c r="D136" s="161" t="s">
        <v>217</v>
      </c>
      <c r="E136" s="162"/>
      <c r="F136" s="246" t="s">
        <v>1601</v>
      </c>
      <c r="G136" s="247"/>
      <c r="H136" s="247"/>
      <c r="I136" s="247"/>
      <c r="J136" s="163" t="s">
        <v>1602</v>
      </c>
      <c r="K136" s="164">
        <v>65.984999999999999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220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220</v>
      </c>
      <c r="BM136" s="14" t="s">
        <v>128</v>
      </c>
    </row>
    <row r="137" spans="2:65" s="1" customFormat="1" ht="31.5" customHeight="1" x14ac:dyDescent="0.3">
      <c r="B137" s="132"/>
      <c r="C137" s="161" t="s">
        <v>131</v>
      </c>
      <c r="D137" s="161" t="s">
        <v>217</v>
      </c>
      <c r="E137" s="162"/>
      <c r="F137" s="246" t="s">
        <v>1603</v>
      </c>
      <c r="G137" s="247"/>
      <c r="H137" s="247"/>
      <c r="I137" s="247"/>
      <c r="J137" s="163" t="s">
        <v>219</v>
      </c>
      <c r="K137" s="164">
        <v>7.4249999999999998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220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220</v>
      </c>
      <c r="BM137" s="14" t="s">
        <v>131</v>
      </c>
    </row>
    <row r="138" spans="2:65" s="1" customFormat="1" ht="22.5" customHeight="1" x14ac:dyDescent="0.3">
      <c r="B138" s="132"/>
      <c r="C138" s="161" t="s">
        <v>134</v>
      </c>
      <c r="D138" s="161" t="s">
        <v>217</v>
      </c>
      <c r="E138" s="162"/>
      <c r="F138" s="246" t="s">
        <v>1198</v>
      </c>
      <c r="G138" s="247"/>
      <c r="H138" s="247"/>
      <c r="I138" s="247"/>
      <c r="J138" s="163" t="s">
        <v>219</v>
      </c>
      <c r="K138" s="164">
        <v>65.984999999999999</v>
      </c>
      <c r="L138" s="233">
        <v>0</v>
      </c>
      <c r="M138" s="247"/>
      <c r="N138" s="248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220</v>
      </c>
      <c r="AT138" s="14" t="s">
        <v>217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220</v>
      </c>
      <c r="BM138" s="14" t="s">
        <v>134</v>
      </c>
    </row>
    <row r="139" spans="2:65" s="1" customFormat="1" ht="31.5" customHeight="1" x14ac:dyDescent="0.3">
      <c r="B139" s="132"/>
      <c r="C139" s="161" t="s">
        <v>137</v>
      </c>
      <c r="D139" s="161" t="s">
        <v>217</v>
      </c>
      <c r="E139" s="162"/>
      <c r="F139" s="246" t="s">
        <v>1604</v>
      </c>
      <c r="G139" s="247"/>
      <c r="H139" s="247"/>
      <c r="I139" s="247"/>
      <c r="J139" s="163" t="s">
        <v>219</v>
      </c>
      <c r="K139" s="164">
        <v>43.71</v>
      </c>
      <c r="L139" s="233">
        <v>0</v>
      </c>
      <c r="M139" s="247"/>
      <c r="N139" s="248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220</v>
      </c>
      <c r="AT139" s="14" t="s">
        <v>217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220</v>
      </c>
      <c r="BM139" s="14" t="s">
        <v>137</v>
      </c>
    </row>
    <row r="140" spans="2:65" s="1" customFormat="1" ht="31.5" customHeight="1" x14ac:dyDescent="0.3">
      <c r="B140" s="132"/>
      <c r="C140" s="161" t="s">
        <v>240</v>
      </c>
      <c r="D140" s="161" t="s">
        <v>217</v>
      </c>
      <c r="E140" s="162"/>
      <c r="F140" s="246" t="s">
        <v>255</v>
      </c>
      <c r="G140" s="247"/>
      <c r="H140" s="247"/>
      <c r="I140" s="247"/>
      <c r="J140" s="163" t="s">
        <v>219</v>
      </c>
      <c r="K140" s="164">
        <v>14.85</v>
      </c>
      <c r="L140" s="233">
        <v>0</v>
      </c>
      <c r="M140" s="247"/>
      <c r="N140" s="248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220</v>
      </c>
      <c r="AT140" s="14" t="s">
        <v>217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220</v>
      </c>
      <c r="BM140" s="14" t="s">
        <v>240</v>
      </c>
    </row>
    <row r="141" spans="2:65" s="1" customFormat="1" ht="22.5" customHeight="1" x14ac:dyDescent="0.3">
      <c r="B141" s="132"/>
      <c r="C141" s="161" t="s">
        <v>243</v>
      </c>
      <c r="D141" s="161" t="s">
        <v>217</v>
      </c>
      <c r="E141" s="162"/>
      <c r="F141" s="246" t="s">
        <v>256</v>
      </c>
      <c r="G141" s="247"/>
      <c r="H141" s="247"/>
      <c r="I141" s="247"/>
      <c r="J141" s="163" t="s">
        <v>219</v>
      </c>
      <c r="K141" s="164">
        <v>14.85</v>
      </c>
      <c r="L141" s="233">
        <v>0</v>
      </c>
      <c r="M141" s="247"/>
      <c r="N141" s="248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220</v>
      </c>
      <c r="AT141" s="14" t="s">
        <v>217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220</v>
      </c>
      <c r="BM141" s="14" t="s">
        <v>243</v>
      </c>
    </row>
    <row r="142" spans="2:65" s="10" customFormat="1" ht="29.85" customHeight="1" x14ac:dyDescent="0.3">
      <c r="B142" s="150"/>
      <c r="C142" s="151"/>
      <c r="D142" s="160" t="s">
        <v>171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42">
        <f>BK142</f>
        <v>0</v>
      </c>
      <c r="O142" s="243"/>
      <c r="P142" s="243"/>
      <c r="Q142" s="243"/>
      <c r="R142" s="153"/>
      <c r="T142" s="154"/>
      <c r="U142" s="151"/>
      <c r="V142" s="151"/>
      <c r="W142" s="155">
        <f>W143</f>
        <v>0</v>
      </c>
      <c r="X142" s="151"/>
      <c r="Y142" s="155">
        <f>Y143</f>
        <v>0</v>
      </c>
      <c r="Z142" s="151"/>
      <c r="AA142" s="156">
        <f>AA143</f>
        <v>0</v>
      </c>
      <c r="AR142" s="157" t="s">
        <v>76</v>
      </c>
      <c r="AT142" s="158" t="s">
        <v>68</v>
      </c>
      <c r="AU142" s="158" t="s">
        <v>76</v>
      </c>
      <c r="AY142" s="157" t="s">
        <v>216</v>
      </c>
      <c r="BK142" s="159">
        <f>BK143</f>
        <v>0</v>
      </c>
    </row>
    <row r="143" spans="2:65" s="1" customFormat="1" ht="22.5" customHeight="1" x14ac:dyDescent="0.3">
      <c r="B143" s="132"/>
      <c r="C143" s="161" t="s">
        <v>247</v>
      </c>
      <c r="D143" s="161" t="s">
        <v>217</v>
      </c>
      <c r="E143" s="162"/>
      <c r="F143" s="246" t="s">
        <v>1605</v>
      </c>
      <c r="G143" s="247"/>
      <c r="H143" s="247"/>
      <c r="I143" s="247"/>
      <c r="J143" s="163" t="s">
        <v>369</v>
      </c>
      <c r="K143" s="164">
        <v>49.5</v>
      </c>
      <c r="L143" s="233">
        <v>0</v>
      </c>
      <c r="M143" s="247"/>
      <c r="N143" s="248">
        <f>ROUND(L143*K143,2)</f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4" t="s">
        <v>220</v>
      </c>
      <c r="AT143" s="14" t="s">
        <v>217</v>
      </c>
      <c r="AU143" s="14" t="s">
        <v>80</v>
      </c>
      <c r="AY143" s="14" t="s">
        <v>216</v>
      </c>
      <c r="BE143" s="110">
        <f>IF(U143="základná",N143,0)</f>
        <v>0</v>
      </c>
      <c r="BF143" s="110">
        <f>IF(U143="znížená",N143,0)</f>
        <v>0</v>
      </c>
      <c r="BG143" s="110">
        <f>IF(U143="zákl. prenesená",N143,0)</f>
        <v>0</v>
      </c>
      <c r="BH143" s="110">
        <f>IF(U143="zníž. prenesená",N143,0)</f>
        <v>0</v>
      </c>
      <c r="BI143" s="110">
        <f>IF(U143="nulová",N143,0)</f>
        <v>0</v>
      </c>
      <c r="BJ143" s="14" t="s">
        <v>80</v>
      </c>
      <c r="BK143" s="110">
        <f>ROUND(L143*K143,2)</f>
        <v>0</v>
      </c>
      <c r="BL143" s="14" t="s">
        <v>220</v>
      </c>
      <c r="BM143" s="14" t="s">
        <v>247</v>
      </c>
    </row>
    <row r="144" spans="2:65" s="10" customFormat="1" ht="29.85" customHeight="1" x14ac:dyDescent="0.3">
      <c r="B144" s="150"/>
      <c r="C144" s="151"/>
      <c r="D144" s="160" t="s">
        <v>172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42">
        <f>BK144</f>
        <v>0</v>
      </c>
      <c r="O144" s="243"/>
      <c r="P144" s="243"/>
      <c r="Q144" s="243"/>
      <c r="R144" s="153"/>
      <c r="T144" s="154"/>
      <c r="U144" s="151"/>
      <c r="V144" s="151"/>
      <c r="W144" s="155">
        <f>SUM(W145:W146)</f>
        <v>0</v>
      </c>
      <c r="X144" s="151"/>
      <c r="Y144" s="155">
        <f>SUM(Y145:Y146)</f>
        <v>14.038969999999997</v>
      </c>
      <c r="Z144" s="151"/>
      <c r="AA144" s="156">
        <f>SUM(AA145:AA146)</f>
        <v>0</v>
      </c>
      <c r="AR144" s="157" t="s">
        <v>76</v>
      </c>
      <c r="AT144" s="158" t="s">
        <v>68</v>
      </c>
      <c r="AU144" s="158" t="s">
        <v>76</v>
      </c>
      <c r="AY144" s="157" t="s">
        <v>216</v>
      </c>
      <c r="BK144" s="159">
        <f>SUM(BK145:BK146)</f>
        <v>0</v>
      </c>
    </row>
    <row r="145" spans="2:65" s="1" customFormat="1" ht="44.25" customHeight="1" x14ac:dyDescent="0.3">
      <c r="B145" s="132"/>
      <c r="C145" s="161" t="s">
        <v>249</v>
      </c>
      <c r="D145" s="161" t="s">
        <v>217</v>
      </c>
      <c r="E145" s="162"/>
      <c r="F145" s="246" t="s">
        <v>1606</v>
      </c>
      <c r="G145" s="247"/>
      <c r="H145" s="247"/>
      <c r="I145" s="247"/>
      <c r="J145" s="163" t="s">
        <v>219</v>
      </c>
      <c r="K145" s="164">
        <v>7.4249999999999998</v>
      </c>
      <c r="L145" s="233">
        <v>0</v>
      </c>
      <c r="M145" s="247"/>
      <c r="N145" s="248">
        <f>ROUND(L145*K145,2)</f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>V145*K145</f>
        <v>0</v>
      </c>
      <c r="X145" s="166">
        <v>1.89077037037037</v>
      </c>
      <c r="Y145" s="166">
        <f>X145*K145</f>
        <v>14.038969999999997</v>
      </c>
      <c r="Z145" s="166">
        <v>0</v>
      </c>
      <c r="AA145" s="167">
        <f>Z145*K145</f>
        <v>0</v>
      </c>
      <c r="AR145" s="14" t="s">
        <v>220</v>
      </c>
      <c r="AT145" s="14" t="s">
        <v>217</v>
      </c>
      <c r="AU145" s="14" t="s">
        <v>80</v>
      </c>
      <c r="AY145" s="14" t="s">
        <v>216</v>
      </c>
      <c r="BE145" s="110">
        <f>IF(U145="základná",N145,0)</f>
        <v>0</v>
      </c>
      <c r="BF145" s="110">
        <f>IF(U145="znížená",N145,0)</f>
        <v>0</v>
      </c>
      <c r="BG145" s="110">
        <f>IF(U145="zákl. prenesená",N145,0)</f>
        <v>0</v>
      </c>
      <c r="BH145" s="110">
        <f>IF(U145="zníž. prenesená",N145,0)</f>
        <v>0</v>
      </c>
      <c r="BI145" s="110">
        <f>IF(U145="nulová",N145,0)</f>
        <v>0</v>
      </c>
      <c r="BJ145" s="14" t="s">
        <v>80</v>
      </c>
      <c r="BK145" s="110">
        <f>ROUND(L145*K145,2)</f>
        <v>0</v>
      </c>
      <c r="BL145" s="14" t="s">
        <v>220</v>
      </c>
      <c r="BM145" s="14" t="s">
        <v>249</v>
      </c>
    </row>
    <row r="146" spans="2:65" s="1" customFormat="1" ht="22.5" customHeight="1" x14ac:dyDescent="0.3">
      <c r="B146" s="132"/>
      <c r="C146" s="168" t="s">
        <v>252</v>
      </c>
      <c r="D146" s="168" t="s">
        <v>250</v>
      </c>
      <c r="E146" s="169"/>
      <c r="F146" s="251" t="s">
        <v>1607</v>
      </c>
      <c r="G146" s="252"/>
      <c r="H146" s="252"/>
      <c r="I146" s="252"/>
      <c r="J146" s="170" t="s">
        <v>245</v>
      </c>
      <c r="K146" s="171">
        <v>7.4249999999999998</v>
      </c>
      <c r="L146" s="253">
        <v>0</v>
      </c>
      <c r="M146" s="252"/>
      <c r="N146" s="254">
        <f>ROUND(L146*K146,2)</f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>V146*K146</f>
        <v>0</v>
      </c>
      <c r="X146" s="166">
        <v>0</v>
      </c>
      <c r="Y146" s="166">
        <f>X146*K146</f>
        <v>0</v>
      </c>
      <c r="Z146" s="166">
        <v>0</v>
      </c>
      <c r="AA146" s="167">
        <f>Z146*K146</f>
        <v>0</v>
      </c>
      <c r="AR146" s="14" t="s">
        <v>230</v>
      </c>
      <c r="AT146" s="14" t="s">
        <v>250</v>
      </c>
      <c r="AU146" s="14" t="s">
        <v>80</v>
      </c>
      <c r="AY146" s="14" t="s">
        <v>216</v>
      </c>
      <c r="BE146" s="110">
        <f>IF(U146="základná",N146,0)</f>
        <v>0</v>
      </c>
      <c r="BF146" s="110">
        <f>IF(U146="znížená",N146,0)</f>
        <v>0</v>
      </c>
      <c r="BG146" s="110">
        <f>IF(U146="zákl. prenesená",N146,0)</f>
        <v>0</v>
      </c>
      <c r="BH146" s="110">
        <f>IF(U146="zníž. prenesená",N146,0)</f>
        <v>0</v>
      </c>
      <c r="BI146" s="110">
        <f>IF(U146="nulová",N146,0)</f>
        <v>0</v>
      </c>
      <c r="BJ146" s="14" t="s">
        <v>80</v>
      </c>
      <c r="BK146" s="110">
        <f>ROUND(L146*K146,2)</f>
        <v>0</v>
      </c>
      <c r="BL146" s="14" t="s">
        <v>220</v>
      </c>
      <c r="BM146" s="14" t="s">
        <v>252</v>
      </c>
    </row>
    <row r="147" spans="2:65" s="10" customFormat="1" ht="29.85" customHeight="1" x14ac:dyDescent="0.3">
      <c r="B147" s="150"/>
      <c r="C147" s="151"/>
      <c r="D147" s="160" t="s">
        <v>1277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242">
        <f>BK147</f>
        <v>0</v>
      </c>
      <c r="O147" s="243"/>
      <c r="P147" s="243"/>
      <c r="Q147" s="243"/>
      <c r="R147" s="153"/>
      <c r="T147" s="154"/>
      <c r="U147" s="151"/>
      <c r="V147" s="151"/>
      <c r="W147" s="155">
        <f>SUM(W148:W158)</f>
        <v>0</v>
      </c>
      <c r="X147" s="151"/>
      <c r="Y147" s="155">
        <f>SUM(Y148:Y158)</f>
        <v>0.26782999999999968</v>
      </c>
      <c r="Z147" s="151"/>
      <c r="AA147" s="156">
        <f>SUM(AA148:AA158)</f>
        <v>0</v>
      </c>
      <c r="AR147" s="157" t="s">
        <v>76</v>
      </c>
      <c r="AT147" s="158" t="s">
        <v>68</v>
      </c>
      <c r="AU147" s="158" t="s">
        <v>76</v>
      </c>
      <c r="AY147" s="157" t="s">
        <v>216</v>
      </c>
      <c r="BK147" s="159">
        <f>SUM(BK148:BK158)</f>
        <v>0</v>
      </c>
    </row>
    <row r="148" spans="2:65" s="1" customFormat="1" ht="31.5" customHeight="1" x14ac:dyDescent="0.3">
      <c r="B148" s="132"/>
      <c r="C148" s="161" t="s">
        <v>254</v>
      </c>
      <c r="D148" s="161" t="s">
        <v>217</v>
      </c>
      <c r="E148" s="162"/>
      <c r="F148" s="246" t="s">
        <v>1608</v>
      </c>
      <c r="G148" s="247"/>
      <c r="H148" s="247"/>
      <c r="I148" s="247"/>
      <c r="J148" s="163" t="s">
        <v>297</v>
      </c>
      <c r="K148" s="164">
        <v>1</v>
      </c>
      <c r="L148" s="233">
        <v>0</v>
      </c>
      <c r="M148" s="247"/>
      <c r="N148" s="248">
        <f t="shared" ref="N148:N158" si="15">ROUND(L148*K148,2)</f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ref="W148:W158" si="16">V148*K148</f>
        <v>0</v>
      </c>
      <c r="X148" s="166">
        <v>6.4909999999999995E-2</v>
      </c>
      <c r="Y148" s="166">
        <f t="shared" ref="Y148:Y158" si="17">X148*K148</f>
        <v>6.4909999999999995E-2</v>
      </c>
      <c r="Z148" s="166">
        <v>0</v>
      </c>
      <c r="AA148" s="167">
        <f t="shared" ref="AA148:AA158" si="18">Z148*K148</f>
        <v>0</v>
      </c>
      <c r="AR148" s="14" t="s">
        <v>220</v>
      </c>
      <c r="AT148" s="14" t="s">
        <v>217</v>
      </c>
      <c r="AU148" s="14" t="s">
        <v>80</v>
      </c>
      <c r="AY148" s="14" t="s">
        <v>216</v>
      </c>
      <c r="BE148" s="110">
        <f t="shared" ref="BE148:BE158" si="19">IF(U148="základná",N148,0)</f>
        <v>0</v>
      </c>
      <c r="BF148" s="110">
        <f t="shared" ref="BF148:BF158" si="20">IF(U148="znížená",N148,0)</f>
        <v>0</v>
      </c>
      <c r="BG148" s="110">
        <f t="shared" ref="BG148:BG158" si="21">IF(U148="zákl. prenesená",N148,0)</f>
        <v>0</v>
      </c>
      <c r="BH148" s="110">
        <f t="shared" ref="BH148:BH158" si="22">IF(U148="zníž. prenesená",N148,0)</f>
        <v>0</v>
      </c>
      <c r="BI148" s="110">
        <f t="shared" ref="BI148:BI158" si="23">IF(U148="nulová",N148,0)</f>
        <v>0</v>
      </c>
      <c r="BJ148" s="14" t="s">
        <v>80</v>
      </c>
      <c r="BK148" s="110">
        <f t="shared" ref="BK148:BK158" si="24">ROUND(L148*K148,2)</f>
        <v>0</v>
      </c>
      <c r="BL148" s="14" t="s">
        <v>220</v>
      </c>
      <c r="BM148" s="14" t="s">
        <v>254</v>
      </c>
    </row>
    <row r="149" spans="2:65" s="1" customFormat="1" ht="44.25" customHeight="1" x14ac:dyDescent="0.3">
      <c r="B149" s="132"/>
      <c r="C149" s="161" t="s">
        <v>8</v>
      </c>
      <c r="D149" s="161" t="s">
        <v>217</v>
      </c>
      <c r="E149" s="162"/>
      <c r="F149" s="246" t="s">
        <v>1609</v>
      </c>
      <c r="G149" s="247"/>
      <c r="H149" s="247"/>
      <c r="I149" s="247"/>
      <c r="J149" s="163" t="s">
        <v>369</v>
      </c>
      <c r="K149" s="164">
        <v>49.5</v>
      </c>
      <c r="L149" s="233">
        <v>0</v>
      </c>
      <c r="M149" s="247"/>
      <c r="N149" s="248">
        <f t="shared" si="1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16"/>
        <v>0</v>
      </c>
      <c r="X149" s="166">
        <v>5.0505050505050498E-6</v>
      </c>
      <c r="Y149" s="166">
        <f t="shared" si="17"/>
        <v>2.4999999999999995E-4</v>
      </c>
      <c r="Z149" s="166">
        <v>0</v>
      </c>
      <c r="AA149" s="167">
        <f t="shared" si="18"/>
        <v>0</v>
      </c>
      <c r="AR149" s="14" t="s">
        <v>220</v>
      </c>
      <c r="AT149" s="14" t="s">
        <v>217</v>
      </c>
      <c r="AU149" s="14" t="s">
        <v>80</v>
      </c>
      <c r="AY149" s="14" t="s">
        <v>216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80</v>
      </c>
      <c r="BK149" s="110">
        <f t="shared" si="24"/>
        <v>0</v>
      </c>
      <c r="BL149" s="14" t="s">
        <v>220</v>
      </c>
      <c r="BM149" s="14" t="s">
        <v>8</v>
      </c>
    </row>
    <row r="150" spans="2:65" s="1" customFormat="1" ht="31.5" customHeight="1" x14ac:dyDescent="0.3">
      <c r="B150" s="132"/>
      <c r="C150" s="168" t="s">
        <v>257</v>
      </c>
      <c r="D150" s="168" t="s">
        <v>250</v>
      </c>
      <c r="E150" s="169"/>
      <c r="F150" s="251" t="s">
        <v>1610</v>
      </c>
      <c r="G150" s="252"/>
      <c r="H150" s="252"/>
      <c r="I150" s="252"/>
      <c r="J150" s="170" t="s">
        <v>297</v>
      </c>
      <c r="K150" s="171">
        <v>10.9</v>
      </c>
      <c r="L150" s="253">
        <v>0</v>
      </c>
      <c r="M150" s="252"/>
      <c r="N150" s="254">
        <f t="shared" si="1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16"/>
        <v>0</v>
      </c>
      <c r="X150" s="166">
        <v>1.5750458715596299E-2</v>
      </c>
      <c r="Y150" s="166">
        <f t="shared" si="17"/>
        <v>0.17167999999999967</v>
      </c>
      <c r="Z150" s="166">
        <v>0</v>
      </c>
      <c r="AA150" s="167">
        <f t="shared" si="18"/>
        <v>0</v>
      </c>
      <c r="AR150" s="14" t="s">
        <v>230</v>
      </c>
      <c r="AT150" s="14" t="s">
        <v>250</v>
      </c>
      <c r="AU150" s="14" t="s">
        <v>80</v>
      </c>
      <c r="AY150" s="14" t="s">
        <v>216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80</v>
      </c>
      <c r="BK150" s="110">
        <f t="shared" si="24"/>
        <v>0</v>
      </c>
      <c r="BL150" s="14" t="s">
        <v>220</v>
      </c>
      <c r="BM150" s="14" t="s">
        <v>257</v>
      </c>
    </row>
    <row r="151" spans="2:65" s="1" customFormat="1" ht="31.5" customHeight="1" x14ac:dyDescent="0.3">
      <c r="B151" s="132"/>
      <c r="C151" s="161" t="s">
        <v>260</v>
      </c>
      <c r="D151" s="161" t="s">
        <v>217</v>
      </c>
      <c r="E151" s="162"/>
      <c r="F151" s="246" t="s">
        <v>1611</v>
      </c>
      <c r="G151" s="247"/>
      <c r="H151" s="247"/>
      <c r="I151" s="247"/>
      <c r="J151" s="163" t="s">
        <v>297</v>
      </c>
      <c r="K151" s="164">
        <v>1</v>
      </c>
      <c r="L151" s="233">
        <v>0</v>
      </c>
      <c r="M151" s="247"/>
      <c r="N151" s="248">
        <f t="shared" si="1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16"/>
        <v>0</v>
      </c>
      <c r="X151" s="166">
        <v>2.0000000000000002E-5</v>
      </c>
      <c r="Y151" s="166">
        <f t="shared" si="17"/>
        <v>2.0000000000000002E-5</v>
      </c>
      <c r="Z151" s="166">
        <v>0</v>
      </c>
      <c r="AA151" s="167">
        <f t="shared" si="18"/>
        <v>0</v>
      </c>
      <c r="AR151" s="14" t="s">
        <v>220</v>
      </c>
      <c r="AT151" s="14" t="s">
        <v>217</v>
      </c>
      <c r="AU151" s="14" t="s">
        <v>80</v>
      </c>
      <c r="AY151" s="14" t="s">
        <v>216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80</v>
      </c>
      <c r="BK151" s="110">
        <f t="shared" si="24"/>
        <v>0</v>
      </c>
      <c r="BL151" s="14" t="s">
        <v>220</v>
      </c>
      <c r="BM151" s="14" t="s">
        <v>260</v>
      </c>
    </row>
    <row r="152" spans="2:65" s="1" customFormat="1" ht="31.5" customHeight="1" x14ac:dyDescent="0.3">
      <c r="B152" s="132"/>
      <c r="C152" s="168" t="s">
        <v>264</v>
      </c>
      <c r="D152" s="168" t="s">
        <v>250</v>
      </c>
      <c r="E152" s="169"/>
      <c r="F152" s="251" t="s">
        <v>1612</v>
      </c>
      <c r="G152" s="252"/>
      <c r="H152" s="252"/>
      <c r="I152" s="252"/>
      <c r="J152" s="170" t="s">
        <v>297</v>
      </c>
      <c r="K152" s="171">
        <v>1.0900000000000001</v>
      </c>
      <c r="L152" s="253">
        <v>0</v>
      </c>
      <c r="M152" s="252"/>
      <c r="N152" s="254">
        <f t="shared" si="1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16"/>
        <v>0</v>
      </c>
      <c r="X152" s="166">
        <v>8.6238532110091703E-4</v>
      </c>
      <c r="Y152" s="166">
        <f t="shared" si="17"/>
        <v>9.3999999999999965E-4</v>
      </c>
      <c r="Z152" s="166">
        <v>0</v>
      </c>
      <c r="AA152" s="167">
        <f t="shared" si="18"/>
        <v>0</v>
      </c>
      <c r="AR152" s="14" t="s">
        <v>230</v>
      </c>
      <c r="AT152" s="14" t="s">
        <v>250</v>
      </c>
      <c r="AU152" s="14" t="s">
        <v>80</v>
      </c>
      <c r="AY152" s="14" t="s">
        <v>216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80</v>
      </c>
      <c r="BK152" s="110">
        <f t="shared" si="24"/>
        <v>0</v>
      </c>
      <c r="BL152" s="14" t="s">
        <v>220</v>
      </c>
      <c r="BM152" s="14" t="s">
        <v>264</v>
      </c>
    </row>
    <row r="153" spans="2:65" s="1" customFormat="1" ht="22.5" customHeight="1" x14ac:dyDescent="0.3">
      <c r="B153" s="132"/>
      <c r="C153" s="161" t="s">
        <v>267</v>
      </c>
      <c r="D153" s="161" t="s">
        <v>217</v>
      </c>
      <c r="E153" s="162"/>
      <c r="F153" s="246" t="s">
        <v>1613</v>
      </c>
      <c r="G153" s="247"/>
      <c r="H153" s="247"/>
      <c r="I153" s="247"/>
      <c r="J153" s="163" t="s">
        <v>369</v>
      </c>
      <c r="K153" s="164">
        <v>49.5</v>
      </c>
      <c r="L153" s="233">
        <v>0</v>
      </c>
      <c r="M153" s="247"/>
      <c r="N153" s="248">
        <f t="shared" si="1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16"/>
        <v>0</v>
      </c>
      <c r="X153" s="166">
        <v>0</v>
      </c>
      <c r="Y153" s="166">
        <f t="shared" si="17"/>
        <v>0</v>
      </c>
      <c r="Z153" s="166">
        <v>0</v>
      </c>
      <c r="AA153" s="167">
        <f t="shared" si="18"/>
        <v>0</v>
      </c>
      <c r="AR153" s="14" t="s">
        <v>220</v>
      </c>
      <c r="AT153" s="14" t="s">
        <v>217</v>
      </c>
      <c r="AU153" s="14" t="s">
        <v>80</v>
      </c>
      <c r="AY153" s="14" t="s">
        <v>216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80</v>
      </c>
      <c r="BK153" s="110">
        <f t="shared" si="24"/>
        <v>0</v>
      </c>
      <c r="BL153" s="14" t="s">
        <v>220</v>
      </c>
      <c r="BM153" s="14" t="s">
        <v>267</v>
      </c>
    </row>
    <row r="154" spans="2:65" s="1" customFormat="1" ht="44.25" customHeight="1" x14ac:dyDescent="0.3">
      <c r="B154" s="132"/>
      <c r="C154" s="161" t="s">
        <v>270</v>
      </c>
      <c r="D154" s="161" t="s">
        <v>217</v>
      </c>
      <c r="E154" s="162"/>
      <c r="F154" s="246" t="s">
        <v>1614</v>
      </c>
      <c r="G154" s="247"/>
      <c r="H154" s="247"/>
      <c r="I154" s="247"/>
      <c r="J154" s="163" t="s">
        <v>297</v>
      </c>
      <c r="K154" s="164">
        <v>1</v>
      </c>
      <c r="L154" s="233">
        <v>0</v>
      </c>
      <c r="M154" s="247"/>
      <c r="N154" s="248">
        <f t="shared" si="1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16"/>
        <v>0</v>
      </c>
      <c r="X154" s="166">
        <v>3.0000000000000001E-5</v>
      </c>
      <c r="Y154" s="166">
        <f t="shared" si="17"/>
        <v>3.0000000000000001E-5</v>
      </c>
      <c r="Z154" s="166">
        <v>0</v>
      </c>
      <c r="AA154" s="167">
        <f t="shared" si="18"/>
        <v>0</v>
      </c>
      <c r="AR154" s="14" t="s">
        <v>220</v>
      </c>
      <c r="AT154" s="14" t="s">
        <v>217</v>
      </c>
      <c r="AU154" s="14" t="s">
        <v>80</v>
      </c>
      <c r="AY154" s="14" t="s">
        <v>216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80</v>
      </c>
      <c r="BK154" s="110">
        <f t="shared" si="24"/>
        <v>0</v>
      </c>
      <c r="BL154" s="14" t="s">
        <v>220</v>
      </c>
      <c r="BM154" s="14" t="s">
        <v>270</v>
      </c>
    </row>
    <row r="155" spans="2:65" s="1" customFormat="1" ht="31.5" customHeight="1" x14ac:dyDescent="0.3">
      <c r="B155" s="132"/>
      <c r="C155" s="168" t="s">
        <v>272</v>
      </c>
      <c r="D155" s="168" t="s">
        <v>250</v>
      </c>
      <c r="E155" s="169"/>
      <c r="F155" s="251" t="s">
        <v>1615</v>
      </c>
      <c r="G155" s="252"/>
      <c r="H155" s="252"/>
      <c r="I155" s="252"/>
      <c r="J155" s="170" t="s">
        <v>297</v>
      </c>
      <c r="K155" s="171">
        <v>1</v>
      </c>
      <c r="L155" s="253">
        <v>0</v>
      </c>
      <c r="M155" s="252"/>
      <c r="N155" s="254">
        <f t="shared" si="1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16"/>
        <v>0</v>
      </c>
      <c r="X155" s="166">
        <v>0.03</v>
      </c>
      <c r="Y155" s="166">
        <f t="shared" si="17"/>
        <v>0.03</v>
      </c>
      <c r="Z155" s="166">
        <v>0</v>
      </c>
      <c r="AA155" s="167">
        <f t="shared" si="18"/>
        <v>0</v>
      </c>
      <c r="AR155" s="14" t="s">
        <v>230</v>
      </c>
      <c r="AT155" s="14" t="s">
        <v>250</v>
      </c>
      <c r="AU155" s="14" t="s">
        <v>80</v>
      </c>
      <c r="AY155" s="14" t="s">
        <v>216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80</v>
      </c>
      <c r="BK155" s="110">
        <f t="shared" si="24"/>
        <v>0</v>
      </c>
      <c r="BL155" s="14" t="s">
        <v>220</v>
      </c>
      <c r="BM155" s="14" t="s">
        <v>272</v>
      </c>
    </row>
    <row r="156" spans="2:65" s="1" customFormat="1" ht="22.5" customHeight="1" x14ac:dyDescent="0.3">
      <c r="B156" s="132"/>
      <c r="C156" s="168" t="s">
        <v>274</v>
      </c>
      <c r="D156" s="168" t="s">
        <v>250</v>
      </c>
      <c r="E156" s="169"/>
      <c r="F156" s="251" t="s">
        <v>1616</v>
      </c>
      <c r="G156" s="252"/>
      <c r="H156" s="252"/>
      <c r="I156" s="252"/>
      <c r="J156" s="170" t="s">
        <v>297</v>
      </c>
      <c r="K156" s="171">
        <v>1</v>
      </c>
      <c r="L156" s="253">
        <v>0</v>
      </c>
      <c r="M156" s="252"/>
      <c r="N156" s="254">
        <f t="shared" si="1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16"/>
        <v>0</v>
      </c>
      <c r="X156" s="166">
        <v>0</v>
      </c>
      <c r="Y156" s="166">
        <f t="shared" si="17"/>
        <v>0</v>
      </c>
      <c r="Z156" s="166">
        <v>0</v>
      </c>
      <c r="AA156" s="167">
        <f t="shared" si="18"/>
        <v>0</v>
      </c>
      <c r="AR156" s="14" t="s">
        <v>230</v>
      </c>
      <c r="AT156" s="14" t="s">
        <v>250</v>
      </c>
      <c r="AU156" s="14" t="s">
        <v>80</v>
      </c>
      <c r="AY156" s="14" t="s">
        <v>216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80</v>
      </c>
      <c r="BK156" s="110">
        <f t="shared" si="24"/>
        <v>0</v>
      </c>
      <c r="BL156" s="14" t="s">
        <v>220</v>
      </c>
      <c r="BM156" s="14" t="s">
        <v>274</v>
      </c>
    </row>
    <row r="157" spans="2:65" s="1" customFormat="1" ht="22.5" customHeight="1" x14ac:dyDescent="0.3">
      <c r="B157" s="132"/>
      <c r="C157" s="168" t="s">
        <v>276</v>
      </c>
      <c r="D157" s="168" t="s">
        <v>250</v>
      </c>
      <c r="E157" s="169"/>
      <c r="F157" s="251" t="s">
        <v>1617</v>
      </c>
      <c r="G157" s="252"/>
      <c r="H157" s="252"/>
      <c r="I157" s="252"/>
      <c r="J157" s="170" t="s">
        <v>297</v>
      </c>
      <c r="K157" s="171">
        <v>1</v>
      </c>
      <c r="L157" s="253">
        <v>0</v>
      </c>
      <c r="M157" s="252"/>
      <c r="N157" s="254">
        <f t="shared" si="1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4" t="s">
        <v>230</v>
      </c>
      <c r="AT157" s="14" t="s">
        <v>250</v>
      </c>
      <c r="AU157" s="14" t="s">
        <v>80</v>
      </c>
      <c r="AY157" s="14" t="s">
        <v>216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80</v>
      </c>
      <c r="BK157" s="110">
        <f t="shared" si="24"/>
        <v>0</v>
      </c>
      <c r="BL157" s="14" t="s">
        <v>220</v>
      </c>
      <c r="BM157" s="14" t="s">
        <v>276</v>
      </c>
    </row>
    <row r="158" spans="2:65" s="1" customFormat="1" ht="31.5" customHeight="1" x14ac:dyDescent="0.3">
      <c r="B158" s="132"/>
      <c r="C158" s="168" t="s">
        <v>278</v>
      </c>
      <c r="D158" s="168" t="s">
        <v>250</v>
      </c>
      <c r="E158" s="169"/>
      <c r="F158" s="251" t="s">
        <v>1618</v>
      </c>
      <c r="G158" s="252"/>
      <c r="H158" s="252"/>
      <c r="I158" s="252"/>
      <c r="J158" s="170" t="s">
        <v>369</v>
      </c>
      <c r="K158" s="171">
        <v>49.5</v>
      </c>
      <c r="L158" s="253">
        <v>0</v>
      </c>
      <c r="M158" s="252"/>
      <c r="N158" s="254">
        <f t="shared" si="1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4" t="s">
        <v>230</v>
      </c>
      <c r="AT158" s="14" t="s">
        <v>250</v>
      </c>
      <c r="AU158" s="14" t="s">
        <v>80</v>
      </c>
      <c r="AY158" s="14" t="s">
        <v>216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80</v>
      </c>
      <c r="BK158" s="110">
        <f t="shared" si="24"/>
        <v>0</v>
      </c>
      <c r="BL158" s="14" t="s">
        <v>220</v>
      </c>
      <c r="BM158" s="14" t="s">
        <v>278</v>
      </c>
    </row>
    <row r="159" spans="2:65" s="10" customFormat="1" ht="29.85" customHeight="1" x14ac:dyDescent="0.3">
      <c r="B159" s="150"/>
      <c r="C159" s="151"/>
      <c r="D159" s="160" t="s">
        <v>176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42">
        <f>BK159</f>
        <v>0</v>
      </c>
      <c r="O159" s="243"/>
      <c r="P159" s="243"/>
      <c r="Q159" s="243"/>
      <c r="R159" s="153"/>
      <c r="T159" s="154"/>
      <c r="U159" s="151"/>
      <c r="V159" s="151"/>
      <c r="W159" s="155">
        <f>W160</f>
        <v>0</v>
      </c>
      <c r="X159" s="151"/>
      <c r="Y159" s="155">
        <f>Y160</f>
        <v>0</v>
      </c>
      <c r="Z159" s="151"/>
      <c r="AA159" s="156">
        <f>AA160</f>
        <v>0</v>
      </c>
      <c r="AR159" s="157" t="s">
        <v>76</v>
      </c>
      <c r="AT159" s="158" t="s">
        <v>68</v>
      </c>
      <c r="AU159" s="158" t="s">
        <v>76</v>
      </c>
      <c r="AY159" s="157" t="s">
        <v>216</v>
      </c>
      <c r="BK159" s="159">
        <f>BK160</f>
        <v>0</v>
      </c>
    </row>
    <row r="160" spans="2:65" s="1" customFormat="1" ht="31.5" customHeight="1" x14ac:dyDescent="0.3">
      <c r="B160" s="132"/>
      <c r="C160" s="161" t="s">
        <v>280</v>
      </c>
      <c r="D160" s="161" t="s">
        <v>217</v>
      </c>
      <c r="E160" s="162"/>
      <c r="F160" s="246" t="s">
        <v>1619</v>
      </c>
      <c r="G160" s="247"/>
      <c r="H160" s="247"/>
      <c r="I160" s="247"/>
      <c r="J160" s="163" t="s">
        <v>245</v>
      </c>
      <c r="K160" s="164">
        <v>22.056999999999999</v>
      </c>
      <c r="L160" s="233">
        <v>0</v>
      </c>
      <c r="M160" s="247"/>
      <c r="N160" s="248">
        <f>ROUND(L160*K160,2)</f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>V160*K160</f>
        <v>0</v>
      </c>
      <c r="X160" s="166">
        <v>0</v>
      </c>
      <c r="Y160" s="166">
        <f>X160*K160</f>
        <v>0</v>
      </c>
      <c r="Z160" s="166">
        <v>0</v>
      </c>
      <c r="AA160" s="167">
        <f>Z160*K160</f>
        <v>0</v>
      </c>
      <c r="AR160" s="14" t="s">
        <v>220</v>
      </c>
      <c r="AT160" s="14" t="s">
        <v>217</v>
      </c>
      <c r="AU160" s="14" t="s">
        <v>80</v>
      </c>
      <c r="AY160" s="14" t="s">
        <v>216</v>
      </c>
      <c r="BE160" s="110">
        <f>IF(U160="základná",N160,0)</f>
        <v>0</v>
      </c>
      <c r="BF160" s="110">
        <f>IF(U160="znížená",N160,0)</f>
        <v>0</v>
      </c>
      <c r="BG160" s="110">
        <f>IF(U160="zákl. prenesená",N160,0)</f>
        <v>0</v>
      </c>
      <c r="BH160" s="110">
        <f>IF(U160="zníž. prenesená",N160,0)</f>
        <v>0</v>
      </c>
      <c r="BI160" s="110">
        <f>IF(U160="nulová",N160,0)</f>
        <v>0</v>
      </c>
      <c r="BJ160" s="14" t="s">
        <v>80</v>
      </c>
      <c r="BK160" s="110">
        <f>ROUND(L160*K160,2)</f>
        <v>0</v>
      </c>
      <c r="BL160" s="14" t="s">
        <v>220</v>
      </c>
      <c r="BM160" s="14" t="s">
        <v>280</v>
      </c>
    </row>
    <row r="161" spans="2:63" s="1" customFormat="1" ht="49.9" customHeight="1" x14ac:dyDescent="0.35">
      <c r="B161" s="31"/>
      <c r="C161" s="32"/>
      <c r="D161" s="152" t="s">
        <v>874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249">
        <f t="shared" ref="N161:N166" si="25">BK161</f>
        <v>0</v>
      </c>
      <c r="O161" s="250"/>
      <c r="P161" s="250"/>
      <c r="Q161" s="250"/>
      <c r="R161" s="33"/>
      <c r="T161" s="70"/>
      <c r="U161" s="32"/>
      <c r="V161" s="32"/>
      <c r="W161" s="32"/>
      <c r="X161" s="32"/>
      <c r="Y161" s="32"/>
      <c r="Z161" s="32"/>
      <c r="AA161" s="71"/>
      <c r="AT161" s="14" t="s">
        <v>68</v>
      </c>
      <c r="AU161" s="14" t="s">
        <v>69</v>
      </c>
      <c r="AY161" s="14" t="s">
        <v>875</v>
      </c>
      <c r="BK161" s="110">
        <f>SUM(BK162:BK166)</f>
        <v>0</v>
      </c>
    </row>
    <row r="162" spans="2:63" s="1" customFormat="1" ht="22.35" customHeight="1" x14ac:dyDescent="0.3">
      <c r="B162" s="31"/>
      <c r="C162" s="173" t="s">
        <v>3</v>
      </c>
      <c r="D162" s="173" t="s">
        <v>217</v>
      </c>
      <c r="E162" s="174"/>
      <c r="F162" s="231" t="s">
        <v>3</v>
      </c>
      <c r="G162" s="232"/>
      <c r="H162" s="232"/>
      <c r="I162" s="232"/>
      <c r="J162" s="175" t="s">
        <v>3</v>
      </c>
      <c r="K162" s="172"/>
      <c r="L162" s="233"/>
      <c r="M162" s="234"/>
      <c r="N162" s="235">
        <f t="shared" si="25"/>
        <v>0</v>
      </c>
      <c r="O162" s="234"/>
      <c r="P162" s="234"/>
      <c r="Q162" s="234"/>
      <c r="R162" s="33"/>
      <c r="T162" s="165" t="s">
        <v>3</v>
      </c>
      <c r="U162" s="176" t="s">
        <v>36</v>
      </c>
      <c r="V162" s="32"/>
      <c r="W162" s="32"/>
      <c r="X162" s="32"/>
      <c r="Y162" s="32"/>
      <c r="Z162" s="32"/>
      <c r="AA162" s="71"/>
      <c r="AT162" s="14" t="s">
        <v>875</v>
      </c>
      <c r="AU162" s="14" t="s">
        <v>76</v>
      </c>
      <c r="AY162" s="14" t="s">
        <v>875</v>
      </c>
      <c r="BE162" s="110">
        <f>IF(U162="základná",N162,0)</f>
        <v>0</v>
      </c>
      <c r="BF162" s="110">
        <f>IF(U162="znížená",N162,0)</f>
        <v>0</v>
      </c>
      <c r="BG162" s="110">
        <f>IF(U162="zákl. prenesená",N162,0)</f>
        <v>0</v>
      </c>
      <c r="BH162" s="110">
        <f>IF(U162="zníž. prenesená",N162,0)</f>
        <v>0</v>
      </c>
      <c r="BI162" s="110">
        <f>IF(U162="nulová",N162,0)</f>
        <v>0</v>
      </c>
      <c r="BJ162" s="14" t="s">
        <v>80</v>
      </c>
      <c r="BK162" s="110">
        <f>L162*K162</f>
        <v>0</v>
      </c>
    </row>
    <row r="163" spans="2:63" s="1" customFormat="1" ht="22.35" customHeight="1" x14ac:dyDescent="0.3">
      <c r="B163" s="31"/>
      <c r="C163" s="173" t="s">
        <v>3</v>
      </c>
      <c r="D163" s="173" t="s">
        <v>217</v>
      </c>
      <c r="E163" s="174"/>
      <c r="F163" s="231" t="s">
        <v>3</v>
      </c>
      <c r="G163" s="232"/>
      <c r="H163" s="232"/>
      <c r="I163" s="232"/>
      <c r="J163" s="175" t="s">
        <v>3</v>
      </c>
      <c r="K163" s="172"/>
      <c r="L163" s="233"/>
      <c r="M163" s="234"/>
      <c r="N163" s="235">
        <f t="shared" si="25"/>
        <v>0</v>
      </c>
      <c r="O163" s="234"/>
      <c r="P163" s="234"/>
      <c r="Q163" s="234"/>
      <c r="R163" s="33"/>
      <c r="T163" s="165" t="s">
        <v>3</v>
      </c>
      <c r="U163" s="176" t="s">
        <v>36</v>
      </c>
      <c r="V163" s="32"/>
      <c r="W163" s="32"/>
      <c r="X163" s="32"/>
      <c r="Y163" s="32"/>
      <c r="Z163" s="32"/>
      <c r="AA163" s="71"/>
      <c r="AT163" s="14" t="s">
        <v>875</v>
      </c>
      <c r="AU163" s="14" t="s">
        <v>76</v>
      </c>
      <c r="AY163" s="14" t="s">
        <v>875</v>
      </c>
      <c r="BE163" s="110">
        <f>IF(U163="základná",N163,0)</f>
        <v>0</v>
      </c>
      <c r="BF163" s="110">
        <f>IF(U163="znížená",N163,0)</f>
        <v>0</v>
      </c>
      <c r="BG163" s="110">
        <f>IF(U163="zákl. prenesená",N163,0)</f>
        <v>0</v>
      </c>
      <c r="BH163" s="110">
        <f>IF(U163="zníž. prenesená",N163,0)</f>
        <v>0</v>
      </c>
      <c r="BI163" s="110">
        <f>IF(U163="nulová",N163,0)</f>
        <v>0</v>
      </c>
      <c r="BJ163" s="14" t="s">
        <v>80</v>
      </c>
      <c r="BK163" s="110">
        <f>L163*K163</f>
        <v>0</v>
      </c>
    </row>
    <row r="164" spans="2:63" s="1" customFormat="1" ht="22.35" customHeight="1" x14ac:dyDescent="0.3">
      <c r="B164" s="31"/>
      <c r="C164" s="173" t="s">
        <v>3</v>
      </c>
      <c r="D164" s="173" t="s">
        <v>217</v>
      </c>
      <c r="E164" s="174"/>
      <c r="F164" s="231" t="s">
        <v>3</v>
      </c>
      <c r="G164" s="232"/>
      <c r="H164" s="232"/>
      <c r="I164" s="232"/>
      <c r="J164" s="175" t="s">
        <v>3</v>
      </c>
      <c r="K164" s="172"/>
      <c r="L164" s="233"/>
      <c r="M164" s="234"/>
      <c r="N164" s="235">
        <f t="shared" si="25"/>
        <v>0</v>
      </c>
      <c r="O164" s="234"/>
      <c r="P164" s="234"/>
      <c r="Q164" s="234"/>
      <c r="R164" s="33"/>
      <c r="T164" s="165" t="s">
        <v>3</v>
      </c>
      <c r="U164" s="176" t="s">
        <v>36</v>
      </c>
      <c r="V164" s="32"/>
      <c r="W164" s="32"/>
      <c r="X164" s="32"/>
      <c r="Y164" s="32"/>
      <c r="Z164" s="32"/>
      <c r="AA164" s="71"/>
      <c r="AT164" s="14" t="s">
        <v>875</v>
      </c>
      <c r="AU164" s="14" t="s">
        <v>76</v>
      </c>
      <c r="AY164" s="14" t="s">
        <v>875</v>
      </c>
      <c r="BE164" s="110">
        <f>IF(U164="základná",N164,0)</f>
        <v>0</v>
      </c>
      <c r="BF164" s="110">
        <f>IF(U164="znížená",N164,0)</f>
        <v>0</v>
      </c>
      <c r="BG164" s="110">
        <f>IF(U164="zákl. prenesená",N164,0)</f>
        <v>0</v>
      </c>
      <c r="BH164" s="110">
        <f>IF(U164="zníž. prenesená",N164,0)</f>
        <v>0</v>
      </c>
      <c r="BI164" s="110">
        <f>IF(U164="nulová",N164,0)</f>
        <v>0</v>
      </c>
      <c r="BJ164" s="14" t="s">
        <v>80</v>
      </c>
      <c r="BK164" s="110">
        <f>L164*K164</f>
        <v>0</v>
      </c>
    </row>
    <row r="165" spans="2:63" s="1" customFormat="1" ht="22.35" customHeight="1" x14ac:dyDescent="0.3">
      <c r="B165" s="31"/>
      <c r="C165" s="173" t="s">
        <v>3</v>
      </c>
      <c r="D165" s="173" t="s">
        <v>217</v>
      </c>
      <c r="E165" s="174"/>
      <c r="F165" s="231" t="s">
        <v>3</v>
      </c>
      <c r="G165" s="232"/>
      <c r="H165" s="232"/>
      <c r="I165" s="232"/>
      <c r="J165" s="175" t="s">
        <v>3</v>
      </c>
      <c r="K165" s="172"/>
      <c r="L165" s="233"/>
      <c r="M165" s="234"/>
      <c r="N165" s="235">
        <f t="shared" si="25"/>
        <v>0</v>
      </c>
      <c r="O165" s="234"/>
      <c r="P165" s="234"/>
      <c r="Q165" s="234"/>
      <c r="R165" s="33"/>
      <c r="T165" s="165" t="s">
        <v>3</v>
      </c>
      <c r="U165" s="176" t="s">
        <v>36</v>
      </c>
      <c r="V165" s="32"/>
      <c r="W165" s="32"/>
      <c r="X165" s="32"/>
      <c r="Y165" s="32"/>
      <c r="Z165" s="32"/>
      <c r="AA165" s="71"/>
      <c r="AT165" s="14" t="s">
        <v>875</v>
      </c>
      <c r="AU165" s="14" t="s">
        <v>76</v>
      </c>
      <c r="AY165" s="14" t="s">
        <v>875</v>
      </c>
      <c r="BE165" s="110">
        <f>IF(U165="základná",N165,0)</f>
        <v>0</v>
      </c>
      <c r="BF165" s="110">
        <f>IF(U165="znížená",N165,0)</f>
        <v>0</v>
      </c>
      <c r="BG165" s="110">
        <f>IF(U165="zákl. prenesená",N165,0)</f>
        <v>0</v>
      </c>
      <c r="BH165" s="110">
        <f>IF(U165="zníž. prenesená",N165,0)</f>
        <v>0</v>
      </c>
      <c r="BI165" s="110">
        <f>IF(U165="nulová",N165,0)</f>
        <v>0</v>
      </c>
      <c r="BJ165" s="14" t="s">
        <v>80</v>
      </c>
      <c r="BK165" s="110">
        <f>L165*K165</f>
        <v>0</v>
      </c>
    </row>
    <row r="166" spans="2:63" s="1" customFormat="1" ht="22.35" customHeight="1" x14ac:dyDescent="0.3">
      <c r="B166" s="31"/>
      <c r="C166" s="173" t="s">
        <v>3</v>
      </c>
      <c r="D166" s="173" t="s">
        <v>217</v>
      </c>
      <c r="E166" s="174" t="s">
        <v>3</v>
      </c>
      <c r="F166" s="231" t="s">
        <v>3</v>
      </c>
      <c r="G166" s="232"/>
      <c r="H166" s="232"/>
      <c r="I166" s="232"/>
      <c r="J166" s="175" t="s">
        <v>3</v>
      </c>
      <c r="K166" s="172"/>
      <c r="L166" s="233"/>
      <c r="M166" s="234"/>
      <c r="N166" s="235">
        <f t="shared" si="25"/>
        <v>0</v>
      </c>
      <c r="O166" s="234"/>
      <c r="P166" s="234"/>
      <c r="Q166" s="234"/>
      <c r="R166" s="33"/>
      <c r="T166" s="165" t="s">
        <v>3</v>
      </c>
      <c r="U166" s="176" t="s">
        <v>36</v>
      </c>
      <c r="V166" s="52"/>
      <c r="W166" s="52"/>
      <c r="X166" s="52"/>
      <c r="Y166" s="52"/>
      <c r="Z166" s="52"/>
      <c r="AA166" s="54"/>
      <c r="AT166" s="14" t="s">
        <v>875</v>
      </c>
      <c r="AU166" s="14" t="s">
        <v>76</v>
      </c>
      <c r="AY166" s="14" t="s">
        <v>875</v>
      </c>
      <c r="BE166" s="110">
        <f>IF(U166="základná",N166,0)</f>
        <v>0</v>
      </c>
      <c r="BF166" s="110">
        <f>IF(U166="znížená",N166,0)</f>
        <v>0</v>
      </c>
      <c r="BG166" s="110">
        <f>IF(U166="zákl. prenesená",N166,0)</f>
        <v>0</v>
      </c>
      <c r="BH166" s="110">
        <f>IF(U166="zníž. prenesená",N166,0)</f>
        <v>0</v>
      </c>
      <c r="BI166" s="110">
        <f>IF(U166="nulová",N166,0)</f>
        <v>0</v>
      </c>
      <c r="BJ166" s="14" t="s">
        <v>80</v>
      </c>
      <c r="BK166" s="110">
        <f>L166*K166</f>
        <v>0</v>
      </c>
    </row>
    <row r="167" spans="2:63" s="1" customFormat="1" ht="6.95" customHeight="1" x14ac:dyDescent="0.3"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7"/>
    </row>
  </sheetData>
  <mergeCells count="18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N158:Q158"/>
    <mergeCell ref="F160:I160"/>
    <mergeCell ref="L160:M160"/>
    <mergeCell ref="N160:Q160"/>
    <mergeCell ref="F162:I162"/>
    <mergeCell ref="L162:M162"/>
    <mergeCell ref="N162:Q162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H1:K1"/>
    <mergeCell ref="S2:AC2"/>
    <mergeCell ref="F166:I166"/>
    <mergeCell ref="L166:M166"/>
    <mergeCell ref="N166:Q166"/>
    <mergeCell ref="N124:Q124"/>
    <mergeCell ref="N125:Q125"/>
    <mergeCell ref="N126:Q126"/>
    <mergeCell ref="N142:Q142"/>
    <mergeCell ref="N144:Q144"/>
    <mergeCell ref="N147:Q147"/>
    <mergeCell ref="N159:Q159"/>
    <mergeCell ref="N161:Q16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8:I158"/>
    <mergeCell ref="L158:M158"/>
  </mergeCells>
  <dataValidations count="2">
    <dataValidation type="list" allowBlank="1" showInputMessage="1" showErrorMessage="1" error="Povolené sú hodnoty K a M." sqref="D162:D167">
      <formula1>"K,M"</formula1>
    </dataValidation>
    <dataValidation type="list" allowBlank="1" showInputMessage="1" showErrorMessage="1" error="Povolené sú hodnoty základná, znížená, nulová." sqref="U162:U167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7"/>
  <sheetViews>
    <sheetView showGridLines="0" workbookViewId="0">
      <pane ySplit="1" topLeftCell="A195" activePane="bottomLeft" state="frozen"/>
      <selection pane="bottomLeft" activeCell="E132" sqref="E132:E20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139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1620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N103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ROUND((((SUM(BE103:BE110)+SUM(BE129:BE200))+SUM(BE202:BE206))),2)</f>
        <v>0</v>
      </c>
      <c r="I33" s="185"/>
      <c r="J33" s="185"/>
      <c r="K33" s="32"/>
      <c r="L33" s="32"/>
      <c r="M33" s="267">
        <f>ROUND(((ROUND((SUM(BE103:BE110)+SUM(BE129:BE200)), 2)*F33)+SUM(BE202:BE206)*F33),2)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ROUND((((SUM(BF103:BF110)+SUM(BF129:BF200))+SUM(BF202:BF206))),2)</f>
        <v>0</v>
      </c>
      <c r="I34" s="185"/>
      <c r="J34" s="185"/>
      <c r="K34" s="32"/>
      <c r="L34" s="32"/>
      <c r="M34" s="267">
        <f>ROUND(((ROUND((SUM(BF103:BF110)+SUM(BF129:BF200)), 2)*F34)+SUM(BF202:BF206)*F34),2)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ROUND((((SUM(BG103:BG110)+SUM(BG129:BG200))+SUM(BG202:BG206))),2)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ROUND((((SUM(BH103:BH110)+SUM(BH129:BH200))+SUM(BH202:BH206))),2)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ROUND((((SUM(BI103:BI110)+SUM(BI129:BI200))+SUM(BI202:BI206))),2)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13 - SO 502 Žumpa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47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N129</f>
        <v>0</v>
      </c>
      <c r="O89" s="185"/>
      <c r="P89" s="185"/>
      <c r="Q89" s="185"/>
      <c r="R89" s="33"/>
      <c r="AU89" s="14" t="s">
        <v>167</v>
      </c>
    </row>
    <row r="90" spans="2:47" s="7" customFormat="1" ht="24.95" customHeight="1" x14ac:dyDescent="0.3">
      <c r="B90" s="124"/>
      <c r="C90" s="125"/>
      <c r="D90" s="126" t="s">
        <v>168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N130</f>
        <v>0</v>
      </c>
      <c r="O90" s="263"/>
      <c r="P90" s="263"/>
      <c r="Q90" s="263"/>
      <c r="R90" s="127"/>
    </row>
    <row r="91" spans="2:47" s="8" customFormat="1" ht="19.899999999999999" customHeight="1" x14ac:dyDescent="0.3">
      <c r="B91" s="128"/>
      <c r="C91" s="95"/>
      <c r="D91" s="106" t="s">
        <v>169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N131</f>
        <v>0</v>
      </c>
      <c r="O91" s="191"/>
      <c r="P91" s="191"/>
      <c r="Q91" s="191"/>
      <c r="R91" s="129"/>
    </row>
    <row r="92" spans="2:47" s="8" customFormat="1" ht="19.899999999999999" customHeight="1" x14ac:dyDescent="0.3">
      <c r="B92" s="128"/>
      <c r="C92" s="95"/>
      <c r="D92" s="106" t="s">
        <v>171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N143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174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N160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1277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N169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175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N174</f>
        <v>0</v>
      </c>
      <c r="O95" s="191"/>
      <c r="P95" s="191"/>
      <c r="Q95" s="191"/>
      <c r="R95" s="129"/>
    </row>
    <row r="96" spans="2:47" s="8" customFormat="1" ht="19.899999999999999" customHeight="1" x14ac:dyDescent="0.3">
      <c r="B96" s="128"/>
      <c r="C96" s="95"/>
      <c r="D96" s="106" t="s">
        <v>176</v>
      </c>
      <c r="E96" s="95"/>
      <c r="F96" s="95"/>
      <c r="G96" s="95"/>
      <c r="H96" s="95"/>
      <c r="I96" s="95"/>
      <c r="J96" s="95"/>
      <c r="K96" s="95"/>
      <c r="L96" s="95"/>
      <c r="M96" s="95"/>
      <c r="N96" s="187">
        <f>N178</f>
        <v>0</v>
      </c>
      <c r="O96" s="191"/>
      <c r="P96" s="191"/>
      <c r="Q96" s="191"/>
      <c r="R96" s="129"/>
    </row>
    <row r="97" spans="2:65" s="7" customFormat="1" ht="24.95" customHeight="1" x14ac:dyDescent="0.3">
      <c r="B97" s="124"/>
      <c r="C97" s="125"/>
      <c r="D97" s="126" t="s">
        <v>177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9">
        <f>N180</f>
        <v>0</v>
      </c>
      <c r="O97" s="263"/>
      <c r="P97" s="263"/>
      <c r="Q97" s="263"/>
      <c r="R97" s="127"/>
    </row>
    <row r="98" spans="2:65" s="8" customFormat="1" ht="19.899999999999999" customHeight="1" x14ac:dyDescent="0.3">
      <c r="B98" s="128"/>
      <c r="C98" s="95"/>
      <c r="D98" s="106" t="s">
        <v>178</v>
      </c>
      <c r="E98" s="95"/>
      <c r="F98" s="95"/>
      <c r="G98" s="95"/>
      <c r="H98" s="95"/>
      <c r="I98" s="95"/>
      <c r="J98" s="95"/>
      <c r="K98" s="95"/>
      <c r="L98" s="95"/>
      <c r="M98" s="95"/>
      <c r="N98" s="187">
        <f>N181</f>
        <v>0</v>
      </c>
      <c r="O98" s="191"/>
      <c r="P98" s="191"/>
      <c r="Q98" s="191"/>
      <c r="R98" s="129"/>
    </row>
    <row r="99" spans="2:65" s="8" customFormat="1" ht="19.899999999999999" customHeight="1" x14ac:dyDescent="0.3">
      <c r="B99" s="128"/>
      <c r="C99" s="95"/>
      <c r="D99" s="106" t="s">
        <v>186</v>
      </c>
      <c r="E99" s="95"/>
      <c r="F99" s="95"/>
      <c r="G99" s="95"/>
      <c r="H99" s="95"/>
      <c r="I99" s="95"/>
      <c r="J99" s="95"/>
      <c r="K99" s="95"/>
      <c r="L99" s="95"/>
      <c r="M99" s="95"/>
      <c r="N99" s="187">
        <f>N194</f>
        <v>0</v>
      </c>
      <c r="O99" s="191"/>
      <c r="P99" s="191"/>
      <c r="Q99" s="191"/>
      <c r="R99" s="129"/>
    </row>
    <row r="100" spans="2:65" s="8" customFormat="1" ht="19.899999999999999" customHeight="1" x14ac:dyDescent="0.3">
      <c r="B100" s="128"/>
      <c r="C100" s="95"/>
      <c r="D100" s="106" t="s">
        <v>192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187">
        <f>N199</f>
        <v>0</v>
      </c>
      <c r="O100" s="191"/>
      <c r="P100" s="191"/>
      <c r="Q100" s="191"/>
      <c r="R100" s="129"/>
    </row>
    <row r="101" spans="2:65" s="7" customFormat="1" ht="21.75" customHeight="1" x14ac:dyDescent="0.35">
      <c r="B101" s="124"/>
      <c r="C101" s="125"/>
      <c r="D101" s="126" t="s">
        <v>193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38">
        <f>N201</f>
        <v>0</v>
      </c>
      <c r="O101" s="263"/>
      <c r="P101" s="263"/>
      <c r="Q101" s="263"/>
      <c r="R101" s="127"/>
    </row>
    <row r="102" spans="2:65" s="1" customFormat="1" ht="21.75" customHeigh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29.25" customHeight="1" x14ac:dyDescent="0.3">
      <c r="B103" s="31"/>
      <c r="C103" s="123" t="s">
        <v>194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264">
        <f>ROUND(N104+N105+N106+N107+N108+N109,2)</f>
        <v>0</v>
      </c>
      <c r="O103" s="185"/>
      <c r="P103" s="185"/>
      <c r="Q103" s="185"/>
      <c r="R103" s="33"/>
      <c r="T103" s="130"/>
      <c r="U103" s="131" t="s">
        <v>33</v>
      </c>
    </row>
    <row r="104" spans="2:65" s="1" customFormat="1" ht="18" customHeight="1" x14ac:dyDescent="0.3">
      <c r="B104" s="132"/>
      <c r="C104" s="133"/>
      <c r="D104" s="184" t="s">
        <v>195</v>
      </c>
      <c r="E104" s="260"/>
      <c r="F104" s="260"/>
      <c r="G104" s="260"/>
      <c r="H104" s="260"/>
      <c r="I104" s="133"/>
      <c r="J104" s="133"/>
      <c r="K104" s="133"/>
      <c r="L104" s="133"/>
      <c r="M104" s="133"/>
      <c r="N104" s="186">
        <f>ROUND(N89*T104,2)</f>
        <v>0</v>
      </c>
      <c r="O104" s="260"/>
      <c r="P104" s="260"/>
      <c r="Q104" s="260"/>
      <c r="R104" s="134"/>
      <c r="S104" s="133"/>
      <c r="T104" s="135"/>
      <c r="U104" s="136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140</v>
      </c>
      <c r="AZ104" s="137"/>
      <c r="BA104" s="137"/>
      <c r="BB104" s="137"/>
      <c r="BC104" s="137"/>
      <c r="BD104" s="137"/>
      <c r="BE104" s="139">
        <f t="shared" ref="BE104:BE109" si="0">IF(U104="základná",N104,0)</f>
        <v>0</v>
      </c>
      <c r="BF104" s="139">
        <f t="shared" ref="BF104:BF109" si="1">IF(U104="znížená",N104,0)</f>
        <v>0</v>
      </c>
      <c r="BG104" s="139">
        <f t="shared" ref="BG104:BG109" si="2">IF(U104="zákl. prenesená",N104,0)</f>
        <v>0</v>
      </c>
      <c r="BH104" s="139">
        <f t="shared" ref="BH104:BH109" si="3">IF(U104="zníž. prenesená",N104,0)</f>
        <v>0</v>
      </c>
      <c r="BI104" s="139">
        <f t="shared" ref="BI104:BI109" si="4">IF(U104="nulová",N104,0)</f>
        <v>0</v>
      </c>
      <c r="BJ104" s="138" t="s">
        <v>80</v>
      </c>
      <c r="BK104" s="137"/>
      <c r="BL104" s="137"/>
      <c r="BM104" s="137"/>
    </row>
    <row r="105" spans="2:65" s="1" customFormat="1" ht="18" customHeight="1" x14ac:dyDescent="0.3">
      <c r="B105" s="132"/>
      <c r="C105" s="133"/>
      <c r="D105" s="184" t="s">
        <v>196</v>
      </c>
      <c r="E105" s="260"/>
      <c r="F105" s="260"/>
      <c r="G105" s="260"/>
      <c r="H105" s="260"/>
      <c r="I105" s="133"/>
      <c r="J105" s="133"/>
      <c r="K105" s="133"/>
      <c r="L105" s="133"/>
      <c r="M105" s="133"/>
      <c r="N105" s="186">
        <f>ROUND(N89*T105,2)</f>
        <v>0</v>
      </c>
      <c r="O105" s="260"/>
      <c r="P105" s="260"/>
      <c r="Q105" s="260"/>
      <c r="R105" s="134"/>
      <c r="S105" s="133"/>
      <c r="T105" s="135"/>
      <c r="U105" s="136" t="s">
        <v>36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140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80</v>
      </c>
      <c r="BK105" s="137"/>
      <c r="BL105" s="137"/>
      <c r="BM105" s="137"/>
    </row>
    <row r="106" spans="2:65" s="1" customFormat="1" ht="18" customHeight="1" x14ac:dyDescent="0.3">
      <c r="B106" s="132"/>
      <c r="C106" s="133"/>
      <c r="D106" s="184" t="s">
        <v>197</v>
      </c>
      <c r="E106" s="260"/>
      <c r="F106" s="260"/>
      <c r="G106" s="260"/>
      <c r="H106" s="260"/>
      <c r="I106" s="133"/>
      <c r="J106" s="133"/>
      <c r="K106" s="133"/>
      <c r="L106" s="133"/>
      <c r="M106" s="133"/>
      <c r="N106" s="186">
        <f>ROUND(N89*T106,2)</f>
        <v>0</v>
      </c>
      <c r="O106" s="260"/>
      <c r="P106" s="260"/>
      <c r="Q106" s="260"/>
      <c r="R106" s="134"/>
      <c r="S106" s="133"/>
      <c r="T106" s="135"/>
      <c r="U106" s="136" t="s">
        <v>36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140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80</v>
      </c>
      <c r="BK106" s="137"/>
      <c r="BL106" s="137"/>
      <c r="BM106" s="137"/>
    </row>
    <row r="107" spans="2:65" s="1" customFormat="1" ht="18" customHeight="1" x14ac:dyDescent="0.3">
      <c r="B107" s="132"/>
      <c r="C107" s="133"/>
      <c r="D107" s="184" t="s">
        <v>198</v>
      </c>
      <c r="E107" s="260"/>
      <c r="F107" s="260"/>
      <c r="G107" s="260"/>
      <c r="H107" s="260"/>
      <c r="I107" s="133"/>
      <c r="J107" s="133"/>
      <c r="K107" s="133"/>
      <c r="L107" s="133"/>
      <c r="M107" s="133"/>
      <c r="N107" s="186">
        <f>ROUND(N89*T107,2)</f>
        <v>0</v>
      </c>
      <c r="O107" s="260"/>
      <c r="P107" s="260"/>
      <c r="Q107" s="260"/>
      <c r="R107" s="134"/>
      <c r="S107" s="133"/>
      <c r="T107" s="135"/>
      <c r="U107" s="136" t="s">
        <v>36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140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80</v>
      </c>
      <c r="BK107" s="137"/>
      <c r="BL107" s="137"/>
      <c r="BM107" s="137"/>
    </row>
    <row r="108" spans="2:65" s="1" customFormat="1" ht="18" customHeight="1" x14ac:dyDescent="0.3">
      <c r="B108" s="132"/>
      <c r="C108" s="133"/>
      <c r="D108" s="184" t="s">
        <v>199</v>
      </c>
      <c r="E108" s="260"/>
      <c r="F108" s="260"/>
      <c r="G108" s="260"/>
      <c r="H108" s="260"/>
      <c r="I108" s="133"/>
      <c r="J108" s="133"/>
      <c r="K108" s="133"/>
      <c r="L108" s="133"/>
      <c r="M108" s="133"/>
      <c r="N108" s="186">
        <f>ROUND(N89*T108,2)</f>
        <v>0</v>
      </c>
      <c r="O108" s="260"/>
      <c r="P108" s="260"/>
      <c r="Q108" s="260"/>
      <c r="R108" s="134"/>
      <c r="S108" s="133"/>
      <c r="T108" s="135"/>
      <c r="U108" s="136" t="s">
        <v>36</v>
      </c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8" t="s">
        <v>140</v>
      </c>
      <c r="AZ108" s="137"/>
      <c r="BA108" s="137"/>
      <c r="BB108" s="137"/>
      <c r="BC108" s="137"/>
      <c r="BD108" s="137"/>
      <c r="BE108" s="139">
        <f t="shared" si="0"/>
        <v>0</v>
      </c>
      <c r="BF108" s="139">
        <f t="shared" si="1"/>
        <v>0</v>
      </c>
      <c r="BG108" s="139">
        <f t="shared" si="2"/>
        <v>0</v>
      </c>
      <c r="BH108" s="139">
        <f t="shared" si="3"/>
        <v>0</v>
      </c>
      <c r="BI108" s="139">
        <f t="shared" si="4"/>
        <v>0</v>
      </c>
      <c r="BJ108" s="138" t="s">
        <v>80</v>
      </c>
      <c r="BK108" s="137"/>
      <c r="BL108" s="137"/>
      <c r="BM108" s="137"/>
    </row>
    <row r="109" spans="2:65" s="1" customFormat="1" ht="18" customHeight="1" x14ac:dyDescent="0.3">
      <c r="B109" s="132"/>
      <c r="C109" s="133"/>
      <c r="D109" s="140" t="s">
        <v>200</v>
      </c>
      <c r="E109" s="133"/>
      <c r="F109" s="133"/>
      <c r="G109" s="133"/>
      <c r="H109" s="133"/>
      <c r="I109" s="133"/>
      <c r="J109" s="133"/>
      <c r="K109" s="133"/>
      <c r="L109" s="133"/>
      <c r="M109" s="133"/>
      <c r="N109" s="186">
        <f>ROUND(N89*T109,2)</f>
        <v>0</v>
      </c>
      <c r="O109" s="260"/>
      <c r="P109" s="260"/>
      <c r="Q109" s="260"/>
      <c r="R109" s="134"/>
      <c r="S109" s="133"/>
      <c r="T109" s="141"/>
      <c r="U109" s="142" t="s">
        <v>36</v>
      </c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8" t="s">
        <v>201</v>
      </c>
      <c r="AZ109" s="137"/>
      <c r="BA109" s="137"/>
      <c r="BB109" s="137"/>
      <c r="BC109" s="137"/>
      <c r="BD109" s="137"/>
      <c r="BE109" s="139">
        <f t="shared" si="0"/>
        <v>0</v>
      </c>
      <c r="BF109" s="139">
        <f t="shared" si="1"/>
        <v>0</v>
      </c>
      <c r="BG109" s="139">
        <f t="shared" si="2"/>
        <v>0</v>
      </c>
      <c r="BH109" s="139">
        <f t="shared" si="3"/>
        <v>0</v>
      </c>
      <c r="BI109" s="139">
        <f t="shared" si="4"/>
        <v>0</v>
      </c>
      <c r="BJ109" s="138" t="s">
        <v>80</v>
      </c>
      <c r="BK109" s="137"/>
      <c r="BL109" s="137"/>
      <c r="BM109" s="137"/>
    </row>
    <row r="110" spans="2:65" s="1" customFormat="1" x14ac:dyDescent="0.3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5" s="1" customFormat="1" ht="29.25" customHeight="1" x14ac:dyDescent="0.3">
      <c r="B111" s="31"/>
      <c r="C111" s="115" t="s">
        <v>153</v>
      </c>
      <c r="D111" s="116"/>
      <c r="E111" s="116"/>
      <c r="F111" s="116"/>
      <c r="G111" s="116"/>
      <c r="H111" s="116"/>
      <c r="I111" s="116"/>
      <c r="J111" s="116"/>
      <c r="K111" s="116"/>
      <c r="L111" s="190">
        <f>ROUND(SUM(N89+N103),2)</f>
        <v>0</v>
      </c>
      <c r="M111" s="261"/>
      <c r="N111" s="261"/>
      <c r="O111" s="261"/>
      <c r="P111" s="261"/>
      <c r="Q111" s="261"/>
      <c r="R111" s="33"/>
    </row>
    <row r="112" spans="2:65" s="1" customFormat="1" ht="6.95" customHeight="1" x14ac:dyDescent="0.3"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6" spans="2:27" s="1" customFormat="1" ht="6.95" customHeight="1" x14ac:dyDescent="0.3"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spans="2:27" s="1" customFormat="1" ht="36.950000000000003" customHeight="1" x14ac:dyDescent="0.3">
      <c r="B117" s="31"/>
      <c r="C117" s="209" t="s">
        <v>202</v>
      </c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33"/>
    </row>
    <row r="118" spans="2:27" s="1" customFormat="1" ht="6.95" customHeight="1" x14ac:dyDescent="0.3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1" customFormat="1" ht="30" customHeight="1" x14ac:dyDescent="0.3">
      <c r="B119" s="31"/>
      <c r="C119" s="26" t="s">
        <v>15</v>
      </c>
      <c r="D119" s="32"/>
      <c r="E119" s="32"/>
      <c r="F119" s="262" t="str">
        <f>F6</f>
        <v>Cintorín Nitra-Chrenova</v>
      </c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32"/>
      <c r="R119" s="33"/>
    </row>
    <row r="120" spans="2:27" ht="30" customHeight="1" x14ac:dyDescent="0.3">
      <c r="B120" s="18"/>
      <c r="C120" s="26" t="s">
        <v>156</v>
      </c>
      <c r="D120" s="19"/>
      <c r="E120" s="19"/>
      <c r="F120" s="262" t="s">
        <v>157</v>
      </c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19"/>
      <c r="R120" s="20"/>
    </row>
    <row r="121" spans="2:27" s="1" customFormat="1" ht="36.950000000000003" customHeight="1" x14ac:dyDescent="0.3">
      <c r="B121" s="31"/>
      <c r="C121" s="65" t="s">
        <v>158</v>
      </c>
      <c r="D121" s="32"/>
      <c r="E121" s="32"/>
      <c r="F121" s="210" t="str">
        <f>F8</f>
        <v>13 - SO 502 Žumpa</v>
      </c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32"/>
      <c r="R121" s="33"/>
    </row>
    <row r="122" spans="2:27" s="1" customFormat="1" ht="6.95" customHeight="1" x14ac:dyDescent="0.3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27" s="1" customFormat="1" ht="18" customHeight="1" x14ac:dyDescent="0.3">
      <c r="B123" s="31"/>
      <c r="C123" s="26" t="s">
        <v>18</v>
      </c>
      <c r="D123" s="32"/>
      <c r="E123" s="32"/>
      <c r="F123" s="24" t="str">
        <f>F10</f>
        <v xml:space="preserve"> </v>
      </c>
      <c r="G123" s="32"/>
      <c r="H123" s="32"/>
      <c r="I123" s="32"/>
      <c r="J123" s="32"/>
      <c r="K123" s="26" t="s">
        <v>20</v>
      </c>
      <c r="L123" s="32"/>
      <c r="M123" s="255" t="str">
        <f>IF(O10="","",O10)</f>
        <v>28.2.2017</v>
      </c>
      <c r="N123" s="185"/>
      <c r="O123" s="185"/>
      <c r="P123" s="185"/>
      <c r="Q123" s="32"/>
      <c r="R123" s="33"/>
    </row>
    <row r="124" spans="2:27" s="1" customFormat="1" ht="6.95" customHeight="1" x14ac:dyDescent="0.3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27" s="1" customFormat="1" ht="15" x14ac:dyDescent="0.3">
      <c r="B125" s="31"/>
      <c r="C125" s="26" t="s">
        <v>22</v>
      </c>
      <c r="D125" s="32"/>
      <c r="E125" s="32"/>
      <c r="F125" s="24" t="str">
        <f>E13</f>
        <v xml:space="preserve"> </v>
      </c>
      <c r="G125" s="32"/>
      <c r="H125" s="32"/>
      <c r="I125" s="32"/>
      <c r="J125" s="32"/>
      <c r="K125" s="26" t="s">
        <v>27</v>
      </c>
      <c r="L125" s="32"/>
      <c r="M125" s="222" t="str">
        <f>E19</f>
        <v xml:space="preserve"> </v>
      </c>
      <c r="N125" s="185"/>
      <c r="O125" s="185"/>
      <c r="P125" s="185"/>
      <c r="Q125" s="185"/>
      <c r="R125" s="33"/>
    </row>
    <row r="126" spans="2:27" s="1" customFormat="1" ht="14.45" customHeight="1" x14ac:dyDescent="0.3">
      <c r="B126" s="31"/>
      <c r="C126" s="26" t="s">
        <v>25</v>
      </c>
      <c r="D126" s="32"/>
      <c r="E126" s="32"/>
      <c r="F126" s="24" t="str">
        <f>IF(E16="","",E16)</f>
        <v>Vyplň údaj</v>
      </c>
      <c r="G126" s="32"/>
      <c r="H126" s="32"/>
      <c r="I126" s="32"/>
      <c r="J126" s="32"/>
      <c r="K126" s="26" t="s">
        <v>28</v>
      </c>
      <c r="L126" s="32"/>
      <c r="M126" s="222" t="str">
        <f>E22</f>
        <v xml:space="preserve"> </v>
      </c>
      <c r="N126" s="185"/>
      <c r="O126" s="185"/>
      <c r="P126" s="185"/>
      <c r="Q126" s="185"/>
      <c r="R126" s="33"/>
    </row>
    <row r="127" spans="2:27" s="1" customFormat="1" ht="10.35" customHeight="1" x14ac:dyDescent="0.3"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3"/>
    </row>
    <row r="128" spans="2:27" s="9" customFormat="1" ht="29.25" customHeight="1" x14ac:dyDescent="0.3">
      <c r="B128" s="143"/>
      <c r="C128" s="144" t="s">
        <v>203</v>
      </c>
      <c r="D128" s="145" t="s">
        <v>204</v>
      </c>
      <c r="E128" s="145" t="s">
        <v>51</v>
      </c>
      <c r="F128" s="256" t="s">
        <v>205</v>
      </c>
      <c r="G128" s="257"/>
      <c r="H128" s="257"/>
      <c r="I128" s="257"/>
      <c r="J128" s="145" t="s">
        <v>206</v>
      </c>
      <c r="K128" s="145" t="s">
        <v>207</v>
      </c>
      <c r="L128" s="258" t="s">
        <v>208</v>
      </c>
      <c r="M128" s="257"/>
      <c r="N128" s="256" t="s">
        <v>165</v>
      </c>
      <c r="O128" s="257"/>
      <c r="P128" s="257"/>
      <c r="Q128" s="259"/>
      <c r="R128" s="146"/>
      <c r="T128" s="73" t="s">
        <v>209</v>
      </c>
      <c r="U128" s="74" t="s">
        <v>33</v>
      </c>
      <c r="V128" s="74" t="s">
        <v>210</v>
      </c>
      <c r="W128" s="74" t="s">
        <v>211</v>
      </c>
      <c r="X128" s="74" t="s">
        <v>212</v>
      </c>
      <c r="Y128" s="74" t="s">
        <v>213</v>
      </c>
      <c r="Z128" s="74" t="s">
        <v>214</v>
      </c>
      <c r="AA128" s="75" t="s">
        <v>215</v>
      </c>
    </row>
    <row r="129" spans="2:65" s="1" customFormat="1" ht="29.25" customHeight="1" x14ac:dyDescent="0.35">
      <c r="B129" s="31"/>
      <c r="C129" s="77" t="s">
        <v>162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236">
        <f>BK129</f>
        <v>0</v>
      </c>
      <c r="O129" s="237"/>
      <c r="P129" s="237"/>
      <c r="Q129" s="237"/>
      <c r="R129" s="33"/>
      <c r="T129" s="76"/>
      <c r="U129" s="47"/>
      <c r="V129" s="47"/>
      <c r="W129" s="147">
        <f>W130+W180+W201</f>
        <v>0</v>
      </c>
      <c r="X129" s="47"/>
      <c r="Y129" s="147">
        <f>Y130+Y180+Y201</f>
        <v>61.992569999999951</v>
      </c>
      <c r="Z129" s="47"/>
      <c r="AA129" s="148">
        <f>AA130+AA180+AA201</f>
        <v>0</v>
      </c>
      <c r="AT129" s="14" t="s">
        <v>68</v>
      </c>
      <c r="AU129" s="14" t="s">
        <v>167</v>
      </c>
      <c r="BK129" s="149">
        <f>BK130+BK180+BK201</f>
        <v>0</v>
      </c>
    </row>
    <row r="130" spans="2:65" s="10" customFormat="1" ht="37.35" customHeight="1" x14ac:dyDescent="0.35">
      <c r="B130" s="150"/>
      <c r="C130" s="151"/>
      <c r="D130" s="152" t="s">
        <v>168</v>
      </c>
      <c r="E130" s="152"/>
      <c r="F130" s="152"/>
      <c r="G130" s="152"/>
      <c r="H130" s="152"/>
      <c r="I130" s="152"/>
      <c r="J130" s="152"/>
      <c r="K130" s="152"/>
      <c r="L130" s="152"/>
      <c r="M130" s="152"/>
      <c r="N130" s="238">
        <f>BK130</f>
        <v>0</v>
      </c>
      <c r="O130" s="239"/>
      <c r="P130" s="239"/>
      <c r="Q130" s="239"/>
      <c r="R130" s="153"/>
      <c r="T130" s="154"/>
      <c r="U130" s="151"/>
      <c r="V130" s="151"/>
      <c r="W130" s="155">
        <f>W131+W143+W160+W169+W174+W178</f>
        <v>0</v>
      </c>
      <c r="X130" s="151"/>
      <c r="Y130" s="155">
        <f>Y131+Y143+Y160+Y169+Y174+Y178</f>
        <v>61.587649999999954</v>
      </c>
      <c r="Z130" s="151"/>
      <c r="AA130" s="156">
        <f>AA131+AA143+AA160+AA169+AA174+AA178</f>
        <v>0</v>
      </c>
      <c r="AR130" s="157" t="s">
        <v>76</v>
      </c>
      <c r="AT130" s="158" t="s">
        <v>68</v>
      </c>
      <c r="AU130" s="158" t="s">
        <v>69</v>
      </c>
      <c r="AY130" s="157" t="s">
        <v>216</v>
      </c>
      <c r="BK130" s="159">
        <f>BK131+BK143+BK160+BK169+BK174+BK178</f>
        <v>0</v>
      </c>
    </row>
    <row r="131" spans="2:65" s="10" customFormat="1" ht="19.899999999999999" customHeight="1" x14ac:dyDescent="0.3">
      <c r="B131" s="150"/>
      <c r="C131" s="151"/>
      <c r="D131" s="160" t="s">
        <v>169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240">
        <f>BK131</f>
        <v>0</v>
      </c>
      <c r="O131" s="241"/>
      <c r="P131" s="241"/>
      <c r="Q131" s="241"/>
      <c r="R131" s="153"/>
      <c r="T131" s="154"/>
      <c r="U131" s="151"/>
      <c r="V131" s="151"/>
      <c r="W131" s="155">
        <f>SUM(W132:W142)</f>
        <v>0</v>
      </c>
      <c r="X131" s="151"/>
      <c r="Y131" s="155">
        <f>SUM(Y132:Y142)</f>
        <v>5.881000000000005E-2</v>
      </c>
      <c r="Z131" s="151"/>
      <c r="AA131" s="156">
        <f>SUM(AA132:AA142)</f>
        <v>0</v>
      </c>
      <c r="AR131" s="157" t="s">
        <v>76</v>
      </c>
      <c r="AT131" s="158" t="s">
        <v>68</v>
      </c>
      <c r="AU131" s="158" t="s">
        <v>76</v>
      </c>
      <c r="AY131" s="157" t="s">
        <v>216</v>
      </c>
      <c r="BK131" s="159">
        <f>SUM(BK132:BK142)</f>
        <v>0</v>
      </c>
    </row>
    <row r="132" spans="2:65" s="1" customFormat="1" ht="44.25" customHeight="1" x14ac:dyDescent="0.3">
      <c r="B132" s="132"/>
      <c r="C132" s="161" t="s">
        <v>76</v>
      </c>
      <c r="D132" s="161" t="s">
        <v>217</v>
      </c>
      <c r="E132" s="162"/>
      <c r="F132" s="246" t="s">
        <v>1550</v>
      </c>
      <c r="G132" s="247"/>
      <c r="H132" s="247"/>
      <c r="I132" s="247"/>
      <c r="J132" s="163" t="s">
        <v>219</v>
      </c>
      <c r="K132" s="164">
        <v>10.395</v>
      </c>
      <c r="L132" s="233">
        <v>0</v>
      </c>
      <c r="M132" s="247"/>
      <c r="N132" s="248">
        <f t="shared" ref="N132:N142" si="5">ROUND(L132*K132,2)</f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ref="W132:W142" si="6">V132*K132</f>
        <v>0</v>
      </c>
      <c r="X132" s="166">
        <v>0</v>
      </c>
      <c r="Y132" s="166">
        <f t="shared" ref="Y132:Y142" si="7">X132*K132</f>
        <v>0</v>
      </c>
      <c r="Z132" s="166">
        <v>0</v>
      </c>
      <c r="AA132" s="167">
        <f t="shared" ref="AA132:AA142" si="8">Z132*K132</f>
        <v>0</v>
      </c>
      <c r="AR132" s="14" t="s">
        <v>220</v>
      </c>
      <c r="AT132" s="14" t="s">
        <v>217</v>
      </c>
      <c r="AU132" s="14" t="s">
        <v>80</v>
      </c>
      <c r="AY132" s="14" t="s">
        <v>216</v>
      </c>
      <c r="BE132" s="110">
        <f t="shared" ref="BE132:BE142" si="9">IF(U132="základná",N132,0)</f>
        <v>0</v>
      </c>
      <c r="BF132" s="110">
        <f t="shared" ref="BF132:BF142" si="10">IF(U132="znížená",N132,0)</f>
        <v>0</v>
      </c>
      <c r="BG132" s="110">
        <f t="shared" ref="BG132:BG142" si="11">IF(U132="zákl. prenesená",N132,0)</f>
        <v>0</v>
      </c>
      <c r="BH132" s="110">
        <f t="shared" ref="BH132:BH142" si="12">IF(U132="zníž. prenesená",N132,0)</f>
        <v>0</v>
      </c>
      <c r="BI132" s="110">
        <f t="shared" ref="BI132:BI142" si="13">IF(U132="nulová",N132,0)</f>
        <v>0</v>
      </c>
      <c r="BJ132" s="14" t="s">
        <v>80</v>
      </c>
      <c r="BK132" s="110">
        <f t="shared" ref="BK132:BK142" si="14">ROUND(L132*K132,2)</f>
        <v>0</v>
      </c>
      <c r="BL132" s="14" t="s">
        <v>220</v>
      </c>
      <c r="BM132" s="14" t="s">
        <v>76</v>
      </c>
    </row>
    <row r="133" spans="2:65" s="1" customFormat="1" ht="22.5" customHeight="1" x14ac:dyDescent="0.3">
      <c r="B133" s="132"/>
      <c r="C133" s="161" t="s">
        <v>80</v>
      </c>
      <c r="D133" s="161" t="s">
        <v>217</v>
      </c>
      <c r="E133" s="162"/>
      <c r="F133" s="246" t="s">
        <v>1551</v>
      </c>
      <c r="G133" s="247"/>
      <c r="H133" s="247"/>
      <c r="I133" s="247"/>
      <c r="J133" s="163" t="s">
        <v>219</v>
      </c>
      <c r="K133" s="164">
        <v>113.367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220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80</v>
      </c>
    </row>
    <row r="134" spans="2:65" s="1" customFormat="1" ht="22.5" customHeight="1" x14ac:dyDescent="0.3">
      <c r="B134" s="132"/>
      <c r="C134" s="161" t="s">
        <v>84</v>
      </c>
      <c r="D134" s="161" t="s">
        <v>217</v>
      </c>
      <c r="E134" s="162"/>
      <c r="F134" s="246" t="s">
        <v>1552</v>
      </c>
      <c r="G134" s="247"/>
      <c r="H134" s="247"/>
      <c r="I134" s="247"/>
      <c r="J134" s="163" t="s">
        <v>219</v>
      </c>
      <c r="K134" s="164">
        <v>113.367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84</v>
      </c>
    </row>
    <row r="135" spans="2:65" s="1" customFormat="1" ht="22.5" customHeight="1" x14ac:dyDescent="0.3">
      <c r="B135" s="132"/>
      <c r="C135" s="161" t="s">
        <v>220</v>
      </c>
      <c r="D135" s="161" t="s">
        <v>217</v>
      </c>
      <c r="E135" s="162"/>
      <c r="F135" s="246" t="s">
        <v>1554</v>
      </c>
      <c r="G135" s="247"/>
      <c r="H135" s="247"/>
      <c r="I135" s="247"/>
      <c r="J135" s="163" t="s">
        <v>262</v>
      </c>
      <c r="K135" s="164">
        <v>84.016000000000005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220</v>
      </c>
    </row>
    <row r="136" spans="2:65" s="1" customFormat="1" ht="31.5" customHeight="1" x14ac:dyDescent="0.3">
      <c r="B136" s="132"/>
      <c r="C136" s="161" t="s">
        <v>224</v>
      </c>
      <c r="D136" s="161" t="s">
        <v>217</v>
      </c>
      <c r="E136" s="162"/>
      <c r="F136" s="246" t="s">
        <v>1553</v>
      </c>
      <c r="G136" s="247"/>
      <c r="H136" s="247"/>
      <c r="I136" s="247"/>
      <c r="J136" s="163" t="s">
        <v>262</v>
      </c>
      <c r="K136" s="164">
        <v>84.016000000000005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6.9998571700628505E-4</v>
      </c>
      <c r="Y136" s="166">
        <f t="shared" si="7"/>
        <v>5.881000000000005E-2</v>
      </c>
      <c r="Z136" s="166">
        <v>0</v>
      </c>
      <c r="AA136" s="167">
        <f t="shared" si="8"/>
        <v>0</v>
      </c>
      <c r="AR136" s="14" t="s">
        <v>220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220</v>
      </c>
      <c r="BM136" s="14" t="s">
        <v>224</v>
      </c>
    </row>
    <row r="137" spans="2:65" s="1" customFormat="1" ht="31.5" customHeight="1" x14ac:dyDescent="0.3">
      <c r="B137" s="132"/>
      <c r="C137" s="161" t="s">
        <v>226</v>
      </c>
      <c r="D137" s="161" t="s">
        <v>217</v>
      </c>
      <c r="E137" s="162"/>
      <c r="F137" s="246" t="s">
        <v>234</v>
      </c>
      <c r="G137" s="247"/>
      <c r="H137" s="247"/>
      <c r="I137" s="247"/>
      <c r="J137" s="163" t="s">
        <v>219</v>
      </c>
      <c r="K137" s="164">
        <v>165.79900000000001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220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220</v>
      </c>
      <c r="BM137" s="14" t="s">
        <v>226</v>
      </c>
    </row>
    <row r="138" spans="2:65" s="1" customFormat="1" ht="44.25" customHeight="1" x14ac:dyDescent="0.3">
      <c r="B138" s="132"/>
      <c r="C138" s="161" t="s">
        <v>228</v>
      </c>
      <c r="D138" s="161" t="s">
        <v>217</v>
      </c>
      <c r="E138" s="162"/>
      <c r="F138" s="246" t="s">
        <v>235</v>
      </c>
      <c r="G138" s="247"/>
      <c r="H138" s="247"/>
      <c r="I138" s="247"/>
      <c r="J138" s="163" t="s">
        <v>219</v>
      </c>
      <c r="K138" s="164">
        <v>60.935000000000002</v>
      </c>
      <c r="L138" s="233">
        <v>0</v>
      </c>
      <c r="M138" s="247"/>
      <c r="N138" s="248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220</v>
      </c>
      <c r="AT138" s="14" t="s">
        <v>217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220</v>
      </c>
      <c r="BM138" s="14" t="s">
        <v>1621</v>
      </c>
    </row>
    <row r="139" spans="2:65" s="1" customFormat="1" ht="44.25" customHeight="1" x14ac:dyDescent="0.3">
      <c r="B139" s="132"/>
      <c r="C139" s="161" t="s">
        <v>230</v>
      </c>
      <c r="D139" s="161" t="s">
        <v>217</v>
      </c>
      <c r="E139" s="162"/>
      <c r="F139" s="246" t="s">
        <v>237</v>
      </c>
      <c r="G139" s="247"/>
      <c r="H139" s="247"/>
      <c r="I139" s="247"/>
      <c r="J139" s="163" t="s">
        <v>219</v>
      </c>
      <c r="K139" s="164">
        <v>426.54500000000002</v>
      </c>
      <c r="L139" s="233">
        <v>0</v>
      </c>
      <c r="M139" s="247"/>
      <c r="N139" s="248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220</v>
      </c>
      <c r="AT139" s="14" t="s">
        <v>217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220</v>
      </c>
      <c r="BM139" s="14" t="s">
        <v>1622</v>
      </c>
    </row>
    <row r="140" spans="2:65" s="1" customFormat="1" ht="22.5" customHeight="1" x14ac:dyDescent="0.3">
      <c r="B140" s="132"/>
      <c r="C140" s="161" t="s">
        <v>232</v>
      </c>
      <c r="D140" s="161" t="s">
        <v>217</v>
      </c>
      <c r="E140" s="162"/>
      <c r="F140" s="246" t="s">
        <v>1198</v>
      </c>
      <c r="G140" s="247"/>
      <c r="H140" s="247"/>
      <c r="I140" s="247"/>
      <c r="J140" s="163" t="s">
        <v>219</v>
      </c>
      <c r="K140" s="164">
        <v>60.935000000000002</v>
      </c>
      <c r="L140" s="233">
        <v>0</v>
      </c>
      <c r="M140" s="247"/>
      <c r="N140" s="248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220</v>
      </c>
      <c r="AT140" s="14" t="s">
        <v>217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220</v>
      </c>
      <c r="BM140" s="14" t="s">
        <v>1623</v>
      </c>
    </row>
    <row r="141" spans="2:65" s="1" customFormat="1" ht="31.5" customHeight="1" x14ac:dyDescent="0.3">
      <c r="B141" s="132"/>
      <c r="C141" s="161" t="s">
        <v>128</v>
      </c>
      <c r="D141" s="161" t="s">
        <v>217</v>
      </c>
      <c r="E141" s="162"/>
      <c r="F141" s="246" t="s">
        <v>244</v>
      </c>
      <c r="G141" s="247"/>
      <c r="H141" s="247"/>
      <c r="I141" s="247"/>
      <c r="J141" s="163" t="s">
        <v>245</v>
      </c>
      <c r="K141" s="164">
        <v>103.59</v>
      </c>
      <c r="L141" s="233">
        <v>0</v>
      </c>
      <c r="M141" s="247"/>
      <c r="N141" s="248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220</v>
      </c>
      <c r="AT141" s="14" t="s">
        <v>217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220</v>
      </c>
      <c r="BM141" s="14" t="s">
        <v>1624</v>
      </c>
    </row>
    <row r="142" spans="2:65" s="1" customFormat="1" ht="31.5" customHeight="1" x14ac:dyDescent="0.3">
      <c r="B142" s="132"/>
      <c r="C142" s="161" t="s">
        <v>131</v>
      </c>
      <c r="D142" s="161" t="s">
        <v>217</v>
      </c>
      <c r="E142" s="162"/>
      <c r="F142" s="246" t="s">
        <v>1559</v>
      </c>
      <c r="G142" s="247"/>
      <c r="H142" s="247"/>
      <c r="I142" s="247"/>
      <c r="J142" s="163" t="s">
        <v>219</v>
      </c>
      <c r="K142" s="164">
        <v>52.432000000000002</v>
      </c>
      <c r="L142" s="233">
        <v>0</v>
      </c>
      <c r="M142" s="247"/>
      <c r="N142" s="248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220</v>
      </c>
      <c r="AT142" s="14" t="s">
        <v>217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220</v>
      </c>
      <c r="BM142" s="14" t="s">
        <v>228</v>
      </c>
    </row>
    <row r="143" spans="2:65" s="10" customFormat="1" ht="29.85" customHeight="1" x14ac:dyDescent="0.3">
      <c r="B143" s="150"/>
      <c r="C143" s="151"/>
      <c r="D143" s="160" t="s">
        <v>171</v>
      </c>
      <c r="E143" s="160"/>
      <c r="F143" s="160"/>
      <c r="G143" s="160"/>
      <c r="H143" s="160"/>
      <c r="I143" s="160"/>
      <c r="J143" s="160"/>
      <c r="K143" s="160"/>
      <c r="L143" s="160"/>
      <c r="M143" s="160"/>
      <c r="N143" s="242">
        <f>BK143</f>
        <v>0</v>
      </c>
      <c r="O143" s="243"/>
      <c r="P143" s="243"/>
      <c r="Q143" s="243"/>
      <c r="R143" s="153"/>
      <c r="T143" s="154"/>
      <c r="U143" s="151"/>
      <c r="V143" s="151"/>
      <c r="W143" s="155">
        <f>SUM(W144:W159)</f>
        <v>0</v>
      </c>
      <c r="X143" s="151"/>
      <c r="Y143" s="155">
        <f>SUM(Y144:Y159)</f>
        <v>48.684679999999979</v>
      </c>
      <c r="Z143" s="151"/>
      <c r="AA143" s="156">
        <f>SUM(AA144:AA159)</f>
        <v>0</v>
      </c>
      <c r="AR143" s="157" t="s">
        <v>76</v>
      </c>
      <c r="AT143" s="158" t="s">
        <v>68</v>
      </c>
      <c r="AU143" s="158" t="s">
        <v>76</v>
      </c>
      <c r="AY143" s="157" t="s">
        <v>216</v>
      </c>
      <c r="BK143" s="159">
        <f>SUM(BK144:BK159)</f>
        <v>0</v>
      </c>
    </row>
    <row r="144" spans="2:65" s="1" customFormat="1" ht="31.5" customHeight="1" x14ac:dyDescent="0.3">
      <c r="B144" s="132"/>
      <c r="C144" s="161" t="s">
        <v>134</v>
      </c>
      <c r="D144" s="161" t="s">
        <v>217</v>
      </c>
      <c r="E144" s="162"/>
      <c r="F144" s="246" t="s">
        <v>1560</v>
      </c>
      <c r="G144" s="247"/>
      <c r="H144" s="247"/>
      <c r="I144" s="247"/>
      <c r="J144" s="163" t="s">
        <v>219</v>
      </c>
      <c r="K144" s="164">
        <v>3.7240000000000002</v>
      </c>
      <c r="L144" s="233">
        <v>0</v>
      </c>
      <c r="M144" s="247"/>
      <c r="N144" s="248">
        <f t="shared" ref="N144:N159" si="15">ROUND(L144*K144,2)</f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ref="W144:W159" si="16">V144*K144</f>
        <v>0</v>
      </c>
      <c r="X144" s="166">
        <v>2.1530692803437201</v>
      </c>
      <c r="Y144" s="166">
        <f t="shared" ref="Y144:Y159" si="17">X144*K144</f>
        <v>8.0180300000000138</v>
      </c>
      <c r="Z144" s="166">
        <v>0</v>
      </c>
      <c r="AA144" s="167">
        <f t="shared" ref="AA144:AA159" si="18">Z144*K144</f>
        <v>0</v>
      </c>
      <c r="AR144" s="14" t="s">
        <v>220</v>
      </c>
      <c r="AT144" s="14" t="s">
        <v>217</v>
      </c>
      <c r="AU144" s="14" t="s">
        <v>80</v>
      </c>
      <c r="AY144" s="14" t="s">
        <v>216</v>
      </c>
      <c r="BE144" s="110">
        <f t="shared" ref="BE144:BE159" si="19">IF(U144="základná",N144,0)</f>
        <v>0</v>
      </c>
      <c r="BF144" s="110">
        <f t="shared" ref="BF144:BF159" si="20">IF(U144="znížená",N144,0)</f>
        <v>0</v>
      </c>
      <c r="BG144" s="110">
        <f t="shared" ref="BG144:BG159" si="21">IF(U144="zákl. prenesená",N144,0)</f>
        <v>0</v>
      </c>
      <c r="BH144" s="110">
        <f t="shared" ref="BH144:BH159" si="22">IF(U144="zníž. prenesená",N144,0)</f>
        <v>0</v>
      </c>
      <c r="BI144" s="110">
        <f t="shared" ref="BI144:BI159" si="23">IF(U144="nulová",N144,0)</f>
        <v>0</v>
      </c>
      <c r="BJ144" s="14" t="s">
        <v>80</v>
      </c>
      <c r="BK144" s="110">
        <f t="shared" ref="BK144:BK159" si="24">ROUND(L144*K144,2)</f>
        <v>0</v>
      </c>
      <c r="BL144" s="14" t="s">
        <v>220</v>
      </c>
      <c r="BM144" s="14" t="s">
        <v>230</v>
      </c>
    </row>
    <row r="145" spans="2:65" s="1" customFormat="1" ht="31.5" customHeight="1" x14ac:dyDescent="0.3">
      <c r="B145" s="132"/>
      <c r="C145" s="161" t="s">
        <v>137</v>
      </c>
      <c r="D145" s="161" t="s">
        <v>217</v>
      </c>
      <c r="E145" s="162"/>
      <c r="F145" s="246" t="s">
        <v>1561</v>
      </c>
      <c r="G145" s="247"/>
      <c r="H145" s="247"/>
      <c r="I145" s="247"/>
      <c r="J145" s="163" t="s">
        <v>219</v>
      </c>
      <c r="K145" s="164">
        <v>0.35299999999999998</v>
      </c>
      <c r="L145" s="233">
        <v>0</v>
      </c>
      <c r="M145" s="247"/>
      <c r="N145" s="248">
        <f t="shared" si="1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16"/>
        <v>0</v>
      </c>
      <c r="X145" s="166">
        <v>2.2121529745042499</v>
      </c>
      <c r="Y145" s="166">
        <f t="shared" si="17"/>
        <v>0.7808900000000002</v>
      </c>
      <c r="Z145" s="166">
        <v>0</v>
      </c>
      <c r="AA145" s="167">
        <f t="shared" si="18"/>
        <v>0</v>
      </c>
      <c r="AR145" s="14" t="s">
        <v>220</v>
      </c>
      <c r="AT145" s="14" t="s">
        <v>217</v>
      </c>
      <c r="AU145" s="14" t="s">
        <v>80</v>
      </c>
      <c r="AY145" s="14" t="s">
        <v>216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80</v>
      </c>
      <c r="BK145" s="110">
        <f t="shared" si="24"/>
        <v>0</v>
      </c>
      <c r="BL145" s="14" t="s">
        <v>220</v>
      </c>
      <c r="BM145" s="14" t="s">
        <v>232</v>
      </c>
    </row>
    <row r="146" spans="2:65" s="1" customFormat="1" ht="31.5" customHeight="1" x14ac:dyDescent="0.3">
      <c r="B146" s="132"/>
      <c r="C146" s="161" t="s">
        <v>240</v>
      </c>
      <c r="D146" s="161" t="s">
        <v>217</v>
      </c>
      <c r="E146" s="162"/>
      <c r="F146" s="246" t="s">
        <v>1562</v>
      </c>
      <c r="G146" s="247"/>
      <c r="H146" s="247"/>
      <c r="I146" s="247"/>
      <c r="J146" s="163" t="s">
        <v>262</v>
      </c>
      <c r="K146" s="164">
        <v>4.7039999999999997</v>
      </c>
      <c r="L146" s="233">
        <v>0</v>
      </c>
      <c r="M146" s="247"/>
      <c r="N146" s="248">
        <f t="shared" si="1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16"/>
        <v>0</v>
      </c>
      <c r="X146" s="166">
        <v>4.81930272108844E-3</v>
      </c>
      <c r="Y146" s="166">
        <f t="shared" si="17"/>
        <v>2.267000000000002E-2</v>
      </c>
      <c r="Z146" s="166">
        <v>0</v>
      </c>
      <c r="AA146" s="167">
        <f t="shared" si="18"/>
        <v>0</v>
      </c>
      <c r="AR146" s="14" t="s">
        <v>220</v>
      </c>
      <c r="AT146" s="14" t="s">
        <v>217</v>
      </c>
      <c r="AU146" s="14" t="s">
        <v>80</v>
      </c>
      <c r="AY146" s="14" t="s">
        <v>216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80</v>
      </c>
      <c r="BK146" s="110">
        <f t="shared" si="24"/>
        <v>0</v>
      </c>
      <c r="BL146" s="14" t="s">
        <v>220</v>
      </c>
      <c r="BM146" s="14" t="s">
        <v>128</v>
      </c>
    </row>
    <row r="147" spans="2:65" s="1" customFormat="1" ht="31.5" customHeight="1" x14ac:dyDescent="0.3">
      <c r="B147" s="132"/>
      <c r="C147" s="161" t="s">
        <v>243</v>
      </c>
      <c r="D147" s="161" t="s">
        <v>217</v>
      </c>
      <c r="E147" s="162"/>
      <c r="F147" s="246" t="s">
        <v>1563</v>
      </c>
      <c r="G147" s="247"/>
      <c r="H147" s="247"/>
      <c r="I147" s="247"/>
      <c r="J147" s="163" t="s">
        <v>262</v>
      </c>
      <c r="K147" s="164">
        <v>4.7039999999999997</v>
      </c>
      <c r="L147" s="233">
        <v>0</v>
      </c>
      <c r="M147" s="247"/>
      <c r="N147" s="248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220</v>
      </c>
      <c r="AT147" s="14" t="s">
        <v>217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220</v>
      </c>
      <c r="BM147" s="14" t="s">
        <v>131</v>
      </c>
    </row>
    <row r="148" spans="2:65" s="1" customFormat="1" ht="31.5" customHeight="1" x14ac:dyDescent="0.3">
      <c r="B148" s="132"/>
      <c r="C148" s="161" t="s">
        <v>247</v>
      </c>
      <c r="D148" s="161" t="s">
        <v>217</v>
      </c>
      <c r="E148" s="162"/>
      <c r="F148" s="246" t="s">
        <v>1564</v>
      </c>
      <c r="G148" s="247"/>
      <c r="H148" s="247"/>
      <c r="I148" s="247"/>
      <c r="J148" s="163" t="s">
        <v>245</v>
      </c>
      <c r="K148" s="164">
        <v>7.0000000000000007E-2</v>
      </c>
      <c r="L148" s="233">
        <v>0</v>
      </c>
      <c r="M148" s="247"/>
      <c r="N148" s="248">
        <f t="shared" si="1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16"/>
        <v>0</v>
      </c>
      <c r="X148" s="166">
        <v>1.0529999999999999</v>
      </c>
      <c r="Y148" s="166">
        <f t="shared" si="17"/>
        <v>7.3709999999999998E-2</v>
      </c>
      <c r="Z148" s="166">
        <v>0</v>
      </c>
      <c r="AA148" s="167">
        <f t="shared" si="18"/>
        <v>0</v>
      </c>
      <c r="AR148" s="14" t="s">
        <v>220</v>
      </c>
      <c r="AT148" s="14" t="s">
        <v>217</v>
      </c>
      <c r="AU148" s="14" t="s">
        <v>80</v>
      </c>
      <c r="AY148" s="14" t="s">
        <v>216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80</v>
      </c>
      <c r="BK148" s="110">
        <f t="shared" si="24"/>
        <v>0</v>
      </c>
      <c r="BL148" s="14" t="s">
        <v>220</v>
      </c>
      <c r="BM148" s="14" t="s">
        <v>134</v>
      </c>
    </row>
    <row r="149" spans="2:65" s="1" customFormat="1" ht="31.5" customHeight="1" x14ac:dyDescent="0.3">
      <c r="B149" s="132"/>
      <c r="C149" s="161" t="s">
        <v>249</v>
      </c>
      <c r="D149" s="161" t="s">
        <v>217</v>
      </c>
      <c r="E149" s="162"/>
      <c r="F149" s="246" t="s">
        <v>1565</v>
      </c>
      <c r="G149" s="247"/>
      <c r="H149" s="247"/>
      <c r="I149" s="247"/>
      <c r="J149" s="163" t="s">
        <v>219</v>
      </c>
      <c r="K149" s="164">
        <v>16.943999999999999</v>
      </c>
      <c r="L149" s="233">
        <v>0</v>
      </c>
      <c r="M149" s="247"/>
      <c r="N149" s="248">
        <f t="shared" si="1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16"/>
        <v>0</v>
      </c>
      <c r="X149" s="166">
        <v>2.26733002832861</v>
      </c>
      <c r="Y149" s="166">
        <f t="shared" si="17"/>
        <v>38.417639999999963</v>
      </c>
      <c r="Z149" s="166">
        <v>0</v>
      </c>
      <c r="AA149" s="167">
        <f t="shared" si="18"/>
        <v>0</v>
      </c>
      <c r="AR149" s="14" t="s">
        <v>220</v>
      </c>
      <c r="AT149" s="14" t="s">
        <v>217</v>
      </c>
      <c r="AU149" s="14" t="s">
        <v>80</v>
      </c>
      <c r="AY149" s="14" t="s">
        <v>216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80</v>
      </c>
      <c r="BK149" s="110">
        <f t="shared" si="24"/>
        <v>0</v>
      </c>
      <c r="BL149" s="14" t="s">
        <v>220</v>
      </c>
      <c r="BM149" s="14" t="s">
        <v>137</v>
      </c>
    </row>
    <row r="150" spans="2:65" s="1" customFormat="1" ht="31.5" customHeight="1" x14ac:dyDescent="0.3">
      <c r="B150" s="132"/>
      <c r="C150" s="161" t="s">
        <v>252</v>
      </c>
      <c r="D150" s="161" t="s">
        <v>217</v>
      </c>
      <c r="E150" s="162"/>
      <c r="F150" s="246" t="s">
        <v>1566</v>
      </c>
      <c r="G150" s="247"/>
      <c r="H150" s="247"/>
      <c r="I150" s="247"/>
      <c r="J150" s="163" t="s">
        <v>262</v>
      </c>
      <c r="K150" s="164">
        <v>83.34</v>
      </c>
      <c r="L150" s="233">
        <v>0</v>
      </c>
      <c r="M150" s="247"/>
      <c r="N150" s="248">
        <f t="shared" si="1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16"/>
        <v>0</v>
      </c>
      <c r="X150" s="166">
        <v>4.3200143988480896E-3</v>
      </c>
      <c r="Y150" s="166">
        <f t="shared" si="17"/>
        <v>0.36002999999999979</v>
      </c>
      <c r="Z150" s="166">
        <v>0</v>
      </c>
      <c r="AA150" s="167">
        <f t="shared" si="18"/>
        <v>0</v>
      </c>
      <c r="AR150" s="14" t="s">
        <v>220</v>
      </c>
      <c r="AT150" s="14" t="s">
        <v>217</v>
      </c>
      <c r="AU150" s="14" t="s">
        <v>80</v>
      </c>
      <c r="AY150" s="14" t="s">
        <v>216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80</v>
      </c>
      <c r="BK150" s="110">
        <f t="shared" si="24"/>
        <v>0</v>
      </c>
      <c r="BL150" s="14" t="s">
        <v>220</v>
      </c>
      <c r="BM150" s="14" t="s">
        <v>240</v>
      </c>
    </row>
    <row r="151" spans="2:65" s="1" customFormat="1" ht="31.5" customHeight="1" x14ac:dyDescent="0.3">
      <c r="B151" s="132"/>
      <c r="C151" s="161" t="s">
        <v>254</v>
      </c>
      <c r="D151" s="161" t="s">
        <v>217</v>
      </c>
      <c r="E151" s="162"/>
      <c r="F151" s="246" t="s">
        <v>1567</v>
      </c>
      <c r="G151" s="247"/>
      <c r="H151" s="247"/>
      <c r="I151" s="247"/>
      <c r="J151" s="163" t="s">
        <v>262</v>
      </c>
      <c r="K151" s="164">
        <v>83.34</v>
      </c>
      <c r="L151" s="233">
        <v>0</v>
      </c>
      <c r="M151" s="247"/>
      <c r="N151" s="248">
        <f t="shared" si="1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220</v>
      </c>
      <c r="AT151" s="14" t="s">
        <v>217</v>
      </c>
      <c r="AU151" s="14" t="s">
        <v>80</v>
      </c>
      <c r="AY151" s="14" t="s">
        <v>216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80</v>
      </c>
      <c r="BK151" s="110">
        <f t="shared" si="24"/>
        <v>0</v>
      </c>
      <c r="BL151" s="14" t="s">
        <v>220</v>
      </c>
      <c r="BM151" s="14" t="s">
        <v>243</v>
      </c>
    </row>
    <row r="152" spans="2:65" s="1" customFormat="1" ht="31.5" customHeight="1" x14ac:dyDescent="0.3">
      <c r="B152" s="132"/>
      <c r="C152" s="161" t="s">
        <v>8</v>
      </c>
      <c r="D152" s="161" t="s">
        <v>217</v>
      </c>
      <c r="E152" s="162"/>
      <c r="F152" s="246" t="s">
        <v>1568</v>
      </c>
      <c r="G152" s="247"/>
      <c r="H152" s="247"/>
      <c r="I152" s="247"/>
      <c r="J152" s="163" t="s">
        <v>245</v>
      </c>
      <c r="K152" s="164">
        <v>4.0000000000000001E-3</v>
      </c>
      <c r="L152" s="233">
        <v>0</v>
      </c>
      <c r="M152" s="247"/>
      <c r="N152" s="248">
        <f t="shared" si="1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16"/>
        <v>0</v>
      </c>
      <c r="X152" s="166">
        <v>1.0125</v>
      </c>
      <c r="Y152" s="166">
        <f t="shared" si="17"/>
        <v>4.0499999999999998E-3</v>
      </c>
      <c r="Z152" s="166">
        <v>0</v>
      </c>
      <c r="AA152" s="167">
        <f t="shared" si="18"/>
        <v>0</v>
      </c>
      <c r="AR152" s="14" t="s">
        <v>220</v>
      </c>
      <c r="AT152" s="14" t="s">
        <v>217</v>
      </c>
      <c r="AU152" s="14" t="s">
        <v>80</v>
      </c>
      <c r="AY152" s="14" t="s">
        <v>216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80</v>
      </c>
      <c r="BK152" s="110">
        <f t="shared" si="24"/>
        <v>0</v>
      </c>
      <c r="BL152" s="14" t="s">
        <v>220</v>
      </c>
      <c r="BM152" s="14" t="s">
        <v>247</v>
      </c>
    </row>
    <row r="153" spans="2:65" s="1" customFormat="1" ht="31.5" customHeight="1" x14ac:dyDescent="0.3">
      <c r="B153" s="132"/>
      <c r="C153" s="161" t="s">
        <v>257</v>
      </c>
      <c r="D153" s="161" t="s">
        <v>217</v>
      </c>
      <c r="E153" s="162"/>
      <c r="F153" s="246" t="s">
        <v>1569</v>
      </c>
      <c r="G153" s="247"/>
      <c r="H153" s="247"/>
      <c r="I153" s="247"/>
      <c r="J153" s="163" t="s">
        <v>245</v>
      </c>
      <c r="K153" s="164">
        <v>0.30299999999999999</v>
      </c>
      <c r="L153" s="233">
        <v>0</v>
      </c>
      <c r="M153" s="247"/>
      <c r="N153" s="248">
        <f t="shared" si="1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16"/>
        <v>0</v>
      </c>
      <c r="X153" s="166">
        <v>1.01290429042904</v>
      </c>
      <c r="Y153" s="166">
        <f t="shared" si="17"/>
        <v>0.30690999999999907</v>
      </c>
      <c r="Z153" s="166">
        <v>0</v>
      </c>
      <c r="AA153" s="167">
        <f t="shared" si="18"/>
        <v>0</v>
      </c>
      <c r="AR153" s="14" t="s">
        <v>220</v>
      </c>
      <c r="AT153" s="14" t="s">
        <v>217</v>
      </c>
      <c r="AU153" s="14" t="s">
        <v>80</v>
      </c>
      <c r="AY153" s="14" t="s">
        <v>216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80</v>
      </c>
      <c r="BK153" s="110">
        <f t="shared" si="24"/>
        <v>0</v>
      </c>
      <c r="BL153" s="14" t="s">
        <v>220</v>
      </c>
      <c r="BM153" s="14" t="s">
        <v>249</v>
      </c>
    </row>
    <row r="154" spans="2:65" s="1" customFormat="1" ht="31.5" customHeight="1" x14ac:dyDescent="0.3">
      <c r="B154" s="132"/>
      <c r="C154" s="161" t="s">
        <v>260</v>
      </c>
      <c r="D154" s="161" t="s">
        <v>217</v>
      </c>
      <c r="E154" s="162"/>
      <c r="F154" s="246" t="s">
        <v>1570</v>
      </c>
      <c r="G154" s="247"/>
      <c r="H154" s="247"/>
      <c r="I154" s="247"/>
      <c r="J154" s="163" t="s">
        <v>245</v>
      </c>
      <c r="K154" s="164">
        <v>0.92500000000000004</v>
      </c>
      <c r="L154" s="233">
        <v>0</v>
      </c>
      <c r="M154" s="247"/>
      <c r="N154" s="248">
        <f t="shared" si="1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16"/>
        <v>0</v>
      </c>
      <c r="X154" s="166">
        <v>0</v>
      </c>
      <c r="Y154" s="166">
        <f t="shared" si="17"/>
        <v>0</v>
      </c>
      <c r="Z154" s="166">
        <v>0</v>
      </c>
      <c r="AA154" s="167">
        <f t="shared" si="18"/>
        <v>0</v>
      </c>
      <c r="AR154" s="14" t="s">
        <v>220</v>
      </c>
      <c r="AT154" s="14" t="s">
        <v>217</v>
      </c>
      <c r="AU154" s="14" t="s">
        <v>80</v>
      </c>
      <c r="AY154" s="14" t="s">
        <v>216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80</v>
      </c>
      <c r="BK154" s="110">
        <f t="shared" si="24"/>
        <v>0</v>
      </c>
      <c r="BL154" s="14" t="s">
        <v>220</v>
      </c>
      <c r="BM154" s="14" t="s">
        <v>252</v>
      </c>
    </row>
    <row r="155" spans="2:65" s="1" customFormat="1" ht="31.5" customHeight="1" x14ac:dyDescent="0.3">
      <c r="B155" s="132"/>
      <c r="C155" s="161" t="s">
        <v>264</v>
      </c>
      <c r="D155" s="161" t="s">
        <v>217</v>
      </c>
      <c r="E155" s="162"/>
      <c r="F155" s="246" t="s">
        <v>1571</v>
      </c>
      <c r="G155" s="247"/>
      <c r="H155" s="247"/>
      <c r="I155" s="247"/>
      <c r="J155" s="163" t="s">
        <v>297</v>
      </c>
      <c r="K155" s="164">
        <v>6</v>
      </c>
      <c r="L155" s="233">
        <v>0</v>
      </c>
      <c r="M155" s="247"/>
      <c r="N155" s="248">
        <f t="shared" si="1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16"/>
        <v>0</v>
      </c>
      <c r="X155" s="166">
        <v>4.2639999999999997E-2</v>
      </c>
      <c r="Y155" s="166">
        <f t="shared" si="17"/>
        <v>0.25583999999999996</v>
      </c>
      <c r="Z155" s="166">
        <v>0</v>
      </c>
      <c r="AA155" s="167">
        <f t="shared" si="18"/>
        <v>0</v>
      </c>
      <c r="AR155" s="14" t="s">
        <v>220</v>
      </c>
      <c r="AT155" s="14" t="s">
        <v>217</v>
      </c>
      <c r="AU155" s="14" t="s">
        <v>80</v>
      </c>
      <c r="AY155" s="14" t="s">
        <v>216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80</v>
      </c>
      <c r="BK155" s="110">
        <f t="shared" si="24"/>
        <v>0</v>
      </c>
      <c r="BL155" s="14" t="s">
        <v>220</v>
      </c>
      <c r="BM155" s="14" t="s">
        <v>254</v>
      </c>
    </row>
    <row r="156" spans="2:65" s="1" customFormat="1" ht="31.5" customHeight="1" x14ac:dyDescent="0.3">
      <c r="B156" s="132"/>
      <c r="C156" s="161" t="s">
        <v>267</v>
      </c>
      <c r="D156" s="161" t="s">
        <v>217</v>
      </c>
      <c r="E156" s="162"/>
      <c r="F156" s="246" t="s">
        <v>1572</v>
      </c>
      <c r="G156" s="247"/>
      <c r="H156" s="247"/>
      <c r="I156" s="247"/>
      <c r="J156" s="163" t="s">
        <v>297</v>
      </c>
      <c r="K156" s="164">
        <v>1</v>
      </c>
      <c r="L156" s="233">
        <v>0</v>
      </c>
      <c r="M156" s="247"/>
      <c r="N156" s="248">
        <f t="shared" si="1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16"/>
        <v>0</v>
      </c>
      <c r="X156" s="166">
        <v>8.7849999999999998E-2</v>
      </c>
      <c r="Y156" s="166">
        <f t="shared" si="17"/>
        <v>8.7849999999999998E-2</v>
      </c>
      <c r="Z156" s="166">
        <v>0</v>
      </c>
      <c r="AA156" s="167">
        <f t="shared" si="18"/>
        <v>0</v>
      </c>
      <c r="AR156" s="14" t="s">
        <v>220</v>
      </c>
      <c r="AT156" s="14" t="s">
        <v>217</v>
      </c>
      <c r="AU156" s="14" t="s">
        <v>80</v>
      </c>
      <c r="AY156" s="14" t="s">
        <v>216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80</v>
      </c>
      <c r="BK156" s="110">
        <f t="shared" si="24"/>
        <v>0</v>
      </c>
      <c r="BL156" s="14" t="s">
        <v>220</v>
      </c>
      <c r="BM156" s="14" t="s">
        <v>8</v>
      </c>
    </row>
    <row r="157" spans="2:65" s="1" customFormat="1" ht="31.5" customHeight="1" x14ac:dyDescent="0.3">
      <c r="B157" s="132"/>
      <c r="C157" s="168" t="s">
        <v>270</v>
      </c>
      <c r="D157" s="168" t="s">
        <v>250</v>
      </c>
      <c r="E157" s="169"/>
      <c r="F157" s="251" t="s">
        <v>1573</v>
      </c>
      <c r="G157" s="252"/>
      <c r="H157" s="252"/>
      <c r="I157" s="252"/>
      <c r="J157" s="170" t="s">
        <v>297</v>
      </c>
      <c r="K157" s="171">
        <v>6.06</v>
      </c>
      <c r="L157" s="253">
        <v>0</v>
      </c>
      <c r="M157" s="252"/>
      <c r="N157" s="254">
        <f t="shared" si="1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4" t="s">
        <v>230</v>
      </c>
      <c r="AT157" s="14" t="s">
        <v>250</v>
      </c>
      <c r="AU157" s="14" t="s">
        <v>80</v>
      </c>
      <c r="AY157" s="14" t="s">
        <v>216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80</v>
      </c>
      <c r="BK157" s="110">
        <f t="shared" si="24"/>
        <v>0</v>
      </c>
      <c r="BL157" s="14" t="s">
        <v>220</v>
      </c>
      <c r="BM157" s="14" t="s">
        <v>257</v>
      </c>
    </row>
    <row r="158" spans="2:65" s="1" customFormat="1" ht="31.5" customHeight="1" x14ac:dyDescent="0.3">
      <c r="B158" s="132"/>
      <c r="C158" s="168" t="s">
        <v>272</v>
      </c>
      <c r="D158" s="168" t="s">
        <v>250</v>
      </c>
      <c r="E158" s="169"/>
      <c r="F158" s="251" t="s">
        <v>1574</v>
      </c>
      <c r="G158" s="252"/>
      <c r="H158" s="252"/>
      <c r="I158" s="252"/>
      <c r="J158" s="170" t="s">
        <v>297</v>
      </c>
      <c r="K158" s="171">
        <v>1.01</v>
      </c>
      <c r="L158" s="253">
        <v>0</v>
      </c>
      <c r="M158" s="252"/>
      <c r="N158" s="254">
        <f t="shared" si="1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4" t="s">
        <v>230</v>
      </c>
      <c r="AT158" s="14" t="s">
        <v>250</v>
      </c>
      <c r="AU158" s="14" t="s">
        <v>80</v>
      </c>
      <c r="AY158" s="14" t="s">
        <v>216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80</v>
      </c>
      <c r="BK158" s="110">
        <f t="shared" si="24"/>
        <v>0</v>
      </c>
      <c r="BL158" s="14" t="s">
        <v>220</v>
      </c>
      <c r="BM158" s="14" t="s">
        <v>260</v>
      </c>
    </row>
    <row r="159" spans="2:65" s="1" customFormat="1" ht="22.5" customHeight="1" x14ac:dyDescent="0.3">
      <c r="B159" s="132"/>
      <c r="C159" s="161" t="s">
        <v>274</v>
      </c>
      <c r="D159" s="161" t="s">
        <v>217</v>
      </c>
      <c r="E159" s="162"/>
      <c r="F159" s="246" t="s">
        <v>349</v>
      </c>
      <c r="G159" s="247"/>
      <c r="H159" s="247"/>
      <c r="I159" s="247"/>
      <c r="J159" s="163" t="s">
        <v>219</v>
      </c>
      <c r="K159" s="164">
        <v>0.158</v>
      </c>
      <c r="L159" s="233">
        <v>0</v>
      </c>
      <c r="M159" s="247"/>
      <c r="N159" s="248">
        <f t="shared" si="1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16"/>
        <v>0</v>
      </c>
      <c r="X159" s="166">
        <v>2.2598734177215198</v>
      </c>
      <c r="Y159" s="166">
        <f t="shared" si="17"/>
        <v>0.35706000000000016</v>
      </c>
      <c r="Z159" s="166">
        <v>0</v>
      </c>
      <c r="AA159" s="167">
        <f t="shared" si="18"/>
        <v>0</v>
      </c>
      <c r="AR159" s="14" t="s">
        <v>220</v>
      </c>
      <c r="AT159" s="14" t="s">
        <v>217</v>
      </c>
      <c r="AU159" s="14" t="s">
        <v>80</v>
      </c>
      <c r="AY159" s="14" t="s">
        <v>216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80</v>
      </c>
      <c r="BK159" s="110">
        <f t="shared" si="24"/>
        <v>0</v>
      </c>
      <c r="BL159" s="14" t="s">
        <v>220</v>
      </c>
      <c r="BM159" s="14" t="s">
        <v>264</v>
      </c>
    </row>
    <row r="160" spans="2:65" s="10" customFormat="1" ht="29.85" customHeight="1" x14ac:dyDescent="0.3">
      <c r="B160" s="150"/>
      <c r="C160" s="151"/>
      <c r="D160" s="160" t="s">
        <v>174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42">
        <f>BK160</f>
        <v>0</v>
      </c>
      <c r="O160" s="243"/>
      <c r="P160" s="243"/>
      <c r="Q160" s="243"/>
      <c r="R160" s="153"/>
      <c r="T160" s="154"/>
      <c r="U160" s="151"/>
      <c r="V160" s="151"/>
      <c r="W160" s="155">
        <f>SUM(W161:W168)</f>
        <v>0</v>
      </c>
      <c r="X160" s="151"/>
      <c r="Y160" s="155">
        <f>SUM(Y161:Y168)</f>
        <v>12.798219999999981</v>
      </c>
      <c r="Z160" s="151"/>
      <c r="AA160" s="156">
        <f>SUM(AA161:AA168)</f>
        <v>0</v>
      </c>
      <c r="AR160" s="157" t="s">
        <v>76</v>
      </c>
      <c r="AT160" s="158" t="s">
        <v>68</v>
      </c>
      <c r="AU160" s="158" t="s">
        <v>76</v>
      </c>
      <c r="AY160" s="157" t="s">
        <v>216</v>
      </c>
      <c r="BK160" s="159">
        <f>SUM(BK161:BK168)</f>
        <v>0</v>
      </c>
    </row>
    <row r="161" spans="2:65" s="1" customFormat="1" ht="31.5" customHeight="1" x14ac:dyDescent="0.3">
      <c r="B161" s="132"/>
      <c r="C161" s="161" t="s">
        <v>276</v>
      </c>
      <c r="D161" s="161" t="s">
        <v>217</v>
      </c>
      <c r="E161" s="162"/>
      <c r="F161" s="246" t="s">
        <v>1575</v>
      </c>
      <c r="G161" s="247"/>
      <c r="H161" s="247"/>
      <c r="I161" s="247"/>
      <c r="J161" s="163" t="s">
        <v>262</v>
      </c>
      <c r="K161" s="164">
        <v>36</v>
      </c>
      <c r="L161" s="233">
        <v>0</v>
      </c>
      <c r="M161" s="247"/>
      <c r="N161" s="248">
        <f t="shared" ref="N161:N168" si="25">ROUND(L161*K161,2)</f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ref="W161:W168" si="26">V161*K161</f>
        <v>0</v>
      </c>
      <c r="X161" s="166">
        <v>6.2100000000000002E-3</v>
      </c>
      <c r="Y161" s="166">
        <f t="shared" ref="Y161:Y168" si="27">X161*K161</f>
        <v>0.22356000000000001</v>
      </c>
      <c r="Z161" s="166">
        <v>0</v>
      </c>
      <c r="AA161" s="167">
        <f t="shared" ref="AA161:AA168" si="28">Z161*K161</f>
        <v>0</v>
      </c>
      <c r="AR161" s="14" t="s">
        <v>220</v>
      </c>
      <c r="AT161" s="14" t="s">
        <v>217</v>
      </c>
      <c r="AU161" s="14" t="s">
        <v>80</v>
      </c>
      <c r="AY161" s="14" t="s">
        <v>216</v>
      </c>
      <c r="BE161" s="110">
        <f t="shared" ref="BE161:BE168" si="29">IF(U161="základná",N161,0)</f>
        <v>0</v>
      </c>
      <c r="BF161" s="110">
        <f t="shared" ref="BF161:BF168" si="30">IF(U161="znížená",N161,0)</f>
        <v>0</v>
      </c>
      <c r="BG161" s="110">
        <f t="shared" ref="BG161:BG168" si="31">IF(U161="zákl. prenesená",N161,0)</f>
        <v>0</v>
      </c>
      <c r="BH161" s="110">
        <f t="shared" ref="BH161:BH168" si="32">IF(U161="zníž. prenesená",N161,0)</f>
        <v>0</v>
      </c>
      <c r="BI161" s="110">
        <f t="shared" ref="BI161:BI168" si="33">IF(U161="nulová",N161,0)</f>
        <v>0</v>
      </c>
      <c r="BJ161" s="14" t="s">
        <v>80</v>
      </c>
      <c r="BK161" s="110">
        <f t="shared" ref="BK161:BK168" si="34">ROUND(L161*K161,2)</f>
        <v>0</v>
      </c>
      <c r="BL161" s="14" t="s">
        <v>220</v>
      </c>
      <c r="BM161" s="14" t="s">
        <v>267</v>
      </c>
    </row>
    <row r="162" spans="2:65" s="1" customFormat="1" ht="31.5" customHeight="1" x14ac:dyDescent="0.3">
      <c r="B162" s="132"/>
      <c r="C162" s="161" t="s">
        <v>278</v>
      </c>
      <c r="D162" s="161" t="s">
        <v>217</v>
      </c>
      <c r="E162" s="162"/>
      <c r="F162" s="246" t="s">
        <v>433</v>
      </c>
      <c r="G162" s="247"/>
      <c r="H162" s="247"/>
      <c r="I162" s="247"/>
      <c r="J162" s="163" t="s">
        <v>219</v>
      </c>
      <c r="K162" s="164">
        <v>1.3109999999999999</v>
      </c>
      <c r="L162" s="233">
        <v>0</v>
      </c>
      <c r="M162" s="247"/>
      <c r="N162" s="248">
        <f t="shared" si="2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26"/>
        <v>0</v>
      </c>
      <c r="X162" s="166">
        <v>2.1940732265446199</v>
      </c>
      <c r="Y162" s="166">
        <f t="shared" si="27"/>
        <v>2.8764299999999965</v>
      </c>
      <c r="Z162" s="166">
        <v>0</v>
      </c>
      <c r="AA162" s="167">
        <f t="shared" si="28"/>
        <v>0</v>
      </c>
      <c r="AR162" s="14" t="s">
        <v>220</v>
      </c>
      <c r="AT162" s="14" t="s">
        <v>217</v>
      </c>
      <c r="AU162" s="14" t="s">
        <v>80</v>
      </c>
      <c r="AY162" s="14" t="s">
        <v>216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80</v>
      </c>
      <c r="BK162" s="110">
        <f t="shared" si="34"/>
        <v>0</v>
      </c>
      <c r="BL162" s="14" t="s">
        <v>220</v>
      </c>
      <c r="BM162" s="14" t="s">
        <v>270</v>
      </c>
    </row>
    <row r="163" spans="2:65" s="1" customFormat="1" ht="31.5" customHeight="1" x14ac:dyDescent="0.3">
      <c r="B163" s="132"/>
      <c r="C163" s="161" t="s">
        <v>280</v>
      </c>
      <c r="D163" s="161" t="s">
        <v>217</v>
      </c>
      <c r="E163" s="162"/>
      <c r="F163" s="246" t="s">
        <v>437</v>
      </c>
      <c r="G163" s="247"/>
      <c r="H163" s="247"/>
      <c r="I163" s="247"/>
      <c r="J163" s="163" t="s">
        <v>219</v>
      </c>
      <c r="K163" s="164">
        <v>3.0139999999999998</v>
      </c>
      <c r="L163" s="233">
        <v>0</v>
      </c>
      <c r="M163" s="247"/>
      <c r="N163" s="248">
        <f t="shared" si="2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26"/>
        <v>0</v>
      </c>
      <c r="X163" s="166">
        <v>2.2354313205043099</v>
      </c>
      <c r="Y163" s="166">
        <f t="shared" si="27"/>
        <v>6.7375899999999893</v>
      </c>
      <c r="Z163" s="166">
        <v>0</v>
      </c>
      <c r="AA163" s="167">
        <f t="shared" si="28"/>
        <v>0</v>
      </c>
      <c r="AR163" s="14" t="s">
        <v>220</v>
      </c>
      <c r="AT163" s="14" t="s">
        <v>217</v>
      </c>
      <c r="AU163" s="14" t="s">
        <v>80</v>
      </c>
      <c r="AY163" s="14" t="s">
        <v>216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80</v>
      </c>
      <c r="BK163" s="110">
        <f t="shared" si="34"/>
        <v>0</v>
      </c>
      <c r="BL163" s="14" t="s">
        <v>220</v>
      </c>
      <c r="BM163" s="14" t="s">
        <v>272</v>
      </c>
    </row>
    <row r="164" spans="2:65" s="1" customFormat="1" ht="31.5" customHeight="1" x14ac:dyDescent="0.3">
      <c r="B164" s="132"/>
      <c r="C164" s="161" t="s">
        <v>282</v>
      </c>
      <c r="D164" s="161" t="s">
        <v>217</v>
      </c>
      <c r="E164" s="162"/>
      <c r="F164" s="246" t="s">
        <v>439</v>
      </c>
      <c r="G164" s="247"/>
      <c r="H164" s="247"/>
      <c r="I164" s="247"/>
      <c r="J164" s="163" t="s">
        <v>219</v>
      </c>
      <c r="K164" s="164">
        <v>1.3109999999999999</v>
      </c>
      <c r="L164" s="233">
        <v>0</v>
      </c>
      <c r="M164" s="247"/>
      <c r="N164" s="248">
        <f t="shared" si="2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26"/>
        <v>0</v>
      </c>
      <c r="X164" s="166">
        <v>2.1940732265446199</v>
      </c>
      <c r="Y164" s="166">
        <f t="shared" si="27"/>
        <v>2.8764299999999965</v>
      </c>
      <c r="Z164" s="166">
        <v>0</v>
      </c>
      <c r="AA164" s="167">
        <f t="shared" si="28"/>
        <v>0</v>
      </c>
      <c r="AR164" s="14" t="s">
        <v>220</v>
      </c>
      <c r="AT164" s="14" t="s">
        <v>217</v>
      </c>
      <c r="AU164" s="14" t="s">
        <v>80</v>
      </c>
      <c r="AY164" s="14" t="s">
        <v>216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80</v>
      </c>
      <c r="BK164" s="110">
        <f t="shared" si="34"/>
        <v>0</v>
      </c>
      <c r="BL164" s="14" t="s">
        <v>220</v>
      </c>
      <c r="BM164" s="14" t="s">
        <v>274</v>
      </c>
    </row>
    <row r="165" spans="2:65" s="1" customFormat="1" ht="44.25" customHeight="1" x14ac:dyDescent="0.3">
      <c r="B165" s="132"/>
      <c r="C165" s="161" t="s">
        <v>284</v>
      </c>
      <c r="D165" s="161" t="s">
        <v>217</v>
      </c>
      <c r="E165" s="162"/>
      <c r="F165" s="246" t="s">
        <v>447</v>
      </c>
      <c r="G165" s="247"/>
      <c r="H165" s="247"/>
      <c r="I165" s="247"/>
      <c r="J165" s="163" t="s">
        <v>219</v>
      </c>
      <c r="K165" s="164">
        <v>4.1399999999999997</v>
      </c>
      <c r="L165" s="233">
        <v>0</v>
      </c>
      <c r="M165" s="247"/>
      <c r="N165" s="248">
        <f t="shared" si="2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26"/>
        <v>0</v>
      </c>
      <c r="X165" s="166">
        <v>0</v>
      </c>
      <c r="Y165" s="166">
        <f t="shared" si="27"/>
        <v>0</v>
      </c>
      <c r="Z165" s="166">
        <v>0</v>
      </c>
      <c r="AA165" s="167">
        <f t="shared" si="28"/>
        <v>0</v>
      </c>
      <c r="AR165" s="14" t="s">
        <v>220</v>
      </c>
      <c r="AT165" s="14" t="s">
        <v>217</v>
      </c>
      <c r="AU165" s="14" t="s">
        <v>80</v>
      </c>
      <c r="AY165" s="14" t="s">
        <v>216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80</v>
      </c>
      <c r="BK165" s="110">
        <f t="shared" si="34"/>
        <v>0</v>
      </c>
      <c r="BL165" s="14" t="s">
        <v>220</v>
      </c>
      <c r="BM165" s="14" t="s">
        <v>276</v>
      </c>
    </row>
    <row r="166" spans="2:65" s="1" customFormat="1" ht="44.25" customHeight="1" x14ac:dyDescent="0.3">
      <c r="B166" s="132"/>
      <c r="C166" s="161" t="s">
        <v>286</v>
      </c>
      <c r="D166" s="161" t="s">
        <v>217</v>
      </c>
      <c r="E166" s="162"/>
      <c r="F166" s="246" t="s">
        <v>450</v>
      </c>
      <c r="G166" s="247"/>
      <c r="H166" s="247"/>
      <c r="I166" s="247"/>
      <c r="J166" s="163" t="s">
        <v>219</v>
      </c>
      <c r="K166" s="164">
        <v>1.3109999999999999</v>
      </c>
      <c r="L166" s="233">
        <v>0</v>
      </c>
      <c r="M166" s="247"/>
      <c r="N166" s="248">
        <f t="shared" si="2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26"/>
        <v>0</v>
      </c>
      <c r="X166" s="166">
        <v>0</v>
      </c>
      <c r="Y166" s="166">
        <f t="shared" si="27"/>
        <v>0</v>
      </c>
      <c r="Z166" s="166">
        <v>0</v>
      </c>
      <c r="AA166" s="167">
        <f t="shared" si="28"/>
        <v>0</v>
      </c>
      <c r="AR166" s="14" t="s">
        <v>220</v>
      </c>
      <c r="AT166" s="14" t="s">
        <v>217</v>
      </c>
      <c r="AU166" s="14" t="s">
        <v>80</v>
      </c>
      <c r="AY166" s="14" t="s">
        <v>216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80</v>
      </c>
      <c r="BK166" s="110">
        <f t="shared" si="34"/>
        <v>0</v>
      </c>
      <c r="BL166" s="14" t="s">
        <v>220</v>
      </c>
      <c r="BM166" s="14" t="s">
        <v>278</v>
      </c>
    </row>
    <row r="167" spans="2:65" s="1" customFormat="1" ht="44.25" customHeight="1" x14ac:dyDescent="0.3">
      <c r="B167" s="132"/>
      <c r="C167" s="161" t="s">
        <v>289</v>
      </c>
      <c r="D167" s="161" t="s">
        <v>217</v>
      </c>
      <c r="E167" s="162"/>
      <c r="F167" s="246" t="s">
        <v>452</v>
      </c>
      <c r="G167" s="247"/>
      <c r="H167" s="247"/>
      <c r="I167" s="247"/>
      <c r="J167" s="163" t="s">
        <v>219</v>
      </c>
      <c r="K167" s="164">
        <v>1.3109999999999999</v>
      </c>
      <c r="L167" s="233">
        <v>0</v>
      </c>
      <c r="M167" s="247"/>
      <c r="N167" s="248">
        <f t="shared" si="2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26"/>
        <v>0</v>
      </c>
      <c r="X167" s="166">
        <v>0</v>
      </c>
      <c r="Y167" s="166">
        <f t="shared" si="27"/>
        <v>0</v>
      </c>
      <c r="Z167" s="166">
        <v>0</v>
      </c>
      <c r="AA167" s="167">
        <f t="shared" si="28"/>
        <v>0</v>
      </c>
      <c r="AR167" s="14" t="s">
        <v>220</v>
      </c>
      <c r="AT167" s="14" t="s">
        <v>217</v>
      </c>
      <c r="AU167" s="14" t="s">
        <v>80</v>
      </c>
      <c r="AY167" s="14" t="s">
        <v>216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80</v>
      </c>
      <c r="BK167" s="110">
        <f t="shared" si="34"/>
        <v>0</v>
      </c>
      <c r="BL167" s="14" t="s">
        <v>220</v>
      </c>
      <c r="BM167" s="14" t="s">
        <v>280</v>
      </c>
    </row>
    <row r="168" spans="2:65" s="1" customFormat="1" ht="44.25" customHeight="1" x14ac:dyDescent="0.3">
      <c r="B168" s="132"/>
      <c r="C168" s="161" t="s">
        <v>291</v>
      </c>
      <c r="D168" s="161" t="s">
        <v>217</v>
      </c>
      <c r="E168" s="162"/>
      <c r="F168" s="246" t="s">
        <v>456</v>
      </c>
      <c r="G168" s="247"/>
      <c r="H168" s="247"/>
      <c r="I168" s="247"/>
      <c r="J168" s="163" t="s">
        <v>245</v>
      </c>
      <c r="K168" s="164">
        <v>7.0000000000000007E-2</v>
      </c>
      <c r="L168" s="233">
        <v>0</v>
      </c>
      <c r="M168" s="247"/>
      <c r="N168" s="248">
        <f t="shared" si="2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26"/>
        <v>0</v>
      </c>
      <c r="X168" s="166">
        <v>1.2030000000000001</v>
      </c>
      <c r="Y168" s="166">
        <f t="shared" si="27"/>
        <v>8.4210000000000007E-2</v>
      </c>
      <c r="Z168" s="166">
        <v>0</v>
      </c>
      <c r="AA168" s="167">
        <f t="shared" si="28"/>
        <v>0</v>
      </c>
      <c r="AR168" s="14" t="s">
        <v>220</v>
      </c>
      <c r="AT168" s="14" t="s">
        <v>217</v>
      </c>
      <c r="AU168" s="14" t="s">
        <v>80</v>
      </c>
      <c r="AY168" s="14" t="s">
        <v>216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80</v>
      </c>
      <c r="BK168" s="110">
        <f t="shared" si="34"/>
        <v>0</v>
      </c>
      <c r="BL168" s="14" t="s">
        <v>220</v>
      </c>
      <c r="BM168" s="14" t="s">
        <v>282</v>
      </c>
    </row>
    <row r="169" spans="2:65" s="10" customFormat="1" ht="29.85" customHeight="1" x14ac:dyDescent="0.3">
      <c r="B169" s="150"/>
      <c r="C169" s="151"/>
      <c r="D169" s="160" t="s">
        <v>1277</v>
      </c>
      <c r="E169" s="160"/>
      <c r="F169" s="160"/>
      <c r="G169" s="160"/>
      <c r="H169" s="160"/>
      <c r="I169" s="160"/>
      <c r="J169" s="160"/>
      <c r="K169" s="160"/>
      <c r="L169" s="160"/>
      <c r="M169" s="160"/>
      <c r="N169" s="242">
        <f>BK169</f>
        <v>0</v>
      </c>
      <c r="O169" s="243"/>
      <c r="P169" s="243"/>
      <c r="Q169" s="243"/>
      <c r="R169" s="153"/>
      <c r="T169" s="154"/>
      <c r="U169" s="151"/>
      <c r="V169" s="151"/>
      <c r="W169" s="155">
        <f>SUM(W170:W173)</f>
        <v>0</v>
      </c>
      <c r="X169" s="151"/>
      <c r="Y169" s="155">
        <f>SUM(Y170:Y173)</f>
        <v>4.5499999999999999E-2</v>
      </c>
      <c r="Z169" s="151"/>
      <c r="AA169" s="156">
        <f>SUM(AA170:AA173)</f>
        <v>0</v>
      </c>
      <c r="AR169" s="157" t="s">
        <v>76</v>
      </c>
      <c r="AT169" s="158" t="s">
        <v>68</v>
      </c>
      <c r="AU169" s="158" t="s">
        <v>76</v>
      </c>
      <c r="AY169" s="157" t="s">
        <v>216</v>
      </c>
      <c r="BK169" s="159">
        <f>SUM(BK170:BK173)</f>
        <v>0</v>
      </c>
    </row>
    <row r="170" spans="2:65" s="1" customFormat="1" ht="31.5" customHeight="1" x14ac:dyDescent="0.3">
      <c r="B170" s="132"/>
      <c r="C170" s="161" t="s">
        <v>293</v>
      </c>
      <c r="D170" s="161" t="s">
        <v>217</v>
      </c>
      <c r="E170" s="162"/>
      <c r="F170" s="246" t="s">
        <v>1576</v>
      </c>
      <c r="G170" s="247"/>
      <c r="H170" s="247"/>
      <c r="I170" s="247"/>
      <c r="J170" s="163" t="s">
        <v>297</v>
      </c>
      <c r="K170" s="164">
        <v>1</v>
      </c>
      <c r="L170" s="233">
        <v>0</v>
      </c>
      <c r="M170" s="247"/>
      <c r="N170" s="248">
        <f>ROUND(L170*K170,2)</f>
        <v>0</v>
      </c>
      <c r="O170" s="247"/>
      <c r="P170" s="247"/>
      <c r="Q170" s="247"/>
      <c r="R170" s="134"/>
      <c r="T170" s="165" t="s">
        <v>3</v>
      </c>
      <c r="U170" s="40" t="s">
        <v>36</v>
      </c>
      <c r="V170" s="32"/>
      <c r="W170" s="166">
        <f>V170*K170</f>
        <v>0</v>
      </c>
      <c r="X170" s="166">
        <v>4.1999999999999997E-3</v>
      </c>
      <c r="Y170" s="166">
        <f>X170*K170</f>
        <v>4.1999999999999997E-3</v>
      </c>
      <c r="Z170" s="166">
        <v>0</v>
      </c>
      <c r="AA170" s="167">
        <f>Z170*K170</f>
        <v>0</v>
      </c>
      <c r="AR170" s="14" t="s">
        <v>220</v>
      </c>
      <c r="AT170" s="14" t="s">
        <v>217</v>
      </c>
      <c r="AU170" s="14" t="s">
        <v>80</v>
      </c>
      <c r="AY170" s="14" t="s">
        <v>216</v>
      </c>
      <c r="BE170" s="110">
        <f>IF(U170="základná",N170,0)</f>
        <v>0</v>
      </c>
      <c r="BF170" s="110">
        <f>IF(U170="znížená",N170,0)</f>
        <v>0</v>
      </c>
      <c r="BG170" s="110">
        <f>IF(U170="zákl. prenesená",N170,0)</f>
        <v>0</v>
      </c>
      <c r="BH170" s="110">
        <f>IF(U170="zníž. prenesená",N170,0)</f>
        <v>0</v>
      </c>
      <c r="BI170" s="110">
        <f>IF(U170="nulová",N170,0)</f>
        <v>0</v>
      </c>
      <c r="BJ170" s="14" t="s">
        <v>80</v>
      </c>
      <c r="BK170" s="110">
        <f>ROUND(L170*K170,2)</f>
        <v>0</v>
      </c>
      <c r="BL170" s="14" t="s">
        <v>220</v>
      </c>
      <c r="BM170" s="14" t="s">
        <v>284</v>
      </c>
    </row>
    <row r="171" spans="2:65" s="1" customFormat="1" ht="31.5" customHeight="1" x14ac:dyDescent="0.3">
      <c r="B171" s="132"/>
      <c r="C171" s="161" t="s">
        <v>295</v>
      </c>
      <c r="D171" s="161" t="s">
        <v>217</v>
      </c>
      <c r="E171" s="162"/>
      <c r="F171" s="246" t="s">
        <v>1577</v>
      </c>
      <c r="G171" s="247"/>
      <c r="H171" s="247"/>
      <c r="I171" s="247"/>
      <c r="J171" s="163" t="s">
        <v>297</v>
      </c>
      <c r="K171" s="164">
        <v>1</v>
      </c>
      <c r="L171" s="233">
        <v>0</v>
      </c>
      <c r="M171" s="247"/>
      <c r="N171" s="248">
        <f>ROUND(L171*K171,2)</f>
        <v>0</v>
      </c>
      <c r="O171" s="247"/>
      <c r="P171" s="247"/>
      <c r="Q171" s="247"/>
      <c r="R171" s="134"/>
      <c r="T171" s="165" t="s">
        <v>3</v>
      </c>
      <c r="U171" s="40" t="s">
        <v>36</v>
      </c>
      <c r="V171" s="32"/>
      <c r="W171" s="166">
        <f>V171*K171</f>
        <v>0</v>
      </c>
      <c r="X171" s="166">
        <v>6.3E-3</v>
      </c>
      <c r="Y171" s="166">
        <f>X171*K171</f>
        <v>6.3E-3</v>
      </c>
      <c r="Z171" s="166">
        <v>0</v>
      </c>
      <c r="AA171" s="167">
        <f>Z171*K171</f>
        <v>0</v>
      </c>
      <c r="AR171" s="14" t="s">
        <v>220</v>
      </c>
      <c r="AT171" s="14" t="s">
        <v>217</v>
      </c>
      <c r="AU171" s="14" t="s">
        <v>80</v>
      </c>
      <c r="AY171" s="14" t="s">
        <v>216</v>
      </c>
      <c r="BE171" s="110">
        <f>IF(U171="základná",N171,0)</f>
        <v>0</v>
      </c>
      <c r="BF171" s="110">
        <f>IF(U171="znížená",N171,0)</f>
        <v>0</v>
      </c>
      <c r="BG171" s="110">
        <f>IF(U171="zákl. prenesená",N171,0)</f>
        <v>0</v>
      </c>
      <c r="BH171" s="110">
        <f>IF(U171="zníž. prenesená",N171,0)</f>
        <v>0</v>
      </c>
      <c r="BI171" s="110">
        <f>IF(U171="nulová",N171,0)</f>
        <v>0</v>
      </c>
      <c r="BJ171" s="14" t="s">
        <v>80</v>
      </c>
      <c r="BK171" s="110">
        <f>ROUND(L171*K171,2)</f>
        <v>0</v>
      </c>
      <c r="BL171" s="14" t="s">
        <v>220</v>
      </c>
      <c r="BM171" s="14" t="s">
        <v>286</v>
      </c>
    </row>
    <row r="172" spans="2:65" s="1" customFormat="1" ht="22.5" customHeight="1" x14ac:dyDescent="0.3">
      <c r="B172" s="132"/>
      <c r="C172" s="168" t="s">
        <v>298</v>
      </c>
      <c r="D172" s="168" t="s">
        <v>250</v>
      </c>
      <c r="E172" s="169"/>
      <c r="F172" s="251" t="s">
        <v>1578</v>
      </c>
      <c r="G172" s="252"/>
      <c r="H172" s="252"/>
      <c r="I172" s="252"/>
      <c r="J172" s="170" t="s">
        <v>297</v>
      </c>
      <c r="K172" s="171">
        <v>1</v>
      </c>
      <c r="L172" s="253">
        <v>0</v>
      </c>
      <c r="M172" s="252"/>
      <c r="N172" s="254">
        <f>ROUND(L172*K172,2)</f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>V172*K172</f>
        <v>0</v>
      </c>
      <c r="X172" s="166">
        <v>3.5000000000000003E-2</v>
      </c>
      <c r="Y172" s="166">
        <f>X172*K172</f>
        <v>3.5000000000000003E-2</v>
      </c>
      <c r="Z172" s="166">
        <v>0</v>
      </c>
      <c r="AA172" s="167">
        <f>Z172*K172</f>
        <v>0</v>
      </c>
      <c r="AR172" s="14" t="s">
        <v>230</v>
      </c>
      <c r="AT172" s="14" t="s">
        <v>250</v>
      </c>
      <c r="AU172" s="14" t="s">
        <v>80</v>
      </c>
      <c r="AY172" s="14" t="s">
        <v>216</v>
      </c>
      <c r="BE172" s="110">
        <f>IF(U172="základná",N172,0)</f>
        <v>0</v>
      </c>
      <c r="BF172" s="110">
        <f>IF(U172="znížená",N172,0)</f>
        <v>0</v>
      </c>
      <c r="BG172" s="110">
        <f>IF(U172="zákl. prenesená",N172,0)</f>
        <v>0</v>
      </c>
      <c r="BH172" s="110">
        <f>IF(U172="zníž. prenesená",N172,0)</f>
        <v>0</v>
      </c>
      <c r="BI172" s="110">
        <f>IF(U172="nulová",N172,0)</f>
        <v>0</v>
      </c>
      <c r="BJ172" s="14" t="s">
        <v>80</v>
      </c>
      <c r="BK172" s="110">
        <f>ROUND(L172*K172,2)</f>
        <v>0</v>
      </c>
      <c r="BL172" s="14" t="s">
        <v>220</v>
      </c>
      <c r="BM172" s="14" t="s">
        <v>289</v>
      </c>
    </row>
    <row r="173" spans="2:65" s="1" customFormat="1" ht="22.5" customHeight="1" x14ac:dyDescent="0.3">
      <c r="B173" s="132"/>
      <c r="C173" s="168" t="s">
        <v>300</v>
      </c>
      <c r="D173" s="168" t="s">
        <v>250</v>
      </c>
      <c r="E173" s="169"/>
      <c r="F173" s="251" t="s">
        <v>1579</v>
      </c>
      <c r="G173" s="252"/>
      <c r="H173" s="252"/>
      <c r="I173" s="252"/>
      <c r="J173" s="170" t="s">
        <v>297</v>
      </c>
      <c r="K173" s="171">
        <v>1</v>
      </c>
      <c r="L173" s="253">
        <v>0</v>
      </c>
      <c r="M173" s="252"/>
      <c r="N173" s="254">
        <f>ROUND(L173*K173,2)</f>
        <v>0</v>
      </c>
      <c r="O173" s="247"/>
      <c r="P173" s="247"/>
      <c r="Q173" s="247"/>
      <c r="R173" s="134"/>
      <c r="T173" s="165" t="s">
        <v>3</v>
      </c>
      <c r="U173" s="40" t="s">
        <v>36</v>
      </c>
      <c r="V173" s="32"/>
      <c r="W173" s="166">
        <f>V173*K173</f>
        <v>0</v>
      </c>
      <c r="X173" s="166">
        <v>0</v>
      </c>
      <c r="Y173" s="166">
        <f>X173*K173</f>
        <v>0</v>
      </c>
      <c r="Z173" s="166">
        <v>0</v>
      </c>
      <c r="AA173" s="167">
        <f>Z173*K173</f>
        <v>0</v>
      </c>
      <c r="AR173" s="14" t="s">
        <v>230</v>
      </c>
      <c r="AT173" s="14" t="s">
        <v>250</v>
      </c>
      <c r="AU173" s="14" t="s">
        <v>80</v>
      </c>
      <c r="AY173" s="14" t="s">
        <v>216</v>
      </c>
      <c r="BE173" s="110">
        <f>IF(U173="základná",N173,0)</f>
        <v>0</v>
      </c>
      <c r="BF173" s="110">
        <f>IF(U173="znížená",N173,0)</f>
        <v>0</v>
      </c>
      <c r="BG173" s="110">
        <f>IF(U173="zákl. prenesená",N173,0)</f>
        <v>0</v>
      </c>
      <c r="BH173" s="110">
        <f>IF(U173="zníž. prenesená",N173,0)</f>
        <v>0</v>
      </c>
      <c r="BI173" s="110">
        <f>IF(U173="nulová",N173,0)</f>
        <v>0</v>
      </c>
      <c r="BJ173" s="14" t="s">
        <v>80</v>
      </c>
      <c r="BK173" s="110">
        <f>ROUND(L173*K173,2)</f>
        <v>0</v>
      </c>
      <c r="BL173" s="14" t="s">
        <v>220</v>
      </c>
      <c r="BM173" s="14" t="s">
        <v>291</v>
      </c>
    </row>
    <row r="174" spans="2:65" s="10" customFormat="1" ht="29.85" customHeight="1" x14ac:dyDescent="0.3">
      <c r="B174" s="150"/>
      <c r="C174" s="151"/>
      <c r="D174" s="160" t="s">
        <v>175</v>
      </c>
      <c r="E174" s="160"/>
      <c r="F174" s="160"/>
      <c r="G174" s="160"/>
      <c r="H174" s="160"/>
      <c r="I174" s="160"/>
      <c r="J174" s="160"/>
      <c r="K174" s="160"/>
      <c r="L174" s="160"/>
      <c r="M174" s="160"/>
      <c r="N174" s="242">
        <f>BK174</f>
        <v>0</v>
      </c>
      <c r="O174" s="243"/>
      <c r="P174" s="243"/>
      <c r="Q174" s="243"/>
      <c r="R174" s="153"/>
      <c r="T174" s="154"/>
      <c r="U174" s="151"/>
      <c r="V174" s="151"/>
      <c r="W174" s="155">
        <f>SUM(W175:W177)</f>
        <v>0</v>
      </c>
      <c r="X174" s="151"/>
      <c r="Y174" s="155">
        <f>SUM(Y175:Y177)</f>
        <v>4.4000000000000002E-4</v>
      </c>
      <c r="Z174" s="151"/>
      <c r="AA174" s="156">
        <f>SUM(AA175:AA177)</f>
        <v>0</v>
      </c>
      <c r="AR174" s="157" t="s">
        <v>76</v>
      </c>
      <c r="AT174" s="158" t="s">
        <v>68</v>
      </c>
      <c r="AU174" s="158" t="s">
        <v>76</v>
      </c>
      <c r="AY174" s="157" t="s">
        <v>216</v>
      </c>
      <c r="BK174" s="159">
        <f>SUM(BK175:BK177)</f>
        <v>0</v>
      </c>
    </row>
    <row r="175" spans="2:65" s="1" customFormat="1" ht="22.5" customHeight="1" x14ac:dyDescent="0.3">
      <c r="B175" s="132"/>
      <c r="C175" s="161" t="s">
        <v>302</v>
      </c>
      <c r="D175" s="161" t="s">
        <v>217</v>
      </c>
      <c r="E175" s="162"/>
      <c r="F175" s="246" t="s">
        <v>1580</v>
      </c>
      <c r="G175" s="247"/>
      <c r="H175" s="247"/>
      <c r="I175" s="247"/>
      <c r="J175" s="163" t="s">
        <v>262</v>
      </c>
      <c r="K175" s="164">
        <v>18.399999999999999</v>
      </c>
      <c r="L175" s="233">
        <v>0</v>
      </c>
      <c r="M175" s="247"/>
      <c r="N175" s="248">
        <f>ROUND(L175*K175,2)</f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>V175*K175</f>
        <v>0</v>
      </c>
      <c r="X175" s="166">
        <v>0</v>
      </c>
      <c r="Y175" s="166">
        <f>X175*K175</f>
        <v>0</v>
      </c>
      <c r="Z175" s="166">
        <v>0</v>
      </c>
      <c r="AA175" s="167">
        <f>Z175*K175</f>
        <v>0</v>
      </c>
      <c r="AR175" s="14" t="s">
        <v>220</v>
      </c>
      <c r="AT175" s="14" t="s">
        <v>217</v>
      </c>
      <c r="AU175" s="14" t="s">
        <v>80</v>
      </c>
      <c r="AY175" s="14" t="s">
        <v>216</v>
      </c>
      <c r="BE175" s="110">
        <f>IF(U175="základná",N175,0)</f>
        <v>0</v>
      </c>
      <c r="BF175" s="110">
        <f>IF(U175="znížená",N175,0)</f>
        <v>0</v>
      </c>
      <c r="BG175" s="110">
        <f>IF(U175="zákl. prenesená",N175,0)</f>
        <v>0</v>
      </c>
      <c r="BH175" s="110">
        <f>IF(U175="zníž. prenesená",N175,0)</f>
        <v>0</v>
      </c>
      <c r="BI175" s="110">
        <f>IF(U175="nulová",N175,0)</f>
        <v>0</v>
      </c>
      <c r="BJ175" s="14" t="s">
        <v>80</v>
      </c>
      <c r="BK175" s="110">
        <f>ROUND(L175*K175,2)</f>
        <v>0</v>
      </c>
      <c r="BL175" s="14" t="s">
        <v>220</v>
      </c>
      <c r="BM175" s="14" t="s">
        <v>293</v>
      </c>
    </row>
    <row r="176" spans="2:65" s="1" customFormat="1" ht="44.25" customHeight="1" x14ac:dyDescent="0.3">
      <c r="B176" s="132"/>
      <c r="C176" s="161" t="s">
        <v>304</v>
      </c>
      <c r="D176" s="161" t="s">
        <v>217</v>
      </c>
      <c r="E176" s="162"/>
      <c r="F176" s="246" t="s">
        <v>1306</v>
      </c>
      <c r="G176" s="247"/>
      <c r="H176" s="247"/>
      <c r="I176" s="247"/>
      <c r="J176" s="163" t="s">
        <v>297</v>
      </c>
      <c r="K176" s="164">
        <v>1</v>
      </c>
      <c r="L176" s="233">
        <v>0</v>
      </c>
      <c r="M176" s="247"/>
      <c r="N176" s="248">
        <f>ROUND(L176*K176,2)</f>
        <v>0</v>
      </c>
      <c r="O176" s="247"/>
      <c r="P176" s="247"/>
      <c r="Q176" s="247"/>
      <c r="R176" s="134"/>
      <c r="T176" s="165" t="s">
        <v>3</v>
      </c>
      <c r="U176" s="40" t="s">
        <v>36</v>
      </c>
      <c r="V176" s="32"/>
      <c r="W176" s="166">
        <f>V176*K176</f>
        <v>0</v>
      </c>
      <c r="X176" s="166">
        <v>4.4000000000000002E-4</v>
      </c>
      <c r="Y176" s="166">
        <f>X176*K176</f>
        <v>4.4000000000000002E-4</v>
      </c>
      <c r="Z176" s="166">
        <v>0</v>
      </c>
      <c r="AA176" s="167">
        <f>Z176*K176</f>
        <v>0</v>
      </c>
      <c r="AR176" s="14" t="s">
        <v>220</v>
      </c>
      <c r="AT176" s="14" t="s">
        <v>217</v>
      </c>
      <c r="AU176" s="14" t="s">
        <v>80</v>
      </c>
      <c r="AY176" s="14" t="s">
        <v>216</v>
      </c>
      <c r="BE176" s="110">
        <f>IF(U176="základná",N176,0)</f>
        <v>0</v>
      </c>
      <c r="BF176" s="110">
        <f>IF(U176="znížená",N176,0)</f>
        <v>0</v>
      </c>
      <c r="BG176" s="110">
        <f>IF(U176="zákl. prenesená",N176,0)</f>
        <v>0</v>
      </c>
      <c r="BH176" s="110">
        <f>IF(U176="zníž. prenesená",N176,0)</f>
        <v>0</v>
      </c>
      <c r="BI176" s="110">
        <f>IF(U176="nulová",N176,0)</f>
        <v>0</v>
      </c>
      <c r="BJ176" s="14" t="s">
        <v>80</v>
      </c>
      <c r="BK176" s="110">
        <f>ROUND(L176*K176,2)</f>
        <v>0</v>
      </c>
      <c r="BL176" s="14" t="s">
        <v>220</v>
      </c>
      <c r="BM176" s="14" t="s">
        <v>295</v>
      </c>
    </row>
    <row r="177" spans="2:65" s="1" customFormat="1" ht="22.5" customHeight="1" x14ac:dyDescent="0.3">
      <c r="B177" s="132"/>
      <c r="C177" s="168" t="s">
        <v>306</v>
      </c>
      <c r="D177" s="168" t="s">
        <v>250</v>
      </c>
      <c r="E177" s="169"/>
      <c r="F177" s="251" t="s">
        <v>1581</v>
      </c>
      <c r="G177" s="252"/>
      <c r="H177" s="252"/>
      <c r="I177" s="252"/>
      <c r="J177" s="170" t="s">
        <v>297</v>
      </c>
      <c r="K177" s="171">
        <v>1</v>
      </c>
      <c r="L177" s="253">
        <v>0</v>
      </c>
      <c r="M177" s="252"/>
      <c r="N177" s="254">
        <f>ROUND(L177*K177,2)</f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4" t="s">
        <v>230</v>
      </c>
      <c r="AT177" s="14" t="s">
        <v>250</v>
      </c>
      <c r="AU177" s="14" t="s">
        <v>80</v>
      </c>
      <c r="AY177" s="14" t="s">
        <v>216</v>
      </c>
      <c r="BE177" s="110">
        <f>IF(U177="základná",N177,0)</f>
        <v>0</v>
      </c>
      <c r="BF177" s="110">
        <f>IF(U177="znížená",N177,0)</f>
        <v>0</v>
      </c>
      <c r="BG177" s="110">
        <f>IF(U177="zákl. prenesená",N177,0)</f>
        <v>0</v>
      </c>
      <c r="BH177" s="110">
        <f>IF(U177="zníž. prenesená",N177,0)</f>
        <v>0</v>
      </c>
      <c r="BI177" s="110">
        <f>IF(U177="nulová",N177,0)</f>
        <v>0</v>
      </c>
      <c r="BJ177" s="14" t="s">
        <v>80</v>
      </c>
      <c r="BK177" s="110">
        <f>ROUND(L177*K177,2)</f>
        <v>0</v>
      </c>
      <c r="BL177" s="14" t="s">
        <v>220</v>
      </c>
      <c r="BM177" s="14" t="s">
        <v>298</v>
      </c>
    </row>
    <row r="178" spans="2:65" s="10" customFormat="1" ht="29.85" customHeight="1" x14ac:dyDescent="0.3">
      <c r="B178" s="150"/>
      <c r="C178" s="151"/>
      <c r="D178" s="160" t="s">
        <v>176</v>
      </c>
      <c r="E178" s="160"/>
      <c r="F178" s="160"/>
      <c r="G178" s="160"/>
      <c r="H178" s="160"/>
      <c r="I178" s="160"/>
      <c r="J178" s="160"/>
      <c r="K178" s="160"/>
      <c r="L178" s="160"/>
      <c r="M178" s="160"/>
      <c r="N178" s="242">
        <f>BK178</f>
        <v>0</v>
      </c>
      <c r="O178" s="243"/>
      <c r="P178" s="243"/>
      <c r="Q178" s="243"/>
      <c r="R178" s="153"/>
      <c r="T178" s="154"/>
      <c r="U178" s="151"/>
      <c r="V178" s="151"/>
      <c r="W178" s="155">
        <f>W179</f>
        <v>0</v>
      </c>
      <c r="X178" s="151"/>
      <c r="Y178" s="155">
        <f>Y179</f>
        <v>0</v>
      </c>
      <c r="Z178" s="151"/>
      <c r="AA178" s="156">
        <f>AA179</f>
        <v>0</v>
      </c>
      <c r="AR178" s="157" t="s">
        <v>76</v>
      </c>
      <c r="AT178" s="158" t="s">
        <v>68</v>
      </c>
      <c r="AU178" s="158" t="s">
        <v>76</v>
      </c>
      <c r="AY178" s="157" t="s">
        <v>216</v>
      </c>
      <c r="BK178" s="159">
        <f>BK179</f>
        <v>0</v>
      </c>
    </row>
    <row r="179" spans="2:65" s="1" customFormat="1" ht="44.25" customHeight="1" x14ac:dyDescent="0.3">
      <c r="B179" s="132"/>
      <c r="C179" s="161" t="s">
        <v>308</v>
      </c>
      <c r="D179" s="161" t="s">
        <v>217</v>
      </c>
      <c r="E179" s="162"/>
      <c r="F179" s="246" t="s">
        <v>1582</v>
      </c>
      <c r="G179" s="247"/>
      <c r="H179" s="247"/>
      <c r="I179" s="247"/>
      <c r="J179" s="163" t="s">
        <v>245</v>
      </c>
      <c r="K179" s="164">
        <v>77.185000000000002</v>
      </c>
      <c r="L179" s="233">
        <v>0</v>
      </c>
      <c r="M179" s="247"/>
      <c r="N179" s="248">
        <f>ROUND(L179*K179,2)</f>
        <v>0</v>
      </c>
      <c r="O179" s="247"/>
      <c r="P179" s="247"/>
      <c r="Q179" s="247"/>
      <c r="R179" s="134"/>
      <c r="T179" s="165" t="s">
        <v>3</v>
      </c>
      <c r="U179" s="40" t="s">
        <v>36</v>
      </c>
      <c r="V179" s="32"/>
      <c r="W179" s="166">
        <f>V179*K179</f>
        <v>0</v>
      </c>
      <c r="X179" s="166">
        <v>0</v>
      </c>
      <c r="Y179" s="166">
        <f>X179*K179</f>
        <v>0</v>
      </c>
      <c r="Z179" s="166">
        <v>0</v>
      </c>
      <c r="AA179" s="167">
        <f>Z179*K179</f>
        <v>0</v>
      </c>
      <c r="AR179" s="14" t="s">
        <v>220</v>
      </c>
      <c r="AT179" s="14" t="s">
        <v>217</v>
      </c>
      <c r="AU179" s="14" t="s">
        <v>80</v>
      </c>
      <c r="AY179" s="14" t="s">
        <v>216</v>
      </c>
      <c r="BE179" s="110">
        <f>IF(U179="základná",N179,0)</f>
        <v>0</v>
      </c>
      <c r="BF179" s="110">
        <f>IF(U179="znížená",N179,0)</f>
        <v>0</v>
      </c>
      <c r="BG179" s="110">
        <f>IF(U179="zákl. prenesená",N179,0)</f>
        <v>0</v>
      </c>
      <c r="BH179" s="110">
        <f>IF(U179="zníž. prenesená",N179,0)</f>
        <v>0</v>
      </c>
      <c r="BI179" s="110">
        <f>IF(U179="nulová",N179,0)</f>
        <v>0</v>
      </c>
      <c r="BJ179" s="14" t="s">
        <v>80</v>
      </c>
      <c r="BK179" s="110">
        <f>ROUND(L179*K179,2)</f>
        <v>0</v>
      </c>
      <c r="BL179" s="14" t="s">
        <v>220</v>
      </c>
      <c r="BM179" s="14" t="s">
        <v>300</v>
      </c>
    </row>
    <row r="180" spans="2:65" s="10" customFormat="1" ht="37.35" customHeight="1" x14ac:dyDescent="0.35">
      <c r="B180" s="150"/>
      <c r="C180" s="151"/>
      <c r="D180" s="152" t="s">
        <v>177</v>
      </c>
      <c r="E180" s="152"/>
      <c r="F180" s="152"/>
      <c r="G180" s="152"/>
      <c r="H180" s="152"/>
      <c r="I180" s="152"/>
      <c r="J180" s="152"/>
      <c r="K180" s="152"/>
      <c r="L180" s="152"/>
      <c r="M180" s="152"/>
      <c r="N180" s="244">
        <f>BK180</f>
        <v>0</v>
      </c>
      <c r="O180" s="245"/>
      <c r="P180" s="245"/>
      <c r="Q180" s="245"/>
      <c r="R180" s="153"/>
      <c r="T180" s="154"/>
      <c r="U180" s="151"/>
      <c r="V180" s="151"/>
      <c r="W180" s="155">
        <f>W181+W194+W199</f>
        <v>0</v>
      </c>
      <c r="X180" s="151"/>
      <c r="Y180" s="155">
        <f>Y181+Y194+Y199</f>
        <v>0.40491999999999956</v>
      </c>
      <c r="Z180" s="151"/>
      <c r="AA180" s="156">
        <f>AA181+AA194+AA199</f>
        <v>0</v>
      </c>
      <c r="AR180" s="157" t="s">
        <v>80</v>
      </c>
      <c r="AT180" s="158" t="s">
        <v>68</v>
      </c>
      <c r="AU180" s="158" t="s">
        <v>69</v>
      </c>
      <c r="AY180" s="157" t="s">
        <v>216</v>
      </c>
      <c r="BK180" s="159">
        <f>BK181+BK194+BK199</f>
        <v>0</v>
      </c>
    </row>
    <row r="181" spans="2:65" s="10" customFormat="1" ht="19.899999999999999" customHeight="1" x14ac:dyDescent="0.3">
      <c r="B181" s="150"/>
      <c r="C181" s="151"/>
      <c r="D181" s="160" t="s">
        <v>178</v>
      </c>
      <c r="E181" s="160"/>
      <c r="F181" s="160"/>
      <c r="G181" s="160"/>
      <c r="H181" s="160"/>
      <c r="I181" s="160"/>
      <c r="J181" s="160"/>
      <c r="K181" s="160"/>
      <c r="L181" s="160"/>
      <c r="M181" s="160"/>
      <c r="N181" s="240">
        <f>BK181</f>
        <v>0</v>
      </c>
      <c r="O181" s="241"/>
      <c r="P181" s="241"/>
      <c r="Q181" s="241"/>
      <c r="R181" s="153"/>
      <c r="T181" s="154"/>
      <c r="U181" s="151"/>
      <c r="V181" s="151"/>
      <c r="W181" s="155">
        <f>SUM(W182:W193)</f>
        <v>0</v>
      </c>
      <c r="X181" s="151"/>
      <c r="Y181" s="155">
        <f>SUM(Y182:Y193)</f>
        <v>0.30675999999999959</v>
      </c>
      <c r="Z181" s="151"/>
      <c r="AA181" s="156">
        <f>SUM(AA182:AA193)</f>
        <v>0</v>
      </c>
      <c r="AR181" s="157" t="s">
        <v>80</v>
      </c>
      <c r="AT181" s="158" t="s">
        <v>68</v>
      </c>
      <c r="AU181" s="158" t="s">
        <v>76</v>
      </c>
      <c r="AY181" s="157" t="s">
        <v>216</v>
      </c>
      <c r="BK181" s="159">
        <f>SUM(BK182:BK193)</f>
        <v>0</v>
      </c>
    </row>
    <row r="182" spans="2:65" s="1" customFormat="1" ht="44.25" customHeight="1" x14ac:dyDescent="0.3">
      <c r="B182" s="132"/>
      <c r="C182" s="161" t="s">
        <v>310</v>
      </c>
      <c r="D182" s="161" t="s">
        <v>217</v>
      </c>
      <c r="E182" s="162"/>
      <c r="F182" s="246" t="s">
        <v>1215</v>
      </c>
      <c r="G182" s="247"/>
      <c r="H182" s="247"/>
      <c r="I182" s="247"/>
      <c r="J182" s="163" t="s">
        <v>262</v>
      </c>
      <c r="K182" s="164">
        <v>18.86</v>
      </c>
      <c r="L182" s="233">
        <v>0</v>
      </c>
      <c r="M182" s="247"/>
      <c r="N182" s="248">
        <f t="shared" ref="N182:N193" si="35">ROUND(L182*K182,2)</f>
        <v>0</v>
      </c>
      <c r="O182" s="247"/>
      <c r="P182" s="247"/>
      <c r="Q182" s="247"/>
      <c r="R182" s="134"/>
      <c r="T182" s="165" t="s">
        <v>3</v>
      </c>
      <c r="U182" s="40" t="s">
        <v>36</v>
      </c>
      <c r="V182" s="32"/>
      <c r="W182" s="166">
        <f t="shared" ref="W182:W193" si="36">V182*K182</f>
        <v>0</v>
      </c>
      <c r="X182" s="166">
        <v>0</v>
      </c>
      <c r="Y182" s="166">
        <f t="shared" ref="Y182:Y193" si="37">X182*K182</f>
        <v>0</v>
      </c>
      <c r="Z182" s="166">
        <v>0</v>
      </c>
      <c r="AA182" s="167">
        <f t="shared" ref="AA182:AA193" si="38">Z182*K182</f>
        <v>0</v>
      </c>
      <c r="AR182" s="14" t="s">
        <v>247</v>
      </c>
      <c r="AT182" s="14" t="s">
        <v>217</v>
      </c>
      <c r="AU182" s="14" t="s">
        <v>80</v>
      </c>
      <c r="AY182" s="14" t="s">
        <v>216</v>
      </c>
      <c r="BE182" s="110">
        <f t="shared" ref="BE182:BE193" si="39">IF(U182="základná",N182,0)</f>
        <v>0</v>
      </c>
      <c r="BF182" s="110">
        <f t="shared" ref="BF182:BF193" si="40">IF(U182="znížená",N182,0)</f>
        <v>0</v>
      </c>
      <c r="BG182" s="110">
        <f t="shared" ref="BG182:BG193" si="41">IF(U182="zákl. prenesená",N182,0)</f>
        <v>0</v>
      </c>
      <c r="BH182" s="110">
        <f t="shared" ref="BH182:BH193" si="42">IF(U182="zníž. prenesená",N182,0)</f>
        <v>0</v>
      </c>
      <c r="BI182" s="110">
        <f t="shared" ref="BI182:BI193" si="43">IF(U182="nulová",N182,0)</f>
        <v>0</v>
      </c>
      <c r="BJ182" s="14" t="s">
        <v>80</v>
      </c>
      <c r="BK182" s="110">
        <f t="shared" ref="BK182:BK193" si="44">ROUND(L182*K182,2)</f>
        <v>0</v>
      </c>
      <c r="BL182" s="14" t="s">
        <v>247</v>
      </c>
      <c r="BM182" s="14" t="s">
        <v>302</v>
      </c>
    </row>
    <row r="183" spans="2:65" s="1" customFormat="1" ht="31.5" customHeight="1" x14ac:dyDescent="0.3">
      <c r="B183" s="132"/>
      <c r="C183" s="161" t="s">
        <v>312</v>
      </c>
      <c r="D183" s="161" t="s">
        <v>217</v>
      </c>
      <c r="E183" s="162"/>
      <c r="F183" s="246" t="s">
        <v>1583</v>
      </c>
      <c r="G183" s="247"/>
      <c r="H183" s="247"/>
      <c r="I183" s="247"/>
      <c r="J183" s="163" t="s">
        <v>262</v>
      </c>
      <c r="K183" s="164">
        <v>46.368000000000002</v>
      </c>
      <c r="L183" s="233">
        <v>0</v>
      </c>
      <c r="M183" s="247"/>
      <c r="N183" s="248">
        <f t="shared" si="35"/>
        <v>0</v>
      </c>
      <c r="O183" s="247"/>
      <c r="P183" s="247"/>
      <c r="Q183" s="247"/>
      <c r="R183" s="134"/>
      <c r="T183" s="165" t="s">
        <v>3</v>
      </c>
      <c r="U183" s="40" t="s">
        <v>36</v>
      </c>
      <c r="V183" s="32"/>
      <c r="W183" s="166">
        <f t="shared" si="36"/>
        <v>0</v>
      </c>
      <c r="X183" s="166">
        <v>0</v>
      </c>
      <c r="Y183" s="166">
        <f t="shared" si="37"/>
        <v>0</v>
      </c>
      <c r="Z183" s="166">
        <v>0</v>
      </c>
      <c r="AA183" s="167">
        <f t="shared" si="38"/>
        <v>0</v>
      </c>
      <c r="AR183" s="14" t="s">
        <v>247</v>
      </c>
      <c r="AT183" s="14" t="s">
        <v>217</v>
      </c>
      <c r="AU183" s="14" t="s">
        <v>80</v>
      </c>
      <c r="AY183" s="14" t="s">
        <v>216</v>
      </c>
      <c r="BE183" s="110">
        <f t="shared" si="39"/>
        <v>0</v>
      </c>
      <c r="BF183" s="110">
        <f t="shared" si="40"/>
        <v>0</v>
      </c>
      <c r="BG183" s="110">
        <f t="shared" si="41"/>
        <v>0</v>
      </c>
      <c r="BH183" s="110">
        <f t="shared" si="42"/>
        <v>0</v>
      </c>
      <c r="BI183" s="110">
        <f t="shared" si="43"/>
        <v>0</v>
      </c>
      <c r="BJ183" s="14" t="s">
        <v>80</v>
      </c>
      <c r="BK183" s="110">
        <f t="shared" si="44"/>
        <v>0</v>
      </c>
      <c r="BL183" s="14" t="s">
        <v>247</v>
      </c>
      <c r="BM183" s="14" t="s">
        <v>304</v>
      </c>
    </row>
    <row r="184" spans="2:65" s="1" customFormat="1" ht="31.5" customHeight="1" x14ac:dyDescent="0.3">
      <c r="B184" s="132"/>
      <c r="C184" s="168" t="s">
        <v>314</v>
      </c>
      <c r="D184" s="168" t="s">
        <v>250</v>
      </c>
      <c r="E184" s="169"/>
      <c r="F184" s="251" t="s">
        <v>1216</v>
      </c>
      <c r="G184" s="252"/>
      <c r="H184" s="252"/>
      <c r="I184" s="252"/>
      <c r="J184" s="170" t="s">
        <v>787</v>
      </c>
      <c r="K184" s="171">
        <v>130.45599999999999</v>
      </c>
      <c r="L184" s="253">
        <v>0</v>
      </c>
      <c r="M184" s="252"/>
      <c r="N184" s="254">
        <f t="shared" si="35"/>
        <v>0</v>
      </c>
      <c r="O184" s="247"/>
      <c r="P184" s="247"/>
      <c r="Q184" s="247"/>
      <c r="R184" s="134"/>
      <c r="T184" s="165" t="s">
        <v>3</v>
      </c>
      <c r="U184" s="40" t="s">
        <v>36</v>
      </c>
      <c r="V184" s="32"/>
      <c r="W184" s="166">
        <f t="shared" si="36"/>
        <v>0</v>
      </c>
      <c r="X184" s="166">
        <v>1.00003066167903E-3</v>
      </c>
      <c r="Y184" s="166">
        <f t="shared" si="37"/>
        <v>0.13045999999999952</v>
      </c>
      <c r="Z184" s="166">
        <v>0</v>
      </c>
      <c r="AA184" s="167">
        <f t="shared" si="38"/>
        <v>0</v>
      </c>
      <c r="AR184" s="14" t="s">
        <v>284</v>
      </c>
      <c r="AT184" s="14" t="s">
        <v>250</v>
      </c>
      <c r="AU184" s="14" t="s">
        <v>80</v>
      </c>
      <c r="AY184" s="14" t="s">
        <v>216</v>
      </c>
      <c r="BE184" s="110">
        <f t="shared" si="39"/>
        <v>0</v>
      </c>
      <c r="BF184" s="110">
        <f t="shared" si="40"/>
        <v>0</v>
      </c>
      <c r="BG184" s="110">
        <f t="shared" si="41"/>
        <v>0</v>
      </c>
      <c r="BH184" s="110">
        <f t="shared" si="42"/>
        <v>0</v>
      </c>
      <c r="BI184" s="110">
        <f t="shared" si="43"/>
        <v>0</v>
      </c>
      <c r="BJ184" s="14" t="s">
        <v>80</v>
      </c>
      <c r="BK184" s="110">
        <f t="shared" si="44"/>
        <v>0</v>
      </c>
      <c r="BL184" s="14" t="s">
        <v>247</v>
      </c>
      <c r="BM184" s="14" t="s">
        <v>306</v>
      </c>
    </row>
    <row r="185" spans="2:65" s="1" customFormat="1" ht="31.5" customHeight="1" x14ac:dyDescent="0.3">
      <c r="B185" s="132"/>
      <c r="C185" s="161" t="s">
        <v>316</v>
      </c>
      <c r="D185" s="161" t="s">
        <v>217</v>
      </c>
      <c r="E185" s="162"/>
      <c r="F185" s="246" t="s">
        <v>1584</v>
      </c>
      <c r="G185" s="247"/>
      <c r="H185" s="247"/>
      <c r="I185" s="247"/>
      <c r="J185" s="163" t="s">
        <v>262</v>
      </c>
      <c r="K185" s="164">
        <v>12.8</v>
      </c>
      <c r="L185" s="233">
        <v>0</v>
      </c>
      <c r="M185" s="247"/>
      <c r="N185" s="248">
        <f t="shared" si="35"/>
        <v>0</v>
      </c>
      <c r="O185" s="247"/>
      <c r="P185" s="247"/>
      <c r="Q185" s="247"/>
      <c r="R185" s="134"/>
      <c r="T185" s="165" t="s">
        <v>3</v>
      </c>
      <c r="U185" s="40" t="s">
        <v>36</v>
      </c>
      <c r="V185" s="32"/>
      <c r="W185" s="166">
        <f t="shared" si="36"/>
        <v>0</v>
      </c>
      <c r="X185" s="166">
        <v>2.96875E-5</v>
      </c>
      <c r="Y185" s="166">
        <f t="shared" si="37"/>
        <v>3.8000000000000002E-4</v>
      </c>
      <c r="Z185" s="166">
        <v>0</v>
      </c>
      <c r="AA185" s="167">
        <f t="shared" si="38"/>
        <v>0</v>
      </c>
      <c r="AR185" s="14" t="s">
        <v>247</v>
      </c>
      <c r="AT185" s="14" t="s">
        <v>217</v>
      </c>
      <c r="AU185" s="14" t="s">
        <v>80</v>
      </c>
      <c r="AY185" s="14" t="s">
        <v>216</v>
      </c>
      <c r="BE185" s="110">
        <f t="shared" si="39"/>
        <v>0</v>
      </c>
      <c r="BF185" s="110">
        <f t="shared" si="40"/>
        <v>0</v>
      </c>
      <c r="BG185" s="110">
        <f t="shared" si="41"/>
        <v>0</v>
      </c>
      <c r="BH185" s="110">
        <f t="shared" si="42"/>
        <v>0</v>
      </c>
      <c r="BI185" s="110">
        <f t="shared" si="43"/>
        <v>0</v>
      </c>
      <c r="BJ185" s="14" t="s">
        <v>80</v>
      </c>
      <c r="BK185" s="110">
        <f t="shared" si="44"/>
        <v>0</v>
      </c>
      <c r="BL185" s="14" t="s">
        <v>247</v>
      </c>
      <c r="BM185" s="14" t="s">
        <v>308</v>
      </c>
    </row>
    <row r="186" spans="2:65" s="1" customFormat="1" ht="31.5" customHeight="1" x14ac:dyDescent="0.3">
      <c r="B186" s="132"/>
      <c r="C186" s="161" t="s">
        <v>318</v>
      </c>
      <c r="D186" s="161" t="s">
        <v>217</v>
      </c>
      <c r="E186" s="162"/>
      <c r="F186" s="246" t="s">
        <v>1585</v>
      </c>
      <c r="G186" s="247"/>
      <c r="H186" s="247"/>
      <c r="I186" s="247"/>
      <c r="J186" s="163" t="s">
        <v>262</v>
      </c>
      <c r="K186" s="164">
        <v>36</v>
      </c>
      <c r="L186" s="233">
        <v>0</v>
      </c>
      <c r="M186" s="247"/>
      <c r="N186" s="248">
        <f t="shared" si="35"/>
        <v>0</v>
      </c>
      <c r="O186" s="247"/>
      <c r="P186" s="247"/>
      <c r="Q186" s="247"/>
      <c r="R186" s="134"/>
      <c r="T186" s="165" t="s">
        <v>3</v>
      </c>
      <c r="U186" s="40" t="s">
        <v>36</v>
      </c>
      <c r="V186" s="32"/>
      <c r="W186" s="166">
        <f t="shared" si="36"/>
        <v>0</v>
      </c>
      <c r="X186" s="166">
        <v>3.0000000000000001E-5</v>
      </c>
      <c r="Y186" s="166">
        <f t="shared" si="37"/>
        <v>1.08E-3</v>
      </c>
      <c r="Z186" s="166">
        <v>0</v>
      </c>
      <c r="AA186" s="167">
        <f t="shared" si="38"/>
        <v>0</v>
      </c>
      <c r="AR186" s="14" t="s">
        <v>247</v>
      </c>
      <c r="AT186" s="14" t="s">
        <v>217</v>
      </c>
      <c r="AU186" s="14" t="s">
        <v>80</v>
      </c>
      <c r="AY186" s="14" t="s">
        <v>216</v>
      </c>
      <c r="BE186" s="110">
        <f t="shared" si="39"/>
        <v>0</v>
      </c>
      <c r="BF186" s="110">
        <f t="shared" si="40"/>
        <v>0</v>
      </c>
      <c r="BG186" s="110">
        <f t="shared" si="41"/>
        <v>0</v>
      </c>
      <c r="BH186" s="110">
        <f t="shared" si="42"/>
        <v>0</v>
      </c>
      <c r="BI186" s="110">
        <f t="shared" si="43"/>
        <v>0</v>
      </c>
      <c r="BJ186" s="14" t="s">
        <v>80</v>
      </c>
      <c r="BK186" s="110">
        <f t="shared" si="44"/>
        <v>0</v>
      </c>
      <c r="BL186" s="14" t="s">
        <v>247</v>
      </c>
      <c r="BM186" s="14" t="s">
        <v>310</v>
      </c>
    </row>
    <row r="187" spans="2:65" s="1" customFormat="1" ht="31.5" customHeight="1" x14ac:dyDescent="0.3">
      <c r="B187" s="132"/>
      <c r="C187" s="168" t="s">
        <v>320</v>
      </c>
      <c r="D187" s="168" t="s">
        <v>250</v>
      </c>
      <c r="E187" s="169"/>
      <c r="F187" s="251" t="s">
        <v>1586</v>
      </c>
      <c r="G187" s="252"/>
      <c r="H187" s="252"/>
      <c r="I187" s="252"/>
      <c r="J187" s="170" t="s">
        <v>262</v>
      </c>
      <c r="K187" s="171">
        <v>57.92</v>
      </c>
      <c r="L187" s="253">
        <v>0</v>
      </c>
      <c r="M187" s="252"/>
      <c r="N187" s="254">
        <f t="shared" si="35"/>
        <v>0</v>
      </c>
      <c r="O187" s="247"/>
      <c r="P187" s="247"/>
      <c r="Q187" s="247"/>
      <c r="R187" s="134"/>
      <c r="T187" s="165" t="s">
        <v>3</v>
      </c>
      <c r="U187" s="40" t="s">
        <v>36</v>
      </c>
      <c r="V187" s="32"/>
      <c r="W187" s="166">
        <f t="shared" si="36"/>
        <v>0</v>
      </c>
      <c r="X187" s="166">
        <v>2.19993093922652E-3</v>
      </c>
      <c r="Y187" s="166">
        <f t="shared" si="37"/>
        <v>0.12742000000000003</v>
      </c>
      <c r="Z187" s="166">
        <v>0</v>
      </c>
      <c r="AA187" s="167">
        <f t="shared" si="38"/>
        <v>0</v>
      </c>
      <c r="AR187" s="14" t="s">
        <v>284</v>
      </c>
      <c r="AT187" s="14" t="s">
        <v>250</v>
      </c>
      <c r="AU187" s="14" t="s">
        <v>80</v>
      </c>
      <c r="AY187" s="14" t="s">
        <v>216</v>
      </c>
      <c r="BE187" s="110">
        <f t="shared" si="39"/>
        <v>0</v>
      </c>
      <c r="BF187" s="110">
        <f t="shared" si="40"/>
        <v>0</v>
      </c>
      <c r="BG187" s="110">
        <f t="shared" si="41"/>
        <v>0</v>
      </c>
      <c r="BH187" s="110">
        <f t="shared" si="42"/>
        <v>0</v>
      </c>
      <c r="BI187" s="110">
        <f t="shared" si="43"/>
        <v>0</v>
      </c>
      <c r="BJ187" s="14" t="s">
        <v>80</v>
      </c>
      <c r="BK187" s="110">
        <f t="shared" si="44"/>
        <v>0</v>
      </c>
      <c r="BL187" s="14" t="s">
        <v>247</v>
      </c>
      <c r="BM187" s="14" t="s">
        <v>312</v>
      </c>
    </row>
    <row r="188" spans="2:65" s="1" customFormat="1" ht="31.5" customHeight="1" x14ac:dyDescent="0.3">
      <c r="B188" s="132"/>
      <c r="C188" s="161" t="s">
        <v>322</v>
      </c>
      <c r="D188" s="161" t="s">
        <v>217</v>
      </c>
      <c r="E188" s="162"/>
      <c r="F188" s="246" t="s">
        <v>553</v>
      </c>
      <c r="G188" s="247"/>
      <c r="H188" s="247"/>
      <c r="I188" s="247"/>
      <c r="J188" s="163" t="s">
        <v>262</v>
      </c>
      <c r="K188" s="164">
        <v>12.8</v>
      </c>
      <c r="L188" s="233">
        <v>0</v>
      </c>
      <c r="M188" s="247"/>
      <c r="N188" s="248">
        <f t="shared" si="35"/>
        <v>0</v>
      </c>
      <c r="O188" s="247"/>
      <c r="P188" s="247"/>
      <c r="Q188" s="247"/>
      <c r="R188" s="134"/>
      <c r="T188" s="165" t="s">
        <v>3</v>
      </c>
      <c r="U188" s="40" t="s">
        <v>36</v>
      </c>
      <c r="V188" s="32"/>
      <c r="W188" s="166">
        <f t="shared" si="36"/>
        <v>0</v>
      </c>
      <c r="X188" s="166">
        <v>0</v>
      </c>
      <c r="Y188" s="166">
        <f t="shared" si="37"/>
        <v>0</v>
      </c>
      <c r="Z188" s="166">
        <v>0</v>
      </c>
      <c r="AA188" s="167">
        <f t="shared" si="38"/>
        <v>0</v>
      </c>
      <c r="AR188" s="14" t="s">
        <v>247</v>
      </c>
      <c r="AT188" s="14" t="s">
        <v>217</v>
      </c>
      <c r="AU188" s="14" t="s">
        <v>80</v>
      </c>
      <c r="AY188" s="14" t="s">
        <v>216</v>
      </c>
      <c r="BE188" s="110">
        <f t="shared" si="39"/>
        <v>0</v>
      </c>
      <c r="BF188" s="110">
        <f t="shared" si="40"/>
        <v>0</v>
      </c>
      <c r="BG188" s="110">
        <f t="shared" si="41"/>
        <v>0</v>
      </c>
      <c r="BH188" s="110">
        <f t="shared" si="42"/>
        <v>0</v>
      </c>
      <c r="BI188" s="110">
        <f t="shared" si="43"/>
        <v>0</v>
      </c>
      <c r="BJ188" s="14" t="s">
        <v>80</v>
      </c>
      <c r="BK188" s="110">
        <f t="shared" si="44"/>
        <v>0</v>
      </c>
      <c r="BL188" s="14" t="s">
        <v>247</v>
      </c>
      <c r="BM188" s="14" t="s">
        <v>314</v>
      </c>
    </row>
    <row r="189" spans="2:65" s="1" customFormat="1" ht="31.5" customHeight="1" x14ac:dyDescent="0.3">
      <c r="B189" s="132"/>
      <c r="C189" s="161" t="s">
        <v>324</v>
      </c>
      <c r="D189" s="161" t="s">
        <v>217</v>
      </c>
      <c r="E189" s="162"/>
      <c r="F189" s="246" t="s">
        <v>1587</v>
      </c>
      <c r="G189" s="247"/>
      <c r="H189" s="247"/>
      <c r="I189" s="247"/>
      <c r="J189" s="163" t="s">
        <v>262</v>
      </c>
      <c r="K189" s="164">
        <v>12.8</v>
      </c>
      <c r="L189" s="233">
        <v>0</v>
      </c>
      <c r="M189" s="247"/>
      <c r="N189" s="248">
        <f t="shared" si="35"/>
        <v>0</v>
      </c>
      <c r="O189" s="247"/>
      <c r="P189" s="247"/>
      <c r="Q189" s="247"/>
      <c r="R189" s="134"/>
      <c r="T189" s="165" t="s">
        <v>3</v>
      </c>
      <c r="U189" s="40" t="s">
        <v>36</v>
      </c>
      <c r="V189" s="32"/>
      <c r="W189" s="166">
        <f t="shared" si="36"/>
        <v>0</v>
      </c>
      <c r="X189" s="166">
        <v>0</v>
      </c>
      <c r="Y189" s="166">
        <f t="shared" si="37"/>
        <v>0</v>
      </c>
      <c r="Z189" s="166">
        <v>0</v>
      </c>
      <c r="AA189" s="167">
        <f t="shared" si="38"/>
        <v>0</v>
      </c>
      <c r="AR189" s="14" t="s">
        <v>247</v>
      </c>
      <c r="AT189" s="14" t="s">
        <v>217</v>
      </c>
      <c r="AU189" s="14" t="s">
        <v>80</v>
      </c>
      <c r="AY189" s="14" t="s">
        <v>216</v>
      </c>
      <c r="BE189" s="110">
        <f t="shared" si="39"/>
        <v>0</v>
      </c>
      <c r="BF189" s="110">
        <f t="shared" si="40"/>
        <v>0</v>
      </c>
      <c r="BG189" s="110">
        <f t="shared" si="41"/>
        <v>0</v>
      </c>
      <c r="BH189" s="110">
        <f t="shared" si="42"/>
        <v>0</v>
      </c>
      <c r="BI189" s="110">
        <f t="shared" si="43"/>
        <v>0</v>
      </c>
      <c r="BJ189" s="14" t="s">
        <v>80</v>
      </c>
      <c r="BK189" s="110">
        <f t="shared" si="44"/>
        <v>0</v>
      </c>
      <c r="BL189" s="14" t="s">
        <v>247</v>
      </c>
      <c r="BM189" s="14" t="s">
        <v>316</v>
      </c>
    </row>
    <row r="190" spans="2:65" s="1" customFormat="1" ht="31.5" customHeight="1" x14ac:dyDescent="0.3">
      <c r="B190" s="132"/>
      <c r="C190" s="161" t="s">
        <v>326</v>
      </c>
      <c r="D190" s="161" t="s">
        <v>217</v>
      </c>
      <c r="E190" s="162"/>
      <c r="F190" s="246" t="s">
        <v>1588</v>
      </c>
      <c r="G190" s="247"/>
      <c r="H190" s="247"/>
      <c r="I190" s="247"/>
      <c r="J190" s="163" t="s">
        <v>262</v>
      </c>
      <c r="K190" s="164">
        <v>36</v>
      </c>
      <c r="L190" s="233">
        <v>0</v>
      </c>
      <c r="M190" s="247"/>
      <c r="N190" s="248">
        <f t="shared" si="35"/>
        <v>0</v>
      </c>
      <c r="O190" s="247"/>
      <c r="P190" s="247"/>
      <c r="Q190" s="247"/>
      <c r="R190" s="134"/>
      <c r="T190" s="165" t="s">
        <v>3</v>
      </c>
      <c r="U190" s="40" t="s">
        <v>36</v>
      </c>
      <c r="V190" s="32"/>
      <c r="W190" s="166">
        <f t="shared" si="36"/>
        <v>0</v>
      </c>
      <c r="X190" s="166">
        <v>0</v>
      </c>
      <c r="Y190" s="166">
        <f t="shared" si="37"/>
        <v>0</v>
      </c>
      <c r="Z190" s="166">
        <v>0</v>
      </c>
      <c r="AA190" s="167">
        <f t="shared" si="38"/>
        <v>0</v>
      </c>
      <c r="AR190" s="14" t="s">
        <v>247</v>
      </c>
      <c r="AT190" s="14" t="s">
        <v>217</v>
      </c>
      <c r="AU190" s="14" t="s">
        <v>80</v>
      </c>
      <c r="AY190" s="14" t="s">
        <v>216</v>
      </c>
      <c r="BE190" s="110">
        <f t="shared" si="39"/>
        <v>0</v>
      </c>
      <c r="BF190" s="110">
        <f t="shared" si="40"/>
        <v>0</v>
      </c>
      <c r="BG190" s="110">
        <f t="shared" si="41"/>
        <v>0</v>
      </c>
      <c r="BH190" s="110">
        <f t="shared" si="42"/>
        <v>0</v>
      </c>
      <c r="BI190" s="110">
        <f t="shared" si="43"/>
        <v>0</v>
      </c>
      <c r="BJ190" s="14" t="s">
        <v>80</v>
      </c>
      <c r="BK190" s="110">
        <f t="shared" si="44"/>
        <v>0</v>
      </c>
      <c r="BL190" s="14" t="s">
        <v>247</v>
      </c>
      <c r="BM190" s="14" t="s">
        <v>318</v>
      </c>
    </row>
    <row r="191" spans="2:65" s="1" customFormat="1" ht="31.5" customHeight="1" x14ac:dyDescent="0.3">
      <c r="B191" s="132"/>
      <c r="C191" s="161" t="s">
        <v>328</v>
      </c>
      <c r="D191" s="161" t="s">
        <v>217</v>
      </c>
      <c r="E191" s="162"/>
      <c r="F191" s="246" t="s">
        <v>1589</v>
      </c>
      <c r="G191" s="247"/>
      <c r="H191" s="247"/>
      <c r="I191" s="247"/>
      <c r="J191" s="163" t="s">
        <v>262</v>
      </c>
      <c r="K191" s="164">
        <v>36</v>
      </c>
      <c r="L191" s="233">
        <v>0</v>
      </c>
      <c r="M191" s="247"/>
      <c r="N191" s="248">
        <f t="shared" si="35"/>
        <v>0</v>
      </c>
      <c r="O191" s="247"/>
      <c r="P191" s="247"/>
      <c r="Q191" s="247"/>
      <c r="R191" s="134"/>
      <c r="T191" s="165" t="s">
        <v>3</v>
      </c>
      <c r="U191" s="40" t="s">
        <v>36</v>
      </c>
      <c r="V191" s="32"/>
      <c r="W191" s="166">
        <f t="shared" si="36"/>
        <v>0</v>
      </c>
      <c r="X191" s="166">
        <v>3.0000000000000001E-5</v>
      </c>
      <c r="Y191" s="166">
        <f t="shared" si="37"/>
        <v>1.08E-3</v>
      </c>
      <c r="Z191" s="166">
        <v>0</v>
      </c>
      <c r="AA191" s="167">
        <f t="shared" si="38"/>
        <v>0</v>
      </c>
      <c r="AR191" s="14" t="s">
        <v>247</v>
      </c>
      <c r="AT191" s="14" t="s">
        <v>217</v>
      </c>
      <c r="AU191" s="14" t="s">
        <v>80</v>
      </c>
      <c r="AY191" s="14" t="s">
        <v>216</v>
      </c>
      <c r="BE191" s="110">
        <f t="shared" si="39"/>
        <v>0</v>
      </c>
      <c r="BF191" s="110">
        <f t="shared" si="40"/>
        <v>0</v>
      </c>
      <c r="BG191" s="110">
        <f t="shared" si="41"/>
        <v>0</v>
      </c>
      <c r="BH191" s="110">
        <f t="shared" si="42"/>
        <v>0</v>
      </c>
      <c r="BI191" s="110">
        <f t="shared" si="43"/>
        <v>0</v>
      </c>
      <c r="BJ191" s="14" t="s">
        <v>80</v>
      </c>
      <c r="BK191" s="110">
        <f t="shared" si="44"/>
        <v>0</v>
      </c>
      <c r="BL191" s="14" t="s">
        <v>247</v>
      </c>
      <c r="BM191" s="14" t="s">
        <v>320</v>
      </c>
    </row>
    <row r="192" spans="2:65" s="1" customFormat="1" ht="31.5" customHeight="1" x14ac:dyDescent="0.3">
      <c r="B192" s="132"/>
      <c r="C192" s="168" t="s">
        <v>330</v>
      </c>
      <c r="D192" s="168" t="s">
        <v>250</v>
      </c>
      <c r="E192" s="169"/>
      <c r="F192" s="251" t="s">
        <v>1590</v>
      </c>
      <c r="G192" s="252"/>
      <c r="H192" s="252"/>
      <c r="I192" s="252"/>
      <c r="J192" s="170" t="s">
        <v>262</v>
      </c>
      <c r="K192" s="171">
        <v>115.84</v>
      </c>
      <c r="L192" s="253">
        <v>0</v>
      </c>
      <c r="M192" s="252"/>
      <c r="N192" s="254">
        <f t="shared" si="35"/>
        <v>0</v>
      </c>
      <c r="O192" s="247"/>
      <c r="P192" s="247"/>
      <c r="Q192" s="247"/>
      <c r="R192" s="134"/>
      <c r="T192" s="165" t="s">
        <v>3</v>
      </c>
      <c r="U192" s="40" t="s">
        <v>36</v>
      </c>
      <c r="V192" s="32"/>
      <c r="W192" s="166">
        <f t="shared" si="36"/>
        <v>0</v>
      </c>
      <c r="X192" s="166">
        <v>4.0003453038674002E-4</v>
      </c>
      <c r="Y192" s="166">
        <f t="shared" si="37"/>
        <v>4.6339999999999965E-2</v>
      </c>
      <c r="Z192" s="166">
        <v>0</v>
      </c>
      <c r="AA192" s="167">
        <f t="shared" si="38"/>
        <v>0</v>
      </c>
      <c r="AR192" s="14" t="s">
        <v>284</v>
      </c>
      <c r="AT192" s="14" t="s">
        <v>250</v>
      </c>
      <c r="AU192" s="14" t="s">
        <v>80</v>
      </c>
      <c r="AY192" s="14" t="s">
        <v>216</v>
      </c>
      <c r="BE192" s="110">
        <f t="shared" si="39"/>
        <v>0</v>
      </c>
      <c r="BF192" s="110">
        <f t="shared" si="40"/>
        <v>0</v>
      </c>
      <c r="BG192" s="110">
        <f t="shared" si="41"/>
        <v>0</v>
      </c>
      <c r="BH192" s="110">
        <f t="shared" si="42"/>
        <v>0</v>
      </c>
      <c r="BI192" s="110">
        <f t="shared" si="43"/>
        <v>0</v>
      </c>
      <c r="BJ192" s="14" t="s">
        <v>80</v>
      </c>
      <c r="BK192" s="110">
        <f t="shared" si="44"/>
        <v>0</v>
      </c>
      <c r="BL192" s="14" t="s">
        <v>247</v>
      </c>
      <c r="BM192" s="14" t="s">
        <v>322</v>
      </c>
    </row>
    <row r="193" spans="2:65" s="1" customFormat="1" ht="31.5" customHeight="1" x14ac:dyDescent="0.3">
      <c r="B193" s="132"/>
      <c r="C193" s="161" t="s">
        <v>332</v>
      </c>
      <c r="D193" s="161" t="s">
        <v>217</v>
      </c>
      <c r="E193" s="162"/>
      <c r="F193" s="246" t="s">
        <v>557</v>
      </c>
      <c r="G193" s="247"/>
      <c r="H193" s="247"/>
      <c r="I193" s="247"/>
      <c r="J193" s="163" t="s">
        <v>558</v>
      </c>
      <c r="K193" s="172">
        <v>0</v>
      </c>
      <c r="L193" s="233">
        <v>0</v>
      </c>
      <c r="M193" s="247"/>
      <c r="N193" s="248">
        <f t="shared" si="35"/>
        <v>0</v>
      </c>
      <c r="O193" s="247"/>
      <c r="P193" s="247"/>
      <c r="Q193" s="247"/>
      <c r="R193" s="134"/>
      <c r="T193" s="165" t="s">
        <v>3</v>
      </c>
      <c r="U193" s="40" t="s">
        <v>36</v>
      </c>
      <c r="V193" s="32"/>
      <c r="W193" s="166">
        <f t="shared" si="36"/>
        <v>0</v>
      </c>
      <c r="X193" s="166">
        <v>0</v>
      </c>
      <c r="Y193" s="166">
        <f t="shared" si="37"/>
        <v>0</v>
      </c>
      <c r="Z193" s="166">
        <v>0</v>
      </c>
      <c r="AA193" s="167">
        <f t="shared" si="38"/>
        <v>0</v>
      </c>
      <c r="AR193" s="14" t="s">
        <v>247</v>
      </c>
      <c r="AT193" s="14" t="s">
        <v>217</v>
      </c>
      <c r="AU193" s="14" t="s">
        <v>80</v>
      </c>
      <c r="AY193" s="14" t="s">
        <v>216</v>
      </c>
      <c r="BE193" s="110">
        <f t="shared" si="39"/>
        <v>0</v>
      </c>
      <c r="BF193" s="110">
        <f t="shared" si="40"/>
        <v>0</v>
      </c>
      <c r="BG193" s="110">
        <f t="shared" si="41"/>
        <v>0</v>
      </c>
      <c r="BH193" s="110">
        <f t="shared" si="42"/>
        <v>0</v>
      </c>
      <c r="BI193" s="110">
        <f t="shared" si="43"/>
        <v>0</v>
      </c>
      <c r="BJ193" s="14" t="s">
        <v>80</v>
      </c>
      <c r="BK193" s="110">
        <f t="shared" si="44"/>
        <v>0</v>
      </c>
      <c r="BL193" s="14" t="s">
        <v>247</v>
      </c>
      <c r="BM193" s="14" t="s">
        <v>324</v>
      </c>
    </row>
    <row r="194" spans="2:65" s="10" customFormat="1" ht="29.85" customHeight="1" x14ac:dyDescent="0.3">
      <c r="B194" s="150"/>
      <c r="C194" s="151"/>
      <c r="D194" s="160" t="s">
        <v>186</v>
      </c>
      <c r="E194" s="160"/>
      <c r="F194" s="160"/>
      <c r="G194" s="160"/>
      <c r="H194" s="160"/>
      <c r="I194" s="160"/>
      <c r="J194" s="160"/>
      <c r="K194" s="160"/>
      <c r="L194" s="160"/>
      <c r="M194" s="160"/>
      <c r="N194" s="242">
        <f>BK194</f>
        <v>0</v>
      </c>
      <c r="O194" s="243"/>
      <c r="P194" s="243"/>
      <c r="Q194" s="243"/>
      <c r="R194" s="153"/>
      <c r="T194" s="154"/>
      <c r="U194" s="151"/>
      <c r="V194" s="151"/>
      <c r="W194" s="155">
        <f>SUM(W195:W198)</f>
        <v>0</v>
      </c>
      <c r="X194" s="151"/>
      <c r="Y194" s="155">
        <f>SUM(Y195:Y198)</f>
        <v>9.3019999999999992E-2</v>
      </c>
      <c r="Z194" s="151"/>
      <c r="AA194" s="156">
        <f>SUM(AA195:AA198)</f>
        <v>0</v>
      </c>
      <c r="AR194" s="157" t="s">
        <v>80</v>
      </c>
      <c r="AT194" s="158" t="s">
        <v>68</v>
      </c>
      <c r="AU194" s="158" t="s">
        <v>76</v>
      </c>
      <c r="AY194" s="157" t="s">
        <v>216</v>
      </c>
      <c r="BK194" s="159">
        <f>SUM(BK195:BK198)</f>
        <v>0</v>
      </c>
    </row>
    <row r="195" spans="2:65" s="1" customFormat="1" ht="22.5" customHeight="1" x14ac:dyDescent="0.3">
      <c r="B195" s="132"/>
      <c r="C195" s="161" t="s">
        <v>334</v>
      </c>
      <c r="D195" s="161" t="s">
        <v>217</v>
      </c>
      <c r="E195" s="162"/>
      <c r="F195" s="246" t="s">
        <v>1591</v>
      </c>
      <c r="G195" s="247"/>
      <c r="H195" s="247"/>
      <c r="I195" s="247"/>
      <c r="J195" s="163" t="s">
        <v>787</v>
      </c>
      <c r="K195" s="164">
        <v>83.6</v>
      </c>
      <c r="L195" s="233">
        <v>0</v>
      </c>
      <c r="M195" s="247"/>
      <c r="N195" s="248">
        <f>ROUND(L195*K195,2)</f>
        <v>0</v>
      </c>
      <c r="O195" s="247"/>
      <c r="P195" s="247"/>
      <c r="Q195" s="247"/>
      <c r="R195" s="134"/>
      <c r="T195" s="165" t="s">
        <v>3</v>
      </c>
      <c r="U195" s="40" t="s">
        <v>36</v>
      </c>
      <c r="V195" s="32"/>
      <c r="W195" s="166">
        <f>V195*K195</f>
        <v>0</v>
      </c>
      <c r="X195" s="166">
        <v>6.0047846889952199E-5</v>
      </c>
      <c r="Y195" s="166">
        <f>X195*K195</f>
        <v>5.0200000000000036E-3</v>
      </c>
      <c r="Z195" s="166">
        <v>0</v>
      </c>
      <c r="AA195" s="167">
        <f>Z195*K195</f>
        <v>0</v>
      </c>
      <c r="AR195" s="14" t="s">
        <v>247</v>
      </c>
      <c r="AT195" s="14" t="s">
        <v>217</v>
      </c>
      <c r="AU195" s="14" t="s">
        <v>80</v>
      </c>
      <c r="AY195" s="14" t="s">
        <v>216</v>
      </c>
      <c r="BE195" s="110">
        <f>IF(U195="základná",N195,0)</f>
        <v>0</v>
      </c>
      <c r="BF195" s="110">
        <f>IF(U195="znížená",N195,0)</f>
        <v>0</v>
      </c>
      <c r="BG195" s="110">
        <f>IF(U195="zákl. prenesená",N195,0)</f>
        <v>0</v>
      </c>
      <c r="BH195" s="110">
        <f>IF(U195="zníž. prenesená",N195,0)</f>
        <v>0</v>
      </c>
      <c r="BI195" s="110">
        <f>IF(U195="nulová",N195,0)</f>
        <v>0</v>
      </c>
      <c r="BJ195" s="14" t="s">
        <v>80</v>
      </c>
      <c r="BK195" s="110">
        <f>ROUND(L195*K195,2)</f>
        <v>0</v>
      </c>
      <c r="BL195" s="14" t="s">
        <v>247</v>
      </c>
      <c r="BM195" s="14" t="s">
        <v>326</v>
      </c>
    </row>
    <row r="196" spans="2:65" s="1" customFormat="1" ht="22.5" customHeight="1" x14ac:dyDescent="0.3">
      <c r="B196" s="132"/>
      <c r="C196" s="168" t="s">
        <v>336</v>
      </c>
      <c r="D196" s="168" t="s">
        <v>250</v>
      </c>
      <c r="E196" s="169"/>
      <c r="F196" s="251" t="s">
        <v>1592</v>
      </c>
      <c r="G196" s="252"/>
      <c r="H196" s="252"/>
      <c r="I196" s="252"/>
      <c r="J196" s="170" t="s">
        <v>245</v>
      </c>
      <c r="K196" s="171">
        <v>8.7999999999999995E-2</v>
      </c>
      <c r="L196" s="253">
        <v>0</v>
      </c>
      <c r="M196" s="252"/>
      <c r="N196" s="254">
        <f>ROUND(L196*K196,2)</f>
        <v>0</v>
      </c>
      <c r="O196" s="247"/>
      <c r="P196" s="247"/>
      <c r="Q196" s="247"/>
      <c r="R196" s="134"/>
      <c r="T196" s="165" t="s">
        <v>3</v>
      </c>
      <c r="U196" s="40" t="s">
        <v>36</v>
      </c>
      <c r="V196" s="32"/>
      <c r="W196" s="166">
        <f>V196*K196</f>
        <v>0</v>
      </c>
      <c r="X196" s="166">
        <v>1</v>
      </c>
      <c r="Y196" s="166">
        <f>X196*K196</f>
        <v>8.7999999999999995E-2</v>
      </c>
      <c r="Z196" s="166">
        <v>0</v>
      </c>
      <c r="AA196" s="167">
        <f>Z196*K196</f>
        <v>0</v>
      </c>
      <c r="AR196" s="14" t="s">
        <v>284</v>
      </c>
      <c r="AT196" s="14" t="s">
        <v>250</v>
      </c>
      <c r="AU196" s="14" t="s">
        <v>80</v>
      </c>
      <c r="AY196" s="14" t="s">
        <v>216</v>
      </c>
      <c r="BE196" s="110">
        <f>IF(U196="základná",N196,0)</f>
        <v>0</v>
      </c>
      <c r="BF196" s="110">
        <f>IF(U196="znížená",N196,0)</f>
        <v>0</v>
      </c>
      <c r="BG196" s="110">
        <f>IF(U196="zákl. prenesená",N196,0)</f>
        <v>0</v>
      </c>
      <c r="BH196" s="110">
        <f>IF(U196="zníž. prenesená",N196,0)</f>
        <v>0</v>
      </c>
      <c r="BI196" s="110">
        <f>IF(U196="nulová",N196,0)</f>
        <v>0</v>
      </c>
      <c r="BJ196" s="14" t="s">
        <v>80</v>
      </c>
      <c r="BK196" s="110">
        <f>ROUND(L196*K196,2)</f>
        <v>0</v>
      </c>
      <c r="BL196" s="14" t="s">
        <v>247</v>
      </c>
      <c r="BM196" s="14" t="s">
        <v>328</v>
      </c>
    </row>
    <row r="197" spans="2:65" s="1" customFormat="1" ht="22.5" customHeight="1" x14ac:dyDescent="0.3">
      <c r="B197" s="132"/>
      <c r="C197" s="168" t="s">
        <v>338</v>
      </c>
      <c r="D197" s="168" t="s">
        <v>250</v>
      </c>
      <c r="E197" s="169"/>
      <c r="F197" s="251" t="s">
        <v>1593</v>
      </c>
      <c r="G197" s="252"/>
      <c r="H197" s="252"/>
      <c r="I197" s="252"/>
      <c r="J197" s="170" t="s">
        <v>297</v>
      </c>
      <c r="K197" s="171">
        <v>22</v>
      </c>
      <c r="L197" s="253">
        <v>0</v>
      </c>
      <c r="M197" s="252"/>
      <c r="N197" s="254">
        <f>ROUND(L197*K197,2)</f>
        <v>0</v>
      </c>
      <c r="O197" s="247"/>
      <c r="P197" s="247"/>
      <c r="Q197" s="247"/>
      <c r="R197" s="134"/>
      <c r="T197" s="165" t="s">
        <v>3</v>
      </c>
      <c r="U197" s="40" t="s">
        <v>36</v>
      </c>
      <c r="V197" s="32"/>
      <c r="W197" s="166">
        <f>V197*K197</f>
        <v>0</v>
      </c>
      <c r="X197" s="166">
        <v>0</v>
      </c>
      <c r="Y197" s="166">
        <f>X197*K197</f>
        <v>0</v>
      </c>
      <c r="Z197" s="166">
        <v>0</v>
      </c>
      <c r="AA197" s="167">
        <f>Z197*K197</f>
        <v>0</v>
      </c>
      <c r="AR197" s="14" t="s">
        <v>284</v>
      </c>
      <c r="AT197" s="14" t="s">
        <v>250</v>
      </c>
      <c r="AU197" s="14" t="s">
        <v>80</v>
      </c>
      <c r="AY197" s="14" t="s">
        <v>216</v>
      </c>
      <c r="BE197" s="110">
        <f>IF(U197="základná",N197,0)</f>
        <v>0</v>
      </c>
      <c r="BF197" s="110">
        <f>IF(U197="znížená",N197,0)</f>
        <v>0</v>
      </c>
      <c r="BG197" s="110">
        <f>IF(U197="zákl. prenesená",N197,0)</f>
        <v>0</v>
      </c>
      <c r="BH197" s="110">
        <f>IF(U197="zníž. prenesená",N197,0)</f>
        <v>0</v>
      </c>
      <c r="BI197" s="110">
        <f>IF(U197="nulová",N197,0)</f>
        <v>0</v>
      </c>
      <c r="BJ197" s="14" t="s">
        <v>80</v>
      </c>
      <c r="BK197" s="110">
        <f>ROUND(L197*K197,2)</f>
        <v>0</v>
      </c>
      <c r="BL197" s="14" t="s">
        <v>247</v>
      </c>
      <c r="BM197" s="14" t="s">
        <v>330</v>
      </c>
    </row>
    <row r="198" spans="2:65" s="1" customFormat="1" ht="31.5" customHeight="1" x14ac:dyDescent="0.3">
      <c r="B198" s="132"/>
      <c r="C198" s="161" t="s">
        <v>340</v>
      </c>
      <c r="D198" s="161" t="s">
        <v>217</v>
      </c>
      <c r="E198" s="162"/>
      <c r="F198" s="246" t="s">
        <v>1318</v>
      </c>
      <c r="G198" s="247"/>
      <c r="H198" s="247"/>
      <c r="I198" s="247"/>
      <c r="J198" s="163" t="s">
        <v>558</v>
      </c>
      <c r="K198" s="172">
        <v>0</v>
      </c>
      <c r="L198" s="233">
        <v>0</v>
      </c>
      <c r="M198" s="247"/>
      <c r="N198" s="248">
        <f>ROUND(L198*K198,2)</f>
        <v>0</v>
      </c>
      <c r="O198" s="247"/>
      <c r="P198" s="247"/>
      <c r="Q198" s="247"/>
      <c r="R198" s="134"/>
      <c r="T198" s="165" t="s">
        <v>3</v>
      </c>
      <c r="U198" s="40" t="s">
        <v>36</v>
      </c>
      <c r="V198" s="32"/>
      <c r="W198" s="166">
        <f>V198*K198</f>
        <v>0</v>
      </c>
      <c r="X198" s="166">
        <v>0</v>
      </c>
      <c r="Y198" s="166">
        <f>X198*K198</f>
        <v>0</v>
      </c>
      <c r="Z198" s="166">
        <v>0</v>
      </c>
      <c r="AA198" s="167">
        <f>Z198*K198</f>
        <v>0</v>
      </c>
      <c r="AR198" s="14" t="s">
        <v>247</v>
      </c>
      <c r="AT198" s="14" t="s">
        <v>217</v>
      </c>
      <c r="AU198" s="14" t="s">
        <v>80</v>
      </c>
      <c r="AY198" s="14" t="s">
        <v>216</v>
      </c>
      <c r="BE198" s="110">
        <f>IF(U198="základná",N198,0)</f>
        <v>0</v>
      </c>
      <c r="BF198" s="110">
        <f>IF(U198="znížená",N198,0)</f>
        <v>0</v>
      </c>
      <c r="BG198" s="110">
        <f>IF(U198="zákl. prenesená",N198,0)</f>
        <v>0</v>
      </c>
      <c r="BH198" s="110">
        <f>IF(U198="zníž. prenesená",N198,0)</f>
        <v>0</v>
      </c>
      <c r="BI198" s="110">
        <f>IF(U198="nulová",N198,0)</f>
        <v>0</v>
      </c>
      <c r="BJ198" s="14" t="s">
        <v>80</v>
      </c>
      <c r="BK198" s="110">
        <f>ROUND(L198*K198,2)</f>
        <v>0</v>
      </c>
      <c r="BL198" s="14" t="s">
        <v>247</v>
      </c>
      <c r="BM198" s="14" t="s">
        <v>332</v>
      </c>
    </row>
    <row r="199" spans="2:65" s="10" customFormat="1" ht="29.85" customHeight="1" x14ac:dyDescent="0.3">
      <c r="B199" s="150"/>
      <c r="C199" s="151"/>
      <c r="D199" s="160" t="s">
        <v>192</v>
      </c>
      <c r="E199" s="160"/>
      <c r="F199" s="160"/>
      <c r="G199" s="160"/>
      <c r="H199" s="160"/>
      <c r="I199" s="160"/>
      <c r="J199" s="160"/>
      <c r="K199" s="160"/>
      <c r="L199" s="160"/>
      <c r="M199" s="160"/>
      <c r="N199" s="242">
        <f>BK199</f>
        <v>0</v>
      </c>
      <c r="O199" s="243"/>
      <c r="P199" s="243"/>
      <c r="Q199" s="243"/>
      <c r="R199" s="153"/>
      <c r="T199" s="154"/>
      <c r="U199" s="151"/>
      <c r="V199" s="151"/>
      <c r="W199" s="155">
        <f>W200</f>
        <v>0</v>
      </c>
      <c r="X199" s="151"/>
      <c r="Y199" s="155">
        <f>Y200</f>
        <v>5.1400000000000039E-3</v>
      </c>
      <c r="Z199" s="151"/>
      <c r="AA199" s="156">
        <f>AA200</f>
        <v>0</v>
      </c>
      <c r="AR199" s="157" t="s">
        <v>80</v>
      </c>
      <c r="AT199" s="158" t="s">
        <v>68</v>
      </c>
      <c r="AU199" s="158" t="s">
        <v>76</v>
      </c>
      <c r="AY199" s="157" t="s">
        <v>216</v>
      </c>
      <c r="BK199" s="159">
        <f>BK200</f>
        <v>0</v>
      </c>
    </row>
    <row r="200" spans="2:65" s="1" customFormat="1" ht="31.5" customHeight="1" x14ac:dyDescent="0.3">
      <c r="B200" s="132"/>
      <c r="C200" s="161" t="s">
        <v>342</v>
      </c>
      <c r="D200" s="161" t="s">
        <v>217</v>
      </c>
      <c r="E200" s="162"/>
      <c r="F200" s="246" t="s">
        <v>859</v>
      </c>
      <c r="G200" s="247"/>
      <c r="H200" s="247"/>
      <c r="I200" s="247"/>
      <c r="J200" s="163" t="s">
        <v>262</v>
      </c>
      <c r="K200" s="164">
        <v>9.6910000000000007</v>
      </c>
      <c r="L200" s="233">
        <v>0</v>
      </c>
      <c r="M200" s="247"/>
      <c r="N200" s="248">
        <f>ROUND(L200*K200,2)</f>
        <v>0</v>
      </c>
      <c r="O200" s="247"/>
      <c r="P200" s="247"/>
      <c r="Q200" s="247"/>
      <c r="R200" s="134"/>
      <c r="T200" s="165" t="s">
        <v>3</v>
      </c>
      <c r="U200" s="40" t="s">
        <v>36</v>
      </c>
      <c r="V200" s="32"/>
      <c r="W200" s="166">
        <f>V200*K200</f>
        <v>0</v>
      </c>
      <c r="X200" s="166">
        <v>5.3038902074089395E-4</v>
      </c>
      <c r="Y200" s="166">
        <f>X200*K200</f>
        <v>5.1400000000000039E-3</v>
      </c>
      <c r="Z200" s="166">
        <v>0</v>
      </c>
      <c r="AA200" s="167">
        <f>Z200*K200</f>
        <v>0</v>
      </c>
      <c r="AR200" s="14" t="s">
        <v>247</v>
      </c>
      <c r="AT200" s="14" t="s">
        <v>217</v>
      </c>
      <c r="AU200" s="14" t="s">
        <v>80</v>
      </c>
      <c r="AY200" s="14" t="s">
        <v>216</v>
      </c>
      <c r="BE200" s="110">
        <f>IF(U200="základná",N200,0)</f>
        <v>0</v>
      </c>
      <c r="BF200" s="110">
        <f>IF(U200="znížená",N200,0)</f>
        <v>0</v>
      </c>
      <c r="BG200" s="110">
        <f>IF(U200="zákl. prenesená",N200,0)</f>
        <v>0</v>
      </c>
      <c r="BH200" s="110">
        <f>IF(U200="zníž. prenesená",N200,0)</f>
        <v>0</v>
      </c>
      <c r="BI200" s="110">
        <f>IF(U200="nulová",N200,0)</f>
        <v>0</v>
      </c>
      <c r="BJ200" s="14" t="s">
        <v>80</v>
      </c>
      <c r="BK200" s="110">
        <f>ROUND(L200*K200,2)</f>
        <v>0</v>
      </c>
      <c r="BL200" s="14" t="s">
        <v>247</v>
      </c>
      <c r="BM200" s="14" t="s">
        <v>334</v>
      </c>
    </row>
    <row r="201" spans="2:65" s="1" customFormat="1" ht="49.9" customHeight="1" x14ac:dyDescent="0.35">
      <c r="B201" s="31"/>
      <c r="C201" s="32"/>
      <c r="D201" s="152" t="s">
        <v>874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249">
        <f t="shared" ref="N201:N206" si="45">BK201</f>
        <v>0</v>
      </c>
      <c r="O201" s="250"/>
      <c r="P201" s="250"/>
      <c r="Q201" s="250"/>
      <c r="R201" s="33"/>
      <c r="T201" s="70"/>
      <c r="U201" s="32"/>
      <c r="V201" s="32"/>
      <c r="W201" s="32"/>
      <c r="X201" s="32"/>
      <c r="Y201" s="32"/>
      <c r="Z201" s="32"/>
      <c r="AA201" s="71"/>
      <c r="AT201" s="14" t="s">
        <v>68</v>
      </c>
      <c r="AU201" s="14" t="s">
        <v>69</v>
      </c>
      <c r="AY201" s="14" t="s">
        <v>875</v>
      </c>
      <c r="BK201" s="110">
        <f>SUM(BK202:BK206)</f>
        <v>0</v>
      </c>
    </row>
    <row r="202" spans="2:65" s="1" customFormat="1" ht="22.35" customHeight="1" x14ac:dyDescent="0.3">
      <c r="B202" s="31"/>
      <c r="C202" s="173" t="s">
        <v>3</v>
      </c>
      <c r="D202" s="173" t="s">
        <v>217</v>
      </c>
      <c r="E202" s="174"/>
      <c r="F202" s="231" t="s">
        <v>3</v>
      </c>
      <c r="G202" s="232"/>
      <c r="H202" s="232"/>
      <c r="I202" s="232"/>
      <c r="J202" s="175" t="s">
        <v>3</v>
      </c>
      <c r="K202" s="172"/>
      <c r="L202" s="233"/>
      <c r="M202" s="234"/>
      <c r="N202" s="235">
        <f t="shared" si="45"/>
        <v>0</v>
      </c>
      <c r="O202" s="234"/>
      <c r="P202" s="234"/>
      <c r="Q202" s="234"/>
      <c r="R202" s="33"/>
      <c r="T202" s="165" t="s">
        <v>3</v>
      </c>
      <c r="U202" s="176" t="s">
        <v>36</v>
      </c>
      <c r="V202" s="32"/>
      <c r="W202" s="32"/>
      <c r="X202" s="32"/>
      <c r="Y202" s="32"/>
      <c r="Z202" s="32"/>
      <c r="AA202" s="71"/>
      <c r="AT202" s="14" t="s">
        <v>875</v>
      </c>
      <c r="AU202" s="14" t="s">
        <v>76</v>
      </c>
      <c r="AY202" s="14" t="s">
        <v>875</v>
      </c>
      <c r="BE202" s="110">
        <f>IF(U202="základná",N202,0)</f>
        <v>0</v>
      </c>
      <c r="BF202" s="110">
        <f>IF(U202="znížená",N202,0)</f>
        <v>0</v>
      </c>
      <c r="BG202" s="110">
        <f>IF(U202="zákl. prenesená",N202,0)</f>
        <v>0</v>
      </c>
      <c r="BH202" s="110">
        <f>IF(U202="zníž. prenesená",N202,0)</f>
        <v>0</v>
      </c>
      <c r="BI202" s="110">
        <f>IF(U202="nulová",N202,0)</f>
        <v>0</v>
      </c>
      <c r="BJ202" s="14" t="s">
        <v>80</v>
      </c>
      <c r="BK202" s="110">
        <f>L202*K202</f>
        <v>0</v>
      </c>
    </row>
    <row r="203" spans="2:65" s="1" customFormat="1" ht="22.35" customHeight="1" x14ac:dyDescent="0.3">
      <c r="B203" s="31"/>
      <c r="C203" s="173" t="s">
        <v>3</v>
      </c>
      <c r="D203" s="173" t="s">
        <v>217</v>
      </c>
      <c r="E203" s="174"/>
      <c r="F203" s="231" t="s">
        <v>3</v>
      </c>
      <c r="G203" s="232"/>
      <c r="H203" s="232"/>
      <c r="I203" s="232"/>
      <c r="J203" s="175" t="s">
        <v>3</v>
      </c>
      <c r="K203" s="172"/>
      <c r="L203" s="233"/>
      <c r="M203" s="234"/>
      <c r="N203" s="235">
        <f t="shared" si="45"/>
        <v>0</v>
      </c>
      <c r="O203" s="234"/>
      <c r="P203" s="234"/>
      <c r="Q203" s="234"/>
      <c r="R203" s="33"/>
      <c r="T203" s="165" t="s">
        <v>3</v>
      </c>
      <c r="U203" s="176" t="s">
        <v>36</v>
      </c>
      <c r="V203" s="32"/>
      <c r="W203" s="32"/>
      <c r="X203" s="32"/>
      <c r="Y203" s="32"/>
      <c r="Z203" s="32"/>
      <c r="AA203" s="71"/>
      <c r="AT203" s="14" t="s">
        <v>875</v>
      </c>
      <c r="AU203" s="14" t="s">
        <v>76</v>
      </c>
      <c r="AY203" s="14" t="s">
        <v>875</v>
      </c>
      <c r="BE203" s="110">
        <f>IF(U203="základná",N203,0)</f>
        <v>0</v>
      </c>
      <c r="BF203" s="110">
        <f>IF(U203="znížená",N203,0)</f>
        <v>0</v>
      </c>
      <c r="BG203" s="110">
        <f>IF(U203="zákl. prenesená",N203,0)</f>
        <v>0</v>
      </c>
      <c r="BH203" s="110">
        <f>IF(U203="zníž. prenesená",N203,0)</f>
        <v>0</v>
      </c>
      <c r="BI203" s="110">
        <f>IF(U203="nulová",N203,0)</f>
        <v>0</v>
      </c>
      <c r="BJ203" s="14" t="s">
        <v>80</v>
      </c>
      <c r="BK203" s="110">
        <f>L203*K203</f>
        <v>0</v>
      </c>
    </row>
    <row r="204" spans="2:65" s="1" customFormat="1" ht="22.35" customHeight="1" x14ac:dyDescent="0.3">
      <c r="B204" s="31"/>
      <c r="C204" s="173" t="s">
        <v>3</v>
      </c>
      <c r="D204" s="173" t="s">
        <v>217</v>
      </c>
      <c r="E204" s="174"/>
      <c r="F204" s="231" t="s">
        <v>3</v>
      </c>
      <c r="G204" s="232"/>
      <c r="H204" s="232"/>
      <c r="I204" s="232"/>
      <c r="J204" s="175" t="s">
        <v>3</v>
      </c>
      <c r="K204" s="172"/>
      <c r="L204" s="233"/>
      <c r="M204" s="234"/>
      <c r="N204" s="235">
        <f t="shared" si="45"/>
        <v>0</v>
      </c>
      <c r="O204" s="234"/>
      <c r="P204" s="234"/>
      <c r="Q204" s="234"/>
      <c r="R204" s="33"/>
      <c r="T204" s="165" t="s">
        <v>3</v>
      </c>
      <c r="U204" s="176" t="s">
        <v>36</v>
      </c>
      <c r="V204" s="32"/>
      <c r="W204" s="32"/>
      <c r="X204" s="32"/>
      <c r="Y204" s="32"/>
      <c r="Z204" s="32"/>
      <c r="AA204" s="71"/>
      <c r="AT204" s="14" t="s">
        <v>875</v>
      </c>
      <c r="AU204" s="14" t="s">
        <v>76</v>
      </c>
      <c r="AY204" s="14" t="s">
        <v>875</v>
      </c>
      <c r="BE204" s="110">
        <f>IF(U204="základná",N204,0)</f>
        <v>0</v>
      </c>
      <c r="BF204" s="110">
        <f>IF(U204="znížená",N204,0)</f>
        <v>0</v>
      </c>
      <c r="BG204" s="110">
        <f>IF(U204="zákl. prenesená",N204,0)</f>
        <v>0</v>
      </c>
      <c r="BH204" s="110">
        <f>IF(U204="zníž. prenesená",N204,0)</f>
        <v>0</v>
      </c>
      <c r="BI204" s="110">
        <f>IF(U204="nulová",N204,0)</f>
        <v>0</v>
      </c>
      <c r="BJ204" s="14" t="s">
        <v>80</v>
      </c>
      <c r="BK204" s="110">
        <f>L204*K204</f>
        <v>0</v>
      </c>
    </row>
    <row r="205" spans="2:65" s="1" customFormat="1" ht="22.35" customHeight="1" x14ac:dyDescent="0.3">
      <c r="B205" s="31"/>
      <c r="C205" s="173" t="s">
        <v>3</v>
      </c>
      <c r="D205" s="173" t="s">
        <v>217</v>
      </c>
      <c r="E205" s="174" t="s">
        <v>3</v>
      </c>
      <c r="F205" s="231" t="s">
        <v>3</v>
      </c>
      <c r="G205" s="232"/>
      <c r="H205" s="232"/>
      <c r="I205" s="232"/>
      <c r="J205" s="175" t="s">
        <v>3</v>
      </c>
      <c r="K205" s="172"/>
      <c r="L205" s="233"/>
      <c r="M205" s="234"/>
      <c r="N205" s="235">
        <f t="shared" si="45"/>
        <v>0</v>
      </c>
      <c r="O205" s="234"/>
      <c r="P205" s="234"/>
      <c r="Q205" s="234"/>
      <c r="R205" s="33"/>
      <c r="T205" s="165" t="s">
        <v>3</v>
      </c>
      <c r="U205" s="176" t="s">
        <v>36</v>
      </c>
      <c r="V205" s="32"/>
      <c r="W205" s="32"/>
      <c r="X205" s="32"/>
      <c r="Y205" s="32"/>
      <c r="Z205" s="32"/>
      <c r="AA205" s="71"/>
      <c r="AT205" s="14" t="s">
        <v>875</v>
      </c>
      <c r="AU205" s="14" t="s">
        <v>76</v>
      </c>
      <c r="AY205" s="14" t="s">
        <v>875</v>
      </c>
      <c r="BE205" s="110">
        <f>IF(U205="základná",N205,0)</f>
        <v>0</v>
      </c>
      <c r="BF205" s="110">
        <f>IF(U205="znížená",N205,0)</f>
        <v>0</v>
      </c>
      <c r="BG205" s="110">
        <f>IF(U205="zákl. prenesená",N205,0)</f>
        <v>0</v>
      </c>
      <c r="BH205" s="110">
        <f>IF(U205="zníž. prenesená",N205,0)</f>
        <v>0</v>
      </c>
      <c r="BI205" s="110">
        <f>IF(U205="nulová",N205,0)</f>
        <v>0</v>
      </c>
      <c r="BJ205" s="14" t="s">
        <v>80</v>
      </c>
      <c r="BK205" s="110">
        <f>L205*K205</f>
        <v>0</v>
      </c>
    </row>
    <row r="206" spans="2:65" s="1" customFormat="1" ht="22.35" customHeight="1" x14ac:dyDescent="0.3">
      <c r="B206" s="31"/>
      <c r="C206" s="173" t="s">
        <v>3</v>
      </c>
      <c r="D206" s="173" t="s">
        <v>217</v>
      </c>
      <c r="E206" s="174" t="s">
        <v>3</v>
      </c>
      <c r="F206" s="231" t="s">
        <v>3</v>
      </c>
      <c r="G206" s="232"/>
      <c r="H206" s="232"/>
      <c r="I206" s="232"/>
      <c r="J206" s="175" t="s">
        <v>3</v>
      </c>
      <c r="K206" s="172"/>
      <c r="L206" s="233"/>
      <c r="M206" s="234"/>
      <c r="N206" s="235">
        <f t="shared" si="45"/>
        <v>0</v>
      </c>
      <c r="O206" s="234"/>
      <c r="P206" s="234"/>
      <c r="Q206" s="234"/>
      <c r="R206" s="33"/>
      <c r="T206" s="165" t="s">
        <v>3</v>
      </c>
      <c r="U206" s="176" t="s">
        <v>36</v>
      </c>
      <c r="V206" s="52"/>
      <c r="W206" s="52"/>
      <c r="X206" s="52"/>
      <c r="Y206" s="52"/>
      <c r="Z206" s="52"/>
      <c r="AA206" s="54"/>
      <c r="AT206" s="14" t="s">
        <v>875</v>
      </c>
      <c r="AU206" s="14" t="s">
        <v>76</v>
      </c>
      <c r="AY206" s="14" t="s">
        <v>875</v>
      </c>
      <c r="BE206" s="110">
        <f>IF(U206="základná",N206,0)</f>
        <v>0</v>
      </c>
      <c r="BF206" s="110">
        <f>IF(U206="znížená",N206,0)</f>
        <v>0</v>
      </c>
      <c r="BG206" s="110">
        <f>IF(U206="zákl. prenesená",N206,0)</f>
        <v>0</v>
      </c>
      <c r="BH206" s="110">
        <f>IF(U206="zníž. prenesená",N206,0)</f>
        <v>0</v>
      </c>
      <c r="BI206" s="110">
        <f>IF(U206="nulová",N206,0)</f>
        <v>0</v>
      </c>
      <c r="BJ206" s="14" t="s">
        <v>80</v>
      </c>
      <c r="BK206" s="110">
        <f>L206*K206</f>
        <v>0</v>
      </c>
    </row>
    <row r="207" spans="2:65" s="1" customFormat="1" ht="6.95" customHeight="1" x14ac:dyDescent="0.3"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7"/>
    </row>
  </sheetData>
  <mergeCells count="28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203:I203"/>
    <mergeCell ref="L203:M203"/>
    <mergeCell ref="N203:Q203"/>
    <mergeCell ref="F204:I204"/>
    <mergeCell ref="L204:M204"/>
    <mergeCell ref="N204:Q204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H1:K1"/>
    <mergeCell ref="S2:AC2"/>
    <mergeCell ref="F205:I205"/>
    <mergeCell ref="L205:M205"/>
    <mergeCell ref="N205:Q205"/>
    <mergeCell ref="F206:I206"/>
    <mergeCell ref="L206:M206"/>
    <mergeCell ref="N206:Q206"/>
    <mergeCell ref="N129:Q129"/>
    <mergeCell ref="N130:Q130"/>
    <mergeCell ref="N131:Q131"/>
    <mergeCell ref="N143:Q143"/>
    <mergeCell ref="N160:Q160"/>
    <mergeCell ref="N169:Q169"/>
    <mergeCell ref="N174:Q174"/>
    <mergeCell ref="N178:Q178"/>
    <mergeCell ref="N180:Q180"/>
    <mergeCell ref="N181:Q181"/>
    <mergeCell ref="N194:Q194"/>
    <mergeCell ref="N199:Q199"/>
    <mergeCell ref="N201:Q201"/>
    <mergeCell ref="F202:I202"/>
    <mergeCell ref="L202:M202"/>
    <mergeCell ref="N202:Q202"/>
  </mergeCells>
  <dataValidations count="2">
    <dataValidation type="list" allowBlank="1" showInputMessage="1" showErrorMessage="1" error="Povolené sú hodnoty K a M." sqref="D202:D207">
      <formula1>"K,M"</formula1>
    </dataValidation>
    <dataValidation type="list" allowBlank="1" showInputMessage="1" showErrorMessage="1" error="Povolené sú hodnoty základná, znížená, nulová." sqref="U202:U207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8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97"/>
  <sheetViews>
    <sheetView showGridLines="0" workbookViewId="0">
      <pane ySplit="1" topLeftCell="A487" activePane="bottomLeft" state="frozen"/>
      <selection pane="bottomLeft" activeCell="E148" sqref="E148:E49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85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ht="25.35" customHeight="1" x14ac:dyDescent="0.3">
      <c r="B8" s="18"/>
      <c r="C8" s="19"/>
      <c r="D8" s="26" t="s">
        <v>158</v>
      </c>
      <c r="E8" s="19"/>
      <c r="F8" s="262" t="s">
        <v>159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9"/>
      <c r="R8" s="20"/>
    </row>
    <row r="9" spans="1:66" s="1" customFormat="1" ht="32.85" customHeight="1" x14ac:dyDescent="0.3">
      <c r="B9" s="31"/>
      <c r="C9" s="32"/>
      <c r="D9" s="25" t="s">
        <v>160</v>
      </c>
      <c r="E9" s="32"/>
      <c r="F9" s="223" t="s">
        <v>161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32"/>
      <c r="R9" s="33"/>
    </row>
    <row r="10" spans="1:66" s="1" customFormat="1" ht="14.45" customHeight="1" x14ac:dyDescent="0.3">
      <c r="B10" s="31"/>
      <c r="C10" s="32"/>
      <c r="D10" s="26" t="s">
        <v>16</v>
      </c>
      <c r="E10" s="32"/>
      <c r="F10" s="24" t="s">
        <v>3</v>
      </c>
      <c r="G10" s="32"/>
      <c r="H10" s="32"/>
      <c r="I10" s="32"/>
      <c r="J10" s="32"/>
      <c r="K10" s="32"/>
      <c r="L10" s="32"/>
      <c r="M10" s="26" t="s">
        <v>17</v>
      </c>
      <c r="N10" s="32"/>
      <c r="O10" s="24" t="s">
        <v>3</v>
      </c>
      <c r="P10" s="32"/>
      <c r="Q10" s="32"/>
      <c r="R10" s="33"/>
    </row>
    <row r="11" spans="1:66" s="1" customFormat="1" ht="14.45" customHeight="1" x14ac:dyDescent="0.3">
      <c r="B11" s="31"/>
      <c r="C11" s="32"/>
      <c r="D11" s="26" t="s">
        <v>18</v>
      </c>
      <c r="E11" s="32"/>
      <c r="F11" s="24" t="s">
        <v>19</v>
      </c>
      <c r="G11" s="32"/>
      <c r="H11" s="32"/>
      <c r="I11" s="32"/>
      <c r="J11" s="32"/>
      <c r="K11" s="32"/>
      <c r="L11" s="32"/>
      <c r="M11" s="26" t="s">
        <v>20</v>
      </c>
      <c r="N11" s="32"/>
      <c r="O11" s="269" t="str">
        <f>'Rekapitulácia stavby'!AN8</f>
        <v>28.2.2017</v>
      </c>
      <c r="P11" s="185"/>
      <c r="Q11" s="32"/>
      <c r="R11" s="33"/>
    </row>
    <row r="12" spans="1:66" s="1" customFormat="1" ht="10.9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 x14ac:dyDescent="0.3">
      <c r="B13" s="31"/>
      <c r="C13" s="32"/>
      <c r="D13" s="26" t="s">
        <v>22</v>
      </c>
      <c r="E13" s="32"/>
      <c r="F13" s="32"/>
      <c r="G13" s="32"/>
      <c r="H13" s="32"/>
      <c r="I13" s="32"/>
      <c r="J13" s="32"/>
      <c r="K13" s="32"/>
      <c r="L13" s="32"/>
      <c r="M13" s="26" t="s">
        <v>23</v>
      </c>
      <c r="N13" s="32"/>
      <c r="O13" s="222" t="str">
        <f>IF('Rekapitulácia stavby'!AN10="","",'Rekapitulácia stavby'!AN10)</f>
        <v/>
      </c>
      <c r="P13" s="185"/>
      <c r="Q13" s="32"/>
      <c r="R13" s="33"/>
    </row>
    <row r="14" spans="1:66" s="1" customFormat="1" ht="18" customHeight="1" x14ac:dyDescent="0.3">
      <c r="B14" s="31"/>
      <c r="C14" s="32"/>
      <c r="D14" s="32"/>
      <c r="E14" s="24" t="str">
        <f>IF('Rekapitulácia stavby'!E11="","",'Rekapitulácia stavby'!E11)</f>
        <v xml:space="preserve"> </v>
      </c>
      <c r="F14" s="32"/>
      <c r="G14" s="32"/>
      <c r="H14" s="32"/>
      <c r="I14" s="32"/>
      <c r="J14" s="32"/>
      <c r="K14" s="32"/>
      <c r="L14" s="32"/>
      <c r="M14" s="26" t="s">
        <v>24</v>
      </c>
      <c r="N14" s="32"/>
      <c r="O14" s="222" t="str">
        <f>IF('Rekapitulácia stavby'!AN11="","",'Rekapitulácia stavby'!AN11)</f>
        <v/>
      </c>
      <c r="P14" s="185"/>
      <c r="Q14" s="32"/>
      <c r="R14" s="33"/>
    </row>
    <row r="15" spans="1:66" s="1" customFormat="1" ht="6.95" customHeigh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 x14ac:dyDescent="0.3">
      <c r="B16" s="31"/>
      <c r="C16" s="32"/>
      <c r="D16" s="26" t="s">
        <v>25</v>
      </c>
      <c r="E16" s="32"/>
      <c r="F16" s="32"/>
      <c r="G16" s="32"/>
      <c r="H16" s="32"/>
      <c r="I16" s="32"/>
      <c r="J16" s="32"/>
      <c r="K16" s="32"/>
      <c r="L16" s="32"/>
      <c r="M16" s="26" t="s">
        <v>23</v>
      </c>
      <c r="N16" s="32"/>
      <c r="O16" s="270" t="str">
        <f>IF('Rekapitulácia stavby'!AN13="","",'Rekapitulácia stavby'!AN13)</f>
        <v>Vyplň údaj</v>
      </c>
      <c r="P16" s="185"/>
      <c r="Q16" s="32"/>
      <c r="R16" s="33"/>
    </row>
    <row r="17" spans="2:18" s="1" customFormat="1" ht="18" customHeight="1" x14ac:dyDescent="0.3">
      <c r="B17" s="31"/>
      <c r="C17" s="32"/>
      <c r="D17" s="32"/>
      <c r="E17" s="270" t="str">
        <f>IF('Rekapitulácia stavby'!E14="","",'Rekapitulácia stavby'!E14)</f>
        <v>Vyplň údaj</v>
      </c>
      <c r="F17" s="185"/>
      <c r="G17" s="185"/>
      <c r="H17" s="185"/>
      <c r="I17" s="185"/>
      <c r="J17" s="185"/>
      <c r="K17" s="185"/>
      <c r="L17" s="185"/>
      <c r="M17" s="26" t="s">
        <v>24</v>
      </c>
      <c r="N17" s="32"/>
      <c r="O17" s="270" t="str">
        <f>IF('Rekapitulácia stavby'!AN14="","",'Rekapitulácia stavby'!AN14)</f>
        <v>Vyplň údaj</v>
      </c>
      <c r="P17" s="185"/>
      <c r="Q17" s="32"/>
      <c r="R17" s="33"/>
    </row>
    <row r="18" spans="2:18" s="1" customFormat="1" ht="6.9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 x14ac:dyDescent="0.3">
      <c r="B19" s="31"/>
      <c r="C19" s="32"/>
      <c r="D19" s="26" t="s">
        <v>27</v>
      </c>
      <c r="E19" s="32"/>
      <c r="F19" s="32"/>
      <c r="G19" s="32"/>
      <c r="H19" s="32"/>
      <c r="I19" s="32"/>
      <c r="J19" s="32"/>
      <c r="K19" s="32"/>
      <c r="L19" s="32"/>
      <c r="M19" s="26" t="s">
        <v>23</v>
      </c>
      <c r="N19" s="32"/>
      <c r="O19" s="222" t="str">
        <f>IF('Rekapitulácia stavby'!AN16="","",'Rekapitulácia stavby'!AN16)</f>
        <v/>
      </c>
      <c r="P19" s="185"/>
      <c r="Q19" s="32"/>
      <c r="R19" s="33"/>
    </row>
    <row r="20" spans="2:18" s="1" customFormat="1" ht="18" customHeight="1" x14ac:dyDescent="0.3">
      <c r="B20" s="31"/>
      <c r="C20" s="32"/>
      <c r="D20" s="32"/>
      <c r="E20" s="24" t="str">
        <f>IF('Rekapitulácia stavby'!E17="","",'Rekapitulácia stavby'!E17)</f>
        <v xml:space="preserve"> </v>
      </c>
      <c r="F20" s="32"/>
      <c r="G20" s="32"/>
      <c r="H20" s="32"/>
      <c r="I20" s="32"/>
      <c r="J20" s="32"/>
      <c r="K20" s="32"/>
      <c r="L20" s="32"/>
      <c r="M20" s="26" t="s">
        <v>24</v>
      </c>
      <c r="N20" s="32"/>
      <c r="O20" s="222" t="str">
        <f>IF('Rekapitulácia stavby'!AN17="","",'Rekapitulácia stavby'!AN17)</f>
        <v/>
      </c>
      <c r="P20" s="185"/>
      <c r="Q20" s="32"/>
      <c r="R20" s="33"/>
    </row>
    <row r="21" spans="2:18" s="1" customFormat="1" ht="6.95" customHeight="1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 x14ac:dyDescent="0.3">
      <c r="B22" s="31"/>
      <c r="C22" s="32"/>
      <c r="D22" s="26" t="s">
        <v>28</v>
      </c>
      <c r="E22" s="32"/>
      <c r="F22" s="32"/>
      <c r="G22" s="32"/>
      <c r="H22" s="32"/>
      <c r="I22" s="32"/>
      <c r="J22" s="32"/>
      <c r="K22" s="32"/>
      <c r="L22" s="32"/>
      <c r="M22" s="26" t="s">
        <v>23</v>
      </c>
      <c r="N22" s="32"/>
      <c r="O22" s="222" t="str">
        <f>IF('Rekapitulácia stavby'!AN19="","",'Rekapitulácia stavby'!AN19)</f>
        <v/>
      </c>
      <c r="P22" s="185"/>
      <c r="Q22" s="32"/>
      <c r="R22" s="33"/>
    </row>
    <row r="23" spans="2:18" s="1" customFormat="1" ht="18" customHeight="1" x14ac:dyDescent="0.3">
      <c r="B23" s="31"/>
      <c r="C23" s="32"/>
      <c r="D23" s="32"/>
      <c r="E23" s="24" t="str">
        <f>IF('Rekapitulácia stavby'!E20="","",'Rekapitulácia stavby'!E20)</f>
        <v xml:space="preserve"> </v>
      </c>
      <c r="F23" s="32"/>
      <c r="G23" s="32"/>
      <c r="H23" s="32"/>
      <c r="I23" s="32"/>
      <c r="J23" s="32"/>
      <c r="K23" s="32"/>
      <c r="L23" s="32"/>
      <c r="M23" s="26" t="s">
        <v>24</v>
      </c>
      <c r="N23" s="32"/>
      <c r="O23" s="222" t="str">
        <f>IF('Rekapitulácia stavby'!AN20="","",'Rekapitulácia stavby'!AN20)</f>
        <v/>
      </c>
      <c r="P23" s="185"/>
      <c r="Q23" s="32"/>
      <c r="R23" s="33"/>
    </row>
    <row r="24" spans="2:18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14.45" customHeight="1" x14ac:dyDescent="0.3">
      <c r="B25" s="31"/>
      <c r="C25" s="32"/>
      <c r="D25" s="26" t="s">
        <v>29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22.5" customHeight="1" x14ac:dyDescent="0.3">
      <c r="B26" s="31"/>
      <c r="C26" s="32"/>
      <c r="D26" s="32"/>
      <c r="E26" s="225" t="s">
        <v>3</v>
      </c>
      <c r="F26" s="185"/>
      <c r="G26" s="185"/>
      <c r="H26" s="185"/>
      <c r="I26" s="185"/>
      <c r="J26" s="185"/>
      <c r="K26" s="185"/>
      <c r="L26" s="185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2:18" s="1" customFormat="1" ht="6.95" customHeight="1" x14ac:dyDescent="0.3">
      <c r="B28" s="31"/>
      <c r="C28" s="3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2"/>
      <c r="R28" s="33"/>
    </row>
    <row r="29" spans="2:18" s="1" customFormat="1" ht="14.45" customHeight="1" x14ac:dyDescent="0.3">
      <c r="B29" s="31"/>
      <c r="C29" s="32"/>
      <c r="D29" s="117" t="s">
        <v>162</v>
      </c>
      <c r="E29" s="32"/>
      <c r="F29" s="32"/>
      <c r="G29" s="32"/>
      <c r="H29" s="32"/>
      <c r="I29" s="32"/>
      <c r="J29" s="32"/>
      <c r="K29" s="32"/>
      <c r="L29" s="32"/>
      <c r="M29" s="226">
        <f>N90</f>
        <v>0</v>
      </c>
      <c r="N29" s="185"/>
      <c r="O29" s="185"/>
      <c r="P29" s="185"/>
      <c r="Q29" s="32"/>
      <c r="R29" s="33"/>
    </row>
    <row r="30" spans="2:18" s="1" customFormat="1" ht="14.45" customHeight="1" x14ac:dyDescent="0.3">
      <c r="B30" s="31"/>
      <c r="C30" s="32"/>
      <c r="D30" s="30" t="s">
        <v>149</v>
      </c>
      <c r="E30" s="32"/>
      <c r="F30" s="32"/>
      <c r="G30" s="32"/>
      <c r="H30" s="32"/>
      <c r="I30" s="32"/>
      <c r="J30" s="32"/>
      <c r="K30" s="32"/>
      <c r="L30" s="32"/>
      <c r="M30" s="226">
        <f>N118</f>
        <v>0</v>
      </c>
      <c r="N30" s="185"/>
      <c r="O30" s="185"/>
      <c r="P30" s="185"/>
      <c r="Q30" s="32"/>
      <c r="R30" s="33"/>
    </row>
    <row r="31" spans="2:18" s="1" customFormat="1" ht="6.95" customHeight="1" x14ac:dyDescent="0.3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2:18" s="1" customFormat="1" ht="25.35" customHeight="1" x14ac:dyDescent="0.3">
      <c r="B32" s="31"/>
      <c r="C32" s="32"/>
      <c r="D32" s="118" t="s">
        <v>32</v>
      </c>
      <c r="E32" s="32"/>
      <c r="F32" s="32"/>
      <c r="G32" s="32"/>
      <c r="H32" s="32"/>
      <c r="I32" s="32"/>
      <c r="J32" s="32"/>
      <c r="K32" s="32"/>
      <c r="L32" s="32"/>
      <c r="M32" s="266">
        <f>ROUND(M29+M30,2)</f>
        <v>0</v>
      </c>
      <c r="N32" s="185"/>
      <c r="O32" s="185"/>
      <c r="P32" s="185"/>
      <c r="Q32" s="32"/>
      <c r="R32" s="33"/>
    </row>
    <row r="33" spans="2:18" s="1" customFormat="1" ht="6.95" customHeight="1" x14ac:dyDescent="0.3">
      <c r="B33" s="31"/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2"/>
      <c r="R33" s="33"/>
    </row>
    <row r="34" spans="2:18" s="1" customFormat="1" ht="14.45" customHeight="1" x14ac:dyDescent="0.3">
      <c r="B34" s="31"/>
      <c r="C34" s="32"/>
      <c r="D34" s="38" t="s">
        <v>33</v>
      </c>
      <c r="E34" s="38" t="s">
        <v>34</v>
      </c>
      <c r="F34" s="39">
        <v>0.2</v>
      </c>
      <c r="G34" s="119" t="s">
        <v>35</v>
      </c>
      <c r="H34" s="267">
        <f>ROUND((((SUM(BE118:BE125)+SUM(BE145:BE490))+SUM(BE492:BE496))),2)</f>
        <v>0</v>
      </c>
      <c r="I34" s="185"/>
      <c r="J34" s="185"/>
      <c r="K34" s="32"/>
      <c r="L34" s="32"/>
      <c r="M34" s="267">
        <f>ROUND(((ROUND((SUM(BE118:BE125)+SUM(BE145:BE490)), 2)*F34)+SUM(BE492:BE496)*F34),2)</f>
        <v>0</v>
      </c>
      <c r="N34" s="185"/>
      <c r="O34" s="185"/>
      <c r="P34" s="185"/>
      <c r="Q34" s="32"/>
      <c r="R34" s="33"/>
    </row>
    <row r="35" spans="2:18" s="1" customFormat="1" ht="14.45" customHeight="1" x14ac:dyDescent="0.3">
      <c r="B35" s="31"/>
      <c r="C35" s="32"/>
      <c r="D35" s="32"/>
      <c r="E35" s="38" t="s">
        <v>36</v>
      </c>
      <c r="F35" s="39">
        <v>0.2</v>
      </c>
      <c r="G35" s="119" t="s">
        <v>35</v>
      </c>
      <c r="H35" s="267">
        <f>ROUND((((SUM(BF118:BF125)+SUM(BF145:BF490))+SUM(BF492:BF496))),2)</f>
        <v>0</v>
      </c>
      <c r="I35" s="185"/>
      <c r="J35" s="185"/>
      <c r="K35" s="32"/>
      <c r="L35" s="32"/>
      <c r="M35" s="267">
        <f>ROUND(((ROUND((SUM(BF118:BF125)+SUM(BF145:BF490)), 2)*F35)+SUM(BF492:BF496)*F35),2)</f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37</v>
      </c>
      <c r="F36" s="39">
        <v>0.2</v>
      </c>
      <c r="G36" s="119" t="s">
        <v>35</v>
      </c>
      <c r="H36" s="267">
        <f>ROUND((((SUM(BG118:BG125)+SUM(BG145:BG490))+SUM(BG492:BG496))),2)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38</v>
      </c>
      <c r="F37" s="39">
        <v>0.2</v>
      </c>
      <c r="G37" s="119" t="s">
        <v>35</v>
      </c>
      <c r="H37" s="267">
        <f>ROUND((((SUM(BH118:BH125)+SUM(BH145:BH490))+SUM(BH492:BH496))),2)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14.45" hidden="1" customHeight="1" x14ac:dyDescent="0.3">
      <c r="B38" s="31"/>
      <c r="C38" s="32"/>
      <c r="D38" s="32"/>
      <c r="E38" s="38" t="s">
        <v>39</v>
      </c>
      <c r="F38" s="39">
        <v>0</v>
      </c>
      <c r="G38" s="119" t="s">
        <v>35</v>
      </c>
      <c r="H38" s="267">
        <f>ROUND((((SUM(BI118:BI125)+SUM(BI145:BI490))+SUM(BI492:BI496))),2)</f>
        <v>0</v>
      </c>
      <c r="I38" s="185"/>
      <c r="J38" s="185"/>
      <c r="K38" s="32"/>
      <c r="L38" s="32"/>
      <c r="M38" s="267">
        <v>0</v>
      </c>
      <c r="N38" s="185"/>
      <c r="O38" s="185"/>
      <c r="P38" s="185"/>
      <c r="Q38" s="32"/>
      <c r="R38" s="33"/>
    </row>
    <row r="39" spans="2:18" s="1" customFormat="1" ht="6.9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25.35" customHeight="1" x14ac:dyDescent="0.3">
      <c r="B40" s="31"/>
      <c r="C40" s="116"/>
      <c r="D40" s="120" t="s">
        <v>40</v>
      </c>
      <c r="E40" s="72"/>
      <c r="F40" s="72"/>
      <c r="G40" s="121" t="s">
        <v>41</v>
      </c>
      <c r="H40" s="122" t="s">
        <v>42</v>
      </c>
      <c r="I40" s="72"/>
      <c r="J40" s="72"/>
      <c r="K40" s="72"/>
      <c r="L40" s="268">
        <f>SUM(M32:M38)</f>
        <v>0</v>
      </c>
      <c r="M40" s="195"/>
      <c r="N40" s="195"/>
      <c r="O40" s="195"/>
      <c r="P40" s="197"/>
      <c r="Q40" s="116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1" customFormat="1" ht="14.45" customHeight="1" x14ac:dyDescent="0.3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ht="30" customHeight="1" x14ac:dyDescent="0.3">
      <c r="B80" s="18"/>
      <c r="C80" s="26" t="s">
        <v>158</v>
      </c>
      <c r="D80" s="19"/>
      <c r="E80" s="19"/>
      <c r="F80" s="262" t="s">
        <v>159</v>
      </c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19"/>
      <c r="R80" s="20"/>
    </row>
    <row r="81" spans="2:47" s="1" customFormat="1" ht="36.950000000000003" customHeight="1" x14ac:dyDescent="0.3">
      <c r="B81" s="31"/>
      <c r="C81" s="65" t="s">
        <v>160</v>
      </c>
      <c r="D81" s="32"/>
      <c r="E81" s="32"/>
      <c r="F81" s="210" t="str">
        <f>F9</f>
        <v>1a - SO 101 Architektúra a stavebná časť</v>
      </c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32"/>
      <c r="R81" s="33"/>
    </row>
    <row r="82" spans="2:47" s="1" customFormat="1" ht="6.95" customHeight="1" x14ac:dyDescent="0.3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8" customHeight="1" x14ac:dyDescent="0.3">
      <c r="B83" s="31"/>
      <c r="C83" s="26" t="s">
        <v>18</v>
      </c>
      <c r="D83" s="32"/>
      <c r="E83" s="32"/>
      <c r="F83" s="24" t="str">
        <f>F11</f>
        <v xml:space="preserve"> </v>
      </c>
      <c r="G83" s="32"/>
      <c r="H83" s="32"/>
      <c r="I83" s="32"/>
      <c r="J83" s="32"/>
      <c r="K83" s="26" t="s">
        <v>20</v>
      </c>
      <c r="L83" s="32"/>
      <c r="M83" s="255" t="str">
        <f>IF(O11="","",O11)</f>
        <v>28.2.2017</v>
      </c>
      <c r="N83" s="185"/>
      <c r="O83" s="185"/>
      <c r="P83" s="185"/>
      <c r="Q83" s="32"/>
      <c r="R83" s="33"/>
    </row>
    <row r="84" spans="2:47" s="1" customFormat="1" ht="6.95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15" x14ac:dyDescent="0.3">
      <c r="B85" s="31"/>
      <c r="C85" s="26" t="s">
        <v>22</v>
      </c>
      <c r="D85" s="32"/>
      <c r="E85" s="32"/>
      <c r="F85" s="24" t="str">
        <f>E14</f>
        <v xml:space="preserve"> </v>
      </c>
      <c r="G85" s="32"/>
      <c r="H85" s="32"/>
      <c r="I85" s="32"/>
      <c r="J85" s="32"/>
      <c r="K85" s="26" t="s">
        <v>27</v>
      </c>
      <c r="L85" s="32"/>
      <c r="M85" s="222" t="str">
        <f>E20</f>
        <v xml:space="preserve"> </v>
      </c>
      <c r="N85" s="185"/>
      <c r="O85" s="185"/>
      <c r="P85" s="185"/>
      <c r="Q85" s="185"/>
      <c r="R85" s="33"/>
    </row>
    <row r="86" spans="2:47" s="1" customFormat="1" ht="14.45" customHeight="1" x14ac:dyDescent="0.3">
      <c r="B86" s="31"/>
      <c r="C86" s="26" t="s">
        <v>25</v>
      </c>
      <c r="D86" s="32"/>
      <c r="E86" s="32"/>
      <c r="F86" s="24" t="str">
        <f>IF(E17="","",E17)</f>
        <v>Vyplň údaj</v>
      </c>
      <c r="G86" s="32"/>
      <c r="H86" s="32"/>
      <c r="I86" s="32"/>
      <c r="J86" s="32"/>
      <c r="K86" s="26" t="s">
        <v>28</v>
      </c>
      <c r="L86" s="32"/>
      <c r="M86" s="222" t="str">
        <f>E23</f>
        <v xml:space="preserve"> </v>
      </c>
      <c r="N86" s="185"/>
      <c r="O86" s="185"/>
      <c r="P86" s="185"/>
      <c r="Q86" s="185"/>
      <c r="R86" s="33"/>
    </row>
    <row r="87" spans="2:47" s="1" customFormat="1" ht="10.35" customHeight="1" x14ac:dyDescent="0.3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">
      <c r="B88" s="31"/>
      <c r="C88" s="265" t="s">
        <v>164</v>
      </c>
      <c r="D88" s="261"/>
      <c r="E88" s="261"/>
      <c r="F88" s="261"/>
      <c r="G88" s="261"/>
      <c r="H88" s="116"/>
      <c r="I88" s="116"/>
      <c r="J88" s="116"/>
      <c r="K88" s="116"/>
      <c r="L88" s="116"/>
      <c r="M88" s="116"/>
      <c r="N88" s="265" t="s">
        <v>165</v>
      </c>
      <c r="O88" s="185"/>
      <c r="P88" s="185"/>
      <c r="Q88" s="185"/>
      <c r="R88" s="33"/>
    </row>
    <row r="89" spans="2:47" s="1" customFormat="1" ht="10.35" customHeight="1" x14ac:dyDescent="0.3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2:47" s="1" customFormat="1" ht="29.25" customHeight="1" x14ac:dyDescent="0.3">
      <c r="B90" s="31"/>
      <c r="C90" s="123" t="s">
        <v>166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89">
        <f>N145</f>
        <v>0</v>
      </c>
      <c r="O90" s="185"/>
      <c r="P90" s="185"/>
      <c r="Q90" s="185"/>
      <c r="R90" s="33"/>
      <c r="AU90" s="14" t="s">
        <v>167</v>
      </c>
    </row>
    <row r="91" spans="2:47" s="7" customFormat="1" ht="24.95" customHeight="1" x14ac:dyDescent="0.3">
      <c r="B91" s="124"/>
      <c r="C91" s="125"/>
      <c r="D91" s="126" t="s">
        <v>168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9">
        <f>N146</f>
        <v>0</v>
      </c>
      <c r="O91" s="263"/>
      <c r="P91" s="263"/>
      <c r="Q91" s="263"/>
      <c r="R91" s="127"/>
    </row>
    <row r="92" spans="2:47" s="8" customFormat="1" ht="19.899999999999999" customHeight="1" x14ac:dyDescent="0.3">
      <c r="B92" s="128"/>
      <c r="C92" s="95"/>
      <c r="D92" s="106" t="s">
        <v>169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N147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170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N168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171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N179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172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N210</f>
        <v>0</v>
      </c>
      <c r="O95" s="191"/>
      <c r="P95" s="191"/>
      <c r="Q95" s="191"/>
      <c r="R95" s="129"/>
    </row>
    <row r="96" spans="2:47" s="8" customFormat="1" ht="19.899999999999999" customHeight="1" x14ac:dyDescent="0.3">
      <c r="B96" s="128"/>
      <c r="C96" s="95"/>
      <c r="D96" s="106" t="s">
        <v>173</v>
      </c>
      <c r="E96" s="95"/>
      <c r="F96" s="95"/>
      <c r="G96" s="95"/>
      <c r="H96" s="95"/>
      <c r="I96" s="95"/>
      <c r="J96" s="95"/>
      <c r="K96" s="95"/>
      <c r="L96" s="95"/>
      <c r="M96" s="95"/>
      <c r="N96" s="187">
        <f>N231</f>
        <v>0</v>
      </c>
      <c r="O96" s="191"/>
      <c r="P96" s="191"/>
      <c r="Q96" s="191"/>
      <c r="R96" s="129"/>
    </row>
    <row r="97" spans="2:18" s="8" customFormat="1" ht="19.899999999999999" customHeight="1" x14ac:dyDescent="0.3">
      <c r="B97" s="128"/>
      <c r="C97" s="95"/>
      <c r="D97" s="106" t="s">
        <v>174</v>
      </c>
      <c r="E97" s="95"/>
      <c r="F97" s="95"/>
      <c r="G97" s="95"/>
      <c r="H97" s="95"/>
      <c r="I97" s="95"/>
      <c r="J97" s="95"/>
      <c r="K97" s="95"/>
      <c r="L97" s="95"/>
      <c r="M97" s="95"/>
      <c r="N97" s="187">
        <f>N237</f>
        <v>0</v>
      </c>
      <c r="O97" s="191"/>
      <c r="P97" s="191"/>
      <c r="Q97" s="191"/>
      <c r="R97" s="129"/>
    </row>
    <row r="98" spans="2:18" s="8" customFormat="1" ht="19.899999999999999" customHeight="1" x14ac:dyDescent="0.3">
      <c r="B98" s="128"/>
      <c r="C98" s="95"/>
      <c r="D98" s="106" t="s">
        <v>175</v>
      </c>
      <c r="E98" s="95"/>
      <c r="F98" s="95"/>
      <c r="G98" s="95"/>
      <c r="H98" s="95"/>
      <c r="I98" s="95"/>
      <c r="J98" s="95"/>
      <c r="K98" s="95"/>
      <c r="L98" s="95"/>
      <c r="M98" s="95"/>
      <c r="N98" s="187">
        <f>N278</f>
        <v>0</v>
      </c>
      <c r="O98" s="191"/>
      <c r="P98" s="191"/>
      <c r="Q98" s="191"/>
      <c r="R98" s="129"/>
    </row>
    <row r="99" spans="2:18" s="8" customFormat="1" ht="19.899999999999999" customHeight="1" x14ac:dyDescent="0.3">
      <c r="B99" s="128"/>
      <c r="C99" s="95"/>
      <c r="D99" s="106" t="s">
        <v>176</v>
      </c>
      <c r="E99" s="95"/>
      <c r="F99" s="95"/>
      <c r="G99" s="95"/>
      <c r="H99" s="95"/>
      <c r="I99" s="95"/>
      <c r="J99" s="95"/>
      <c r="K99" s="95"/>
      <c r="L99" s="95"/>
      <c r="M99" s="95"/>
      <c r="N99" s="187">
        <f>N307</f>
        <v>0</v>
      </c>
      <c r="O99" s="191"/>
      <c r="P99" s="191"/>
      <c r="Q99" s="191"/>
      <c r="R99" s="129"/>
    </row>
    <row r="100" spans="2:18" s="7" customFormat="1" ht="24.95" customHeight="1" x14ac:dyDescent="0.3">
      <c r="B100" s="124"/>
      <c r="C100" s="125"/>
      <c r="D100" s="126" t="s">
        <v>177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39">
        <f>N309</f>
        <v>0</v>
      </c>
      <c r="O100" s="263"/>
      <c r="P100" s="263"/>
      <c r="Q100" s="263"/>
      <c r="R100" s="127"/>
    </row>
    <row r="101" spans="2:18" s="8" customFormat="1" ht="19.899999999999999" customHeight="1" x14ac:dyDescent="0.3">
      <c r="B101" s="128"/>
      <c r="C101" s="95"/>
      <c r="D101" s="106" t="s">
        <v>178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187">
        <f>N310</f>
        <v>0</v>
      </c>
      <c r="O101" s="191"/>
      <c r="P101" s="191"/>
      <c r="Q101" s="191"/>
      <c r="R101" s="129"/>
    </row>
    <row r="102" spans="2:18" s="8" customFormat="1" ht="19.899999999999999" customHeight="1" x14ac:dyDescent="0.3">
      <c r="B102" s="128"/>
      <c r="C102" s="95"/>
      <c r="D102" s="106" t="s">
        <v>179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187">
        <f>N320</f>
        <v>0</v>
      </c>
      <c r="O102" s="191"/>
      <c r="P102" s="191"/>
      <c r="Q102" s="191"/>
      <c r="R102" s="129"/>
    </row>
    <row r="103" spans="2:18" s="8" customFormat="1" ht="19.899999999999999" customHeight="1" x14ac:dyDescent="0.3">
      <c r="B103" s="128"/>
      <c r="C103" s="95"/>
      <c r="D103" s="106" t="s">
        <v>180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187">
        <f>N328</f>
        <v>0</v>
      </c>
      <c r="O103" s="191"/>
      <c r="P103" s="191"/>
      <c r="Q103" s="191"/>
      <c r="R103" s="129"/>
    </row>
    <row r="104" spans="2:18" s="8" customFormat="1" ht="19.899999999999999" customHeight="1" x14ac:dyDescent="0.3">
      <c r="B104" s="128"/>
      <c r="C104" s="95"/>
      <c r="D104" s="106" t="s">
        <v>181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187">
        <f>N339</f>
        <v>0</v>
      </c>
      <c r="O104" s="191"/>
      <c r="P104" s="191"/>
      <c r="Q104" s="191"/>
      <c r="R104" s="129"/>
    </row>
    <row r="105" spans="2:18" s="8" customFormat="1" ht="19.899999999999999" customHeight="1" x14ac:dyDescent="0.3">
      <c r="B105" s="128"/>
      <c r="C105" s="95"/>
      <c r="D105" s="106" t="s">
        <v>182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187">
        <f>N361</f>
        <v>0</v>
      </c>
      <c r="O105" s="191"/>
      <c r="P105" s="191"/>
      <c r="Q105" s="191"/>
      <c r="R105" s="129"/>
    </row>
    <row r="106" spans="2:18" s="8" customFormat="1" ht="19.899999999999999" customHeight="1" x14ac:dyDescent="0.3">
      <c r="B106" s="128"/>
      <c r="C106" s="95"/>
      <c r="D106" s="106" t="s">
        <v>183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187">
        <f>N365</f>
        <v>0</v>
      </c>
      <c r="O106" s="191"/>
      <c r="P106" s="191"/>
      <c r="Q106" s="191"/>
      <c r="R106" s="129"/>
    </row>
    <row r="107" spans="2:18" s="8" customFormat="1" ht="19.899999999999999" customHeight="1" x14ac:dyDescent="0.3">
      <c r="B107" s="128"/>
      <c r="C107" s="95"/>
      <c r="D107" s="106" t="s">
        <v>184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187">
        <f>N386</f>
        <v>0</v>
      </c>
      <c r="O107" s="191"/>
      <c r="P107" s="191"/>
      <c r="Q107" s="191"/>
      <c r="R107" s="129"/>
    </row>
    <row r="108" spans="2:18" s="8" customFormat="1" ht="19.899999999999999" customHeight="1" x14ac:dyDescent="0.3">
      <c r="B108" s="128"/>
      <c r="C108" s="95"/>
      <c r="D108" s="106" t="s">
        <v>185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187">
        <f>N389</f>
        <v>0</v>
      </c>
      <c r="O108" s="191"/>
      <c r="P108" s="191"/>
      <c r="Q108" s="191"/>
      <c r="R108" s="129"/>
    </row>
    <row r="109" spans="2:18" s="8" customFormat="1" ht="19.899999999999999" customHeight="1" x14ac:dyDescent="0.3">
      <c r="B109" s="128"/>
      <c r="C109" s="95"/>
      <c r="D109" s="106" t="s">
        <v>186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187">
        <f>N434</f>
        <v>0</v>
      </c>
      <c r="O109" s="191"/>
      <c r="P109" s="191"/>
      <c r="Q109" s="191"/>
      <c r="R109" s="129"/>
    </row>
    <row r="110" spans="2:18" s="8" customFormat="1" ht="19.899999999999999" customHeight="1" x14ac:dyDescent="0.3">
      <c r="B110" s="128"/>
      <c r="C110" s="95"/>
      <c r="D110" s="106" t="s">
        <v>187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187">
        <f>N447</f>
        <v>0</v>
      </c>
      <c r="O110" s="191"/>
      <c r="P110" s="191"/>
      <c r="Q110" s="191"/>
      <c r="R110" s="129"/>
    </row>
    <row r="111" spans="2:18" s="8" customFormat="1" ht="19.899999999999999" customHeight="1" x14ac:dyDescent="0.3">
      <c r="B111" s="128"/>
      <c r="C111" s="95"/>
      <c r="D111" s="106" t="s">
        <v>188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187">
        <f>N456</f>
        <v>0</v>
      </c>
      <c r="O111" s="191"/>
      <c r="P111" s="191"/>
      <c r="Q111" s="191"/>
      <c r="R111" s="129"/>
    </row>
    <row r="112" spans="2:18" s="8" customFormat="1" ht="19.899999999999999" customHeight="1" x14ac:dyDescent="0.3">
      <c r="B112" s="128"/>
      <c r="C112" s="95"/>
      <c r="D112" s="106" t="s">
        <v>189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187">
        <f>N464</f>
        <v>0</v>
      </c>
      <c r="O112" s="191"/>
      <c r="P112" s="191"/>
      <c r="Q112" s="191"/>
      <c r="R112" s="129"/>
    </row>
    <row r="113" spans="2:65" s="8" customFormat="1" ht="19.899999999999999" customHeight="1" x14ac:dyDescent="0.3">
      <c r="B113" s="128"/>
      <c r="C113" s="95"/>
      <c r="D113" s="106" t="s">
        <v>190</v>
      </c>
      <c r="E113" s="95"/>
      <c r="F113" s="95"/>
      <c r="G113" s="95"/>
      <c r="H113" s="95"/>
      <c r="I113" s="95"/>
      <c r="J113" s="95"/>
      <c r="K113" s="95"/>
      <c r="L113" s="95"/>
      <c r="M113" s="95"/>
      <c r="N113" s="187">
        <f>N468</f>
        <v>0</v>
      </c>
      <c r="O113" s="191"/>
      <c r="P113" s="191"/>
      <c r="Q113" s="191"/>
      <c r="R113" s="129"/>
    </row>
    <row r="114" spans="2:65" s="8" customFormat="1" ht="19.899999999999999" customHeight="1" x14ac:dyDescent="0.3">
      <c r="B114" s="128"/>
      <c r="C114" s="95"/>
      <c r="D114" s="106" t="s">
        <v>191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187">
        <f>N475</f>
        <v>0</v>
      </c>
      <c r="O114" s="191"/>
      <c r="P114" s="191"/>
      <c r="Q114" s="191"/>
      <c r="R114" s="129"/>
    </row>
    <row r="115" spans="2:65" s="8" customFormat="1" ht="19.899999999999999" customHeight="1" x14ac:dyDescent="0.3">
      <c r="B115" s="128"/>
      <c r="C115" s="95"/>
      <c r="D115" s="106" t="s">
        <v>192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187">
        <f>N481</f>
        <v>0</v>
      </c>
      <c r="O115" s="191"/>
      <c r="P115" s="191"/>
      <c r="Q115" s="191"/>
      <c r="R115" s="129"/>
    </row>
    <row r="116" spans="2:65" s="7" customFormat="1" ht="21.75" customHeight="1" x14ac:dyDescent="0.35">
      <c r="B116" s="124"/>
      <c r="C116" s="125"/>
      <c r="D116" s="126" t="s">
        <v>193</v>
      </c>
      <c r="E116" s="125"/>
      <c r="F116" s="125"/>
      <c r="G116" s="125"/>
      <c r="H116" s="125"/>
      <c r="I116" s="125"/>
      <c r="J116" s="125"/>
      <c r="K116" s="125"/>
      <c r="L116" s="125"/>
      <c r="M116" s="125"/>
      <c r="N116" s="238">
        <f>N491</f>
        <v>0</v>
      </c>
      <c r="O116" s="263"/>
      <c r="P116" s="263"/>
      <c r="Q116" s="263"/>
      <c r="R116" s="127"/>
    </row>
    <row r="117" spans="2:65" s="1" customFormat="1" ht="21.75" customHeight="1" x14ac:dyDescent="0.3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1" customFormat="1" ht="29.25" customHeight="1" x14ac:dyDescent="0.3">
      <c r="B118" s="31"/>
      <c r="C118" s="123" t="s">
        <v>194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64">
        <f>ROUND(N119+N120+N121+N122+N123+N124,2)</f>
        <v>0</v>
      </c>
      <c r="O118" s="185"/>
      <c r="P118" s="185"/>
      <c r="Q118" s="185"/>
      <c r="R118" s="33"/>
      <c r="T118" s="130"/>
      <c r="U118" s="131" t="s">
        <v>33</v>
      </c>
    </row>
    <row r="119" spans="2:65" s="1" customFormat="1" ht="18" customHeight="1" x14ac:dyDescent="0.3">
      <c r="B119" s="132"/>
      <c r="C119" s="133"/>
      <c r="D119" s="184" t="s">
        <v>195</v>
      </c>
      <c r="E119" s="260"/>
      <c r="F119" s="260"/>
      <c r="G119" s="260"/>
      <c r="H119" s="260"/>
      <c r="I119" s="133"/>
      <c r="J119" s="133"/>
      <c r="K119" s="133"/>
      <c r="L119" s="133"/>
      <c r="M119" s="133"/>
      <c r="N119" s="186">
        <f>ROUND(N90*T119,2)</f>
        <v>0</v>
      </c>
      <c r="O119" s="260"/>
      <c r="P119" s="260"/>
      <c r="Q119" s="260"/>
      <c r="R119" s="134"/>
      <c r="S119" s="133"/>
      <c r="T119" s="135"/>
      <c r="U119" s="136" t="s">
        <v>36</v>
      </c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8" t="s">
        <v>140</v>
      </c>
      <c r="AZ119" s="137"/>
      <c r="BA119" s="137"/>
      <c r="BB119" s="137"/>
      <c r="BC119" s="137"/>
      <c r="BD119" s="137"/>
      <c r="BE119" s="139">
        <f t="shared" ref="BE119:BE124" si="0">IF(U119="základná",N119,0)</f>
        <v>0</v>
      </c>
      <c r="BF119" s="139">
        <f t="shared" ref="BF119:BF124" si="1">IF(U119="znížená",N119,0)</f>
        <v>0</v>
      </c>
      <c r="BG119" s="139">
        <f t="shared" ref="BG119:BG124" si="2">IF(U119="zákl. prenesená",N119,0)</f>
        <v>0</v>
      </c>
      <c r="BH119" s="139">
        <f t="shared" ref="BH119:BH124" si="3">IF(U119="zníž. prenesená",N119,0)</f>
        <v>0</v>
      </c>
      <c r="BI119" s="139">
        <f t="shared" ref="BI119:BI124" si="4">IF(U119="nulová",N119,0)</f>
        <v>0</v>
      </c>
      <c r="BJ119" s="138" t="s">
        <v>80</v>
      </c>
      <c r="BK119" s="137"/>
      <c r="BL119" s="137"/>
      <c r="BM119" s="137"/>
    </row>
    <row r="120" spans="2:65" s="1" customFormat="1" ht="18" customHeight="1" x14ac:dyDescent="0.3">
      <c r="B120" s="132"/>
      <c r="C120" s="133"/>
      <c r="D120" s="184" t="s">
        <v>196</v>
      </c>
      <c r="E120" s="260"/>
      <c r="F120" s="260"/>
      <c r="G120" s="260"/>
      <c r="H120" s="260"/>
      <c r="I120" s="133"/>
      <c r="J120" s="133"/>
      <c r="K120" s="133"/>
      <c r="L120" s="133"/>
      <c r="M120" s="133"/>
      <c r="N120" s="186">
        <f>ROUND(N90*T120,2)</f>
        <v>0</v>
      </c>
      <c r="O120" s="260"/>
      <c r="P120" s="260"/>
      <c r="Q120" s="260"/>
      <c r="R120" s="134"/>
      <c r="S120" s="133"/>
      <c r="T120" s="135"/>
      <c r="U120" s="136" t="s">
        <v>36</v>
      </c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8" t="s">
        <v>140</v>
      </c>
      <c r="AZ120" s="137"/>
      <c r="BA120" s="137"/>
      <c r="BB120" s="137"/>
      <c r="BC120" s="137"/>
      <c r="BD120" s="137"/>
      <c r="BE120" s="139">
        <f t="shared" si="0"/>
        <v>0</v>
      </c>
      <c r="BF120" s="139">
        <f t="shared" si="1"/>
        <v>0</v>
      </c>
      <c r="BG120" s="139">
        <f t="shared" si="2"/>
        <v>0</v>
      </c>
      <c r="BH120" s="139">
        <f t="shared" si="3"/>
        <v>0</v>
      </c>
      <c r="BI120" s="139">
        <f t="shared" si="4"/>
        <v>0</v>
      </c>
      <c r="BJ120" s="138" t="s">
        <v>80</v>
      </c>
      <c r="BK120" s="137"/>
      <c r="BL120" s="137"/>
      <c r="BM120" s="137"/>
    </row>
    <row r="121" spans="2:65" s="1" customFormat="1" ht="18" customHeight="1" x14ac:dyDescent="0.3">
      <c r="B121" s="132"/>
      <c r="C121" s="133"/>
      <c r="D121" s="184" t="s">
        <v>197</v>
      </c>
      <c r="E121" s="260"/>
      <c r="F121" s="260"/>
      <c r="G121" s="260"/>
      <c r="H121" s="260"/>
      <c r="I121" s="133"/>
      <c r="J121" s="133"/>
      <c r="K121" s="133"/>
      <c r="L121" s="133"/>
      <c r="M121" s="133"/>
      <c r="N121" s="186">
        <f>ROUND(N90*T121,2)</f>
        <v>0</v>
      </c>
      <c r="O121" s="260"/>
      <c r="P121" s="260"/>
      <c r="Q121" s="260"/>
      <c r="R121" s="134"/>
      <c r="S121" s="133"/>
      <c r="T121" s="135"/>
      <c r="U121" s="136" t="s">
        <v>36</v>
      </c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8" t="s">
        <v>140</v>
      </c>
      <c r="AZ121" s="137"/>
      <c r="BA121" s="137"/>
      <c r="BB121" s="137"/>
      <c r="BC121" s="137"/>
      <c r="BD121" s="137"/>
      <c r="BE121" s="139">
        <f t="shared" si="0"/>
        <v>0</v>
      </c>
      <c r="BF121" s="139">
        <f t="shared" si="1"/>
        <v>0</v>
      </c>
      <c r="BG121" s="139">
        <f t="shared" si="2"/>
        <v>0</v>
      </c>
      <c r="BH121" s="139">
        <f t="shared" si="3"/>
        <v>0</v>
      </c>
      <c r="BI121" s="139">
        <f t="shared" si="4"/>
        <v>0</v>
      </c>
      <c r="BJ121" s="138" t="s">
        <v>80</v>
      </c>
      <c r="BK121" s="137"/>
      <c r="BL121" s="137"/>
      <c r="BM121" s="137"/>
    </row>
    <row r="122" spans="2:65" s="1" customFormat="1" ht="18" customHeight="1" x14ac:dyDescent="0.3">
      <c r="B122" s="132"/>
      <c r="C122" s="133"/>
      <c r="D122" s="184" t="s">
        <v>198</v>
      </c>
      <c r="E122" s="260"/>
      <c r="F122" s="260"/>
      <c r="G122" s="260"/>
      <c r="H122" s="260"/>
      <c r="I122" s="133"/>
      <c r="J122" s="133"/>
      <c r="K122" s="133"/>
      <c r="L122" s="133"/>
      <c r="M122" s="133"/>
      <c r="N122" s="186">
        <f>ROUND(N90*T122,2)</f>
        <v>0</v>
      </c>
      <c r="O122" s="260"/>
      <c r="P122" s="260"/>
      <c r="Q122" s="260"/>
      <c r="R122" s="134"/>
      <c r="S122" s="133"/>
      <c r="T122" s="135"/>
      <c r="U122" s="136" t="s">
        <v>36</v>
      </c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8" t="s">
        <v>140</v>
      </c>
      <c r="AZ122" s="137"/>
      <c r="BA122" s="137"/>
      <c r="BB122" s="137"/>
      <c r="BC122" s="137"/>
      <c r="BD122" s="137"/>
      <c r="BE122" s="139">
        <f t="shared" si="0"/>
        <v>0</v>
      </c>
      <c r="BF122" s="139">
        <f t="shared" si="1"/>
        <v>0</v>
      </c>
      <c r="BG122" s="139">
        <f t="shared" si="2"/>
        <v>0</v>
      </c>
      <c r="BH122" s="139">
        <f t="shared" si="3"/>
        <v>0</v>
      </c>
      <c r="BI122" s="139">
        <f t="shared" si="4"/>
        <v>0</v>
      </c>
      <c r="BJ122" s="138" t="s">
        <v>80</v>
      </c>
      <c r="BK122" s="137"/>
      <c r="BL122" s="137"/>
      <c r="BM122" s="137"/>
    </row>
    <row r="123" spans="2:65" s="1" customFormat="1" ht="18" customHeight="1" x14ac:dyDescent="0.3">
      <c r="B123" s="132"/>
      <c r="C123" s="133"/>
      <c r="D123" s="184" t="s">
        <v>199</v>
      </c>
      <c r="E123" s="260"/>
      <c r="F123" s="260"/>
      <c r="G123" s="260"/>
      <c r="H123" s="260"/>
      <c r="I123" s="133"/>
      <c r="J123" s="133"/>
      <c r="K123" s="133"/>
      <c r="L123" s="133"/>
      <c r="M123" s="133"/>
      <c r="N123" s="186">
        <f>ROUND(N90*T123,2)</f>
        <v>0</v>
      </c>
      <c r="O123" s="260"/>
      <c r="P123" s="260"/>
      <c r="Q123" s="260"/>
      <c r="R123" s="134"/>
      <c r="S123" s="133"/>
      <c r="T123" s="135"/>
      <c r="U123" s="136" t="s">
        <v>36</v>
      </c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8" t="s">
        <v>140</v>
      </c>
      <c r="AZ123" s="137"/>
      <c r="BA123" s="137"/>
      <c r="BB123" s="137"/>
      <c r="BC123" s="137"/>
      <c r="BD123" s="137"/>
      <c r="BE123" s="139">
        <f t="shared" si="0"/>
        <v>0</v>
      </c>
      <c r="BF123" s="139">
        <f t="shared" si="1"/>
        <v>0</v>
      </c>
      <c r="BG123" s="139">
        <f t="shared" si="2"/>
        <v>0</v>
      </c>
      <c r="BH123" s="139">
        <f t="shared" si="3"/>
        <v>0</v>
      </c>
      <c r="BI123" s="139">
        <f t="shared" si="4"/>
        <v>0</v>
      </c>
      <c r="BJ123" s="138" t="s">
        <v>80</v>
      </c>
      <c r="BK123" s="137"/>
      <c r="BL123" s="137"/>
      <c r="BM123" s="137"/>
    </row>
    <row r="124" spans="2:65" s="1" customFormat="1" ht="18" customHeight="1" x14ac:dyDescent="0.3">
      <c r="B124" s="132"/>
      <c r="C124" s="133"/>
      <c r="D124" s="140" t="s">
        <v>200</v>
      </c>
      <c r="E124" s="133"/>
      <c r="F124" s="133"/>
      <c r="G124" s="133"/>
      <c r="H124" s="133"/>
      <c r="I124" s="133"/>
      <c r="J124" s="133"/>
      <c r="K124" s="133"/>
      <c r="L124" s="133"/>
      <c r="M124" s="133"/>
      <c r="N124" s="186">
        <f>ROUND(N90*T124,2)</f>
        <v>0</v>
      </c>
      <c r="O124" s="260"/>
      <c r="P124" s="260"/>
      <c r="Q124" s="260"/>
      <c r="R124" s="134"/>
      <c r="S124" s="133"/>
      <c r="T124" s="141"/>
      <c r="U124" s="142" t="s">
        <v>36</v>
      </c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8" t="s">
        <v>201</v>
      </c>
      <c r="AZ124" s="137"/>
      <c r="BA124" s="137"/>
      <c r="BB124" s="137"/>
      <c r="BC124" s="137"/>
      <c r="BD124" s="137"/>
      <c r="BE124" s="139">
        <f t="shared" si="0"/>
        <v>0</v>
      </c>
      <c r="BF124" s="139">
        <f t="shared" si="1"/>
        <v>0</v>
      </c>
      <c r="BG124" s="139">
        <f t="shared" si="2"/>
        <v>0</v>
      </c>
      <c r="BH124" s="139">
        <f t="shared" si="3"/>
        <v>0</v>
      </c>
      <c r="BI124" s="139">
        <f t="shared" si="4"/>
        <v>0</v>
      </c>
      <c r="BJ124" s="138" t="s">
        <v>80</v>
      </c>
      <c r="BK124" s="137"/>
      <c r="BL124" s="137"/>
      <c r="BM124" s="137"/>
    </row>
    <row r="125" spans="2:65" s="1" customFormat="1" x14ac:dyDescent="0.3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65" s="1" customFormat="1" ht="29.25" customHeight="1" x14ac:dyDescent="0.3">
      <c r="B126" s="31"/>
      <c r="C126" s="115" t="s">
        <v>153</v>
      </c>
      <c r="D126" s="116"/>
      <c r="E126" s="116"/>
      <c r="F126" s="116"/>
      <c r="G126" s="116"/>
      <c r="H126" s="116"/>
      <c r="I126" s="116"/>
      <c r="J126" s="116"/>
      <c r="K126" s="116"/>
      <c r="L126" s="190">
        <f>ROUND(SUM(N90+N118),2)</f>
        <v>0</v>
      </c>
      <c r="M126" s="261"/>
      <c r="N126" s="261"/>
      <c r="O126" s="261"/>
      <c r="P126" s="261"/>
      <c r="Q126" s="261"/>
      <c r="R126" s="33"/>
    </row>
    <row r="127" spans="2:65" s="1" customFormat="1" ht="6.95" customHeight="1" x14ac:dyDescent="0.3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  <row r="131" spans="2:27" s="1" customFormat="1" ht="6.95" customHeight="1" x14ac:dyDescent="0.3">
      <c r="B131" s="58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spans="2:27" s="1" customFormat="1" ht="36.950000000000003" customHeight="1" x14ac:dyDescent="0.3">
      <c r="B132" s="31"/>
      <c r="C132" s="209" t="s">
        <v>202</v>
      </c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33"/>
    </row>
    <row r="133" spans="2:27" s="1" customFormat="1" ht="6.95" customHeight="1" x14ac:dyDescent="0.3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3"/>
    </row>
    <row r="134" spans="2:27" s="1" customFormat="1" ht="30" customHeight="1" x14ac:dyDescent="0.3">
      <c r="B134" s="31"/>
      <c r="C134" s="26" t="s">
        <v>15</v>
      </c>
      <c r="D134" s="32"/>
      <c r="E134" s="32"/>
      <c r="F134" s="262" t="str">
        <f>F6</f>
        <v>Cintorín Nitra-Chrenova</v>
      </c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32"/>
      <c r="R134" s="33"/>
    </row>
    <row r="135" spans="2:27" ht="30" customHeight="1" x14ac:dyDescent="0.3">
      <c r="B135" s="18"/>
      <c r="C135" s="26" t="s">
        <v>156</v>
      </c>
      <c r="D135" s="19"/>
      <c r="E135" s="19"/>
      <c r="F135" s="262" t="s">
        <v>157</v>
      </c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19"/>
      <c r="R135" s="20"/>
    </row>
    <row r="136" spans="2:27" ht="30" customHeight="1" x14ac:dyDescent="0.3">
      <c r="B136" s="18"/>
      <c r="C136" s="26" t="s">
        <v>158</v>
      </c>
      <c r="D136" s="19"/>
      <c r="E136" s="19"/>
      <c r="F136" s="262" t="s">
        <v>159</v>
      </c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19"/>
      <c r="R136" s="20"/>
    </row>
    <row r="137" spans="2:27" s="1" customFormat="1" ht="36.950000000000003" customHeight="1" x14ac:dyDescent="0.3">
      <c r="B137" s="31"/>
      <c r="C137" s="65" t="s">
        <v>160</v>
      </c>
      <c r="D137" s="32"/>
      <c r="E137" s="32"/>
      <c r="F137" s="210" t="str">
        <f>F9</f>
        <v>1a - SO 101 Architektúra a stavebná časť</v>
      </c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32"/>
      <c r="R137" s="33"/>
    </row>
    <row r="138" spans="2:27" s="1" customFormat="1" ht="6.95" customHeight="1" x14ac:dyDescent="0.3"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3"/>
    </row>
    <row r="139" spans="2:27" s="1" customFormat="1" ht="18" customHeight="1" x14ac:dyDescent="0.3">
      <c r="B139" s="31"/>
      <c r="C139" s="26" t="s">
        <v>18</v>
      </c>
      <c r="D139" s="32"/>
      <c r="E139" s="32"/>
      <c r="F139" s="24" t="str">
        <f>F11</f>
        <v xml:space="preserve"> </v>
      </c>
      <c r="G139" s="32"/>
      <c r="H139" s="32"/>
      <c r="I139" s="32"/>
      <c r="J139" s="32"/>
      <c r="K139" s="26" t="s">
        <v>20</v>
      </c>
      <c r="L139" s="32"/>
      <c r="M139" s="255" t="str">
        <f>IF(O11="","",O11)</f>
        <v>28.2.2017</v>
      </c>
      <c r="N139" s="185"/>
      <c r="O139" s="185"/>
      <c r="P139" s="185"/>
      <c r="Q139" s="32"/>
      <c r="R139" s="33"/>
    </row>
    <row r="140" spans="2:27" s="1" customFormat="1" ht="6.95" customHeight="1" x14ac:dyDescent="0.3"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3"/>
    </row>
    <row r="141" spans="2:27" s="1" customFormat="1" ht="15" x14ac:dyDescent="0.3">
      <c r="B141" s="31"/>
      <c r="C141" s="26" t="s">
        <v>22</v>
      </c>
      <c r="D141" s="32"/>
      <c r="E141" s="32"/>
      <c r="F141" s="24" t="str">
        <f>E14</f>
        <v xml:space="preserve"> </v>
      </c>
      <c r="G141" s="32"/>
      <c r="H141" s="32"/>
      <c r="I141" s="32"/>
      <c r="J141" s="32"/>
      <c r="K141" s="26" t="s">
        <v>27</v>
      </c>
      <c r="L141" s="32"/>
      <c r="M141" s="222" t="str">
        <f>E20</f>
        <v xml:space="preserve"> </v>
      </c>
      <c r="N141" s="185"/>
      <c r="O141" s="185"/>
      <c r="P141" s="185"/>
      <c r="Q141" s="185"/>
      <c r="R141" s="33"/>
    </row>
    <row r="142" spans="2:27" s="1" customFormat="1" ht="14.45" customHeight="1" x14ac:dyDescent="0.3">
      <c r="B142" s="31"/>
      <c r="C142" s="26" t="s">
        <v>25</v>
      </c>
      <c r="D142" s="32"/>
      <c r="E142" s="32"/>
      <c r="F142" s="24" t="str">
        <f>IF(E17="","",E17)</f>
        <v>Vyplň údaj</v>
      </c>
      <c r="G142" s="32"/>
      <c r="H142" s="32"/>
      <c r="I142" s="32"/>
      <c r="J142" s="32"/>
      <c r="K142" s="26" t="s">
        <v>28</v>
      </c>
      <c r="L142" s="32"/>
      <c r="M142" s="222" t="str">
        <f>E23</f>
        <v xml:space="preserve"> </v>
      </c>
      <c r="N142" s="185"/>
      <c r="O142" s="185"/>
      <c r="P142" s="185"/>
      <c r="Q142" s="185"/>
      <c r="R142" s="33"/>
    </row>
    <row r="143" spans="2:27" s="1" customFormat="1" ht="10.35" customHeight="1" x14ac:dyDescent="0.3"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3"/>
    </row>
    <row r="144" spans="2:27" s="9" customFormat="1" ht="29.25" customHeight="1" x14ac:dyDescent="0.3">
      <c r="B144" s="143"/>
      <c r="C144" s="144" t="s">
        <v>203</v>
      </c>
      <c r="D144" s="145" t="s">
        <v>204</v>
      </c>
      <c r="E144" s="145" t="s">
        <v>51</v>
      </c>
      <c r="F144" s="256" t="s">
        <v>205</v>
      </c>
      <c r="G144" s="257"/>
      <c r="H144" s="257"/>
      <c r="I144" s="257"/>
      <c r="J144" s="145" t="s">
        <v>206</v>
      </c>
      <c r="K144" s="145" t="s">
        <v>207</v>
      </c>
      <c r="L144" s="258" t="s">
        <v>208</v>
      </c>
      <c r="M144" s="257"/>
      <c r="N144" s="256" t="s">
        <v>165</v>
      </c>
      <c r="O144" s="257"/>
      <c r="P144" s="257"/>
      <c r="Q144" s="259"/>
      <c r="R144" s="146"/>
      <c r="T144" s="73" t="s">
        <v>209</v>
      </c>
      <c r="U144" s="74" t="s">
        <v>33</v>
      </c>
      <c r="V144" s="74" t="s">
        <v>210</v>
      </c>
      <c r="W144" s="74" t="s">
        <v>211</v>
      </c>
      <c r="X144" s="74" t="s">
        <v>212</v>
      </c>
      <c r="Y144" s="74" t="s">
        <v>213</v>
      </c>
      <c r="Z144" s="74" t="s">
        <v>214</v>
      </c>
      <c r="AA144" s="75" t="s">
        <v>215</v>
      </c>
    </row>
    <row r="145" spans="2:65" s="1" customFormat="1" ht="29.25" customHeight="1" x14ac:dyDescent="0.35">
      <c r="B145" s="31"/>
      <c r="C145" s="77" t="s">
        <v>162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236">
        <f>BK145</f>
        <v>0</v>
      </c>
      <c r="O145" s="237"/>
      <c r="P145" s="237"/>
      <c r="Q145" s="237"/>
      <c r="R145" s="33"/>
      <c r="T145" s="76"/>
      <c r="U145" s="47"/>
      <c r="V145" s="47"/>
      <c r="W145" s="147">
        <f>W146+W309+W491</f>
        <v>0</v>
      </c>
      <c r="X145" s="47"/>
      <c r="Y145" s="147">
        <f>Y146+Y309+Y491</f>
        <v>1763.1021763932081</v>
      </c>
      <c r="Z145" s="47"/>
      <c r="AA145" s="148">
        <f>AA146+AA309+AA491</f>
        <v>0</v>
      </c>
      <c r="AT145" s="14" t="s">
        <v>68</v>
      </c>
      <c r="AU145" s="14" t="s">
        <v>167</v>
      </c>
      <c r="BK145" s="149">
        <f>BK146+BK309+BK491</f>
        <v>0</v>
      </c>
    </row>
    <row r="146" spans="2:65" s="10" customFormat="1" ht="37.35" customHeight="1" x14ac:dyDescent="0.35">
      <c r="B146" s="150"/>
      <c r="C146" s="151"/>
      <c r="D146" s="152" t="s">
        <v>168</v>
      </c>
      <c r="E146" s="152"/>
      <c r="F146" s="152"/>
      <c r="G146" s="152"/>
      <c r="H146" s="152"/>
      <c r="I146" s="152"/>
      <c r="J146" s="152"/>
      <c r="K146" s="152"/>
      <c r="L146" s="152"/>
      <c r="M146" s="152"/>
      <c r="N146" s="238">
        <f>BK146</f>
        <v>0</v>
      </c>
      <c r="O146" s="239"/>
      <c r="P146" s="239"/>
      <c r="Q146" s="239"/>
      <c r="R146" s="153"/>
      <c r="T146" s="154"/>
      <c r="U146" s="151"/>
      <c r="V146" s="151"/>
      <c r="W146" s="155">
        <f>W147+W168+W179+W210+W231+W237+W278+W307</f>
        <v>0</v>
      </c>
      <c r="X146" s="151"/>
      <c r="Y146" s="155">
        <f>Y147+Y168+Y179+Y210+Y231+Y237+Y278+Y307</f>
        <v>1726.8388163932082</v>
      </c>
      <c r="Z146" s="151"/>
      <c r="AA146" s="156">
        <f>AA147+AA168+AA179+AA210+AA231+AA237+AA278+AA307</f>
        <v>0</v>
      </c>
      <c r="AR146" s="157" t="s">
        <v>76</v>
      </c>
      <c r="AT146" s="158" t="s">
        <v>68</v>
      </c>
      <c r="AU146" s="158" t="s">
        <v>69</v>
      </c>
      <c r="AY146" s="157" t="s">
        <v>216</v>
      </c>
      <c r="BK146" s="159">
        <f>BK147+BK168+BK179+BK210+BK231+BK237+BK278+BK307</f>
        <v>0</v>
      </c>
    </row>
    <row r="147" spans="2:65" s="10" customFormat="1" ht="19.899999999999999" customHeight="1" x14ac:dyDescent="0.3">
      <c r="B147" s="150"/>
      <c r="C147" s="151"/>
      <c r="D147" s="160" t="s">
        <v>169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240">
        <f>BK147</f>
        <v>0</v>
      </c>
      <c r="O147" s="241"/>
      <c r="P147" s="241"/>
      <c r="Q147" s="241"/>
      <c r="R147" s="153"/>
      <c r="T147" s="154"/>
      <c r="U147" s="151"/>
      <c r="V147" s="151"/>
      <c r="W147" s="155">
        <f>SUM(W148:W167)</f>
        <v>0</v>
      </c>
      <c r="X147" s="151"/>
      <c r="Y147" s="155">
        <f>SUM(Y148:Y167)</f>
        <v>121.13344999999998</v>
      </c>
      <c r="Z147" s="151"/>
      <c r="AA147" s="156">
        <f>SUM(AA148:AA167)</f>
        <v>0</v>
      </c>
      <c r="AR147" s="157" t="s">
        <v>76</v>
      </c>
      <c r="AT147" s="158" t="s">
        <v>68</v>
      </c>
      <c r="AU147" s="158" t="s">
        <v>76</v>
      </c>
      <c r="AY147" s="157" t="s">
        <v>216</v>
      </c>
      <c r="BK147" s="159">
        <f>SUM(BK148:BK167)</f>
        <v>0</v>
      </c>
    </row>
    <row r="148" spans="2:65" s="1" customFormat="1" ht="31.5" customHeight="1" x14ac:dyDescent="0.3">
      <c r="B148" s="132"/>
      <c r="C148" s="161" t="s">
        <v>76</v>
      </c>
      <c r="D148" s="161" t="s">
        <v>217</v>
      </c>
      <c r="E148" s="162"/>
      <c r="F148" s="246" t="s">
        <v>218</v>
      </c>
      <c r="G148" s="247"/>
      <c r="H148" s="247"/>
      <c r="I148" s="247"/>
      <c r="J148" s="163" t="s">
        <v>219</v>
      </c>
      <c r="K148" s="164">
        <v>166.38800000000001</v>
      </c>
      <c r="L148" s="233">
        <v>0</v>
      </c>
      <c r="M148" s="247"/>
      <c r="N148" s="248">
        <f t="shared" ref="N148:N167" si="5">ROUND(L148*K148,2)</f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ref="W148:W167" si="6">V148*K148</f>
        <v>0</v>
      </c>
      <c r="X148" s="166">
        <v>0</v>
      </c>
      <c r="Y148" s="166">
        <f t="shared" ref="Y148:Y167" si="7">X148*K148</f>
        <v>0</v>
      </c>
      <c r="Z148" s="166">
        <v>0</v>
      </c>
      <c r="AA148" s="167">
        <f t="shared" ref="AA148:AA167" si="8">Z148*K148</f>
        <v>0</v>
      </c>
      <c r="AR148" s="14" t="s">
        <v>220</v>
      </c>
      <c r="AT148" s="14" t="s">
        <v>217</v>
      </c>
      <c r="AU148" s="14" t="s">
        <v>80</v>
      </c>
      <c r="AY148" s="14" t="s">
        <v>216</v>
      </c>
      <c r="BE148" s="110">
        <f t="shared" ref="BE148:BE167" si="9">IF(U148="základná",N148,0)</f>
        <v>0</v>
      </c>
      <c r="BF148" s="110">
        <f t="shared" ref="BF148:BF167" si="10">IF(U148="znížená",N148,0)</f>
        <v>0</v>
      </c>
      <c r="BG148" s="110">
        <f t="shared" ref="BG148:BG167" si="11">IF(U148="zákl. prenesená",N148,0)</f>
        <v>0</v>
      </c>
      <c r="BH148" s="110">
        <f t="shared" ref="BH148:BH167" si="12">IF(U148="zníž. prenesená",N148,0)</f>
        <v>0</v>
      </c>
      <c r="BI148" s="110">
        <f t="shared" ref="BI148:BI167" si="13">IF(U148="nulová",N148,0)</f>
        <v>0</v>
      </c>
      <c r="BJ148" s="14" t="s">
        <v>80</v>
      </c>
      <c r="BK148" s="110">
        <f t="shared" ref="BK148:BK167" si="14">ROUND(L148*K148,2)</f>
        <v>0</v>
      </c>
      <c r="BL148" s="14" t="s">
        <v>220</v>
      </c>
      <c r="BM148" s="14" t="s">
        <v>76</v>
      </c>
    </row>
    <row r="149" spans="2:65" s="1" customFormat="1" ht="31.5" customHeight="1" x14ac:dyDescent="0.3">
      <c r="B149" s="132"/>
      <c r="C149" s="161" t="s">
        <v>80</v>
      </c>
      <c r="D149" s="161" t="s">
        <v>217</v>
      </c>
      <c r="E149" s="162"/>
      <c r="F149" s="246" t="s">
        <v>221</v>
      </c>
      <c r="G149" s="247"/>
      <c r="H149" s="247"/>
      <c r="I149" s="247"/>
      <c r="J149" s="163" t="s">
        <v>219</v>
      </c>
      <c r="K149" s="164">
        <v>46.418999999999997</v>
      </c>
      <c r="L149" s="233">
        <v>0</v>
      </c>
      <c r="M149" s="247"/>
      <c r="N149" s="248">
        <f t="shared" si="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220</v>
      </c>
      <c r="AT149" s="14" t="s">
        <v>217</v>
      </c>
      <c r="AU149" s="14" t="s">
        <v>80</v>
      </c>
      <c r="AY149" s="14" t="s">
        <v>216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80</v>
      </c>
      <c r="BK149" s="110">
        <f t="shared" si="14"/>
        <v>0</v>
      </c>
      <c r="BL149" s="14" t="s">
        <v>220</v>
      </c>
      <c r="BM149" s="14" t="s">
        <v>80</v>
      </c>
    </row>
    <row r="150" spans="2:65" s="1" customFormat="1" ht="31.5" customHeight="1" x14ac:dyDescent="0.3">
      <c r="B150" s="132"/>
      <c r="C150" s="161" t="s">
        <v>84</v>
      </c>
      <c r="D150" s="161" t="s">
        <v>217</v>
      </c>
      <c r="E150" s="162"/>
      <c r="F150" s="246" t="s">
        <v>222</v>
      </c>
      <c r="G150" s="247"/>
      <c r="H150" s="247"/>
      <c r="I150" s="247"/>
      <c r="J150" s="163" t="s">
        <v>219</v>
      </c>
      <c r="K150" s="164">
        <v>21.975000000000001</v>
      </c>
      <c r="L150" s="233">
        <v>0</v>
      </c>
      <c r="M150" s="247"/>
      <c r="N150" s="248">
        <f t="shared" si="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220</v>
      </c>
      <c r="AT150" s="14" t="s">
        <v>217</v>
      </c>
      <c r="AU150" s="14" t="s">
        <v>80</v>
      </c>
      <c r="AY150" s="14" t="s">
        <v>216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80</v>
      </c>
      <c r="BK150" s="110">
        <f t="shared" si="14"/>
        <v>0</v>
      </c>
      <c r="BL150" s="14" t="s">
        <v>220</v>
      </c>
      <c r="BM150" s="14" t="s">
        <v>84</v>
      </c>
    </row>
    <row r="151" spans="2:65" s="1" customFormat="1" ht="22.5" customHeight="1" x14ac:dyDescent="0.3">
      <c r="B151" s="132"/>
      <c r="C151" s="161" t="s">
        <v>220</v>
      </c>
      <c r="D151" s="161" t="s">
        <v>217</v>
      </c>
      <c r="E151" s="162"/>
      <c r="F151" s="246" t="s">
        <v>223</v>
      </c>
      <c r="G151" s="247"/>
      <c r="H151" s="247"/>
      <c r="I151" s="247"/>
      <c r="J151" s="163" t="s">
        <v>219</v>
      </c>
      <c r="K151" s="164">
        <v>31.635999999999999</v>
      </c>
      <c r="L151" s="233">
        <v>0</v>
      </c>
      <c r="M151" s="247"/>
      <c r="N151" s="248">
        <f t="shared" si="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4" t="s">
        <v>220</v>
      </c>
      <c r="AT151" s="14" t="s">
        <v>217</v>
      </c>
      <c r="AU151" s="14" t="s">
        <v>80</v>
      </c>
      <c r="AY151" s="14" t="s">
        <v>216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80</v>
      </c>
      <c r="BK151" s="110">
        <f t="shared" si="14"/>
        <v>0</v>
      </c>
      <c r="BL151" s="14" t="s">
        <v>220</v>
      </c>
      <c r="BM151" s="14" t="s">
        <v>220</v>
      </c>
    </row>
    <row r="152" spans="2:65" s="1" customFormat="1" ht="22.5" customHeight="1" x14ac:dyDescent="0.3">
      <c r="B152" s="132"/>
      <c r="C152" s="161" t="s">
        <v>224</v>
      </c>
      <c r="D152" s="161" t="s">
        <v>217</v>
      </c>
      <c r="E152" s="162"/>
      <c r="F152" s="246" t="s">
        <v>225</v>
      </c>
      <c r="G152" s="247"/>
      <c r="H152" s="247"/>
      <c r="I152" s="247"/>
      <c r="J152" s="163" t="s">
        <v>219</v>
      </c>
      <c r="K152" s="164">
        <v>31.635999999999999</v>
      </c>
      <c r="L152" s="233">
        <v>0</v>
      </c>
      <c r="M152" s="247"/>
      <c r="N152" s="248">
        <f t="shared" si="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4" t="s">
        <v>220</v>
      </c>
      <c r="AT152" s="14" t="s">
        <v>217</v>
      </c>
      <c r="AU152" s="14" t="s">
        <v>80</v>
      </c>
      <c r="AY152" s="14" t="s">
        <v>216</v>
      </c>
      <c r="BE152" s="110">
        <f t="shared" si="9"/>
        <v>0</v>
      </c>
      <c r="BF152" s="110">
        <f t="shared" si="10"/>
        <v>0</v>
      </c>
      <c r="BG152" s="110">
        <f t="shared" si="11"/>
        <v>0</v>
      </c>
      <c r="BH152" s="110">
        <f t="shared" si="12"/>
        <v>0</v>
      </c>
      <c r="BI152" s="110">
        <f t="shared" si="13"/>
        <v>0</v>
      </c>
      <c r="BJ152" s="14" t="s">
        <v>80</v>
      </c>
      <c r="BK152" s="110">
        <f t="shared" si="14"/>
        <v>0</v>
      </c>
      <c r="BL152" s="14" t="s">
        <v>220</v>
      </c>
      <c r="BM152" s="14" t="s">
        <v>224</v>
      </c>
    </row>
    <row r="153" spans="2:65" s="1" customFormat="1" ht="22.5" customHeight="1" x14ac:dyDescent="0.3">
      <c r="B153" s="132"/>
      <c r="C153" s="161" t="s">
        <v>226</v>
      </c>
      <c r="D153" s="161" t="s">
        <v>217</v>
      </c>
      <c r="E153" s="162"/>
      <c r="F153" s="246" t="s">
        <v>227</v>
      </c>
      <c r="G153" s="247"/>
      <c r="H153" s="247"/>
      <c r="I153" s="247"/>
      <c r="J153" s="163" t="s">
        <v>219</v>
      </c>
      <c r="K153" s="164">
        <v>54.993000000000002</v>
      </c>
      <c r="L153" s="233">
        <v>0</v>
      </c>
      <c r="M153" s="247"/>
      <c r="N153" s="248">
        <f t="shared" si="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6"/>
        <v>0</v>
      </c>
      <c r="X153" s="166">
        <v>0</v>
      </c>
      <c r="Y153" s="166">
        <f t="shared" si="7"/>
        <v>0</v>
      </c>
      <c r="Z153" s="166">
        <v>0</v>
      </c>
      <c r="AA153" s="167">
        <f t="shared" si="8"/>
        <v>0</v>
      </c>
      <c r="AR153" s="14" t="s">
        <v>220</v>
      </c>
      <c r="AT153" s="14" t="s">
        <v>217</v>
      </c>
      <c r="AU153" s="14" t="s">
        <v>80</v>
      </c>
      <c r="AY153" s="14" t="s">
        <v>216</v>
      </c>
      <c r="BE153" s="110">
        <f t="shared" si="9"/>
        <v>0</v>
      </c>
      <c r="BF153" s="110">
        <f t="shared" si="10"/>
        <v>0</v>
      </c>
      <c r="BG153" s="110">
        <f t="shared" si="11"/>
        <v>0</v>
      </c>
      <c r="BH153" s="110">
        <f t="shared" si="12"/>
        <v>0</v>
      </c>
      <c r="BI153" s="110">
        <f t="shared" si="13"/>
        <v>0</v>
      </c>
      <c r="BJ153" s="14" t="s">
        <v>80</v>
      </c>
      <c r="BK153" s="110">
        <f t="shared" si="14"/>
        <v>0</v>
      </c>
      <c r="BL153" s="14" t="s">
        <v>220</v>
      </c>
      <c r="BM153" s="14" t="s">
        <v>226</v>
      </c>
    </row>
    <row r="154" spans="2:65" s="1" customFormat="1" ht="22.5" customHeight="1" x14ac:dyDescent="0.3">
      <c r="B154" s="132"/>
      <c r="C154" s="161" t="s">
        <v>228</v>
      </c>
      <c r="D154" s="161" t="s">
        <v>217</v>
      </c>
      <c r="E154" s="162"/>
      <c r="F154" s="246" t="s">
        <v>229</v>
      </c>
      <c r="G154" s="247"/>
      <c r="H154" s="247"/>
      <c r="I154" s="247"/>
      <c r="J154" s="163" t="s">
        <v>219</v>
      </c>
      <c r="K154" s="164">
        <v>54.993000000000002</v>
      </c>
      <c r="L154" s="233">
        <v>0</v>
      </c>
      <c r="M154" s="247"/>
      <c r="N154" s="248">
        <f t="shared" si="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6"/>
        <v>0</v>
      </c>
      <c r="X154" s="166">
        <v>0</v>
      </c>
      <c r="Y154" s="166">
        <f t="shared" si="7"/>
        <v>0</v>
      </c>
      <c r="Z154" s="166">
        <v>0</v>
      </c>
      <c r="AA154" s="167">
        <f t="shared" si="8"/>
        <v>0</v>
      </c>
      <c r="AR154" s="14" t="s">
        <v>220</v>
      </c>
      <c r="AT154" s="14" t="s">
        <v>217</v>
      </c>
      <c r="AU154" s="14" t="s">
        <v>80</v>
      </c>
      <c r="AY154" s="14" t="s">
        <v>216</v>
      </c>
      <c r="BE154" s="110">
        <f t="shared" si="9"/>
        <v>0</v>
      </c>
      <c r="BF154" s="110">
        <f t="shared" si="10"/>
        <v>0</v>
      </c>
      <c r="BG154" s="110">
        <f t="shared" si="11"/>
        <v>0</v>
      </c>
      <c r="BH154" s="110">
        <f t="shared" si="12"/>
        <v>0</v>
      </c>
      <c r="BI154" s="110">
        <f t="shared" si="13"/>
        <v>0</v>
      </c>
      <c r="BJ154" s="14" t="s">
        <v>80</v>
      </c>
      <c r="BK154" s="110">
        <f t="shared" si="14"/>
        <v>0</v>
      </c>
      <c r="BL154" s="14" t="s">
        <v>220</v>
      </c>
      <c r="BM154" s="14" t="s">
        <v>228</v>
      </c>
    </row>
    <row r="155" spans="2:65" s="1" customFormat="1" ht="22.5" customHeight="1" x14ac:dyDescent="0.3">
      <c r="B155" s="132"/>
      <c r="C155" s="161" t="s">
        <v>230</v>
      </c>
      <c r="D155" s="161" t="s">
        <v>217</v>
      </c>
      <c r="E155" s="162"/>
      <c r="F155" s="246" t="s">
        <v>231</v>
      </c>
      <c r="G155" s="247"/>
      <c r="H155" s="247"/>
      <c r="I155" s="247"/>
      <c r="J155" s="163" t="s">
        <v>219</v>
      </c>
      <c r="K155" s="164">
        <v>12.022</v>
      </c>
      <c r="L155" s="233">
        <v>0</v>
      </c>
      <c r="M155" s="247"/>
      <c r="N155" s="248">
        <f t="shared" si="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6"/>
        <v>0</v>
      </c>
      <c r="X155" s="166">
        <v>0</v>
      </c>
      <c r="Y155" s="166">
        <f t="shared" si="7"/>
        <v>0</v>
      </c>
      <c r="Z155" s="166">
        <v>0</v>
      </c>
      <c r="AA155" s="167">
        <f t="shared" si="8"/>
        <v>0</v>
      </c>
      <c r="AR155" s="14" t="s">
        <v>220</v>
      </c>
      <c r="AT155" s="14" t="s">
        <v>217</v>
      </c>
      <c r="AU155" s="14" t="s">
        <v>80</v>
      </c>
      <c r="AY155" s="14" t="s">
        <v>216</v>
      </c>
      <c r="BE155" s="110">
        <f t="shared" si="9"/>
        <v>0</v>
      </c>
      <c r="BF155" s="110">
        <f t="shared" si="10"/>
        <v>0</v>
      </c>
      <c r="BG155" s="110">
        <f t="shared" si="11"/>
        <v>0</v>
      </c>
      <c r="BH155" s="110">
        <f t="shared" si="12"/>
        <v>0</v>
      </c>
      <c r="BI155" s="110">
        <f t="shared" si="13"/>
        <v>0</v>
      </c>
      <c r="BJ155" s="14" t="s">
        <v>80</v>
      </c>
      <c r="BK155" s="110">
        <f t="shared" si="14"/>
        <v>0</v>
      </c>
      <c r="BL155" s="14" t="s">
        <v>220</v>
      </c>
      <c r="BM155" s="14" t="s">
        <v>230</v>
      </c>
    </row>
    <row r="156" spans="2:65" s="1" customFormat="1" ht="22.5" customHeight="1" x14ac:dyDescent="0.3">
      <c r="B156" s="132"/>
      <c r="C156" s="161" t="s">
        <v>232</v>
      </c>
      <c r="D156" s="161" t="s">
        <v>217</v>
      </c>
      <c r="E156" s="162"/>
      <c r="F156" s="246" t="s">
        <v>233</v>
      </c>
      <c r="G156" s="247"/>
      <c r="H156" s="247"/>
      <c r="I156" s="247"/>
      <c r="J156" s="163" t="s">
        <v>219</v>
      </c>
      <c r="K156" s="164">
        <v>12.022</v>
      </c>
      <c r="L156" s="233">
        <v>0</v>
      </c>
      <c r="M156" s="247"/>
      <c r="N156" s="248">
        <f t="shared" si="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6"/>
        <v>0</v>
      </c>
      <c r="X156" s="166">
        <v>0</v>
      </c>
      <c r="Y156" s="166">
        <f t="shared" si="7"/>
        <v>0</v>
      </c>
      <c r="Z156" s="166">
        <v>0</v>
      </c>
      <c r="AA156" s="167">
        <f t="shared" si="8"/>
        <v>0</v>
      </c>
      <c r="AR156" s="14" t="s">
        <v>220</v>
      </c>
      <c r="AT156" s="14" t="s">
        <v>217</v>
      </c>
      <c r="AU156" s="14" t="s">
        <v>80</v>
      </c>
      <c r="AY156" s="14" t="s">
        <v>216</v>
      </c>
      <c r="BE156" s="110">
        <f t="shared" si="9"/>
        <v>0</v>
      </c>
      <c r="BF156" s="110">
        <f t="shared" si="10"/>
        <v>0</v>
      </c>
      <c r="BG156" s="110">
        <f t="shared" si="11"/>
        <v>0</v>
      </c>
      <c r="BH156" s="110">
        <f t="shared" si="12"/>
        <v>0</v>
      </c>
      <c r="BI156" s="110">
        <f t="shared" si="13"/>
        <v>0</v>
      </c>
      <c r="BJ156" s="14" t="s">
        <v>80</v>
      </c>
      <c r="BK156" s="110">
        <f t="shared" si="14"/>
        <v>0</v>
      </c>
      <c r="BL156" s="14" t="s">
        <v>220</v>
      </c>
      <c r="BM156" s="14" t="s">
        <v>232</v>
      </c>
    </row>
    <row r="157" spans="2:65" s="1" customFormat="1" ht="31.5" customHeight="1" x14ac:dyDescent="0.3">
      <c r="B157" s="132"/>
      <c r="C157" s="161" t="s">
        <v>128</v>
      </c>
      <c r="D157" s="161" t="s">
        <v>217</v>
      </c>
      <c r="E157" s="162"/>
      <c r="F157" s="246" t="s">
        <v>234</v>
      </c>
      <c r="G157" s="247"/>
      <c r="H157" s="247"/>
      <c r="I157" s="247"/>
      <c r="J157" s="163" t="s">
        <v>219</v>
      </c>
      <c r="K157" s="164">
        <v>197.30199999999999</v>
      </c>
      <c r="L157" s="233">
        <v>0</v>
      </c>
      <c r="M157" s="247"/>
      <c r="N157" s="248">
        <f t="shared" si="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6"/>
        <v>0</v>
      </c>
      <c r="X157" s="166">
        <v>0</v>
      </c>
      <c r="Y157" s="166">
        <f t="shared" si="7"/>
        <v>0</v>
      </c>
      <c r="Z157" s="166">
        <v>0</v>
      </c>
      <c r="AA157" s="167">
        <f t="shared" si="8"/>
        <v>0</v>
      </c>
      <c r="AR157" s="14" t="s">
        <v>220</v>
      </c>
      <c r="AT157" s="14" t="s">
        <v>217</v>
      </c>
      <c r="AU157" s="14" t="s">
        <v>80</v>
      </c>
      <c r="AY157" s="14" t="s">
        <v>216</v>
      </c>
      <c r="BE157" s="110">
        <f t="shared" si="9"/>
        <v>0</v>
      </c>
      <c r="BF157" s="110">
        <f t="shared" si="10"/>
        <v>0</v>
      </c>
      <c r="BG157" s="110">
        <f t="shared" si="11"/>
        <v>0</v>
      </c>
      <c r="BH157" s="110">
        <f t="shared" si="12"/>
        <v>0</v>
      </c>
      <c r="BI157" s="110">
        <f t="shared" si="13"/>
        <v>0</v>
      </c>
      <c r="BJ157" s="14" t="s">
        <v>80</v>
      </c>
      <c r="BK157" s="110">
        <f t="shared" si="14"/>
        <v>0</v>
      </c>
      <c r="BL157" s="14" t="s">
        <v>220</v>
      </c>
      <c r="BM157" s="14" t="s">
        <v>128</v>
      </c>
    </row>
    <row r="158" spans="2:65" s="1" customFormat="1" ht="44.25" customHeight="1" x14ac:dyDescent="0.3">
      <c r="B158" s="132"/>
      <c r="C158" s="161" t="s">
        <v>131</v>
      </c>
      <c r="D158" s="161" t="s">
        <v>217</v>
      </c>
      <c r="E158" s="162"/>
      <c r="F158" s="246" t="s">
        <v>235</v>
      </c>
      <c r="G158" s="247"/>
      <c r="H158" s="247"/>
      <c r="I158" s="247"/>
      <c r="J158" s="163" t="s">
        <v>219</v>
      </c>
      <c r="K158" s="164">
        <v>59.023000000000003</v>
      </c>
      <c r="L158" s="233">
        <v>0</v>
      </c>
      <c r="M158" s="247"/>
      <c r="N158" s="248">
        <f t="shared" si="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6"/>
        <v>0</v>
      </c>
      <c r="X158" s="166">
        <v>0</v>
      </c>
      <c r="Y158" s="166">
        <f t="shared" si="7"/>
        <v>0</v>
      </c>
      <c r="Z158" s="166">
        <v>0</v>
      </c>
      <c r="AA158" s="167">
        <f t="shared" si="8"/>
        <v>0</v>
      </c>
      <c r="AR158" s="14" t="s">
        <v>220</v>
      </c>
      <c r="AT158" s="14" t="s">
        <v>217</v>
      </c>
      <c r="AU158" s="14" t="s">
        <v>80</v>
      </c>
      <c r="AY158" s="14" t="s">
        <v>216</v>
      </c>
      <c r="BE158" s="110">
        <f t="shared" si="9"/>
        <v>0</v>
      </c>
      <c r="BF158" s="110">
        <f t="shared" si="10"/>
        <v>0</v>
      </c>
      <c r="BG158" s="110">
        <f t="shared" si="11"/>
        <v>0</v>
      </c>
      <c r="BH158" s="110">
        <f t="shared" si="12"/>
        <v>0</v>
      </c>
      <c r="BI158" s="110">
        <f t="shared" si="13"/>
        <v>0</v>
      </c>
      <c r="BJ158" s="14" t="s">
        <v>80</v>
      </c>
      <c r="BK158" s="110">
        <f t="shared" si="14"/>
        <v>0</v>
      </c>
      <c r="BL158" s="14" t="s">
        <v>220</v>
      </c>
      <c r="BM158" s="14" t="s">
        <v>236</v>
      </c>
    </row>
    <row r="159" spans="2:65" s="1" customFormat="1" ht="44.25" customHeight="1" x14ac:dyDescent="0.3">
      <c r="B159" s="132"/>
      <c r="C159" s="161" t="s">
        <v>134</v>
      </c>
      <c r="D159" s="161" t="s">
        <v>217</v>
      </c>
      <c r="E159" s="162"/>
      <c r="F159" s="246" t="s">
        <v>237</v>
      </c>
      <c r="G159" s="247"/>
      <c r="H159" s="247"/>
      <c r="I159" s="247"/>
      <c r="J159" s="163" t="s">
        <v>219</v>
      </c>
      <c r="K159" s="164">
        <v>59.023000000000003</v>
      </c>
      <c r="L159" s="233">
        <v>0</v>
      </c>
      <c r="M159" s="247"/>
      <c r="N159" s="248">
        <f t="shared" si="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6"/>
        <v>0</v>
      </c>
      <c r="X159" s="166">
        <v>0</v>
      </c>
      <c r="Y159" s="166">
        <f t="shared" si="7"/>
        <v>0</v>
      </c>
      <c r="Z159" s="166">
        <v>0</v>
      </c>
      <c r="AA159" s="167">
        <f t="shared" si="8"/>
        <v>0</v>
      </c>
      <c r="AR159" s="14" t="s">
        <v>220</v>
      </c>
      <c r="AT159" s="14" t="s">
        <v>217</v>
      </c>
      <c r="AU159" s="14" t="s">
        <v>80</v>
      </c>
      <c r="AY159" s="14" t="s">
        <v>216</v>
      </c>
      <c r="BE159" s="110">
        <f t="shared" si="9"/>
        <v>0</v>
      </c>
      <c r="BF159" s="110">
        <f t="shared" si="10"/>
        <v>0</v>
      </c>
      <c r="BG159" s="110">
        <f t="shared" si="11"/>
        <v>0</v>
      </c>
      <c r="BH159" s="110">
        <f t="shared" si="12"/>
        <v>0</v>
      </c>
      <c r="BI159" s="110">
        <f t="shared" si="13"/>
        <v>0</v>
      </c>
      <c r="BJ159" s="14" t="s">
        <v>80</v>
      </c>
      <c r="BK159" s="110">
        <f t="shared" si="14"/>
        <v>0</v>
      </c>
      <c r="BL159" s="14" t="s">
        <v>220</v>
      </c>
      <c r="BM159" s="14" t="s">
        <v>238</v>
      </c>
    </row>
    <row r="160" spans="2:65" s="1" customFormat="1" ht="31.5" customHeight="1" x14ac:dyDescent="0.3">
      <c r="B160" s="132"/>
      <c r="C160" s="161" t="s">
        <v>137</v>
      </c>
      <c r="D160" s="161" t="s">
        <v>217</v>
      </c>
      <c r="E160" s="162"/>
      <c r="F160" s="246" t="s">
        <v>239</v>
      </c>
      <c r="G160" s="247"/>
      <c r="H160" s="247"/>
      <c r="I160" s="247"/>
      <c r="J160" s="163" t="s">
        <v>219</v>
      </c>
      <c r="K160" s="164">
        <v>145.071</v>
      </c>
      <c r="L160" s="233">
        <v>0</v>
      </c>
      <c r="M160" s="247"/>
      <c r="N160" s="248">
        <f t="shared" si="5"/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 t="shared" si="6"/>
        <v>0</v>
      </c>
      <c r="X160" s="166">
        <v>0</v>
      </c>
      <c r="Y160" s="166">
        <f t="shared" si="7"/>
        <v>0</v>
      </c>
      <c r="Z160" s="166">
        <v>0</v>
      </c>
      <c r="AA160" s="167">
        <f t="shared" si="8"/>
        <v>0</v>
      </c>
      <c r="AR160" s="14" t="s">
        <v>220</v>
      </c>
      <c r="AT160" s="14" t="s">
        <v>217</v>
      </c>
      <c r="AU160" s="14" t="s">
        <v>80</v>
      </c>
      <c r="AY160" s="14" t="s">
        <v>216</v>
      </c>
      <c r="BE160" s="110">
        <f t="shared" si="9"/>
        <v>0</v>
      </c>
      <c r="BF160" s="110">
        <f t="shared" si="10"/>
        <v>0</v>
      </c>
      <c r="BG160" s="110">
        <f t="shared" si="11"/>
        <v>0</v>
      </c>
      <c r="BH160" s="110">
        <f t="shared" si="12"/>
        <v>0</v>
      </c>
      <c r="BI160" s="110">
        <f t="shared" si="13"/>
        <v>0</v>
      </c>
      <c r="BJ160" s="14" t="s">
        <v>80</v>
      </c>
      <c r="BK160" s="110">
        <f t="shared" si="14"/>
        <v>0</v>
      </c>
      <c r="BL160" s="14" t="s">
        <v>220</v>
      </c>
      <c r="BM160" s="14" t="s">
        <v>131</v>
      </c>
    </row>
    <row r="161" spans="2:65" s="1" customFormat="1" ht="22.5" customHeight="1" x14ac:dyDescent="0.3">
      <c r="B161" s="132"/>
      <c r="C161" s="161" t="s">
        <v>240</v>
      </c>
      <c r="D161" s="161" t="s">
        <v>217</v>
      </c>
      <c r="E161" s="162"/>
      <c r="F161" s="246" t="s">
        <v>241</v>
      </c>
      <c r="G161" s="247"/>
      <c r="H161" s="247"/>
      <c r="I161" s="247"/>
      <c r="J161" s="163" t="s">
        <v>219</v>
      </c>
      <c r="K161" s="164">
        <v>59.023000000000003</v>
      </c>
      <c r="L161" s="233">
        <v>0</v>
      </c>
      <c r="M161" s="247"/>
      <c r="N161" s="248">
        <f t="shared" si="5"/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si="6"/>
        <v>0</v>
      </c>
      <c r="X161" s="166">
        <v>0</v>
      </c>
      <c r="Y161" s="166">
        <f t="shared" si="7"/>
        <v>0</v>
      </c>
      <c r="Z161" s="166">
        <v>0</v>
      </c>
      <c r="AA161" s="167">
        <f t="shared" si="8"/>
        <v>0</v>
      </c>
      <c r="AR161" s="14" t="s">
        <v>220</v>
      </c>
      <c r="AT161" s="14" t="s">
        <v>217</v>
      </c>
      <c r="AU161" s="14" t="s">
        <v>80</v>
      </c>
      <c r="AY161" s="14" t="s">
        <v>216</v>
      </c>
      <c r="BE161" s="110">
        <f t="shared" si="9"/>
        <v>0</v>
      </c>
      <c r="BF161" s="110">
        <f t="shared" si="10"/>
        <v>0</v>
      </c>
      <c r="BG161" s="110">
        <f t="shared" si="11"/>
        <v>0</v>
      </c>
      <c r="BH161" s="110">
        <f t="shared" si="12"/>
        <v>0</v>
      </c>
      <c r="BI161" s="110">
        <f t="shared" si="13"/>
        <v>0</v>
      </c>
      <c r="BJ161" s="14" t="s">
        <v>80</v>
      </c>
      <c r="BK161" s="110">
        <f t="shared" si="14"/>
        <v>0</v>
      </c>
      <c r="BL161" s="14" t="s">
        <v>220</v>
      </c>
      <c r="BM161" s="14" t="s">
        <v>242</v>
      </c>
    </row>
    <row r="162" spans="2:65" s="1" customFormat="1" ht="31.5" customHeight="1" x14ac:dyDescent="0.3">
      <c r="B162" s="132"/>
      <c r="C162" s="161" t="s">
        <v>243</v>
      </c>
      <c r="D162" s="161" t="s">
        <v>217</v>
      </c>
      <c r="E162" s="162"/>
      <c r="F162" s="246" t="s">
        <v>244</v>
      </c>
      <c r="G162" s="247"/>
      <c r="H162" s="247"/>
      <c r="I162" s="247"/>
      <c r="J162" s="163" t="s">
        <v>245</v>
      </c>
      <c r="K162" s="164">
        <v>100.339</v>
      </c>
      <c r="L162" s="233">
        <v>0</v>
      </c>
      <c r="M162" s="247"/>
      <c r="N162" s="248">
        <f t="shared" si="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6"/>
        <v>0</v>
      </c>
      <c r="X162" s="166">
        <v>0</v>
      </c>
      <c r="Y162" s="166">
        <f t="shared" si="7"/>
        <v>0</v>
      </c>
      <c r="Z162" s="166">
        <v>0</v>
      </c>
      <c r="AA162" s="167">
        <f t="shared" si="8"/>
        <v>0</v>
      </c>
      <c r="AR162" s="14" t="s">
        <v>220</v>
      </c>
      <c r="AT162" s="14" t="s">
        <v>217</v>
      </c>
      <c r="AU162" s="14" t="s">
        <v>80</v>
      </c>
      <c r="AY162" s="14" t="s">
        <v>216</v>
      </c>
      <c r="BE162" s="110">
        <f t="shared" si="9"/>
        <v>0</v>
      </c>
      <c r="BF162" s="110">
        <f t="shared" si="10"/>
        <v>0</v>
      </c>
      <c r="BG162" s="110">
        <f t="shared" si="11"/>
        <v>0</v>
      </c>
      <c r="BH162" s="110">
        <f t="shared" si="12"/>
        <v>0</v>
      </c>
      <c r="BI162" s="110">
        <f t="shared" si="13"/>
        <v>0</v>
      </c>
      <c r="BJ162" s="14" t="s">
        <v>80</v>
      </c>
      <c r="BK162" s="110">
        <f t="shared" si="14"/>
        <v>0</v>
      </c>
      <c r="BL162" s="14" t="s">
        <v>220</v>
      </c>
      <c r="BM162" s="14" t="s">
        <v>246</v>
      </c>
    </row>
    <row r="163" spans="2:65" s="1" customFormat="1" ht="31.5" customHeight="1" x14ac:dyDescent="0.3">
      <c r="B163" s="132"/>
      <c r="C163" s="161" t="s">
        <v>247</v>
      </c>
      <c r="D163" s="161" t="s">
        <v>217</v>
      </c>
      <c r="E163" s="162"/>
      <c r="F163" s="246" t="s">
        <v>248</v>
      </c>
      <c r="G163" s="247"/>
      <c r="H163" s="247"/>
      <c r="I163" s="247"/>
      <c r="J163" s="163" t="s">
        <v>219</v>
      </c>
      <c r="K163" s="164">
        <v>131.559</v>
      </c>
      <c r="L163" s="233">
        <v>0</v>
      </c>
      <c r="M163" s="247"/>
      <c r="N163" s="248">
        <f t="shared" si="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6"/>
        <v>0</v>
      </c>
      <c r="X163" s="166">
        <v>0</v>
      </c>
      <c r="Y163" s="166">
        <f t="shared" si="7"/>
        <v>0</v>
      </c>
      <c r="Z163" s="166">
        <v>0</v>
      </c>
      <c r="AA163" s="167">
        <f t="shared" si="8"/>
        <v>0</v>
      </c>
      <c r="AR163" s="14" t="s">
        <v>220</v>
      </c>
      <c r="AT163" s="14" t="s">
        <v>217</v>
      </c>
      <c r="AU163" s="14" t="s">
        <v>80</v>
      </c>
      <c r="AY163" s="14" t="s">
        <v>216</v>
      </c>
      <c r="BE163" s="110">
        <f t="shared" si="9"/>
        <v>0</v>
      </c>
      <c r="BF163" s="110">
        <f t="shared" si="10"/>
        <v>0</v>
      </c>
      <c r="BG163" s="110">
        <f t="shared" si="11"/>
        <v>0</v>
      </c>
      <c r="BH163" s="110">
        <f t="shared" si="12"/>
        <v>0</v>
      </c>
      <c r="BI163" s="110">
        <f t="shared" si="13"/>
        <v>0</v>
      </c>
      <c r="BJ163" s="14" t="s">
        <v>80</v>
      </c>
      <c r="BK163" s="110">
        <f t="shared" si="14"/>
        <v>0</v>
      </c>
      <c r="BL163" s="14" t="s">
        <v>220</v>
      </c>
      <c r="BM163" s="14" t="s">
        <v>134</v>
      </c>
    </row>
    <row r="164" spans="2:65" s="1" customFormat="1" ht="22.5" customHeight="1" x14ac:dyDescent="0.3">
      <c r="B164" s="132"/>
      <c r="C164" s="168" t="s">
        <v>249</v>
      </c>
      <c r="D164" s="168" t="s">
        <v>250</v>
      </c>
      <c r="E164" s="169"/>
      <c r="F164" s="251" t="s">
        <v>251</v>
      </c>
      <c r="G164" s="252"/>
      <c r="H164" s="252"/>
      <c r="I164" s="252"/>
      <c r="J164" s="170" t="s">
        <v>219</v>
      </c>
      <c r="K164" s="171">
        <v>72.534999999999997</v>
      </c>
      <c r="L164" s="253">
        <v>0</v>
      </c>
      <c r="M164" s="252"/>
      <c r="N164" s="254">
        <f t="shared" si="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6"/>
        <v>0</v>
      </c>
      <c r="X164" s="166">
        <v>1.67</v>
      </c>
      <c r="Y164" s="166">
        <f t="shared" si="7"/>
        <v>121.13344999999998</v>
      </c>
      <c r="Z164" s="166">
        <v>0</v>
      </c>
      <c r="AA164" s="167">
        <f t="shared" si="8"/>
        <v>0</v>
      </c>
      <c r="AR164" s="14" t="s">
        <v>230</v>
      </c>
      <c r="AT164" s="14" t="s">
        <v>250</v>
      </c>
      <c r="AU164" s="14" t="s">
        <v>80</v>
      </c>
      <c r="AY164" s="14" t="s">
        <v>216</v>
      </c>
      <c r="BE164" s="110">
        <f t="shared" si="9"/>
        <v>0</v>
      </c>
      <c r="BF164" s="110">
        <f t="shared" si="10"/>
        <v>0</v>
      </c>
      <c r="BG164" s="110">
        <f t="shared" si="11"/>
        <v>0</v>
      </c>
      <c r="BH164" s="110">
        <f t="shared" si="12"/>
        <v>0</v>
      </c>
      <c r="BI164" s="110">
        <f t="shared" si="13"/>
        <v>0</v>
      </c>
      <c r="BJ164" s="14" t="s">
        <v>80</v>
      </c>
      <c r="BK164" s="110">
        <f t="shared" si="14"/>
        <v>0</v>
      </c>
      <c r="BL164" s="14" t="s">
        <v>220</v>
      </c>
      <c r="BM164" s="14" t="s">
        <v>137</v>
      </c>
    </row>
    <row r="165" spans="2:65" s="1" customFormat="1" ht="22.5" customHeight="1" x14ac:dyDescent="0.3">
      <c r="B165" s="132"/>
      <c r="C165" s="161" t="s">
        <v>252</v>
      </c>
      <c r="D165" s="161" t="s">
        <v>217</v>
      </c>
      <c r="E165" s="162"/>
      <c r="F165" s="246" t="s">
        <v>253</v>
      </c>
      <c r="G165" s="247"/>
      <c r="H165" s="247"/>
      <c r="I165" s="247"/>
      <c r="J165" s="163" t="s">
        <v>219</v>
      </c>
      <c r="K165" s="164">
        <v>131.559</v>
      </c>
      <c r="L165" s="233">
        <v>0</v>
      </c>
      <c r="M165" s="247"/>
      <c r="N165" s="248">
        <f t="shared" si="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6"/>
        <v>0</v>
      </c>
      <c r="X165" s="166">
        <v>0</v>
      </c>
      <c r="Y165" s="166">
        <f t="shared" si="7"/>
        <v>0</v>
      </c>
      <c r="Z165" s="166">
        <v>0</v>
      </c>
      <c r="AA165" s="167">
        <f t="shared" si="8"/>
        <v>0</v>
      </c>
      <c r="AR165" s="14" t="s">
        <v>220</v>
      </c>
      <c r="AT165" s="14" t="s">
        <v>217</v>
      </c>
      <c r="AU165" s="14" t="s">
        <v>80</v>
      </c>
      <c r="AY165" s="14" t="s">
        <v>216</v>
      </c>
      <c r="BE165" s="110">
        <f t="shared" si="9"/>
        <v>0</v>
      </c>
      <c r="BF165" s="110">
        <f t="shared" si="10"/>
        <v>0</v>
      </c>
      <c r="BG165" s="110">
        <f t="shared" si="11"/>
        <v>0</v>
      </c>
      <c r="BH165" s="110">
        <f t="shared" si="12"/>
        <v>0</v>
      </c>
      <c r="BI165" s="110">
        <f t="shared" si="13"/>
        <v>0</v>
      </c>
      <c r="BJ165" s="14" t="s">
        <v>80</v>
      </c>
      <c r="BK165" s="110">
        <f t="shared" si="14"/>
        <v>0</v>
      </c>
      <c r="BL165" s="14" t="s">
        <v>220</v>
      </c>
      <c r="BM165" s="14" t="s">
        <v>240</v>
      </c>
    </row>
    <row r="166" spans="2:65" s="1" customFormat="1" ht="31.5" customHeight="1" x14ac:dyDescent="0.3">
      <c r="B166" s="132"/>
      <c r="C166" s="161" t="s">
        <v>254</v>
      </c>
      <c r="D166" s="161" t="s">
        <v>217</v>
      </c>
      <c r="E166" s="162"/>
      <c r="F166" s="246" t="s">
        <v>255</v>
      </c>
      <c r="G166" s="247"/>
      <c r="H166" s="247"/>
      <c r="I166" s="247"/>
      <c r="J166" s="163" t="s">
        <v>219</v>
      </c>
      <c r="K166" s="164">
        <v>13.512</v>
      </c>
      <c r="L166" s="233">
        <v>0</v>
      </c>
      <c r="M166" s="247"/>
      <c r="N166" s="248">
        <f t="shared" si="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6"/>
        <v>0</v>
      </c>
      <c r="X166" s="166">
        <v>0</v>
      </c>
      <c r="Y166" s="166">
        <f t="shared" si="7"/>
        <v>0</v>
      </c>
      <c r="Z166" s="166">
        <v>0</v>
      </c>
      <c r="AA166" s="167">
        <f t="shared" si="8"/>
        <v>0</v>
      </c>
      <c r="AR166" s="14" t="s">
        <v>220</v>
      </c>
      <c r="AT166" s="14" t="s">
        <v>217</v>
      </c>
      <c r="AU166" s="14" t="s">
        <v>80</v>
      </c>
      <c r="AY166" s="14" t="s">
        <v>216</v>
      </c>
      <c r="BE166" s="110">
        <f t="shared" si="9"/>
        <v>0</v>
      </c>
      <c r="BF166" s="110">
        <f t="shared" si="10"/>
        <v>0</v>
      </c>
      <c r="BG166" s="110">
        <f t="shared" si="11"/>
        <v>0</v>
      </c>
      <c r="BH166" s="110">
        <f t="shared" si="12"/>
        <v>0</v>
      </c>
      <c r="BI166" s="110">
        <f t="shared" si="13"/>
        <v>0</v>
      </c>
      <c r="BJ166" s="14" t="s">
        <v>80</v>
      </c>
      <c r="BK166" s="110">
        <f t="shared" si="14"/>
        <v>0</v>
      </c>
      <c r="BL166" s="14" t="s">
        <v>220</v>
      </c>
      <c r="BM166" s="14" t="s">
        <v>243</v>
      </c>
    </row>
    <row r="167" spans="2:65" s="1" customFormat="1" ht="22.5" customHeight="1" x14ac:dyDescent="0.3">
      <c r="B167" s="132"/>
      <c r="C167" s="161" t="s">
        <v>8</v>
      </c>
      <c r="D167" s="161" t="s">
        <v>217</v>
      </c>
      <c r="E167" s="162"/>
      <c r="F167" s="246" t="s">
        <v>256</v>
      </c>
      <c r="G167" s="247"/>
      <c r="H167" s="247"/>
      <c r="I167" s="247"/>
      <c r="J167" s="163" t="s">
        <v>219</v>
      </c>
      <c r="K167" s="164">
        <v>13.512</v>
      </c>
      <c r="L167" s="233">
        <v>0</v>
      </c>
      <c r="M167" s="247"/>
      <c r="N167" s="248">
        <f t="shared" si="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6"/>
        <v>0</v>
      </c>
      <c r="X167" s="166">
        <v>0</v>
      </c>
      <c r="Y167" s="166">
        <f t="shared" si="7"/>
        <v>0</v>
      </c>
      <c r="Z167" s="166">
        <v>0</v>
      </c>
      <c r="AA167" s="167">
        <f t="shared" si="8"/>
        <v>0</v>
      </c>
      <c r="AR167" s="14" t="s">
        <v>220</v>
      </c>
      <c r="AT167" s="14" t="s">
        <v>217</v>
      </c>
      <c r="AU167" s="14" t="s">
        <v>80</v>
      </c>
      <c r="AY167" s="14" t="s">
        <v>216</v>
      </c>
      <c r="BE167" s="110">
        <f t="shared" si="9"/>
        <v>0</v>
      </c>
      <c r="BF167" s="110">
        <f t="shared" si="10"/>
        <v>0</v>
      </c>
      <c r="BG167" s="110">
        <f t="shared" si="11"/>
        <v>0</v>
      </c>
      <c r="BH167" s="110">
        <f t="shared" si="12"/>
        <v>0</v>
      </c>
      <c r="BI167" s="110">
        <f t="shared" si="13"/>
        <v>0</v>
      </c>
      <c r="BJ167" s="14" t="s">
        <v>80</v>
      </c>
      <c r="BK167" s="110">
        <f t="shared" si="14"/>
        <v>0</v>
      </c>
      <c r="BL167" s="14" t="s">
        <v>220</v>
      </c>
      <c r="BM167" s="14" t="s">
        <v>247</v>
      </c>
    </row>
    <row r="168" spans="2:65" s="10" customFormat="1" ht="29.85" customHeight="1" x14ac:dyDescent="0.3">
      <c r="B168" s="150"/>
      <c r="C168" s="151"/>
      <c r="D168" s="160" t="s">
        <v>170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42">
        <f>BK168</f>
        <v>0</v>
      </c>
      <c r="O168" s="243"/>
      <c r="P168" s="243"/>
      <c r="Q168" s="243"/>
      <c r="R168" s="153"/>
      <c r="T168" s="154"/>
      <c r="U168" s="151"/>
      <c r="V168" s="151"/>
      <c r="W168" s="155">
        <f>SUM(W169:W178)</f>
        <v>0</v>
      </c>
      <c r="X168" s="151"/>
      <c r="Y168" s="155">
        <f>SUM(Y169:Y178)</f>
        <v>485.44436880000046</v>
      </c>
      <c r="Z168" s="151"/>
      <c r="AA168" s="156">
        <f>SUM(AA169:AA178)</f>
        <v>0</v>
      </c>
      <c r="AR168" s="157" t="s">
        <v>76</v>
      </c>
      <c r="AT168" s="158" t="s">
        <v>68</v>
      </c>
      <c r="AU168" s="158" t="s">
        <v>76</v>
      </c>
      <c r="AY168" s="157" t="s">
        <v>216</v>
      </c>
      <c r="BK168" s="159">
        <f>SUM(BK169:BK178)</f>
        <v>0</v>
      </c>
    </row>
    <row r="169" spans="2:65" s="1" customFormat="1" ht="22.5" customHeight="1" x14ac:dyDescent="0.3">
      <c r="B169" s="132"/>
      <c r="C169" s="161" t="s">
        <v>257</v>
      </c>
      <c r="D169" s="161" t="s">
        <v>217</v>
      </c>
      <c r="E169" s="162"/>
      <c r="F169" s="246" t="s">
        <v>258</v>
      </c>
      <c r="G169" s="247"/>
      <c r="H169" s="247"/>
      <c r="I169" s="247"/>
      <c r="J169" s="163" t="s">
        <v>219</v>
      </c>
      <c r="K169" s="164">
        <v>85.652000000000001</v>
      </c>
      <c r="L169" s="233">
        <v>0</v>
      </c>
      <c r="M169" s="247"/>
      <c r="N169" s="248">
        <f t="shared" ref="N169:N178" si="15">ROUND(L169*K169,2)</f>
        <v>0</v>
      </c>
      <c r="O169" s="247"/>
      <c r="P169" s="247"/>
      <c r="Q169" s="247"/>
      <c r="R169" s="134"/>
      <c r="T169" s="165" t="s">
        <v>3</v>
      </c>
      <c r="U169" s="40" t="s">
        <v>36</v>
      </c>
      <c r="V169" s="32"/>
      <c r="W169" s="166">
        <f t="shared" ref="W169:W178" si="16">V169*K169</f>
        <v>0</v>
      </c>
      <c r="X169" s="166">
        <v>2.2252800000000001</v>
      </c>
      <c r="Y169" s="166">
        <f t="shared" ref="Y169:Y178" si="17">X169*K169</f>
        <v>190.59968256000002</v>
      </c>
      <c r="Z169" s="166">
        <v>0</v>
      </c>
      <c r="AA169" s="167">
        <f t="shared" ref="AA169:AA178" si="18">Z169*K169</f>
        <v>0</v>
      </c>
      <c r="AR169" s="14" t="s">
        <v>220</v>
      </c>
      <c r="AT169" s="14" t="s">
        <v>217</v>
      </c>
      <c r="AU169" s="14" t="s">
        <v>80</v>
      </c>
      <c r="AY169" s="14" t="s">
        <v>216</v>
      </c>
      <c r="BE169" s="110">
        <f t="shared" ref="BE169:BE178" si="19">IF(U169="základná",N169,0)</f>
        <v>0</v>
      </c>
      <c r="BF169" s="110">
        <f t="shared" ref="BF169:BF178" si="20">IF(U169="znížená",N169,0)</f>
        <v>0</v>
      </c>
      <c r="BG169" s="110">
        <f t="shared" ref="BG169:BG178" si="21">IF(U169="zákl. prenesená",N169,0)</f>
        <v>0</v>
      </c>
      <c r="BH169" s="110">
        <f t="shared" ref="BH169:BH178" si="22">IF(U169="zníž. prenesená",N169,0)</f>
        <v>0</v>
      </c>
      <c r="BI169" s="110">
        <f t="shared" ref="BI169:BI178" si="23">IF(U169="nulová",N169,0)</f>
        <v>0</v>
      </c>
      <c r="BJ169" s="14" t="s">
        <v>80</v>
      </c>
      <c r="BK169" s="110">
        <f t="shared" ref="BK169:BK178" si="24">ROUND(L169*K169,2)</f>
        <v>0</v>
      </c>
      <c r="BL169" s="14" t="s">
        <v>220</v>
      </c>
      <c r="BM169" s="14" t="s">
        <v>259</v>
      </c>
    </row>
    <row r="170" spans="2:65" s="1" customFormat="1" ht="31.5" customHeight="1" x14ac:dyDescent="0.3">
      <c r="B170" s="132"/>
      <c r="C170" s="161" t="s">
        <v>260</v>
      </c>
      <c r="D170" s="161" t="s">
        <v>217</v>
      </c>
      <c r="E170" s="162"/>
      <c r="F170" s="246" t="s">
        <v>261</v>
      </c>
      <c r="G170" s="247"/>
      <c r="H170" s="247"/>
      <c r="I170" s="247"/>
      <c r="J170" s="163" t="s">
        <v>262</v>
      </c>
      <c r="K170" s="164">
        <v>79.66</v>
      </c>
      <c r="L170" s="233">
        <v>0</v>
      </c>
      <c r="M170" s="247"/>
      <c r="N170" s="248">
        <f t="shared" si="15"/>
        <v>0</v>
      </c>
      <c r="O170" s="247"/>
      <c r="P170" s="247"/>
      <c r="Q170" s="247"/>
      <c r="R170" s="134"/>
      <c r="T170" s="165" t="s">
        <v>3</v>
      </c>
      <c r="U170" s="40" t="s">
        <v>36</v>
      </c>
      <c r="V170" s="32"/>
      <c r="W170" s="166">
        <f t="shared" si="16"/>
        <v>0</v>
      </c>
      <c r="X170" s="166">
        <v>6.7000000000000002E-4</v>
      </c>
      <c r="Y170" s="166">
        <f t="shared" si="17"/>
        <v>5.3372200000000002E-2</v>
      </c>
      <c r="Z170" s="166">
        <v>0</v>
      </c>
      <c r="AA170" s="167">
        <f t="shared" si="18"/>
        <v>0</v>
      </c>
      <c r="AR170" s="14" t="s">
        <v>220</v>
      </c>
      <c r="AT170" s="14" t="s">
        <v>217</v>
      </c>
      <c r="AU170" s="14" t="s">
        <v>80</v>
      </c>
      <c r="AY170" s="14" t="s">
        <v>216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4" t="s">
        <v>80</v>
      </c>
      <c r="BK170" s="110">
        <f t="shared" si="24"/>
        <v>0</v>
      </c>
      <c r="BL170" s="14" t="s">
        <v>220</v>
      </c>
      <c r="BM170" s="14" t="s">
        <v>263</v>
      </c>
    </row>
    <row r="171" spans="2:65" s="1" customFormat="1" ht="31.5" customHeight="1" x14ac:dyDescent="0.3">
      <c r="B171" s="132"/>
      <c r="C171" s="161" t="s">
        <v>264</v>
      </c>
      <c r="D171" s="161" t="s">
        <v>217</v>
      </c>
      <c r="E171" s="162"/>
      <c r="F171" s="246" t="s">
        <v>265</v>
      </c>
      <c r="G171" s="247"/>
      <c r="H171" s="247"/>
      <c r="I171" s="247"/>
      <c r="J171" s="163" t="s">
        <v>262</v>
      </c>
      <c r="K171" s="164">
        <v>79.66</v>
      </c>
      <c r="L171" s="233">
        <v>0</v>
      </c>
      <c r="M171" s="247"/>
      <c r="N171" s="248">
        <f t="shared" si="15"/>
        <v>0</v>
      </c>
      <c r="O171" s="247"/>
      <c r="P171" s="247"/>
      <c r="Q171" s="247"/>
      <c r="R171" s="134"/>
      <c r="T171" s="165" t="s">
        <v>3</v>
      </c>
      <c r="U171" s="40" t="s">
        <v>36</v>
      </c>
      <c r="V171" s="32"/>
      <c r="W171" s="166">
        <f t="shared" si="16"/>
        <v>0</v>
      </c>
      <c r="X171" s="166">
        <v>0</v>
      </c>
      <c r="Y171" s="166">
        <f t="shared" si="17"/>
        <v>0</v>
      </c>
      <c r="Z171" s="166">
        <v>0</v>
      </c>
      <c r="AA171" s="167">
        <f t="shared" si="18"/>
        <v>0</v>
      </c>
      <c r="AR171" s="14" t="s">
        <v>220</v>
      </c>
      <c r="AT171" s="14" t="s">
        <v>217</v>
      </c>
      <c r="AU171" s="14" t="s">
        <v>80</v>
      </c>
      <c r="AY171" s="14" t="s">
        <v>216</v>
      </c>
      <c r="BE171" s="110">
        <f t="shared" si="19"/>
        <v>0</v>
      </c>
      <c r="BF171" s="110">
        <f t="shared" si="20"/>
        <v>0</v>
      </c>
      <c r="BG171" s="110">
        <f t="shared" si="21"/>
        <v>0</v>
      </c>
      <c r="BH171" s="110">
        <f t="shared" si="22"/>
        <v>0</v>
      </c>
      <c r="BI171" s="110">
        <f t="shared" si="23"/>
        <v>0</v>
      </c>
      <c r="BJ171" s="14" t="s">
        <v>80</v>
      </c>
      <c r="BK171" s="110">
        <f t="shared" si="24"/>
        <v>0</v>
      </c>
      <c r="BL171" s="14" t="s">
        <v>220</v>
      </c>
      <c r="BM171" s="14" t="s">
        <v>266</v>
      </c>
    </row>
    <row r="172" spans="2:65" s="1" customFormat="1" ht="22.5" customHeight="1" x14ac:dyDescent="0.3">
      <c r="B172" s="132"/>
      <c r="C172" s="161" t="s">
        <v>267</v>
      </c>
      <c r="D172" s="161" t="s">
        <v>217</v>
      </c>
      <c r="E172" s="162"/>
      <c r="F172" s="246" t="s">
        <v>268</v>
      </c>
      <c r="G172" s="247"/>
      <c r="H172" s="247"/>
      <c r="I172" s="247"/>
      <c r="J172" s="163" t="s">
        <v>245</v>
      </c>
      <c r="K172" s="164">
        <v>6.8520000000000003</v>
      </c>
      <c r="L172" s="233">
        <v>0</v>
      </c>
      <c r="M172" s="247"/>
      <c r="N172" s="248">
        <f t="shared" si="15"/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 t="shared" si="16"/>
        <v>0</v>
      </c>
      <c r="X172" s="166">
        <v>1.0197700000000001</v>
      </c>
      <c r="Y172" s="166">
        <f t="shared" si="17"/>
        <v>6.9874640400000008</v>
      </c>
      <c r="Z172" s="166">
        <v>0</v>
      </c>
      <c r="AA172" s="167">
        <f t="shared" si="18"/>
        <v>0</v>
      </c>
      <c r="AR172" s="14" t="s">
        <v>220</v>
      </c>
      <c r="AT172" s="14" t="s">
        <v>217</v>
      </c>
      <c r="AU172" s="14" t="s">
        <v>80</v>
      </c>
      <c r="AY172" s="14" t="s">
        <v>216</v>
      </c>
      <c r="BE172" s="110">
        <f t="shared" si="19"/>
        <v>0</v>
      </c>
      <c r="BF172" s="110">
        <f t="shared" si="20"/>
        <v>0</v>
      </c>
      <c r="BG172" s="110">
        <f t="shared" si="21"/>
        <v>0</v>
      </c>
      <c r="BH172" s="110">
        <f t="shared" si="22"/>
        <v>0</v>
      </c>
      <c r="BI172" s="110">
        <f t="shared" si="23"/>
        <v>0</v>
      </c>
      <c r="BJ172" s="14" t="s">
        <v>80</v>
      </c>
      <c r="BK172" s="110">
        <f t="shared" si="24"/>
        <v>0</v>
      </c>
      <c r="BL172" s="14" t="s">
        <v>220</v>
      </c>
      <c r="BM172" s="14" t="s">
        <v>269</v>
      </c>
    </row>
    <row r="173" spans="2:65" s="1" customFormat="1" ht="22.5" customHeight="1" x14ac:dyDescent="0.3">
      <c r="B173" s="132"/>
      <c r="C173" s="161" t="s">
        <v>270</v>
      </c>
      <c r="D173" s="161" t="s">
        <v>217</v>
      </c>
      <c r="E173" s="162"/>
      <c r="F173" s="246" t="s">
        <v>271</v>
      </c>
      <c r="G173" s="247"/>
      <c r="H173" s="247"/>
      <c r="I173" s="247"/>
      <c r="J173" s="163" t="s">
        <v>219</v>
      </c>
      <c r="K173" s="164">
        <v>117.562</v>
      </c>
      <c r="L173" s="233">
        <v>0</v>
      </c>
      <c r="M173" s="247"/>
      <c r="N173" s="248">
        <f t="shared" si="15"/>
        <v>0</v>
      </c>
      <c r="O173" s="247"/>
      <c r="P173" s="247"/>
      <c r="Q173" s="247"/>
      <c r="R173" s="134"/>
      <c r="T173" s="165" t="s">
        <v>3</v>
      </c>
      <c r="U173" s="40" t="s">
        <v>36</v>
      </c>
      <c r="V173" s="32"/>
      <c r="W173" s="166">
        <f t="shared" si="16"/>
        <v>0</v>
      </c>
      <c r="X173" s="166">
        <v>2.2252800224562401</v>
      </c>
      <c r="Y173" s="166">
        <f t="shared" si="17"/>
        <v>261.60837000000049</v>
      </c>
      <c r="Z173" s="166">
        <v>0</v>
      </c>
      <c r="AA173" s="167">
        <f t="shared" si="18"/>
        <v>0</v>
      </c>
      <c r="AR173" s="14" t="s">
        <v>220</v>
      </c>
      <c r="AT173" s="14" t="s">
        <v>217</v>
      </c>
      <c r="AU173" s="14" t="s">
        <v>80</v>
      </c>
      <c r="AY173" s="14" t="s">
        <v>216</v>
      </c>
      <c r="BE173" s="110">
        <f t="shared" si="19"/>
        <v>0</v>
      </c>
      <c r="BF173" s="110">
        <f t="shared" si="20"/>
        <v>0</v>
      </c>
      <c r="BG173" s="110">
        <f t="shared" si="21"/>
        <v>0</v>
      </c>
      <c r="BH173" s="110">
        <f t="shared" si="22"/>
        <v>0</v>
      </c>
      <c r="BI173" s="110">
        <f t="shared" si="23"/>
        <v>0</v>
      </c>
      <c r="BJ173" s="14" t="s">
        <v>80</v>
      </c>
      <c r="BK173" s="110">
        <f t="shared" si="24"/>
        <v>0</v>
      </c>
      <c r="BL173" s="14" t="s">
        <v>220</v>
      </c>
      <c r="BM173" s="14" t="s">
        <v>249</v>
      </c>
    </row>
    <row r="174" spans="2:65" s="1" customFormat="1" ht="31.5" customHeight="1" x14ac:dyDescent="0.3">
      <c r="B174" s="132"/>
      <c r="C174" s="161" t="s">
        <v>272</v>
      </c>
      <c r="D174" s="161" t="s">
        <v>217</v>
      </c>
      <c r="E174" s="162"/>
      <c r="F174" s="246" t="s">
        <v>273</v>
      </c>
      <c r="G174" s="247"/>
      <c r="H174" s="247"/>
      <c r="I174" s="247"/>
      <c r="J174" s="163" t="s">
        <v>262</v>
      </c>
      <c r="K174" s="164">
        <v>280.05599999999998</v>
      </c>
      <c r="L174" s="233">
        <v>0</v>
      </c>
      <c r="M174" s="247"/>
      <c r="N174" s="248">
        <f t="shared" si="15"/>
        <v>0</v>
      </c>
      <c r="O174" s="247"/>
      <c r="P174" s="247"/>
      <c r="Q174" s="247"/>
      <c r="R174" s="134"/>
      <c r="T174" s="165" t="s">
        <v>3</v>
      </c>
      <c r="U174" s="40" t="s">
        <v>36</v>
      </c>
      <c r="V174" s="32"/>
      <c r="W174" s="166">
        <f t="shared" si="16"/>
        <v>0</v>
      </c>
      <c r="X174" s="166">
        <v>6.7000885537178299E-4</v>
      </c>
      <c r="Y174" s="166">
        <f t="shared" si="17"/>
        <v>0.18764000000000006</v>
      </c>
      <c r="Z174" s="166">
        <v>0</v>
      </c>
      <c r="AA174" s="167">
        <f t="shared" si="18"/>
        <v>0</v>
      </c>
      <c r="AR174" s="14" t="s">
        <v>220</v>
      </c>
      <c r="AT174" s="14" t="s">
        <v>217</v>
      </c>
      <c r="AU174" s="14" t="s">
        <v>80</v>
      </c>
      <c r="AY174" s="14" t="s">
        <v>216</v>
      </c>
      <c r="BE174" s="110">
        <f t="shared" si="19"/>
        <v>0</v>
      </c>
      <c r="BF174" s="110">
        <f t="shared" si="20"/>
        <v>0</v>
      </c>
      <c r="BG174" s="110">
        <f t="shared" si="21"/>
        <v>0</v>
      </c>
      <c r="BH174" s="110">
        <f t="shared" si="22"/>
        <v>0</v>
      </c>
      <c r="BI174" s="110">
        <f t="shared" si="23"/>
        <v>0</v>
      </c>
      <c r="BJ174" s="14" t="s">
        <v>80</v>
      </c>
      <c r="BK174" s="110">
        <f t="shared" si="24"/>
        <v>0</v>
      </c>
      <c r="BL174" s="14" t="s">
        <v>220</v>
      </c>
      <c r="BM174" s="14" t="s">
        <v>252</v>
      </c>
    </row>
    <row r="175" spans="2:65" s="1" customFormat="1" ht="31.5" customHeight="1" x14ac:dyDescent="0.3">
      <c r="B175" s="132"/>
      <c r="C175" s="161" t="s">
        <v>274</v>
      </c>
      <c r="D175" s="161" t="s">
        <v>217</v>
      </c>
      <c r="E175" s="162"/>
      <c r="F175" s="246" t="s">
        <v>275</v>
      </c>
      <c r="G175" s="247"/>
      <c r="H175" s="247"/>
      <c r="I175" s="247"/>
      <c r="J175" s="163" t="s">
        <v>262</v>
      </c>
      <c r="K175" s="164">
        <v>280.05599999999998</v>
      </c>
      <c r="L175" s="233">
        <v>0</v>
      </c>
      <c r="M175" s="247"/>
      <c r="N175" s="248">
        <f t="shared" si="15"/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 t="shared" si="16"/>
        <v>0</v>
      </c>
      <c r="X175" s="166">
        <v>0</v>
      </c>
      <c r="Y175" s="166">
        <f t="shared" si="17"/>
        <v>0</v>
      </c>
      <c r="Z175" s="166">
        <v>0</v>
      </c>
      <c r="AA175" s="167">
        <f t="shared" si="18"/>
        <v>0</v>
      </c>
      <c r="AR175" s="14" t="s">
        <v>220</v>
      </c>
      <c r="AT175" s="14" t="s">
        <v>217</v>
      </c>
      <c r="AU175" s="14" t="s">
        <v>80</v>
      </c>
      <c r="AY175" s="14" t="s">
        <v>216</v>
      </c>
      <c r="BE175" s="110">
        <f t="shared" si="19"/>
        <v>0</v>
      </c>
      <c r="BF175" s="110">
        <f t="shared" si="20"/>
        <v>0</v>
      </c>
      <c r="BG175" s="110">
        <f t="shared" si="21"/>
        <v>0</v>
      </c>
      <c r="BH175" s="110">
        <f t="shared" si="22"/>
        <v>0</v>
      </c>
      <c r="BI175" s="110">
        <f t="shared" si="23"/>
        <v>0</v>
      </c>
      <c r="BJ175" s="14" t="s">
        <v>80</v>
      </c>
      <c r="BK175" s="110">
        <f t="shared" si="24"/>
        <v>0</v>
      </c>
      <c r="BL175" s="14" t="s">
        <v>220</v>
      </c>
      <c r="BM175" s="14" t="s">
        <v>254</v>
      </c>
    </row>
    <row r="176" spans="2:65" s="1" customFormat="1" ht="22.5" customHeight="1" x14ac:dyDescent="0.3">
      <c r="B176" s="132"/>
      <c r="C176" s="161" t="s">
        <v>276</v>
      </c>
      <c r="D176" s="161" t="s">
        <v>217</v>
      </c>
      <c r="E176" s="162"/>
      <c r="F176" s="246" t="s">
        <v>277</v>
      </c>
      <c r="G176" s="247"/>
      <c r="H176" s="247"/>
      <c r="I176" s="247"/>
      <c r="J176" s="163" t="s">
        <v>219</v>
      </c>
      <c r="K176" s="164">
        <v>11.680999999999999</v>
      </c>
      <c r="L176" s="233">
        <v>0</v>
      </c>
      <c r="M176" s="247"/>
      <c r="N176" s="248">
        <f t="shared" si="15"/>
        <v>0</v>
      </c>
      <c r="O176" s="247"/>
      <c r="P176" s="247"/>
      <c r="Q176" s="247"/>
      <c r="R176" s="134"/>
      <c r="T176" s="165" t="s">
        <v>3</v>
      </c>
      <c r="U176" s="40" t="s">
        <v>36</v>
      </c>
      <c r="V176" s="32"/>
      <c r="W176" s="166">
        <f t="shared" si="16"/>
        <v>0</v>
      </c>
      <c r="X176" s="166">
        <v>2.2252803698313501</v>
      </c>
      <c r="Y176" s="166">
        <f t="shared" si="17"/>
        <v>25.993499999999997</v>
      </c>
      <c r="Z176" s="166">
        <v>0</v>
      </c>
      <c r="AA176" s="167">
        <f t="shared" si="18"/>
        <v>0</v>
      </c>
      <c r="AR176" s="14" t="s">
        <v>220</v>
      </c>
      <c r="AT176" s="14" t="s">
        <v>217</v>
      </c>
      <c r="AU176" s="14" t="s">
        <v>80</v>
      </c>
      <c r="AY176" s="14" t="s">
        <v>216</v>
      </c>
      <c r="BE176" s="110">
        <f t="shared" si="19"/>
        <v>0</v>
      </c>
      <c r="BF176" s="110">
        <f t="shared" si="20"/>
        <v>0</v>
      </c>
      <c r="BG176" s="110">
        <f t="shared" si="21"/>
        <v>0</v>
      </c>
      <c r="BH176" s="110">
        <f t="shared" si="22"/>
        <v>0</v>
      </c>
      <c r="BI176" s="110">
        <f t="shared" si="23"/>
        <v>0</v>
      </c>
      <c r="BJ176" s="14" t="s">
        <v>80</v>
      </c>
      <c r="BK176" s="110">
        <f t="shared" si="24"/>
        <v>0</v>
      </c>
      <c r="BL176" s="14" t="s">
        <v>220</v>
      </c>
      <c r="BM176" s="14" t="s">
        <v>8</v>
      </c>
    </row>
    <row r="177" spans="2:65" s="1" customFormat="1" ht="22.5" customHeight="1" x14ac:dyDescent="0.3">
      <c r="B177" s="132"/>
      <c r="C177" s="161" t="s">
        <v>278</v>
      </c>
      <c r="D177" s="161" t="s">
        <v>217</v>
      </c>
      <c r="E177" s="162"/>
      <c r="F177" s="246" t="s">
        <v>279</v>
      </c>
      <c r="G177" s="247"/>
      <c r="H177" s="247"/>
      <c r="I177" s="247"/>
      <c r="J177" s="163" t="s">
        <v>262</v>
      </c>
      <c r="K177" s="164">
        <v>21.41</v>
      </c>
      <c r="L177" s="233">
        <v>0</v>
      </c>
      <c r="M177" s="247"/>
      <c r="N177" s="248">
        <f t="shared" si="15"/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 t="shared" si="16"/>
        <v>0</v>
      </c>
      <c r="X177" s="166">
        <v>6.6978047641289104E-4</v>
      </c>
      <c r="Y177" s="166">
        <f t="shared" si="17"/>
        <v>1.4339999999999997E-2</v>
      </c>
      <c r="Z177" s="166">
        <v>0</v>
      </c>
      <c r="AA177" s="167">
        <f t="shared" si="18"/>
        <v>0</v>
      </c>
      <c r="AR177" s="14" t="s">
        <v>220</v>
      </c>
      <c r="AT177" s="14" t="s">
        <v>217</v>
      </c>
      <c r="AU177" s="14" t="s">
        <v>80</v>
      </c>
      <c r="AY177" s="14" t="s">
        <v>216</v>
      </c>
      <c r="BE177" s="110">
        <f t="shared" si="19"/>
        <v>0</v>
      </c>
      <c r="BF177" s="110">
        <f t="shared" si="20"/>
        <v>0</v>
      </c>
      <c r="BG177" s="110">
        <f t="shared" si="21"/>
        <v>0</v>
      </c>
      <c r="BH177" s="110">
        <f t="shared" si="22"/>
        <v>0</v>
      </c>
      <c r="BI177" s="110">
        <f t="shared" si="23"/>
        <v>0</v>
      </c>
      <c r="BJ177" s="14" t="s">
        <v>80</v>
      </c>
      <c r="BK177" s="110">
        <f t="shared" si="24"/>
        <v>0</v>
      </c>
      <c r="BL177" s="14" t="s">
        <v>220</v>
      </c>
      <c r="BM177" s="14" t="s">
        <v>257</v>
      </c>
    </row>
    <row r="178" spans="2:65" s="1" customFormat="1" ht="31.5" customHeight="1" x14ac:dyDescent="0.3">
      <c r="B178" s="132"/>
      <c r="C178" s="161" t="s">
        <v>280</v>
      </c>
      <c r="D178" s="161" t="s">
        <v>217</v>
      </c>
      <c r="E178" s="162"/>
      <c r="F178" s="246" t="s">
        <v>281</v>
      </c>
      <c r="G178" s="247"/>
      <c r="H178" s="247"/>
      <c r="I178" s="247"/>
      <c r="J178" s="163" t="s">
        <v>262</v>
      </c>
      <c r="K178" s="164">
        <v>21.41</v>
      </c>
      <c r="L178" s="233">
        <v>0</v>
      </c>
      <c r="M178" s="247"/>
      <c r="N178" s="248">
        <f t="shared" si="15"/>
        <v>0</v>
      </c>
      <c r="O178" s="247"/>
      <c r="P178" s="247"/>
      <c r="Q178" s="247"/>
      <c r="R178" s="134"/>
      <c r="T178" s="165" t="s">
        <v>3</v>
      </c>
      <c r="U178" s="40" t="s">
        <v>36</v>
      </c>
      <c r="V178" s="32"/>
      <c r="W178" s="166">
        <f t="shared" si="16"/>
        <v>0</v>
      </c>
      <c r="X178" s="166">
        <v>0</v>
      </c>
      <c r="Y178" s="166">
        <f t="shared" si="17"/>
        <v>0</v>
      </c>
      <c r="Z178" s="166">
        <v>0</v>
      </c>
      <c r="AA178" s="167">
        <f t="shared" si="18"/>
        <v>0</v>
      </c>
      <c r="AR178" s="14" t="s">
        <v>220</v>
      </c>
      <c r="AT178" s="14" t="s">
        <v>217</v>
      </c>
      <c r="AU178" s="14" t="s">
        <v>80</v>
      </c>
      <c r="AY178" s="14" t="s">
        <v>216</v>
      </c>
      <c r="BE178" s="110">
        <f t="shared" si="19"/>
        <v>0</v>
      </c>
      <c r="BF178" s="110">
        <f t="shared" si="20"/>
        <v>0</v>
      </c>
      <c r="BG178" s="110">
        <f t="shared" si="21"/>
        <v>0</v>
      </c>
      <c r="BH178" s="110">
        <f t="shared" si="22"/>
        <v>0</v>
      </c>
      <c r="BI178" s="110">
        <f t="shared" si="23"/>
        <v>0</v>
      </c>
      <c r="BJ178" s="14" t="s">
        <v>80</v>
      </c>
      <c r="BK178" s="110">
        <f t="shared" si="24"/>
        <v>0</v>
      </c>
      <c r="BL178" s="14" t="s">
        <v>220</v>
      </c>
      <c r="BM178" s="14" t="s">
        <v>260</v>
      </c>
    </row>
    <row r="179" spans="2:65" s="10" customFormat="1" ht="29.85" customHeight="1" x14ac:dyDescent="0.3">
      <c r="B179" s="150"/>
      <c r="C179" s="151"/>
      <c r="D179" s="160" t="s">
        <v>171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242">
        <f>BK179</f>
        <v>0</v>
      </c>
      <c r="O179" s="243"/>
      <c r="P179" s="243"/>
      <c r="Q179" s="243"/>
      <c r="R179" s="153"/>
      <c r="T179" s="154"/>
      <c r="U179" s="151"/>
      <c r="V179" s="151"/>
      <c r="W179" s="155">
        <f>SUM(W180:W209)</f>
        <v>0</v>
      </c>
      <c r="X179" s="151"/>
      <c r="Y179" s="155">
        <f>SUM(Y180:Y209)</f>
        <v>265.67172547999996</v>
      </c>
      <c r="Z179" s="151"/>
      <c r="AA179" s="156">
        <f>SUM(AA180:AA209)</f>
        <v>0</v>
      </c>
      <c r="AR179" s="157" t="s">
        <v>76</v>
      </c>
      <c r="AT179" s="158" t="s">
        <v>68</v>
      </c>
      <c r="AU179" s="158" t="s">
        <v>76</v>
      </c>
      <c r="AY179" s="157" t="s">
        <v>216</v>
      </c>
      <c r="BK179" s="159">
        <f>SUM(BK180:BK209)</f>
        <v>0</v>
      </c>
    </row>
    <row r="180" spans="2:65" s="1" customFormat="1" ht="22.5" customHeight="1" x14ac:dyDescent="0.3">
      <c r="B180" s="132"/>
      <c r="C180" s="161" t="s">
        <v>282</v>
      </c>
      <c r="D180" s="161" t="s">
        <v>217</v>
      </c>
      <c r="E180" s="162"/>
      <c r="F180" s="246" t="s">
        <v>283</v>
      </c>
      <c r="G180" s="247"/>
      <c r="H180" s="247"/>
      <c r="I180" s="247"/>
      <c r="J180" s="163" t="s">
        <v>219</v>
      </c>
      <c r="K180" s="164">
        <v>0.28299999999999997</v>
      </c>
      <c r="L180" s="233">
        <v>0</v>
      </c>
      <c r="M180" s="247"/>
      <c r="N180" s="248">
        <f t="shared" ref="N180:N209" si="25">ROUND(L180*K180,2)</f>
        <v>0</v>
      </c>
      <c r="O180" s="247"/>
      <c r="P180" s="247"/>
      <c r="Q180" s="247"/>
      <c r="R180" s="134"/>
      <c r="T180" s="165" t="s">
        <v>3</v>
      </c>
      <c r="U180" s="40" t="s">
        <v>36</v>
      </c>
      <c r="V180" s="32"/>
      <c r="W180" s="166">
        <f t="shared" ref="W180:W209" si="26">V180*K180</f>
        <v>0</v>
      </c>
      <c r="X180" s="166">
        <v>0</v>
      </c>
      <c r="Y180" s="166">
        <f t="shared" ref="Y180:Y209" si="27">X180*K180</f>
        <v>0</v>
      </c>
      <c r="Z180" s="166">
        <v>0</v>
      </c>
      <c r="AA180" s="167">
        <f t="shared" ref="AA180:AA209" si="28">Z180*K180</f>
        <v>0</v>
      </c>
      <c r="AR180" s="14" t="s">
        <v>220</v>
      </c>
      <c r="AT180" s="14" t="s">
        <v>217</v>
      </c>
      <c r="AU180" s="14" t="s">
        <v>80</v>
      </c>
      <c r="AY180" s="14" t="s">
        <v>216</v>
      </c>
      <c r="BE180" s="110">
        <f t="shared" ref="BE180:BE209" si="29">IF(U180="základná",N180,0)</f>
        <v>0</v>
      </c>
      <c r="BF180" s="110">
        <f t="shared" ref="BF180:BF209" si="30">IF(U180="znížená",N180,0)</f>
        <v>0</v>
      </c>
      <c r="BG180" s="110">
        <f t="shared" ref="BG180:BG209" si="31">IF(U180="zákl. prenesená",N180,0)</f>
        <v>0</v>
      </c>
      <c r="BH180" s="110">
        <f t="shared" ref="BH180:BH209" si="32">IF(U180="zníž. prenesená",N180,0)</f>
        <v>0</v>
      </c>
      <c r="BI180" s="110">
        <f t="shared" ref="BI180:BI209" si="33">IF(U180="nulová",N180,0)</f>
        <v>0</v>
      </c>
      <c r="BJ180" s="14" t="s">
        <v>80</v>
      </c>
      <c r="BK180" s="110">
        <f t="shared" ref="BK180:BK209" si="34">ROUND(L180*K180,2)</f>
        <v>0</v>
      </c>
      <c r="BL180" s="14" t="s">
        <v>220</v>
      </c>
      <c r="BM180" s="14" t="s">
        <v>264</v>
      </c>
    </row>
    <row r="181" spans="2:65" s="1" customFormat="1" ht="31.5" customHeight="1" x14ac:dyDescent="0.3">
      <c r="B181" s="132"/>
      <c r="C181" s="161" t="s">
        <v>284</v>
      </c>
      <c r="D181" s="161" t="s">
        <v>217</v>
      </c>
      <c r="E181" s="162"/>
      <c r="F181" s="246" t="s">
        <v>285</v>
      </c>
      <c r="G181" s="247"/>
      <c r="H181" s="247"/>
      <c r="I181" s="247"/>
      <c r="J181" s="163" t="s">
        <v>219</v>
      </c>
      <c r="K181" s="164">
        <v>177.24799999999999</v>
      </c>
      <c r="L181" s="233">
        <v>0</v>
      </c>
      <c r="M181" s="247"/>
      <c r="N181" s="248">
        <f t="shared" si="25"/>
        <v>0</v>
      </c>
      <c r="O181" s="247"/>
      <c r="P181" s="247"/>
      <c r="Q181" s="247"/>
      <c r="R181" s="134"/>
      <c r="T181" s="165" t="s">
        <v>3</v>
      </c>
      <c r="U181" s="40" t="s">
        <v>36</v>
      </c>
      <c r="V181" s="32"/>
      <c r="W181" s="166">
        <f t="shared" si="26"/>
        <v>0</v>
      </c>
      <c r="X181" s="166">
        <v>0.77187799016067904</v>
      </c>
      <c r="Y181" s="166">
        <f t="shared" si="27"/>
        <v>136.81383000000002</v>
      </c>
      <c r="Z181" s="166">
        <v>0</v>
      </c>
      <c r="AA181" s="167">
        <f t="shared" si="28"/>
        <v>0</v>
      </c>
      <c r="AR181" s="14" t="s">
        <v>220</v>
      </c>
      <c r="AT181" s="14" t="s">
        <v>217</v>
      </c>
      <c r="AU181" s="14" t="s">
        <v>80</v>
      </c>
      <c r="AY181" s="14" t="s">
        <v>216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4" t="s">
        <v>80</v>
      </c>
      <c r="BK181" s="110">
        <f t="shared" si="34"/>
        <v>0</v>
      </c>
      <c r="BL181" s="14" t="s">
        <v>220</v>
      </c>
      <c r="BM181" s="14" t="s">
        <v>267</v>
      </c>
    </row>
    <row r="182" spans="2:65" s="1" customFormat="1" ht="31.5" customHeight="1" x14ac:dyDescent="0.3">
      <c r="B182" s="132"/>
      <c r="C182" s="161" t="s">
        <v>286</v>
      </c>
      <c r="D182" s="161" t="s">
        <v>217</v>
      </c>
      <c r="E182" s="162"/>
      <c r="F182" s="246" t="s">
        <v>287</v>
      </c>
      <c r="G182" s="247"/>
      <c r="H182" s="247"/>
      <c r="I182" s="247"/>
      <c r="J182" s="163" t="s">
        <v>219</v>
      </c>
      <c r="K182" s="164">
        <v>78.659000000000006</v>
      </c>
      <c r="L182" s="233">
        <v>0</v>
      </c>
      <c r="M182" s="247"/>
      <c r="N182" s="248">
        <f t="shared" si="25"/>
        <v>0</v>
      </c>
      <c r="O182" s="247"/>
      <c r="P182" s="247"/>
      <c r="Q182" s="247"/>
      <c r="R182" s="134"/>
      <c r="T182" s="165" t="s">
        <v>3</v>
      </c>
      <c r="U182" s="40" t="s">
        <v>36</v>
      </c>
      <c r="V182" s="32"/>
      <c r="W182" s="166">
        <f t="shared" si="26"/>
        <v>0</v>
      </c>
      <c r="X182" s="166">
        <v>0.81972</v>
      </c>
      <c r="Y182" s="166">
        <f t="shared" si="27"/>
        <v>64.478355480000005</v>
      </c>
      <c r="Z182" s="166">
        <v>0</v>
      </c>
      <c r="AA182" s="167">
        <f t="shared" si="28"/>
        <v>0</v>
      </c>
      <c r="AR182" s="14" t="s">
        <v>220</v>
      </c>
      <c r="AT182" s="14" t="s">
        <v>217</v>
      </c>
      <c r="AU182" s="14" t="s">
        <v>80</v>
      </c>
      <c r="AY182" s="14" t="s">
        <v>216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4" t="s">
        <v>80</v>
      </c>
      <c r="BK182" s="110">
        <f t="shared" si="34"/>
        <v>0</v>
      </c>
      <c r="BL182" s="14" t="s">
        <v>220</v>
      </c>
      <c r="BM182" s="14" t="s">
        <v>288</v>
      </c>
    </row>
    <row r="183" spans="2:65" s="1" customFormat="1" ht="31.5" customHeight="1" x14ac:dyDescent="0.3">
      <c r="B183" s="132"/>
      <c r="C183" s="161" t="s">
        <v>289</v>
      </c>
      <c r="D183" s="161" t="s">
        <v>217</v>
      </c>
      <c r="E183" s="162"/>
      <c r="F183" s="246" t="s">
        <v>290</v>
      </c>
      <c r="G183" s="247"/>
      <c r="H183" s="247"/>
      <c r="I183" s="247"/>
      <c r="J183" s="163" t="s">
        <v>219</v>
      </c>
      <c r="K183" s="164">
        <v>23.065999999999999</v>
      </c>
      <c r="L183" s="233">
        <v>0</v>
      </c>
      <c r="M183" s="247"/>
      <c r="N183" s="248">
        <f t="shared" si="25"/>
        <v>0</v>
      </c>
      <c r="O183" s="247"/>
      <c r="P183" s="247"/>
      <c r="Q183" s="247"/>
      <c r="R183" s="134"/>
      <c r="T183" s="165" t="s">
        <v>3</v>
      </c>
      <c r="U183" s="40" t="s">
        <v>36</v>
      </c>
      <c r="V183" s="32"/>
      <c r="W183" s="166">
        <f t="shared" si="26"/>
        <v>0</v>
      </c>
      <c r="X183" s="166">
        <v>0.80086014046648701</v>
      </c>
      <c r="Y183" s="166">
        <f t="shared" si="27"/>
        <v>18.472639999999988</v>
      </c>
      <c r="Z183" s="166">
        <v>0</v>
      </c>
      <c r="AA183" s="167">
        <f t="shared" si="28"/>
        <v>0</v>
      </c>
      <c r="AR183" s="14" t="s">
        <v>220</v>
      </c>
      <c r="AT183" s="14" t="s">
        <v>217</v>
      </c>
      <c r="AU183" s="14" t="s">
        <v>80</v>
      </c>
      <c r="AY183" s="14" t="s">
        <v>216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4" t="s">
        <v>80</v>
      </c>
      <c r="BK183" s="110">
        <f t="shared" si="34"/>
        <v>0</v>
      </c>
      <c r="BL183" s="14" t="s">
        <v>220</v>
      </c>
      <c r="BM183" s="14" t="s">
        <v>270</v>
      </c>
    </row>
    <row r="184" spans="2:65" s="1" customFormat="1" ht="31.5" customHeight="1" x14ac:dyDescent="0.3">
      <c r="B184" s="132"/>
      <c r="C184" s="161" t="s">
        <v>291</v>
      </c>
      <c r="D184" s="161" t="s">
        <v>217</v>
      </c>
      <c r="E184" s="162"/>
      <c r="F184" s="246" t="s">
        <v>292</v>
      </c>
      <c r="G184" s="247"/>
      <c r="H184" s="247"/>
      <c r="I184" s="247"/>
      <c r="J184" s="163" t="s">
        <v>219</v>
      </c>
      <c r="K184" s="164">
        <v>5.1680000000000001</v>
      </c>
      <c r="L184" s="233">
        <v>0</v>
      </c>
      <c r="M184" s="247"/>
      <c r="N184" s="248">
        <f t="shared" si="25"/>
        <v>0</v>
      </c>
      <c r="O184" s="247"/>
      <c r="P184" s="247"/>
      <c r="Q184" s="247"/>
      <c r="R184" s="134"/>
      <c r="T184" s="165" t="s">
        <v>3</v>
      </c>
      <c r="U184" s="40" t="s">
        <v>36</v>
      </c>
      <c r="V184" s="32"/>
      <c r="W184" s="166">
        <f t="shared" si="26"/>
        <v>0</v>
      </c>
      <c r="X184" s="166">
        <v>0.884351780185759</v>
      </c>
      <c r="Y184" s="166">
        <f t="shared" si="27"/>
        <v>4.5703300000000029</v>
      </c>
      <c r="Z184" s="166">
        <v>0</v>
      </c>
      <c r="AA184" s="167">
        <f t="shared" si="28"/>
        <v>0</v>
      </c>
      <c r="AR184" s="14" t="s">
        <v>220</v>
      </c>
      <c r="AT184" s="14" t="s">
        <v>217</v>
      </c>
      <c r="AU184" s="14" t="s">
        <v>80</v>
      </c>
      <c r="AY184" s="14" t="s">
        <v>216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4" t="s">
        <v>80</v>
      </c>
      <c r="BK184" s="110">
        <f t="shared" si="34"/>
        <v>0</v>
      </c>
      <c r="BL184" s="14" t="s">
        <v>220</v>
      </c>
      <c r="BM184" s="14" t="s">
        <v>272</v>
      </c>
    </row>
    <row r="185" spans="2:65" s="1" customFormat="1" ht="31.5" customHeight="1" x14ac:dyDescent="0.3">
      <c r="B185" s="132"/>
      <c r="C185" s="161" t="s">
        <v>293</v>
      </c>
      <c r="D185" s="161" t="s">
        <v>217</v>
      </c>
      <c r="E185" s="162"/>
      <c r="F185" s="246" t="s">
        <v>294</v>
      </c>
      <c r="G185" s="247"/>
      <c r="H185" s="247"/>
      <c r="I185" s="247"/>
      <c r="J185" s="163" t="s">
        <v>219</v>
      </c>
      <c r="K185" s="164">
        <v>10.345000000000001</v>
      </c>
      <c r="L185" s="233">
        <v>0</v>
      </c>
      <c r="M185" s="247"/>
      <c r="N185" s="248">
        <f t="shared" si="25"/>
        <v>0</v>
      </c>
      <c r="O185" s="247"/>
      <c r="P185" s="247"/>
      <c r="Q185" s="247"/>
      <c r="R185" s="134"/>
      <c r="T185" s="165" t="s">
        <v>3</v>
      </c>
      <c r="U185" s="40" t="s">
        <v>36</v>
      </c>
      <c r="V185" s="32"/>
      <c r="W185" s="166">
        <f t="shared" si="26"/>
        <v>0</v>
      </c>
      <c r="X185" s="166">
        <v>0.88371000483325302</v>
      </c>
      <c r="Y185" s="166">
        <f t="shared" si="27"/>
        <v>9.1419800000000038</v>
      </c>
      <c r="Z185" s="166">
        <v>0</v>
      </c>
      <c r="AA185" s="167">
        <f t="shared" si="28"/>
        <v>0</v>
      </c>
      <c r="AR185" s="14" t="s">
        <v>220</v>
      </c>
      <c r="AT185" s="14" t="s">
        <v>217</v>
      </c>
      <c r="AU185" s="14" t="s">
        <v>80</v>
      </c>
      <c r="AY185" s="14" t="s">
        <v>216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4" t="s">
        <v>80</v>
      </c>
      <c r="BK185" s="110">
        <f t="shared" si="34"/>
        <v>0</v>
      </c>
      <c r="BL185" s="14" t="s">
        <v>220</v>
      </c>
      <c r="BM185" s="14" t="s">
        <v>274</v>
      </c>
    </row>
    <row r="186" spans="2:65" s="1" customFormat="1" ht="31.5" customHeight="1" x14ac:dyDescent="0.3">
      <c r="B186" s="132"/>
      <c r="C186" s="161" t="s">
        <v>295</v>
      </c>
      <c r="D186" s="161" t="s">
        <v>217</v>
      </c>
      <c r="E186" s="162"/>
      <c r="F186" s="246" t="s">
        <v>296</v>
      </c>
      <c r="G186" s="247"/>
      <c r="H186" s="247"/>
      <c r="I186" s="247"/>
      <c r="J186" s="163" t="s">
        <v>297</v>
      </c>
      <c r="K186" s="164">
        <v>6.06</v>
      </c>
      <c r="L186" s="233">
        <v>0</v>
      </c>
      <c r="M186" s="247"/>
      <c r="N186" s="248">
        <f t="shared" si="25"/>
        <v>0</v>
      </c>
      <c r="O186" s="247"/>
      <c r="P186" s="247"/>
      <c r="Q186" s="247"/>
      <c r="R186" s="134"/>
      <c r="T186" s="165" t="s">
        <v>3</v>
      </c>
      <c r="U186" s="40" t="s">
        <v>36</v>
      </c>
      <c r="V186" s="32"/>
      <c r="W186" s="166">
        <f t="shared" si="26"/>
        <v>0</v>
      </c>
      <c r="X186" s="166">
        <v>5.9801980198019803E-3</v>
      </c>
      <c r="Y186" s="166">
        <f t="shared" si="27"/>
        <v>3.6240000000000001E-2</v>
      </c>
      <c r="Z186" s="166">
        <v>0</v>
      </c>
      <c r="AA186" s="167">
        <f t="shared" si="28"/>
        <v>0</v>
      </c>
      <c r="AR186" s="14" t="s">
        <v>220</v>
      </c>
      <c r="AT186" s="14" t="s">
        <v>217</v>
      </c>
      <c r="AU186" s="14" t="s">
        <v>80</v>
      </c>
      <c r="AY186" s="14" t="s">
        <v>216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4" t="s">
        <v>80</v>
      </c>
      <c r="BK186" s="110">
        <f t="shared" si="34"/>
        <v>0</v>
      </c>
      <c r="BL186" s="14" t="s">
        <v>220</v>
      </c>
      <c r="BM186" s="14" t="s">
        <v>276</v>
      </c>
    </row>
    <row r="187" spans="2:65" s="1" customFormat="1" ht="31.5" customHeight="1" x14ac:dyDescent="0.3">
      <c r="B187" s="132"/>
      <c r="C187" s="161" t="s">
        <v>298</v>
      </c>
      <c r="D187" s="161" t="s">
        <v>217</v>
      </c>
      <c r="E187" s="162"/>
      <c r="F187" s="246" t="s">
        <v>299</v>
      </c>
      <c r="G187" s="247"/>
      <c r="H187" s="247"/>
      <c r="I187" s="247"/>
      <c r="J187" s="163" t="s">
        <v>297</v>
      </c>
      <c r="K187" s="164">
        <v>21</v>
      </c>
      <c r="L187" s="233">
        <v>0</v>
      </c>
      <c r="M187" s="247"/>
      <c r="N187" s="248">
        <f t="shared" si="25"/>
        <v>0</v>
      </c>
      <c r="O187" s="247"/>
      <c r="P187" s="247"/>
      <c r="Q187" s="247"/>
      <c r="R187" s="134"/>
      <c r="T187" s="165" t="s">
        <v>3</v>
      </c>
      <c r="U187" s="40" t="s">
        <v>36</v>
      </c>
      <c r="V187" s="32"/>
      <c r="W187" s="166">
        <f t="shared" si="26"/>
        <v>0</v>
      </c>
      <c r="X187" s="166">
        <v>7.9799999999999992E-3</v>
      </c>
      <c r="Y187" s="166">
        <f t="shared" si="27"/>
        <v>0.16757999999999998</v>
      </c>
      <c r="Z187" s="166">
        <v>0</v>
      </c>
      <c r="AA187" s="167">
        <f t="shared" si="28"/>
        <v>0</v>
      </c>
      <c r="AR187" s="14" t="s">
        <v>220</v>
      </c>
      <c r="AT187" s="14" t="s">
        <v>217</v>
      </c>
      <c r="AU187" s="14" t="s">
        <v>80</v>
      </c>
      <c r="AY187" s="14" t="s">
        <v>216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4" t="s">
        <v>80</v>
      </c>
      <c r="BK187" s="110">
        <f t="shared" si="34"/>
        <v>0</v>
      </c>
      <c r="BL187" s="14" t="s">
        <v>220</v>
      </c>
      <c r="BM187" s="14" t="s">
        <v>278</v>
      </c>
    </row>
    <row r="188" spans="2:65" s="1" customFormat="1" ht="31.5" customHeight="1" x14ac:dyDescent="0.3">
      <c r="B188" s="132"/>
      <c r="C188" s="161" t="s">
        <v>300</v>
      </c>
      <c r="D188" s="161" t="s">
        <v>217</v>
      </c>
      <c r="E188" s="162"/>
      <c r="F188" s="246" t="s">
        <v>301</v>
      </c>
      <c r="G188" s="247"/>
      <c r="H188" s="247"/>
      <c r="I188" s="247"/>
      <c r="J188" s="163" t="s">
        <v>297</v>
      </c>
      <c r="K188" s="164">
        <v>30</v>
      </c>
      <c r="L188" s="233">
        <v>0</v>
      </c>
      <c r="M188" s="247"/>
      <c r="N188" s="248">
        <f t="shared" si="25"/>
        <v>0</v>
      </c>
      <c r="O188" s="247"/>
      <c r="P188" s="247"/>
      <c r="Q188" s="247"/>
      <c r="R188" s="134"/>
      <c r="T188" s="165" t="s">
        <v>3</v>
      </c>
      <c r="U188" s="40" t="s">
        <v>36</v>
      </c>
      <c r="V188" s="32"/>
      <c r="W188" s="166">
        <f t="shared" si="26"/>
        <v>0</v>
      </c>
      <c r="X188" s="166">
        <v>9.9699999999999997E-3</v>
      </c>
      <c r="Y188" s="166">
        <f t="shared" si="27"/>
        <v>0.29909999999999998</v>
      </c>
      <c r="Z188" s="166">
        <v>0</v>
      </c>
      <c r="AA188" s="167">
        <f t="shared" si="28"/>
        <v>0</v>
      </c>
      <c r="AR188" s="14" t="s">
        <v>220</v>
      </c>
      <c r="AT188" s="14" t="s">
        <v>217</v>
      </c>
      <c r="AU188" s="14" t="s">
        <v>80</v>
      </c>
      <c r="AY188" s="14" t="s">
        <v>216</v>
      </c>
      <c r="BE188" s="110">
        <f t="shared" si="29"/>
        <v>0</v>
      </c>
      <c r="BF188" s="110">
        <f t="shared" si="30"/>
        <v>0</v>
      </c>
      <c r="BG188" s="110">
        <f t="shared" si="31"/>
        <v>0</v>
      </c>
      <c r="BH188" s="110">
        <f t="shared" si="32"/>
        <v>0</v>
      </c>
      <c r="BI188" s="110">
        <f t="shared" si="33"/>
        <v>0</v>
      </c>
      <c r="BJ188" s="14" t="s">
        <v>80</v>
      </c>
      <c r="BK188" s="110">
        <f t="shared" si="34"/>
        <v>0</v>
      </c>
      <c r="BL188" s="14" t="s">
        <v>220</v>
      </c>
      <c r="BM188" s="14" t="s">
        <v>280</v>
      </c>
    </row>
    <row r="189" spans="2:65" s="1" customFormat="1" ht="31.5" customHeight="1" x14ac:dyDescent="0.3">
      <c r="B189" s="132"/>
      <c r="C189" s="168" t="s">
        <v>302</v>
      </c>
      <c r="D189" s="168" t="s">
        <v>250</v>
      </c>
      <c r="E189" s="169"/>
      <c r="F189" s="251" t="s">
        <v>303</v>
      </c>
      <c r="G189" s="252"/>
      <c r="H189" s="252"/>
      <c r="I189" s="252"/>
      <c r="J189" s="170" t="s">
        <v>297</v>
      </c>
      <c r="K189" s="171">
        <v>10.1</v>
      </c>
      <c r="L189" s="253">
        <v>0</v>
      </c>
      <c r="M189" s="252"/>
      <c r="N189" s="254">
        <f t="shared" si="25"/>
        <v>0</v>
      </c>
      <c r="O189" s="247"/>
      <c r="P189" s="247"/>
      <c r="Q189" s="247"/>
      <c r="R189" s="134"/>
      <c r="T189" s="165" t="s">
        <v>3</v>
      </c>
      <c r="U189" s="40" t="s">
        <v>36</v>
      </c>
      <c r="V189" s="32"/>
      <c r="W189" s="166">
        <f t="shared" si="26"/>
        <v>0</v>
      </c>
      <c r="X189" s="166">
        <v>4.7500000000000001E-2</v>
      </c>
      <c r="Y189" s="166">
        <f t="shared" si="27"/>
        <v>0.47975000000000001</v>
      </c>
      <c r="Z189" s="166">
        <v>0</v>
      </c>
      <c r="AA189" s="167">
        <f t="shared" si="28"/>
        <v>0</v>
      </c>
      <c r="AR189" s="14" t="s">
        <v>230</v>
      </c>
      <c r="AT189" s="14" t="s">
        <v>250</v>
      </c>
      <c r="AU189" s="14" t="s">
        <v>80</v>
      </c>
      <c r="AY189" s="14" t="s">
        <v>216</v>
      </c>
      <c r="BE189" s="110">
        <f t="shared" si="29"/>
        <v>0</v>
      </c>
      <c r="BF189" s="110">
        <f t="shared" si="30"/>
        <v>0</v>
      </c>
      <c r="BG189" s="110">
        <f t="shared" si="31"/>
        <v>0</v>
      </c>
      <c r="BH189" s="110">
        <f t="shared" si="32"/>
        <v>0</v>
      </c>
      <c r="BI189" s="110">
        <f t="shared" si="33"/>
        <v>0</v>
      </c>
      <c r="BJ189" s="14" t="s">
        <v>80</v>
      </c>
      <c r="BK189" s="110">
        <f t="shared" si="34"/>
        <v>0</v>
      </c>
      <c r="BL189" s="14" t="s">
        <v>220</v>
      </c>
      <c r="BM189" s="14" t="s">
        <v>282</v>
      </c>
    </row>
    <row r="190" spans="2:65" s="1" customFormat="1" ht="31.5" customHeight="1" x14ac:dyDescent="0.3">
      <c r="B190" s="132"/>
      <c r="C190" s="168" t="s">
        <v>304</v>
      </c>
      <c r="D190" s="168" t="s">
        <v>250</v>
      </c>
      <c r="E190" s="169"/>
      <c r="F190" s="251" t="s">
        <v>305</v>
      </c>
      <c r="G190" s="252"/>
      <c r="H190" s="252"/>
      <c r="I190" s="252"/>
      <c r="J190" s="170" t="s">
        <v>297</v>
      </c>
      <c r="K190" s="171">
        <v>6.06</v>
      </c>
      <c r="L190" s="253">
        <v>0</v>
      </c>
      <c r="M190" s="252"/>
      <c r="N190" s="254">
        <f t="shared" si="25"/>
        <v>0</v>
      </c>
      <c r="O190" s="247"/>
      <c r="P190" s="247"/>
      <c r="Q190" s="247"/>
      <c r="R190" s="134"/>
      <c r="T190" s="165" t="s">
        <v>3</v>
      </c>
      <c r="U190" s="40" t="s">
        <v>36</v>
      </c>
      <c r="V190" s="32"/>
      <c r="W190" s="166">
        <f t="shared" si="26"/>
        <v>0</v>
      </c>
      <c r="X190" s="166">
        <v>3.7999999999999999E-2</v>
      </c>
      <c r="Y190" s="166">
        <f t="shared" si="27"/>
        <v>0.23027999999999998</v>
      </c>
      <c r="Z190" s="166">
        <v>0</v>
      </c>
      <c r="AA190" s="167">
        <f t="shared" si="28"/>
        <v>0</v>
      </c>
      <c r="AR190" s="14" t="s">
        <v>230</v>
      </c>
      <c r="AT190" s="14" t="s">
        <v>250</v>
      </c>
      <c r="AU190" s="14" t="s">
        <v>80</v>
      </c>
      <c r="AY190" s="14" t="s">
        <v>216</v>
      </c>
      <c r="BE190" s="110">
        <f t="shared" si="29"/>
        <v>0</v>
      </c>
      <c r="BF190" s="110">
        <f t="shared" si="30"/>
        <v>0</v>
      </c>
      <c r="BG190" s="110">
        <f t="shared" si="31"/>
        <v>0</v>
      </c>
      <c r="BH190" s="110">
        <f t="shared" si="32"/>
        <v>0</v>
      </c>
      <c r="BI190" s="110">
        <f t="shared" si="33"/>
        <v>0</v>
      </c>
      <c r="BJ190" s="14" t="s">
        <v>80</v>
      </c>
      <c r="BK190" s="110">
        <f t="shared" si="34"/>
        <v>0</v>
      </c>
      <c r="BL190" s="14" t="s">
        <v>220</v>
      </c>
      <c r="BM190" s="14" t="s">
        <v>284</v>
      </c>
    </row>
    <row r="191" spans="2:65" s="1" customFormat="1" ht="31.5" customHeight="1" x14ac:dyDescent="0.3">
      <c r="B191" s="132"/>
      <c r="C191" s="168" t="s">
        <v>306</v>
      </c>
      <c r="D191" s="168" t="s">
        <v>250</v>
      </c>
      <c r="E191" s="169"/>
      <c r="F191" s="251" t="s">
        <v>307</v>
      </c>
      <c r="G191" s="252"/>
      <c r="H191" s="252"/>
      <c r="I191" s="252"/>
      <c r="J191" s="170" t="s">
        <v>297</v>
      </c>
      <c r="K191" s="171">
        <v>6.06</v>
      </c>
      <c r="L191" s="253">
        <v>0</v>
      </c>
      <c r="M191" s="252"/>
      <c r="N191" s="254">
        <f t="shared" si="25"/>
        <v>0</v>
      </c>
      <c r="O191" s="247"/>
      <c r="P191" s="247"/>
      <c r="Q191" s="247"/>
      <c r="R191" s="134"/>
      <c r="T191" s="165" t="s">
        <v>3</v>
      </c>
      <c r="U191" s="40" t="s">
        <v>36</v>
      </c>
      <c r="V191" s="32"/>
      <c r="W191" s="166">
        <f t="shared" si="26"/>
        <v>0</v>
      </c>
      <c r="X191" s="166">
        <v>5.7000000000000002E-2</v>
      </c>
      <c r="Y191" s="166">
        <f t="shared" si="27"/>
        <v>0.34542</v>
      </c>
      <c r="Z191" s="166">
        <v>0</v>
      </c>
      <c r="AA191" s="167">
        <f t="shared" si="28"/>
        <v>0</v>
      </c>
      <c r="AR191" s="14" t="s">
        <v>230</v>
      </c>
      <c r="AT191" s="14" t="s">
        <v>250</v>
      </c>
      <c r="AU191" s="14" t="s">
        <v>80</v>
      </c>
      <c r="AY191" s="14" t="s">
        <v>216</v>
      </c>
      <c r="BE191" s="110">
        <f t="shared" si="29"/>
        <v>0</v>
      </c>
      <c r="BF191" s="110">
        <f t="shared" si="30"/>
        <v>0</v>
      </c>
      <c r="BG191" s="110">
        <f t="shared" si="31"/>
        <v>0</v>
      </c>
      <c r="BH191" s="110">
        <f t="shared" si="32"/>
        <v>0</v>
      </c>
      <c r="BI191" s="110">
        <f t="shared" si="33"/>
        <v>0</v>
      </c>
      <c r="BJ191" s="14" t="s">
        <v>80</v>
      </c>
      <c r="BK191" s="110">
        <f t="shared" si="34"/>
        <v>0</v>
      </c>
      <c r="BL191" s="14" t="s">
        <v>220</v>
      </c>
      <c r="BM191" s="14" t="s">
        <v>286</v>
      </c>
    </row>
    <row r="192" spans="2:65" s="1" customFormat="1" ht="31.5" customHeight="1" x14ac:dyDescent="0.3">
      <c r="B192" s="132"/>
      <c r="C192" s="168" t="s">
        <v>308</v>
      </c>
      <c r="D192" s="168" t="s">
        <v>250</v>
      </c>
      <c r="E192" s="169"/>
      <c r="F192" s="251" t="s">
        <v>309</v>
      </c>
      <c r="G192" s="252"/>
      <c r="H192" s="252"/>
      <c r="I192" s="252"/>
      <c r="J192" s="170" t="s">
        <v>297</v>
      </c>
      <c r="K192" s="171">
        <v>5.05</v>
      </c>
      <c r="L192" s="253">
        <v>0</v>
      </c>
      <c r="M192" s="252"/>
      <c r="N192" s="254">
        <f t="shared" si="25"/>
        <v>0</v>
      </c>
      <c r="O192" s="247"/>
      <c r="P192" s="247"/>
      <c r="Q192" s="247"/>
      <c r="R192" s="134"/>
      <c r="T192" s="165" t="s">
        <v>3</v>
      </c>
      <c r="U192" s="40" t="s">
        <v>36</v>
      </c>
      <c r="V192" s="32"/>
      <c r="W192" s="166">
        <f t="shared" si="26"/>
        <v>0</v>
      </c>
      <c r="X192" s="166">
        <v>6.6500990099009893E-2</v>
      </c>
      <c r="Y192" s="166">
        <f t="shared" si="27"/>
        <v>0.33582999999999996</v>
      </c>
      <c r="Z192" s="166">
        <v>0</v>
      </c>
      <c r="AA192" s="167">
        <f t="shared" si="28"/>
        <v>0</v>
      </c>
      <c r="AR192" s="14" t="s">
        <v>230</v>
      </c>
      <c r="AT192" s="14" t="s">
        <v>250</v>
      </c>
      <c r="AU192" s="14" t="s">
        <v>80</v>
      </c>
      <c r="AY192" s="14" t="s">
        <v>216</v>
      </c>
      <c r="BE192" s="110">
        <f t="shared" si="29"/>
        <v>0</v>
      </c>
      <c r="BF192" s="110">
        <f t="shared" si="30"/>
        <v>0</v>
      </c>
      <c r="BG192" s="110">
        <f t="shared" si="31"/>
        <v>0</v>
      </c>
      <c r="BH192" s="110">
        <f t="shared" si="32"/>
        <v>0</v>
      </c>
      <c r="BI192" s="110">
        <f t="shared" si="33"/>
        <v>0</v>
      </c>
      <c r="BJ192" s="14" t="s">
        <v>80</v>
      </c>
      <c r="BK192" s="110">
        <f t="shared" si="34"/>
        <v>0</v>
      </c>
      <c r="BL192" s="14" t="s">
        <v>220</v>
      </c>
      <c r="BM192" s="14" t="s">
        <v>289</v>
      </c>
    </row>
    <row r="193" spans="2:65" s="1" customFormat="1" ht="31.5" customHeight="1" x14ac:dyDescent="0.3">
      <c r="B193" s="132"/>
      <c r="C193" s="168" t="s">
        <v>310</v>
      </c>
      <c r="D193" s="168" t="s">
        <v>250</v>
      </c>
      <c r="E193" s="169"/>
      <c r="F193" s="251" t="s">
        <v>311</v>
      </c>
      <c r="G193" s="252"/>
      <c r="H193" s="252"/>
      <c r="I193" s="252"/>
      <c r="J193" s="170" t="s">
        <v>297</v>
      </c>
      <c r="K193" s="171">
        <v>20.2</v>
      </c>
      <c r="L193" s="253">
        <v>0</v>
      </c>
      <c r="M193" s="252"/>
      <c r="N193" s="254">
        <f t="shared" si="25"/>
        <v>0</v>
      </c>
      <c r="O193" s="247"/>
      <c r="P193" s="247"/>
      <c r="Q193" s="247"/>
      <c r="R193" s="134"/>
      <c r="T193" s="165" t="s">
        <v>3</v>
      </c>
      <c r="U193" s="40" t="s">
        <v>36</v>
      </c>
      <c r="V193" s="32"/>
      <c r="W193" s="166">
        <f t="shared" si="26"/>
        <v>0</v>
      </c>
      <c r="X193" s="166">
        <v>8.5500000000000007E-2</v>
      </c>
      <c r="Y193" s="166">
        <f t="shared" si="27"/>
        <v>1.7271000000000001</v>
      </c>
      <c r="Z193" s="166">
        <v>0</v>
      </c>
      <c r="AA193" s="167">
        <f t="shared" si="28"/>
        <v>0</v>
      </c>
      <c r="AR193" s="14" t="s">
        <v>230</v>
      </c>
      <c r="AT193" s="14" t="s">
        <v>250</v>
      </c>
      <c r="AU193" s="14" t="s">
        <v>80</v>
      </c>
      <c r="AY193" s="14" t="s">
        <v>216</v>
      </c>
      <c r="BE193" s="110">
        <f t="shared" si="29"/>
        <v>0</v>
      </c>
      <c r="BF193" s="110">
        <f t="shared" si="30"/>
        <v>0</v>
      </c>
      <c r="BG193" s="110">
        <f t="shared" si="31"/>
        <v>0</v>
      </c>
      <c r="BH193" s="110">
        <f t="shared" si="32"/>
        <v>0</v>
      </c>
      <c r="BI193" s="110">
        <f t="shared" si="33"/>
        <v>0</v>
      </c>
      <c r="BJ193" s="14" t="s">
        <v>80</v>
      </c>
      <c r="BK193" s="110">
        <f t="shared" si="34"/>
        <v>0</v>
      </c>
      <c r="BL193" s="14" t="s">
        <v>220</v>
      </c>
      <c r="BM193" s="14" t="s">
        <v>291</v>
      </c>
    </row>
    <row r="194" spans="2:65" s="1" customFormat="1" ht="31.5" customHeight="1" x14ac:dyDescent="0.3">
      <c r="B194" s="132"/>
      <c r="C194" s="168" t="s">
        <v>312</v>
      </c>
      <c r="D194" s="168" t="s">
        <v>250</v>
      </c>
      <c r="E194" s="169"/>
      <c r="F194" s="251" t="s">
        <v>313</v>
      </c>
      <c r="G194" s="252"/>
      <c r="H194" s="252"/>
      <c r="I194" s="252"/>
      <c r="J194" s="170" t="s">
        <v>297</v>
      </c>
      <c r="K194" s="171">
        <v>10.1</v>
      </c>
      <c r="L194" s="253">
        <v>0</v>
      </c>
      <c r="M194" s="252"/>
      <c r="N194" s="254">
        <f t="shared" si="25"/>
        <v>0</v>
      </c>
      <c r="O194" s="247"/>
      <c r="P194" s="247"/>
      <c r="Q194" s="247"/>
      <c r="R194" s="134"/>
      <c r="T194" s="165" t="s">
        <v>3</v>
      </c>
      <c r="U194" s="40" t="s">
        <v>36</v>
      </c>
      <c r="V194" s="32"/>
      <c r="W194" s="166">
        <f t="shared" si="26"/>
        <v>0</v>
      </c>
      <c r="X194" s="166">
        <v>9.5000000000000001E-2</v>
      </c>
      <c r="Y194" s="166">
        <f t="shared" si="27"/>
        <v>0.95950000000000002</v>
      </c>
      <c r="Z194" s="166">
        <v>0</v>
      </c>
      <c r="AA194" s="167">
        <f t="shared" si="28"/>
        <v>0</v>
      </c>
      <c r="AR194" s="14" t="s">
        <v>230</v>
      </c>
      <c r="AT194" s="14" t="s">
        <v>250</v>
      </c>
      <c r="AU194" s="14" t="s">
        <v>80</v>
      </c>
      <c r="AY194" s="14" t="s">
        <v>216</v>
      </c>
      <c r="BE194" s="110">
        <f t="shared" si="29"/>
        <v>0</v>
      </c>
      <c r="BF194" s="110">
        <f t="shared" si="30"/>
        <v>0</v>
      </c>
      <c r="BG194" s="110">
        <f t="shared" si="31"/>
        <v>0</v>
      </c>
      <c r="BH194" s="110">
        <f t="shared" si="32"/>
        <v>0</v>
      </c>
      <c r="BI194" s="110">
        <f t="shared" si="33"/>
        <v>0</v>
      </c>
      <c r="BJ194" s="14" t="s">
        <v>80</v>
      </c>
      <c r="BK194" s="110">
        <f t="shared" si="34"/>
        <v>0</v>
      </c>
      <c r="BL194" s="14" t="s">
        <v>220</v>
      </c>
      <c r="BM194" s="14" t="s">
        <v>293</v>
      </c>
    </row>
    <row r="195" spans="2:65" s="1" customFormat="1" ht="31.5" customHeight="1" x14ac:dyDescent="0.3">
      <c r="B195" s="132"/>
      <c r="C195" s="161" t="s">
        <v>314</v>
      </c>
      <c r="D195" s="161" t="s">
        <v>217</v>
      </c>
      <c r="E195" s="162"/>
      <c r="F195" s="246" t="s">
        <v>315</v>
      </c>
      <c r="G195" s="247"/>
      <c r="H195" s="247"/>
      <c r="I195" s="247"/>
      <c r="J195" s="163" t="s">
        <v>219</v>
      </c>
      <c r="K195" s="164">
        <v>10.098000000000001</v>
      </c>
      <c r="L195" s="233">
        <v>0</v>
      </c>
      <c r="M195" s="247"/>
      <c r="N195" s="248">
        <f t="shared" si="25"/>
        <v>0</v>
      </c>
      <c r="O195" s="247"/>
      <c r="P195" s="247"/>
      <c r="Q195" s="247"/>
      <c r="R195" s="134"/>
      <c r="T195" s="165" t="s">
        <v>3</v>
      </c>
      <c r="U195" s="40" t="s">
        <v>36</v>
      </c>
      <c r="V195" s="32"/>
      <c r="W195" s="166">
        <f t="shared" si="26"/>
        <v>0</v>
      </c>
      <c r="X195" s="166">
        <v>2.21215983363042</v>
      </c>
      <c r="Y195" s="166">
        <f t="shared" si="27"/>
        <v>22.338389999999983</v>
      </c>
      <c r="Z195" s="166">
        <v>0</v>
      </c>
      <c r="AA195" s="167">
        <f t="shared" si="28"/>
        <v>0</v>
      </c>
      <c r="AR195" s="14" t="s">
        <v>220</v>
      </c>
      <c r="AT195" s="14" t="s">
        <v>217</v>
      </c>
      <c r="AU195" s="14" t="s">
        <v>80</v>
      </c>
      <c r="AY195" s="14" t="s">
        <v>216</v>
      </c>
      <c r="BE195" s="110">
        <f t="shared" si="29"/>
        <v>0</v>
      </c>
      <c r="BF195" s="110">
        <f t="shared" si="30"/>
        <v>0</v>
      </c>
      <c r="BG195" s="110">
        <f t="shared" si="31"/>
        <v>0</v>
      </c>
      <c r="BH195" s="110">
        <f t="shared" si="32"/>
        <v>0</v>
      </c>
      <c r="BI195" s="110">
        <f t="shared" si="33"/>
        <v>0</v>
      </c>
      <c r="BJ195" s="14" t="s">
        <v>80</v>
      </c>
      <c r="BK195" s="110">
        <f t="shared" si="34"/>
        <v>0</v>
      </c>
      <c r="BL195" s="14" t="s">
        <v>220</v>
      </c>
      <c r="BM195" s="14" t="s">
        <v>295</v>
      </c>
    </row>
    <row r="196" spans="2:65" s="1" customFormat="1" ht="22.5" customHeight="1" x14ac:dyDescent="0.3">
      <c r="B196" s="132"/>
      <c r="C196" s="161" t="s">
        <v>316</v>
      </c>
      <c r="D196" s="161" t="s">
        <v>217</v>
      </c>
      <c r="E196" s="162"/>
      <c r="F196" s="246" t="s">
        <v>317</v>
      </c>
      <c r="G196" s="247"/>
      <c r="H196" s="247"/>
      <c r="I196" s="247"/>
      <c r="J196" s="163" t="s">
        <v>262</v>
      </c>
      <c r="K196" s="164">
        <v>66.793000000000006</v>
      </c>
      <c r="L196" s="233">
        <v>0</v>
      </c>
      <c r="M196" s="247"/>
      <c r="N196" s="248">
        <f t="shared" si="25"/>
        <v>0</v>
      </c>
      <c r="O196" s="247"/>
      <c r="P196" s="247"/>
      <c r="Q196" s="247"/>
      <c r="R196" s="134"/>
      <c r="T196" s="165" t="s">
        <v>3</v>
      </c>
      <c r="U196" s="40" t="s">
        <v>36</v>
      </c>
      <c r="V196" s="32"/>
      <c r="W196" s="166">
        <f t="shared" si="26"/>
        <v>0</v>
      </c>
      <c r="X196" s="166">
        <v>7.2500112287215701E-3</v>
      </c>
      <c r="Y196" s="166">
        <f t="shared" si="27"/>
        <v>0.4842499999999999</v>
      </c>
      <c r="Z196" s="166">
        <v>0</v>
      </c>
      <c r="AA196" s="167">
        <f t="shared" si="28"/>
        <v>0</v>
      </c>
      <c r="AR196" s="14" t="s">
        <v>220</v>
      </c>
      <c r="AT196" s="14" t="s">
        <v>217</v>
      </c>
      <c r="AU196" s="14" t="s">
        <v>80</v>
      </c>
      <c r="AY196" s="14" t="s">
        <v>216</v>
      </c>
      <c r="BE196" s="110">
        <f t="shared" si="29"/>
        <v>0</v>
      </c>
      <c r="BF196" s="110">
        <f t="shared" si="30"/>
        <v>0</v>
      </c>
      <c r="BG196" s="110">
        <f t="shared" si="31"/>
        <v>0</v>
      </c>
      <c r="BH196" s="110">
        <f t="shared" si="32"/>
        <v>0</v>
      </c>
      <c r="BI196" s="110">
        <f t="shared" si="33"/>
        <v>0</v>
      </c>
      <c r="BJ196" s="14" t="s">
        <v>80</v>
      </c>
      <c r="BK196" s="110">
        <f t="shared" si="34"/>
        <v>0</v>
      </c>
      <c r="BL196" s="14" t="s">
        <v>220</v>
      </c>
      <c r="BM196" s="14" t="s">
        <v>298</v>
      </c>
    </row>
    <row r="197" spans="2:65" s="1" customFormat="1" ht="22.5" customHeight="1" x14ac:dyDescent="0.3">
      <c r="B197" s="132"/>
      <c r="C197" s="161" t="s">
        <v>318</v>
      </c>
      <c r="D197" s="161" t="s">
        <v>217</v>
      </c>
      <c r="E197" s="162"/>
      <c r="F197" s="246" t="s">
        <v>319</v>
      </c>
      <c r="G197" s="247"/>
      <c r="H197" s="247"/>
      <c r="I197" s="247"/>
      <c r="J197" s="163" t="s">
        <v>262</v>
      </c>
      <c r="K197" s="164">
        <v>66.793000000000006</v>
      </c>
      <c r="L197" s="233">
        <v>0</v>
      </c>
      <c r="M197" s="247"/>
      <c r="N197" s="248">
        <f t="shared" si="25"/>
        <v>0</v>
      </c>
      <c r="O197" s="247"/>
      <c r="P197" s="247"/>
      <c r="Q197" s="247"/>
      <c r="R197" s="134"/>
      <c r="T197" s="165" t="s">
        <v>3</v>
      </c>
      <c r="U197" s="40" t="s">
        <v>36</v>
      </c>
      <c r="V197" s="32"/>
      <c r="W197" s="166">
        <f t="shared" si="26"/>
        <v>0</v>
      </c>
      <c r="X197" s="166">
        <v>0</v>
      </c>
      <c r="Y197" s="166">
        <f t="shared" si="27"/>
        <v>0</v>
      </c>
      <c r="Z197" s="166">
        <v>0</v>
      </c>
      <c r="AA197" s="167">
        <f t="shared" si="28"/>
        <v>0</v>
      </c>
      <c r="AR197" s="14" t="s">
        <v>220</v>
      </c>
      <c r="AT197" s="14" t="s">
        <v>217</v>
      </c>
      <c r="AU197" s="14" t="s">
        <v>80</v>
      </c>
      <c r="AY197" s="14" t="s">
        <v>216</v>
      </c>
      <c r="BE197" s="110">
        <f t="shared" si="29"/>
        <v>0</v>
      </c>
      <c r="BF197" s="110">
        <f t="shared" si="30"/>
        <v>0</v>
      </c>
      <c r="BG197" s="110">
        <f t="shared" si="31"/>
        <v>0</v>
      </c>
      <c r="BH197" s="110">
        <f t="shared" si="32"/>
        <v>0</v>
      </c>
      <c r="BI197" s="110">
        <f t="shared" si="33"/>
        <v>0</v>
      </c>
      <c r="BJ197" s="14" t="s">
        <v>80</v>
      </c>
      <c r="BK197" s="110">
        <f t="shared" si="34"/>
        <v>0</v>
      </c>
      <c r="BL197" s="14" t="s">
        <v>220</v>
      </c>
      <c r="BM197" s="14" t="s">
        <v>300</v>
      </c>
    </row>
    <row r="198" spans="2:65" s="1" customFormat="1" ht="22.5" customHeight="1" x14ac:dyDescent="0.3">
      <c r="B198" s="132"/>
      <c r="C198" s="161" t="s">
        <v>320</v>
      </c>
      <c r="D198" s="161" t="s">
        <v>217</v>
      </c>
      <c r="E198" s="162"/>
      <c r="F198" s="246" t="s">
        <v>321</v>
      </c>
      <c r="G198" s="247"/>
      <c r="H198" s="247"/>
      <c r="I198" s="247"/>
      <c r="J198" s="163" t="s">
        <v>245</v>
      </c>
      <c r="K198" s="164">
        <v>0.46500000000000002</v>
      </c>
      <c r="L198" s="233">
        <v>0</v>
      </c>
      <c r="M198" s="247"/>
      <c r="N198" s="248">
        <f t="shared" si="25"/>
        <v>0</v>
      </c>
      <c r="O198" s="247"/>
      <c r="P198" s="247"/>
      <c r="Q198" s="247"/>
      <c r="R198" s="134"/>
      <c r="T198" s="165" t="s">
        <v>3</v>
      </c>
      <c r="U198" s="40" t="s">
        <v>36</v>
      </c>
      <c r="V198" s="32"/>
      <c r="W198" s="166">
        <f t="shared" si="26"/>
        <v>0</v>
      </c>
      <c r="X198" s="166">
        <v>1.0118279569892501</v>
      </c>
      <c r="Y198" s="166">
        <f t="shared" si="27"/>
        <v>0.47050000000000131</v>
      </c>
      <c r="Z198" s="166">
        <v>0</v>
      </c>
      <c r="AA198" s="167">
        <f t="shared" si="28"/>
        <v>0</v>
      </c>
      <c r="AR198" s="14" t="s">
        <v>220</v>
      </c>
      <c r="AT198" s="14" t="s">
        <v>217</v>
      </c>
      <c r="AU198" s="14" t="s">
        <v>80</v>
      </c>
      <c r="AY198" s="14" t="s">
        <v>216</v>
      </c>
      <c r="BE198" s="110">
        <f t="shared" si="29"/>
        <v>0</v>
      </c>
      <c r="BF198" s="110">
        <f t="shared" si="30"/>
        <v>0</v>
      </c>
      <c r="BG198" s="110">
        <f t="shared" si="31"/>
        <v>0</v>
      </c>
      <c r="BH198" s="110">
        <f t="shared" si="32"/>
        <v>0</v>
      </c>
      <c r="BI198" s="110">
        <f t="shared" si="33"/>
        <v>0</v>
      </c>
      <c r="BJ198" s="14" t="s">
        <v>80</v>
      </c>
      <c r="BK198" s="110">
        <f t="shared" si="34"/>
        <v>0</v>
      </c>
      <c r="BL198" s="14" t="s">
        <v>220</v>
      </c>
      <c r="BM198" s="14" t="s">
        <v>302</v>
      </c>
    </row>
    <row r="199" spans="2:65" s="1" customFormat="1" ht="44.25" customHeight="1" x14ac:dyDescent="0.3">
      <c r="B199" s="132"/>
      <c r="C199" s="161" t="s">
        <v>322</v>
      </c>
      <c r="D199" s="161" t="s">
        <v>217</v>
      </c>
      <c r="E199" s="162"/>
      <c r="F199" s="246" t="s">
        <v>323</v>
      </c>
      <c r="G199" s="247"/>
      <c r="H199" s="247"/>
      <c r="I199" s="247"/>
      <c r="J199" s="163" t="s">
        <v>219</v>
      </c>
      <c r="K199" s="164">
        <v>5.0330000000000004</v>
      </c>
      <c r="L199" s="233">
        <v>0</v>
      </c>
      <c r="M199" s="247"/>
      <c r="N199" s="248">
        <f t="shared" si="25"/>
        <v>0</v>
      </c>
      <c r="O199" s="247"/>
      <c r="P199" s="247"/>
      <c r="Q199" s="247"/>
      <c r="R199" s="134"/>
      <c r="T199" s="165" t="s">
        <v>3</v>
      </c>
      <c r="U199" s="40" t="s">
        <v>36</v>
      </c>
      <c r="V199" s="32"/>
      <c r="W199" s="166">
        <f t="shared" si="26"/>
        <v>0</v>
      </c>
      <c r="X199" s="166">
        <v>0</v>
      </c>
      <c r="Y199" s="166">
        <f t="shared" si="27"/>
        <v>0</v>
      </c>
      <c r="Z199" s="166">
        <v>0</v>
      </c>
      <c r="AA199" s="167">
        <f t="shared" si="28"/>
        <v>0</v>
      </c>
      <c r="AR199" s="14" t="s">
        <v>220</v>
      </c>
      <c r="AT199" s="14" t="s">
        <v>217</v>
      </c>
      <c r="AU199" s="14" t="s">
        <v>80</v>
      </c>
      <c r="AY199" s="14" t="s">
        <v>216</v>
      </c>
      <c r="BE199" s="110">
        <f t="shared" si="29"/>
        <v>0</v>
      </c>
      <c r="BF199" s="110">
        <f t="shared" si="30"/>
        <v>0</v>
      </c>
      <c r="BG199" s="110">
        <f t="shared" si="31"/>
        <v>0</v>
      </c>
      <c r="BH199" s="110">
        <f t="shared" si="32"/>
        <v>0</v>
      </c>
      <c r="BI199" s="110">
        <f t="shared" si="33"/>
        <v>0</v>
      </c>
      <c r="BJ199" s="14" t="s">
        <v>80</v>
      </c>
      <c r="BK199" s="110">
        <f t="shared" si="34"/>
        <v>0</v>
      </c>
      <c r="BL199" s="14" t="s">
        <v>220</v>
      </c>
      <c r="BM199" s="14" t="s">
        <v>304</v>
      </c>
    </row>
    <row r="200" spans="2:65" s="1" customFormat="1" ht="31.5" customHeight="1" x14ac:dyDescent="0.3">
      <c r="B200" s="132"/>
      <c r="C200" s="161" t="s">
        <v>324</v>
      </c>
      <c r="D200" s="161" t="s">
        <v>217</v>
      </c>
      <c r="E200" s="162"/>
      <c r="F200" s="246" t="s">
        <v>325</v>
      </c>
      <c r="G200" s="247"/>
      <c r="H200" s="247"/>
      <c r="I200" s="247"/>
      <c r="J200" s="163" t="s">
        <v>262</v>
      </c>
      <c r="K200" s="164">
        <v>45.088000000000001</v>
      </c>
      <c r="L200" s="233">
        <v>0</v>
      </c>
      <c r="M200" s="247"/>
      <c r="N200" s="248">
        <f t="shared" si="25"/>
        <v>0</v>
      </c>
      <c r="O200" s="247"/>
      <c r="P200" s="247"/>
      <c r="Q200" s="247"/>
      <c r="R200" s="134"/>
      <c r="T200" s="165" t="s">
        <v>3</v>
      </c>
      <c r="U200" s="40" t="s">
        <v>36</v>
      </c>
      <c r="V200" s="32"/>
      <c r="W200" s="166">
        <f t="shared" si="26"/>
        <v>0</v>
      </c>
      <c r="X200" s="166">
        <v>2.8100603264726801E-3</v>
      </c>
      <c r="Y200" s="166">
        <f t="shared" si="27"/>
        <v>0.1267000000000002</v>
      </c>
      <c r="Z200" s="166">
        <v>0</v>
      </c>
      <c r="AA200" s="167">
        <f t="shared" si="28"/>
        <v>0</v>
      </c>
      <c r="AR200" s="14" t="s">
        <v>220</v>
      </c>
      <c r="AT200" s="14" t="s">
        <v>217</v>
      </c>
      <c r="AU200" s="14" t="s">
        <v>80</v>
      </c>
      <c r="AY200" s="14" t="s">
        <v>216</v>
      </c>
      <c r="BE200" s="110">
        <f t="shared" si="29"/>
        <v>0</v>
      </c>
      <c r="BF200" s="110">
        <f t="shared" si="30"/>
        <v>0</v>
      </c>
      <c r="BG200" s="110">
        <f t="shared" si="31"/>
        <v>0</v>
      </c>
      <c r="BH200" s="110">
        <f t="shared" si="32"/>
        <v>0</v>
      </c>
      <c r="BI200" s="110">
        <f t="shared" si="33"/>
        <v>0</v>
      </c>
      <c r="BJ200" s="14" t="s">
        <v>80</v>
      </c>
      <c r="BK200" s="110">
        <f t="shared" si="34"/>
        <v>0</v>
      </c>
      <c r="BL200" s="14" t="s">
        <v>220</v>
      </c>
      <c r="BM200" s="14" t="s">
        <v>306</v>
      </c>
    </row>
    <row r="201" spans="2:65" s="1" customFormat="1" ht="31.5" customHeight="1" x14ac:dyDescent="0.3">
      <c r="B201" s="132"/>
      <c r="C201" s="161" t="s">
        <v>326</v>
      </c>
      <c r="D201" s="161" t="s">
        <v>217</v>
      </c>
      <c r="E201" s="162"/>
      <c r="F201" s="246" t="s">
        <v>327</v>
      </c>
      <c r="G201" s="247"/>
      <c r="H201" s="247"/>
      <c r="I201" s="247"/>
      <c r="J201" s="163" t="s">
        <v>262</v>
      </c>
      <c r="K201" s="164">
        <v>45.088000000000001</v>
      </c>
      <c r="L201" s="233">
        <v>0</v>
      </c>
      <c r="M201" s="247"/>
      <c r="N201" s="248">
        <f t="shared" si="25"/>
        <v>0</v>
      </c>
      <c r="O201" s="247"/>
      <c r="P201" s="247"/>
      <c r="Q201" s="247"/>
      <c r="R201" s="134"/>
      <c r="T201" s="165" t="s">
        <v>3</v>
      </c>
      <c r="U201" s="40" t="s">
        <v>36</v>
      </c>
      <c r="V201" s="32"/>
      <c r="W201" s="166">
        <f t="shared" si="26"/>
        <v>0</v>
      </c>
      <c r="X201" s="166">
        <v>0</v>
      </c>
      <c r="Y201" s="166">
        <f t="shared" si="27"/>
        <v>0</v>
      </c>
      <c r="Z201" s="166">
        <v>0</v>
      </c>
      <c r="AA201" s="167">
        <f t="shared" si="28"/>
        <v>0</v>
      </c>
      <c r="AR201" s="14" t="s">
        <v>220</v>
      </c>
      <c r="AT201" s="14" t="s">
        <v>217</v>
      </c>
      <c r="AU201" s="14" t="s">
        <v>80</v>
      </c>
      <c r="AY201" s="14" t="s">
        <v>216</v>
      </c>
      <c r="BE201" s="110">
        <f t="shared" si="29"/>
        <v>0</v>
      </c>
      <c r="BF201" s="110">
        <f t="shared" si="30"/>
        <v>0</v>
      </c>
      <c r="BG201" s="110">
        <f t="shared" si="31"/>
        <v>0</v>
      </c>
      <c r="BH201" s="110">
        <f t="shared" si="32"/>
        <v>0</v>
      </c>
      <c r="BI201" s="110">
        <f t="shared" si="33"/>
        <v>0</v>
      </c>
      <c r="BJ201" s="14" t="s">
        <v>80</v>
      </c>
      <c r="BK201" s="110">
        <f t="shared" si="34"/>
        <v>0</v>
      </c>
      <c r="BL201" s="14" t="s">
        <v>220</v>
      </c>
      <c r="BM201" s="14" t="s">
        <v>308</v>
      </c>
    </row>
    <row r="202" spans="2:65" s="1" customFormat="1" ht="31.5" customHeight="1" x14ac:dyDescent="0.3">
      <c r="B202" s="132"/>
      <c r="C202" s="161" t="s">
        <v>328</v>
      </c>
      <c r="D202" s="161" t="s">
        <v>217</v>
      </c>
      <c r="E202" s="162"/>
      <c r="F202" s="246" t="s">
        <v>329</v>
      </c>
      <c r="G202" s="247"/>
      <c r="H202" s="247"/>
      <c r="I202" s="247"/>
      <c r="J202" s="163" t="s">
        <v>262</v>
      </c>
      <c r="K202" s="164">
        <v>12.34</v>
      </c>
      <c r="L202" s="233">
        <v>0</v>
      </c>
      <c r="M202" s="247"/>
      <c r="N202" s="248">
        <f t="shared" si="25"/>
        <v>0</v>
      </c>
      <c r="O202" s="247"/>
      <c r="P202" s="247"/>
      <c r="Q202" s="247"/>
      <c r="R202" s="134"/>
      <c r="T202" s="165" t="s">
        <v>3</v>
      </c>
      <c r="U202" s="40" t="s">
        <v>36</v>
      </c>
      <c r="V202" s="32"/>
      <c r="W202" s="166">
        <f t="shared" si="26"/>
        <v>0</v>
      </c>
      <c r="X202" s="166">
        <v>2.9197730956239901E-3</v>
      </c>
      <c r="Y202" s="166">
        <f t="shared" si="27"/>
        <v>3.6030000000000041E-2</v>
      </c>
      <c r="Z202" s="166">
        <v>0</v>
      </c>
      <c r="AA202" s="167">
        <f t="shared" si="28"/>
        <v>0</v>
      </c>
      <c r="AR202" s="14" t="s">
        <v>220</v>
      </c>
      <c r="AT202" s="14" t="s">
        <v>217</v>
      </c>
      <c r="AU202" s="14" t="s">
        <v>80</v>
      </c>
      <c r="AY202" s="14" t="s">
        <v>216</v>
      </c>
      <c r="BE202" s="110">
        <f t="shared" si="29"/>
        <v>0</v>
      </c>
      <c r="BF202" s="110">
        <f t="shared" si="30"/>
        <v>0</v>
      </c>
      <c r="BG202" s="110">
        <f t="shared" si="31"/>
        <v>0</v>
      </c>
      <c r="BH202" s="110">
        <f t="shared" si="32"/>
        <v>0</v>
      </c>
      <c r="BI202" s="110">
        <f t="shared" si="33"/>
        <v>0</v>
      </c>
      <c r="BJ202" s="14" t="s">
        <v>80</v>
      </c>
      <c r="BK202" s="110">
        <f t="shared" si="34"/>
        <v>0</v>
      </c>
      <c r="BL202" s="14" t="s">
        <v>220</v>
      </c>
      <c r="BM202" s="14" t="s">
        <v>310</v>
      </c>
    </row>
    <row r="203" spans="2:65" s="1" customFormat="1" ht="31.5" customHeight="1" x14ac:dyDescent="0.3">
      <c r="B203" s="132"/>
      <c r="C203" s="161" t="s">
        <v>330</v>
      </c>
      <c r="D203" s="161" t="s">
        <v>217</v>
      </c>
      <c r="E203" s="162"/>
      <c r="F203" s="246" t="s">
        <v>331</v>
      </c>
      <c r="G203" s="247"/>
      <c r="H203" s="247"/>
      <c r="I203" s="247"/>
      <c r="J203" s="163" t="s">
        <v>262</v>
      </c>
      <c r="K203" s="164">
        <v>12.34</v>
      </c>
      <c r="L203" s="233">
        <v>0</v>
      </c>
      <c r="M203" s="247"/>
      <c r="N203" s="248">
        <f t="shared" si="25"/>
        <v>0</v>
      </c>
      <c r="O203" s="247"/>
      <c r="P203" s="247"/>
      <c r="Q203" s="247"/>
      <c r="R203" s="134"/>
      <c r="T203" s="165" t="s">
        <v>3</v>
      </c>
      <c r="U203" s="40" t="s">
        <v>36</v>
      </c>
      <c r="V203" s="32"/>
      <c r="W203" s="166">
        <f t="shared" si="26"/>
        <v>0</v>
      </c>
      <c r="X203" s="166">
        <v>0</v>
      </c>
      <c r="Y203" s="166">
        <f t="shared" si="27"/>
        <v>0</v>
      </c>
      <c r="Z203" s="166">
        <v>0</v>
      </c>
      <c r="AA203" s="167">
        <f t="shared" si="28"/>
        <v>0</v>
      </c>
      <c r="AR203" s="14" t="s">
        <v>220</v>
      </c>
      <c r="AT203" s="14" t="s">
        <v>217</v>
      </c>
      <c r="AU203" s="14" t="s">
        <v>80</v>
      </c>
      <c r="AY203" s="14" t="s">
        <v>216</v>
      </c>
      <c r="BE203" s="110">
        <f t="shared" si="29"/>
        <v>0</v>
      </c>
      <c r="BF203" s="110">
        <f t="shared" si="30"/>
        <v>0</v>
      </c>
      <c r="BG203" s="110">
        <f t="shared" si="31"/>
        <v>0</v>
      </c>
      <c r="BH203" s="110">
        <f t="shared" si="32"/>
        <v>0</v>
      </c>
      <c r="BI203" s="110">
        <f t="shared" si="33"/>
        <v>0</v>
      </c>
      <c r="BJ203" s="14" t="s">
        <v>80</v>
      </c>
      <c r="BK203" s="110">
        <f t="shared" si="34"/>
        <v>0</v>
      </c>
      <c r="BL203" s="14" t="s">
        <v>220</v>
      </c>
      <c r="BM203" s="14" t="s">
        <v>312</v>
      </c>
    </row>
    <row r="204" spans="2:65" s="1" customFormat="1" ht="31.5" customHeight="1" x14ac:dyDescent="0.3">
      <c r="B204" s="132"/>
      <c r="C204" s="161" t="s">
        <v>332</v>
      </c>
      <c r="D204" s="161" t="s">
        <v>217</v>
      </c>
      <c r="E204" s="162"/>
      <c r="F204" s="246" t="s">
        <v>333</v>
      </c>
      <c r="G204" s="247"/>
      <c r="H204" s="247"/>
      <c r="I204" s="247"/>
      <c r="J204" s="163" t="s">
        <v>245</v>
      </c>
      <c r="K204" s="164">
        <v>0.35199999999999998</v>
      </c>
      <c r="L204" s="233">
        <v>0</v>
      </c>
      <c r="M204" s="247"/>
      <c r="N204" s="248">
        <f t="shared" si="25"/>
        <v>0</v>
      </c>
      <c r="O204" s="247"/>
      <c r="P204" s="247"/>
      <c r="Q204" s="247"/>
      <c r="R204" s="134"/>
      <c r="T204" s="165" t="s">
        <v>3</v>
      </c>
      <c r="U204" s="40" t="s">
        <v>36</v>
      </c>
      <c r="V204" s="32"/>
      <c r="W204" s="166">
        <f t="shared" si="26"/>
        <v>0</v>
      </c>
      <c r="X204" s="166">
        <v>1.02025568181818</v>
      </c>
      <c r="Y204" s="166">
        <f t="shared" si="27"/>
        <v>0.35912999999999934</v>
      </c>
      <c r="Z204" s="166">
        <v>0</v>
      </c>
      <c r="AA204" s="167">
        <f t="shared" si="28"/>
        <v>0</v>
      </c>
      <c r="AR204" s="14" t="s">
        <v>220</v>
      </c>
      <c r="AT204" s="14" t="s">
        <v>217</v>
      </c>
      <c r="AU204" s="14" t="s">
        <v>80</v>
      </c>
      <c r="AY204" s="14" t="s">
        <v>216</v>
      </c>
      <c r="BE204" s="110">
        <f t="shared" si="29"/>
        <v>0</v>
      </c>
      <c r="BF204" s="110">
        <f t="shared" si="30"/>
        <v>0</v>
      </c>
      <c r="BG204" s="110">
        <f t="shared" si="31"/>
        <v>0</v>
      </c>
      <c r="BH204" s="110">
        <f t="shared" si="32"/>
        <v>0</v>
      </c>
      <c r="BI204" s="110">
        <f t="shared" si="33"/>
        <v>0</v>
      </c>
      <c r="BJ204" s="14" t="s">
        <v>80</v>
      </c>
      <c r="BK204" s="110">
        <f t="shared" si="34"/>
        <v>0</v>
      </c>
      <c r="BL204" s="14" t="s">
        <v>220</v>
      </c>
      <c r="BM204" s="14" t="s">
        <v>314</v>
      </c>
    </row>
    <row r="205" spans="2:65" s="1" customFormat="1" ht="31.5" customHeight="1" x14ac:dyDescent="0.3">
      <c r="B205" s="132"/>
      <c r="C205" s="161" t="s">
        <v>334</v>
      </c>
      <c r="D205" s="161" t="s">
        <v>217</v>
      </c>
      <c r="E205" s="162"/>
      <c r="F205" s="246" t="s">
        <v>335</v>
      </c>
      <c r="G205" s="247"/>
      <c r="H205" s="247"/>
      <c r="I205" s="247"/>
      <c r="J205" s="163" t="s">
        <v>262</v>
      </c>
      <c r="K205" s="164">
        <v>107.499</v>
      </c>
      <c r="L205" s="233">
        <v>0</v>
      </c>
      <c r="M205" s="247"/>
      <c r="N205" s="248">
        <f t="shared" si="25"/>
        <v>0</v>
      </c>
      <c r="O205" s="247"/>
      <c r="P205" s="247"/>
      <c r="Q205" s="247"/>
      <c r="R205" s="134"/>
      <c r="T205" s="165" t="s">
        <v>3</v>
      </c>
      <c r="U205" s="40" t="s">
        <v>36</v>
      </c>
      <c r="V205" s="32"/>
      <c r="W205" s="166">
        <f t="shared" si="26"/>
        <v>0</v>
      </c>
      <c r="X205" s="166">
        <v>0</v>
      </c>
      <c r="Y205" s="166">
        <f t="shared" si="27"/>
        <v>0</v>
      </c>
      <c r="Z205" s="166">
        <v>0</v>
      </c>
      <c r="AA205" s="167">
        <f t="shared" si="28"/>
        <v>0</v>
      </c>
      <c r="AR205" s="14" t="s">
        <v>220</v>
      </c>
      <c r="AT205" s="14" t="s">
        <v>217</v>
      </c>
      <c r="AU205" s="14" t="s">
        <v>80</v>
      </c>
      <c r="AY205" s="14" t="s">
        <v>216</v>
      </c>
      <c r="BE205" s="110">
        <f t="shared" si="29"/>
        <v>0</v>
      </c>
      <c r="BF205" s="110">
        <f t="shared" si="30"/>
        <v>0</v>
      </c>
      <c r="BG205" s="110">
        <f t="shared" si="31"/>
        <v>0</v>
      </c>
      <c r="BH205" s="110">
        <f t="shared" si="32"/>
        <v>0</v>
      </c>
      <c r="BI205" s="110">
        <f t="shared" si="33"/>
        <v>0</v>
      </c>
      <c r="BJ205" s="14" t="s">
        <v>80</v>
      </c>
      <c r="BK205" s="110">
        <f t="shared" si="34"/>
        <v>0</v>
      </c>
      <c r="BL205" s="14" t="s">
        <v>220</v>
      </c>
      <c r="BM205" s="14" t="s">
        <v>316</v>
      </c>
    </row>
    <row r="206" spans="2:65" s="1" customFormat="1" ht="22.5" customHeight="1" x14ac:dyDescent="0.3">
      <c r="B206" s="132"/>
      <c r="C206" s="161" t="s">
        <v>336</v>
      </c>
      <c r="D206" s="161" t="s">
        <v>217</v>
      </c>
      <c r="E206" s="162"/>
      <c r="F206" s="246" t="s">
        <v>337</v>
      </c>
      <c r="G206" s="247"/>
      <c r="H206" s="247"/>
      <c r="I206" s="247"/>
      <c r="J206" s="163" t="s">
        <v>262</v>
      </c>
      <c r="K206" s="164">
        <v>4.0140000000000002</v>
      </c>
      <c r="L206" s="233">
        <v>0</v>
      </c>
      <c r="M206" s="247"/>
      <c r="N206" s="248">
        <f t="shared" si="25"/>
        <v>0</v>
      </c>
      <c r="O206" s="247"/>
      <c r="P206" s="247"/>
      <c r="Q206" s="247"/>
      <c r="R206" s="134"/>
      <c r="T206" s="165" t="s">
        <v>3</v>
      </c>
      <c r="U206" s="40" t="s">
        <v>36</v>
      </c>
      <c r="V206" s="32"/>
      <c r="W206" s="166">
        <f t="shared" si="26"/>
        <v>0</v>
      </c>
      <c r="X206" s="166">
        <v>0.12511958146487301</v>
      </c>
      <c r="Y206" s="166">
        <f t="shared" si="27"/>
        <v>0.50223000000000029</v>
      </c>
      <c r="Z206" s="166">
        <v>0</v>
      </c>
      <c r="AA206" s="167">
        <f t="shared" si="28"/>
        <v>0</v>
      </c>
      <c r="AR206" s="14" t="s">
        <v>220</v>
      </c>
      <c r="AT206" s="14" t="s">
        <v>217</v>
      </c>
      <c r="AU206" s="14" t="s">
        <v>80</v>
      </c>
      <c r="AY206" s="14" t="s">
        <v>216</v>
      </c>
      <c r="BE206" s="110">
        <f t="shared" si="29"/>
        <v>0</v>
      </c>
      <c r="BF206" s="110">
        <f t="shared" si="30"/>
        <v>0</v>
      </c>
      <c r="BG206" s="110">
        <f t="shared" si="31"/>
        <v>0</v>
      </c>
      <c r="BH206" s="110">
        <f t="shared" si="32"/>
        <v>0</v>
      </c>
      <c r="BI206" s="110">
        <f t="shared" si="33"/>
        <v>0</v>
      </c>
      <c r="BJ206" s="14" t="s">
        <v>80</v>
      </c>
      <c r="BK206" s="110">
        <f t="shared" si="34"/>
        <v>0</v>
      </c>
      <c r="BL206" s="14" t="s">
        <v>220</v>
      </c>
      <c r="BM206" s="14" t="s">
        <v>318</v>
      </c>
    </row>
    <row r="207" spans="2:65" s="1" customFormat="1" ht="31.5" customHeight="1" x14ac:dyDescent="0.3">
      <c r="B207" s="132"/>
      <c r="C207" s="161" t="s">
        <v>338</v>
      </c>
      <c r="D207" s="161" t="s">
        <v>217</v>
      </c>
      <c r="E207" s="162"/>
      <c r="F207" s="246" t="s">
        <v>339</v>
      </c>
      <c r="G207" s="247"/>
      <c r="H207" s="247"/>
      <c r="I207" s="247"/>
      <c r="J207" s="163" t="s">
        <v>262</v>
      </c>
      <c r="K207" s="164">
        <v>8.3810000000000002</v>
      </c>
      <c r="L207" s="233">
        <v>0</v>
      </c>
      <c r="M207" s="247"/>
      <c r="N207" s="248">
        <f t="shared" si="25"/>
        <v>0</v>
      </c>
      <c r="O207" s="247"/>
      <c r="P207" s="247"/>
      <c r="Q207" s="247"/>
      <c r="R207" s="134"/>
      <c r="T207" s="165" t="s">
        <v>3</v>
      </c>
      <c r="U207" s="40" t="s">
        <v>36</v>
      </c>
      <c r="V207" s="32"/>
      <c r="W207" s="166">
        <f t="shared" si="26"/>
        <v>0</v>
      </c>
      <c r="X207" s="166">
        <v>0.311339935568548</v>
      </c>
      <c r="Y207" s="166">
        <f t="shared" si="27"/>
        <v>2.6093400000000009</v>
      </c>
      <c r="Z207" s="166">
        <v>0</v>
      </c>
      <c r="AA207" s="167">
        <f t="shared" si="28"/>
        <v>0</v>
      </c>
      <c r="AR207" s="14" t="s">
        <v>220</v>
      </c>
      <c r="AT207" s="14" t="s">
        <v>217</v>
      </c>
      <c r="AU207" s="14" t="s">
        <v>80</v>
      </c>
      <c r="AY207" s="14" t="s">
        <v>216</v>
      </c>
      <c r="BE207" s="110">
        <f t="shared" si="29"/>
        <v>0</v>
      </c>
      <c r="BF207" s="110">
        <f t="shared" si="30"/>
        <v>0</v>
      </c>
      <c r="BG207" s="110">
        <f t="shared" si="31"/>
        <v>0</v>
      </c>
      <c r="BH207" s="110">
        <f t="shared" si="32"/>
        <v>0</v>
      </c>
      <c r="BI207" s="110">
        <f t="shared" si="33"/>
        <v>0</v>
      </c>
      <c r="BJ207" s="14" t="s">
        <v>80</v>
      </c>
      <c r="BK207" s="110">
        <f t="shared" si="34"/>
        <v>0</v>
      </c>
      <c r="BL207" s="14" t="s">
        <v>220</v>
      </c>
      <c r="BM207" s="14" t="s">
        <v>320</v>
      </c>
    </row>
    <row r="208" spans="2:65" s="1" customFormat="1" ht="31.5" customHeight="1" x14ac:dyDescent="0.3">
      <c r="B208" s="132"/>
      <c r="C208" s="161" t="s">
        <v>340</v>
      </c>
      <c r="D208" s="161" t="s">
        <v>217</v>
      </c>
      <c r="E208" s="162"/>
      <c r="F208" s="246" t="s">
        <v>341</v>
      </c>
      <c r="G208" s="247"/>
      <c r="H208" s="247"/>
      <c r="I208" s="247"/>
      <c r="J208" s="163" t="s">
        <v>262</v>
      </c>
      <c r="K208" s="164">
        <v>8.3810000000000002</v>
      </c>
      <c r="L208" s="233">
        <v>0</v>
      </c>
      <c r="M208" s="247"/>
      <c r="N208" s="248">
        <f t="shared" si="25"/>
        <v>0</v>
      </c>
      <c r="O208" s="247"/>
      <c r="P208" s="247"/>
      <c r="Q208" s="247"/>
      <c r="R208" s="134"/>
      <c r="T208" s="165" t="s">
        <v>3</v>
      </c>
      <c r="U208" s="40" t="s">
        <v>36</v>
      </c>
      <c r="V208" s="32"/>
      <c r="W208" s="166">
        <f t="shared" si="26"/>
        <v>0</v>
      </c>
      <c r="X208" s="166">
        <v>5.2499701706240298E-2</v>
      </c>
      <c r="Y208" s="166">
        <f t="shared" si="27"/>
        <v>0.43999999999999995</v>
      </c>
      <c r="Z208" s="166">
        <v>0</v>
      </c>
      <c r="AA208" s="167">
        <f t="shared" si="28"/>
        <v>0</v>
      </c>
      <c r="AR208" s="14" t="s">
        <v>220</v>
      </c>
      <c r="AT208" s="14" t="s">
        <v>217</v>
      </c>
      <c r="AU208" s="14" t="s">
        <v>80</v>
      </c>
      <c r="AY208" s="14" t="s">
        <v>216</v>
      </c>
      <c r="BE208" s="110">
        <f t="shared" si="29"/>
        <v>0</v>
      </c>
      <c r="BF208" s="110">
        <f t="shared" si="30"/>
        <v>0</v>
      </c>
      <c r="BG208" s="110">
        <f t="shared" si="31"/>
        <v>0</v>
      </c>
      <c r="BH208" s="110">
        <f t="shared" si="32"/>
        <v>0</v>
      </c>
      <c r="BI208" s="110">
        <f t="shared" si="33"/>
        <v>0</v>
      </c>
      <c r="BJ208" s="14" t="s">
        <v>80</v>
      </c>
      <c r="BK208" s="110">
        <f t="shared" si="34"/>
        <v>0</v>
      </c>
      <c r="BL208" s="14" t="s">
        <v>220</v>
      </c>
      <c r="BM208" s="14" t="s">
        <v>322</v>
      </c>
    </row>
    <row r="209" spans="2:65" s="1" customFormat="1" ht="44.25" customHeight="1" x14ac:dyDescent="0.3">
      <c r="B209" s="132"/>
      <c r="C209" s="161" t="s">
        <v>342</v>
      </c>
      <c r="D209" s="161" t="s">
        <v>217</v>
      </c>
      <c r="E209" s="162"/>
      <c r="F209" s="246" t="s">
        <v>343</v>
      </c>
      <c r="G209" s="247"/>
      <c r="H209" s="247"/>
      <c r="I209" s="247"/>
      <c r="J209" s="163" t="s">
        <v>297</v>
      </c>
      <c r="K209" s="164">
        <v>247.22</v>
      </c>
      <c r="L209" s="233">
        <v>0</v>
      </c>
      <c r="M209" s="247"/>
      <c r="N209" s="248">
        <f t="shared" si="25"/>
        <v>0</v>
      </c>
      <c r="O209" s="247"/>
      <c r="P209" s="247"/>
      <c r="Q209" s="247"/>
      <c r="R209" s="134"/>
      <c r="T209" s="165" t="s">
        <v>3</v>
      </c>
      <c r="U209" s="40" t="s">
        <v>36</v>
      </c>
      <c r="V209" s="32"/>
      <c r="W209" s="166">
        <f t="shared" si="26"/>
        <v>0</v>
      </c>
      <c r="X209" s="166">
        <v>1E-3</v>
      </c>
      <c r="Y209" s="166">
        <f t="shared" si="27"/>
        <v>0.24722</v>
      </c>
      <c r="Z209" s="166">
        <v>0</v>
      </c>
      <c r="AA209" s="167">
        <f t="shared" si="28"/>
        <v>0</v>
      </c>
      <c r="AR209" s="14" t="s">
        <v>220</v>
      </c>
      <c r="AT209" s="14" t="s">
        <v>217</v>
      </c>
      <c r="AU209" s="14" t="s">
        <v>80</v>
      </c>
      <c r="AY209" s="14" t="s">
        <v>216</v>
      </c>
      <c r="BE209" s="110">
        <f t="shared" si="29"/>
        <v>0</v>
      </c>
      <c r="BF209" s="110">
        <f t="shared" si="30"/>
        <v>0</v>
      </c>
      <c r="BG209" s="110">
        <f t="shared" si="31"/>
        <v>0</v>
      </c>
      <c r="BH209" s="110">
        <f t="shared" si="32"/>
        <v>0</v>
      </c>
      <c r="BI209" s="110">
        <f t="shared" si="33"/>
        <v>0</v>
      </c>
      <c r="BJ209" s="14" t="s">
        <v>80</v>
      </c>
      <c r="BK209" s="110">
        <f t="shared" si="34"/>
        <v>0</v>
      </c>
      <c r="BL209" s="14" t="s">
        <v>220</v>
      </c>
      <c r="BM209" s="14" t="s">
        <v>324</v>
      </c>
    </row>
    <row r="210" spans="2:65" s="10" customFormat="1" ht="29.85" customHeight="1" x14ac:dyDescent="0.3">
      <c r="B210" s="150"/>
      <c r="C210" s="151"/>
      <c r="D210" s="160" t="s">
        <v>172</v>
      </c>
      <c r="E210" s="160"/>
      <c r="F210" s="160"/>
      <c r="G210" s="160"/>
      <c r="H210" s="160"/>
      <c r="I210" s="160"/>
      <c r="J210" s="160"/>
      <c r="K210" s="160"/>
      <c r="L210" s="160"/>
      <c r="M210" s="160"/>
      <c r="N210" s="242">
        <f>BK210</f>
        <v>0</v>
      </c>
      <c r="O210" s="243"/>
      <c r="P210" s="243"/>
      <c r="Q210" s="243"/>
      <c r="R210" s="153"/>
      <c r="T210" s="154"/>
      <c r="U210" s="151"/>
      <c r="V210" s="151"/>
      <c r="W210" s="155">
        <f>SUM(W211:W230)</f>
        <v>0</v>
      </c>
      <c r="X210" s="151"/>
      <c r="Y210" s="155">
        <f>SUM(Y211:Y230)</f>
        <v>190.12040250000001</v>
      </c>
      <c r="Z210" s="151"/>
      <c r="AA210" s="156">
        <f>SUM(AA211:AA230)</f>
        <v>0</v>
      </c>
      <c r="AR210" s="157" t="s">
        <v>76</v>
      </c>
      <c r="AT210" s="158" t="s">
        <v>68</v>
      </c>
      <c r="AU210" s="158" t="s">
        <v>76</v>
      </c>
      <c r="AY210" s="157" t="s">
        <v>216</v>
      </c>
      <c r="BK210" s="159">
        <f>SUM(BK211:BK230)</f>
        <v>0</v>
      </c>
    </row>
    <row r="211" spans="2:65" s="1" customFormat="1" ht="31.5" customHeight="1" x14ac:dyDescent="0.3">
      <c r="B211" s="132"/>
      <c r="C211" s="161" t="s">
        <v>344</v>
      </c>
      <c r="D211" s="161" t="s">
        <v>217</v>
      </c>
      <c r="E211" s="162"/>
      <c r="F211" s="246" t="s">
        <v>345</v>
      </c>
      <c r="G211" s="247"/>
      <c r="H211" s="247"/>
      <c r="I211" s="247"/>
      <c r="J211" s="163" t="s">
        <v>262</v>
      </c>
      <c r="K211" s="164">
        <v>25.74</v>
      </c>
      <c r="L211" s="233">
        <v>0</v>
      </c>
      <c r="M211" s="247"/>
      <c r="N211" s="248">
        <f t="shared" ref="N211:N230" si="35">ROUND(L211*K211,2)</f>
        <v>0</v>
      </c>
      <c r="O211" s="247"/>
      <c r="P211" s="247"/>
      <c r="Q211" s="247"/>
      <c r="R211" s="134"/>
      <c r="T211" s="165" t="s">
        <v>3</v>
      </c>
      <c r="U211" s="40" t="s">
        <v>36</v>
      </c>
      <c r="V211" s="32"/>
      <c r="W211" s="166">
        <f t="shared" ref="W211:W230" si="36">V211*K211</f>
        <v>0</v>
      </c>
      <c r="X211" s="166">
        <v>0.30716006216006198</v>
      </c>
      <c r="Y211" s="166">
        <f t="shared" ref="Y211:Y230" si="37">X211*K211</f>
        <v>7.9062999999999946</v>
      </c>
      <c r="Z211" s="166">
        <v>0</v>
      </c>
      <c r="AA211" s="167">
        <f t="shared" ref="AA211:AA230" si="38">Z211*K211</f>
        <v>0</v>
      </c>
      <c r="AR211" s="14" t="s">
        <v>220</v>
      </c>
      <c r="AT211" s="14" t="s">
        <v>217</v>
      </c>
      <c r="AU211" s="14" t="s">
        <v>80</v>
      </c>
      <c r="AY211" s="14" t="s">
        <v>216</v>
      </c>
      <c r="BE211" s="110">
        <f t="shared" ref="BE211:BE230" si="39">IF(U211="základná",N211,0)</f>
        <v>0</v>
      </c>
      <c r="BF211" s="110">
        <f t="shared" ref="BF211:BF230" si="40">IF(U211="znížená",N211,0)</f>
        <v>0</v>
      </c>
      <c r="BG211" s="110">
        <f t="shared" ref="BG211:BG230" si="41">IF(U211="zákl. prenesená",N211,0)</f>
        <v>0</v>
      </c>
      <c r="BH211" s="110">
        <f t="shared" ref="BH211:BH230" si="42">IF(U211="zníž. prenesená",N211,0)</f>
        <v>0</v>
      </c>
      <c r="BI211" s="110">
        <f t="shared" ref="BI211:BI230" si="43">IF(U211="nulová",N211,0)</f>
        <v>0</v>
      </c>
      <c r="BJ211" s="14" t="s">
        <v>80</v>
      </c>
      <c r="BK211" s="110">
        <f t="shared" ref="BK211:BK230" si="44">ROUND(L211*K211,2)</f>
        <v>0</v>
      </c>
      <c r="BL211" s="14" t="s">
        <v>220</v>
      </c>
      <c r="BM211" s="14" t="s">
        <v>326</v>
      </c>
    </row>
    <row r="212" spans="2:65" s="1" customFormat="1" ht="31.5" customHeight="1" x14ac:dyDescent="0.3">
      <c r="B212" s="132"/>
      <c r="C212" s="161" t="s">
        <v>346</v>
      </c>
      <c r="D212" s="161" t="s">
        <v>217</v>
      </c>
      <c r="E212" s="162"/>
      <c r="F212" s="246" t="s">
        <v>347</v>
      </c>
      <c r="G212" s="247"/>
      <c r="H212" s="247"/>
      <c r="I212" s="247"/>
      <c r="J212" s="163" t="s">
        <v>262</v>
      </c>
      <c r="K212" s="164">
        <v>93.661000000000001</v>
      </c>
      <c r="L212" s="233">
        <v>0</v>
      </c>
      <c r="M212" s="247"/>
      <c r="N212" s="248">
        <f t="shared" si="35"/>
        <v>0</v>
      </c>
      <c r="O212" s="247"/>
      <c r="P212" s="247"/>
      <c r="Q212" s="247"/>
      <c r="R212" s="134"/>
      <c r="T212" s="165" t="s">
        <v>3</v>
      </c>
      <c r="U212" s="40" t="s">
        <v>36</v>
      </c>
      <c r="V212" s="32"/>
      <c r="W212" s="166">
        <f t="shared" si="36"/>
        <v>0</v>
      </c>
      <c r="X212" s="166">
        <v>0.29812995804016601</v>
      </c>
      <c r="Y212" s="166">
        <f t="shared" si="37"/>
        <v>27.923149999999989</v>
      </c>
      <c r="Z212" s="166">
        <v>0</v>
      </c>
      <c r="AA212" s="167">
        <f t="shared" si="38"/>
        <v>0</v>
      </c>
      <c r="AR212" s="14" t="s">
        <v>220</v>
      </c>
      <c r="AT212" s="14" t="s">
        <v>217</v>
      </c>
      <c r="AU212" s="14" t="s">
        <v>80</v>
      </c>
      <c r="AY212" s="14" t="s">
        <v>216</v>
      </c>
      <c r="BE212" s="110">
        <f t="shared" si="39"/>
        <v>0</v>
      </c>
      <c r="BF212" s="110">
        <f t="shared" si="40"/>
        <v>0</v>
      </c>
      <c r="BG212" s="110">
        <f t="shared" si="41"/>
        <v>0</v>
      </c>
      <c r="BH212" s="110">
        <f t="shared" si="42"/>
        <v>0</v>
      </c>
      <c r="BI212" s="110">
        <f t="shared" si="43"/>
        <v>0</v>
      </c>
      <c r="BJ212" s="14" t="s">
        <v>80</v>
      </c>
      <c r="BK212" s="110">
        <f t="shared" si="44"/>
        <v>0</v>
      </c>
      <c r="BL212" s="14" t="s">
        <v>220</v>
      </c>
      <c r="BM212" s="14" t="s">
        <v>328</v>
      </c>
    </row>
    <row r="213" spans="2:65" s="1" customFormat="1" ht="22.5" customHeight="1" x14ac:dyDescent="0.3">
      <c r="B213" s="132"/>
      <c r="C213" s="161" t="s">
        <v>348</v>
      </c>
      <c r="D213" s="161" t="s">
        <v>217</v>
      </c>
      <c r="E213" s="162"/>
      <c r="F213" s="246" t="s">
        <v>349</v>
      </c>
      <c r="G213" s="247"/>
      <c r="H213" s="247"/>
      <c r="I213" s="247"/>
      <c r="J213" s="163" t="s">
        <v>219</v>
      </c>
      <c r="K213" s="164">
        <v>17.91</v>
      </c>
      <c r="L213" s="233">
        <v>0</v>
      </c>
      <c r="M213" s="247"/>
      <c r="N213" s="248">
        <f t="shared" si="35"/>
        <v>0</v>
      </c>
      <c r="O213" s="247"/>
      <c r="P213" s="247"/>
      <c r="Q213" s="247"/>
      <c r="R213" s="134"/>
      <c r="T213" s="165" t="s">
        <v>3</v>
      </c>
      <c r="U213" s="40" t="s">
        <v>36</v>
      </c>
      <c r="V213" s="32"/>
      <c r="W213" s="166">
        <f t="shared" si="36"/>
        <v>0</v>
      </c>
      <c r="X213" s="166">
        <v>2.4617499999999999</v>
      </c>
      <c r="Y213" s="166">
        <f t="shared" si="37"/>
        <v>44.089942499999999</v>
      </c>
      <c r="Z213" s="166">
        <v>0</v>
      </c>
      <c r="AA213" s="167">
        <f t="shared" si="38"/>
        <v>0</v>
      </c>
      <c r="AR213" s="14" t="s">
        <v>220</v>
      </c>
      <c r="AT213" s="14" t="s">
        <v>217</v>
      </c>
      <c r="AU213" s="14" t="s">
        <v>80</v>
      </c>
      <c r="AY213" s="14" t="s">
        <v>216</v>
      </c>
      <c r="BE213" s="110">
        <f t="shared" si="39"/>
        <v>0</v>
      </c>
      <c r="BF213" s="110">
        <f t="shared" si="40"/>
        <v>0</v>
      </c>
      <c r="BG213" s="110">
        <f t="shared" si="41"/>
        <v>0</v>
      </c>
      <c r="BH213" s="110">
        <f t="shared" si="42"/>
        <v>0</v>
      </c>
      <c r="BI213" s="110">
        <f t="shared" si="43"/>
        <v>0</v>
      </c>
      <c r="BJ213" s="14" t="s">
        <v>80</v>
      </c>
      <c r="BK213" s="110">
        <f t="shared" si="44"/>
        <v>0</v>
      </c>
      <c r="BL213" s="14" t="s">
        <v>220</v>
      </c>
      <c r="BM213" s="14" t="s">
        <v>350</v>
      </c>
    </row>
    <row r="214" spans="2:65" s="1" customFormat="1" ht="31.5" customHeight="1" x14ac:dyDescent="0.3">
      <c r="B214" s="132"/>
      <c r="C214" s="161" t="s">
        <v>351</v>
      </c>
      <c r="D214" s="161" t="s">
        <v>217</v>
      </c>
      <c r="E214" s="162"/>
      <c r="F214" s="246" t="s">
        <v>352</v>
      </c>
      <c r="G214" s="247"/>
      <c r="H214" s="247"/>
      <c r="I214" s="247"/>
      <c r="J214" s="163" t="s">
        <v>219</v>
      </c>
      <c r="K214" s="164">
        <v>29.256</v>
      </c>
      <c r="L214" s="233">
        <v>0</v>
      </c>
      <c r="M214" s="247"/>
      <c r="N214" s="248">
        <f t="shared" si="35"/>
        <v>0</v>
      </c>
      <c r="O214" s="247"/>
      <c r="P214" s="247"/>
      <c r="Q214" s="247"/>
      <c r="R214" s="134"/>
      <c r="T214" s="165" t="s">
        <v>3</v>
      </c>
      <c r="U214" s="40" t="s">
        <v>36</v>
      </c>
      <c r="V214" s="32"/>
      <c r="W214" s="166">
        <f t="shared" si="36"/>
        <v>0</v>
      </c>
      <c r="X214" s="166">
        <v>2.21229012852065</v>
      </c>
      <c r="Y214" s="166">
        <f t="shared" si="37"/>
        <v>64.722760000000136</v>
      </c>
      <c r="Z214" s="166">
        <v>0</v>
      </c>
      <c r="AA214" s="167">
        <f t="shared" si="38"/>
        <v>0</v>
      </c>
      <c r="AR214" s="14" t="s">
        <v>220</v>
      </c>
      <c r="AT214" s="14" t="s">
        <v>217</v>
      </c>
      <c r="AU214" s="14" t="s">
        <v>80</v>
      </c>
      <c r="AY214" s="14" t="s">
        <v>216</v>
      </c>
      <c r="BE214" s="110">
        <f t="shared" si="39"/>
        <v>0</v>
      </c>
      <c r="BF214" s="110">
        <f t="shared" si="40"/>
        <v>0</v>
      </c>
      <c r="BG214" s="110">
        <f t="shared" si="41"/>
        <v>0</v>
      </c>
      <c r="BH214" s="110">
        <f t="shared" si="42"/>
        <v>0</v>
      </c>
      <c r="BI214" s="110">
        <f t="shared" si="43"/>
        <v>0</v>
      </c>
      <c r="BJ214" s="14" t="s">
        <v>80</v>
      </c>
      <c r="BK214" s="110">
        <f t="shared" si="44"/>
        <v>0</v>
      </c>
      <c r="BL214" s="14" t="s">
        <v>220</v>
      </c>
      <c r="BM214" s="14" t="s">
        <v>330</v>
      </c>
    </row>
    <row r="215" spans="2:65" s="1" customFormat="1" ht="22.5" customHeight="1" x14ac:dyDescent="0.3">
      <c r="B215" s="132"/>
      <c r="C215" s="161" t="s">
        <v>353</v>
      </c>
      <c r="D215" s="161" t="s">
        <v>217</v>
      </c>
      <c r="E215" s="162"/>
      <c r="F215" s="246" t="s">
        <v>354</v>
      </c>
      <c r="G215" s="247"/>
      <c r="H215" s="247"/>
      <c r="I215" s="247"/>
      <c r="J215" s="163" t="s">
        <v>262</v>
      </c>
      <c r="K215" s="164">
        <v>148.096</v>
      </c>
      <c r="L215" s="233">
        <v>0</v>
      </c>
      <c r="M215" s="247"/>
      <c r="N215" s="248">
        <f t="shared" si="35"/>
        <v>0</v>
      </c>
      <c r="O215" s="247"/>
      <c r="P215" s="247"/>
      <c r="Q215" s="247"/>
      <c r="R215" s="134"/>
      <c r="T215" s="165" t="s">
        <v>3</v>
      </c>
      <c r="U215" s="40" t="s">
        <v>36</v>
      </c>
      <c r="V215" s="32"/>
      <c r="W215" s="166">
        <f t="shared" si="36"/>
        <v>0</v>
      </c>
      <c r="X215" s="166">
        <v>4.3899902765773598E-3</v>
      </c>
      <c r="Y215" s="166">
        <f t="shared" si="37"/>
        <v>0.65014000000000072</v>
      </c>
      <c r="Z215" s="166">
        <v>0</v>
      </c>
      <c r="AA215" s="167">
        <f t="shared" si="38"/>
        <v>0</v>
      </c>
      <c r="AR215" s="14" t="s">
        <v>220</v>
      </c>
      <c r="AT215" s="14" t="s">
        <v>217</v>
      </c>
      <c r="AU215" s="14" t="s">
        <v>80</v>
      </c>
      <c r="AY215" s="14" t="s">
        <v>216</v>
      </c>
      <c r="BE215" s="110">
        <f t="shared" si="39"/>
        <v>0</v>
      </c>
      <c r="BF215" s="110">
        <f t="shared" si="40"/>
        <v>0</v>
      </c>
      <c r="BG215" s="110">
        <f t="shared" si="41"/>
        <v>0</v>
      </c>
      <c r="BH215" s="110">
        <f t="shared" si="42"/>
        <v>0</v>
      </c>
      <c r="BI215" s="110">
        <f t="shared" si="43"/>
        <v>0</v>
      </c>
      <c r="BJ215" s="14" t="s">
        <v>80</v>
      </c>
      <c r="BK215" s="110">
        <f t="shared" si="44"/>
        <v>0</v>
      </c>
      <c r="BL215" s="14" t="s">
        <v>220</v>
      </c>
      <c r="BM215" s="14" t="s">
        <v>332</v>
      </c>
    </row>
    <row r="216" spans="2:65" s="1" customFormat="1" ht="22.5" customHeight="1" x14ac:dyDescent="0.3">
      <c r="B216" s="132"/>
      <c r="C216" s="161" t="s">
        <v>355</v>
      </c>
      <c r="D216" s="161" t="s">
        <v>217</v>
      </c>
      <c r="E216" s="162"/>
      <c r="F216" s="246" t="s">
        <v>356</v>
      </c>
      <c r="G216" s="247"/>
      <c r="H216" s="247"/>
      <c r="I216" s="247"/>
      <c r="J216" s="163" t="s">
        <v>262</v>
      </c>
      <c r="K216" s="164">
        <v>148.096</v>
      </c>
      <c r="L216" s="233">
        <v>0</v>
      </c>
      <c r="M216" s="247"/>
      <c r="N216" s="248">
        <f t="shared" si="35"/>
        <v>0</v>
      </c>
      <c r="O216" s="247"/>
      <c r="P216" s="247"/>
      <c r="Q216" s="247"/>
      <c r="R216" s="134"/>
      <c r="T216" s="165" t="s">
        <v>3</v>
      </c>
      <c r="U216" s="40" t="s">
        <v>36</v>
      </c>
      <c r="V216" s="32"/>
      <c r="W216" s="166">
        <f t="shared" si="36"/>
        <v>0</v>
      </c>
      <c r="X216" s="166">
        <v>0</v>
      </c>
      <c r="Y216" s="166">
        <f t="shared" si="37"/>
        <v>0</v>
      </c>
      <c r="Z216" s="166">
        <v>0</v>
      </c>
      <c r="AA216" s="167">
        <f t="shared" si="38"/>
        <v>0</v>
      </c>
      <c r="AR216" s="14" t="s">
        <v>220</v>
      </c>
      <c r="AT216" s="14" t="s">
        <v>217</v>
      </c>
      <c r="AU216" s="14" t="s">
        <v>80</v>
      </c>
      <c r="AY216" s="14" t="s">
        <v>216</v>
      </c>
      <c r="BE216" s="110">
        <f t="shared" si="39"/>
        <v>0</v>
      </c>
      <c r="BF216" s="110">
        <f t="shared" si="40"/>
        <v>0</v>
      </c>
      <c r="BG216" s="110">
        <f t="shared" si="41"/>
        <v>0</v>
      </c>
      <c r="BH216" s="110">
        <f t="shared" si="42"/>
        <v>0</v>
      </c>
      <c r="BI216" s="110">
        <f t="shared" si="43"/>
        <v>0</v>
      </c>
      <c r="BJ216" s="14" t="s">
        <v>80</v>
      </c>
      <c r="BK216" s="110">
        <f t="shared" si="44"/>
        <v>0</v>
      </c>
      <c r="BL216" s="14" t="s">
        <v>220</v>
      </c>
      <c r="BM216" s="14" t="s">
        <v>334</v>
      </c>
    </row>
    <row r="217" spans="2:65" s="1" customFormat="1" ht="22.5" customHeight="1" x14ac:dyDescent="0.3">
      <c r="B217" s="132"/>
      <c r="C217" s="161" t="s">
        <v>357</v>
      </c>
      <c r="D217" s="161" t="s">
        <v>217</v>
      </c>
      <c r="E217" s="162"/>
      <c r="F217" s="246" t="s">
        <v>358</v>
      </c>
      <c r="G217" s="247"/>
      <c r="H217" s="247"/>
      <c r="I217" s="247"/>
      <c r="J217" s="163" t="s">
        <v>262</v>
      </c>
      <c r="K217" s="164">
        <v>119.401</v>
      </c>
      <c r="L217" s="233">
        <v>0</v>
      </c>
      <c r="M217" s="247"/>
      <c r="N217" s="248">
        <f t="shared" si="35"/>
        <v>0</v>
      </c>
      <c r="O217" s="247"/>
      <c r="P217" s="247"/>
      <c r="Q217" s="247"/>
      <c r="R217" s="134"/>
      <c r="T217" s="165" t="s">
        <v>3</v>
      </c>
      <c r="U217" s="40" t="s">
        <v>36</v>
      </c>
      <c r="V217" s="32"/>
      <c r="W217" s="166">
        <f t="shared" si="36"/>
        <v>0</v>
      </c>
      <c r="X217" s="166">
        <v>1.87996750445976E-3</v>
      </c>
      <c r="Y217" s="166">
        <f t="shared" si="37"/>
        <v>0.22446999999999978</v>
      </c>
      <c r="Z217" s="166">
        <v>0</v>
      </c>
      <c r="AA217" s="167">
        <f t="shared" si="38"/>
        <v>0</v>
      </c>
      <c r="AR217" s="14" t="s">
        <v>220</v>
      </c>
      <c r="AT217" s="14" t="s">
        <v>217</v>
      </c>
      <c r="AU217" s="14" t="s">
        <v>80</v>
      </c>
      <c r="AY217" s="14" t="s">
        <v>216</v>
      </c>
      <c r="BE217" s="110">
        <f t="shared" si="39"/>
        <v>0</v>
      </c>
      <c r="BF217" s="110">
        <f t="shared" si="40"/>
        <v>0</v>
      </c>
      <c r="BG217" s="110">
        <f t="shared" si="41"/>
        <v>0</v>
      </c>
      <c r="BH217" s="110">
        <f t="shared" si="42"/>
        <v>0</v>
      </c>
      <c r="BI217" s="110">
        <f t="shared" si="43"/>
        <v>0</v>
      </c>
      <c r="BJ217" s="14" t="s">
        <v>80</v>
      </c>
      <c r="BK217" s="110">
        <f t="shared" si="44"/>
        <v>0</v>
      </c>
      <c r="BL217" s="14" t="s">
        <v>220</v>
      </c>
      <c r="BM217" s="14" t="s">
        <v>336</v>
      </c>
    </row>
    <row r="218" spans="2:65" s="1" customFormat="1" ht="22.5" customHeight="1" x14ac:dyDescent="0.3">
      <c r="B218" s="132"/>
      <c r="C218" s="161" t="s">
        <v>359</v>
      </c>
      <c r="D218" s="161" t="s">
        <v>217</v>
      </c>
      <c r="E218" s="162"/>
      <c r="F218" s="246" t="s">
        <v>360</v>
      </c>
      <c r="G218" s="247"/>
      <c r="H218" s="247"/>
      <c r="I218" s="247"/>
      <c r="J218" s="163" t="s">
        <v>262</v>
      </c>
      <c r="K218" s="164">
        <v>119.401</v>
      </c>
      <c r="L218" s="233">
        <v>0</v>
      </c>
      <c r="M218" s="247"/>
      <c r="N218" s="248">
        <f t="shared" si="35"/>
        <v>0</v>
      </c>
      <c r="O218" s="247"/>
      <c r="P218" s="247"/>
      <c r="Q218" s="247"/>
      <c r="R218" s="134"/>
      <c r="T218" s="165" t="s">
        <v>3</v>
      </c>
      <c r="U218" s="40" t="s">
        <v>36</v>
      </c>
      <c r="V218" s="32"/>
      <c r="W218" s="166">
        <f t="shared" si="36"/>
        <v>0</v>
      </c>
      <c r="X218" s="166">
        <v>0</v>
      </c>
      <c r="Y218" s="166">
        <f t="shared" si="37"/>
        <v>0</v>
      </c>
      <c r="Z218" s="166">
        <v>0</v>
      </c>
      <c r="AA218" s="167">
        <f t="shared" si="38"/>
        <v>0</v>
      </c>
      <c r="AR218" s="14" t="s">
        <v>220</v>
      </c>
      <c r="AT218" s="14" t="s">
        <v>217</v>
      </c>
      <c r="AU218" s="14" t="s">
        <v>80</v>
      </c>
      <c r="AY218" s="14" t="s">
        <v>216</v>
      </c>
      <c r="BE218" s="110">
        <f t="shared" si="39"/>
        <v>0</v>
      </c>
      <c r="BF218" s="110">
        <f t="shared" si="40"/>
        <v>0</v>
      </c>
      <c r="BG218" s="110">
        <f t="shared" si="41"/>
        <v>0</v>
      </c>
      <c r="BH218" s="110">
        <f t="shared" si="42"/>
        <v>0</v>
      </c>
      <c r="BI218" s="110">
        <f t="shared" si="43"/>
        <v>0</v>
      </c>
      <c r="BJ218" s="14" t="s">
        <v>80</v>
      </c>
      <c r="BK218" s="110">
        <f t="shared" si="44"/>
        <v>0</v>
      </c>
      <c r="BL218" s="14" t="s">
        <v>220</v>
      </c>
      <c r="BM218" s="14" t="s">
        <v>338</v>
      </c>
    </row>
    <row r="219" spans="2:65" s="1" customFormat="1" ht="31.5" customHeight="1" x14ac:dyDescent="0.3">
      <c r="B219" s="132"/>
      <c r="C219" s="161" t="s">
        <v>361</v>
      </c>
      <c r="D219" s="161" t="s">
        <v>217</v>
      </c>
      <c r="E219" s="162"/>
      <c r="F219" s="246" t="s">
        <v>362</v>
      </c>
      <c r="G219" s="247"/>
      <c r="H219" s="247"/>
      <c r="I219" s="247"/>
      <c r="J219" s="163" t="s">
        <v>262</v>
      </c>
      <c r="K219" s="164">
        <v>148.096</v>
      </c>
      <c r="L219" s="233">
        <v>0</v>
      </c>
      <c r="M219" s="247"/>
      <c r="N219" s="248">
        <f t="shared" si="35"/>
        <v>0</v>
      </c>
      <c r="O219" s="247"/>
      <c r="P219" s="247"/>
      <c r="Q219" s="247"/>
      <c r="R219" s="134"/>
      <c r="T219" s="165" t="s">
        <v>3</v>
      </c>
      <c r="U219" s="40" t="s">
        <v>36</v>
      </c>
      <c r="V219" s="32"/>
      <c r="W219" s="166">
        <f t="shared" si="36"/>
        <v>0</v>
      </c>
      <c r="X219" s="166">
        <v>3.8699897363872098E-3</v>
      </c>
      <c r="Y219" s="166">
        <f t="shared" si="37"/>
        <v>0.57313000000000025</v>
      </c>
      <c r="Z219" s="166">
        <v>0</v>
      </c>
      <c r="AA219" s="167">
        <f t="shared" si="38"/>
        <v>0</v>
      </c>
      <c r="AR219" s="14" t="s">
        <v>220</v>
      </c>
      <c r="AT219" s="14" t="s">
        <v>217</v>
      </c>
      <c r="AU219" s="14" t="s">
        <v>80</v>
      </c>
      <c r="AY219" s="14" t="s">
        <v>216</v>
      </c>
      <c r="BE219" s="110">
        <f t="shared" si="39"/>
        <v>0</v>
      </c>
      <c r="BF219" s="110">
        <f t="shared" si="40"/>
        <v>0</v>
      </c>
      <c r="BG219" s="110">
        <f t="shared" si="41"/>
        <v>0</v>
      </c>
      <c r="BH219" s="110">
        <f t="shared" si="42"/>
        <v>0</v>
      </c>
      <c r="BI219" s="110">
        <f t="shared" si="43"/>
        <v>0</v>
      </c>
      <c r="BJ219" s="14" t="s">
        <v>80</v>
      </c>
      <c r="BK219" s="110">
        <f t="shared" si="44"/>
        <v>0</v>
      </c>
      <c r="BL219" s="14" t="s">
        <v>220</v>
      </c>
      <c r="BM219" s="14" t="s">
        <v>340</v>
      </c>
    </row>
    <row r="220" spans="2:65" s="1" customFormat="1" ht="31.5" customHeight="1" x14ac:dyDescent="0.3">
      <c r="B220" s="132"/>
      <c r="C220" s="161" t="s">
        <v>363</v>
      </c>
      <c r="D220" s="161" t="s">
        <v>217</v>
      </c>
      <c r="E220" s="162"/>
      <c r="F220" s="246" t="s">
        <v>364</v>
      </c>
      <c r="G220" s="247"/>
      <c r="H220" s="247"/>
      <c r="I220" s="247"/>
      <c r="J220" s="163" t="s">
        <v>262</v>
      </c>
      <c r="K220" s="164">
        <v>148.096</v>
      </c>
      <c r="L220" s="233">
        <v>0</v>
      </c>
      <c r="M220" s="247"/>
      <c r="N220" s="248">
        <f t="shared" si="35"/>
        <v>0</v>
      </c>
      <c r="O220" s="247"/>
      <c r="P220" s="247"/>
      <c r="Q220" s="247"/>
      <c r="R220" s="134"/>
      <c r="T220" s="165" t="s">
        <v>3</v>
      </c>
      <c r="U220" s="40" t="s">
        <v>36</v>
      </c>
      <c r="V220" s="32"/>
      <c r="W220" s="166">
        <f t="shared" si="36"/>
        <v>0</v>
      </c>
      <c r="X220" s="166">
        <v>0</v>
      </c>
      <c r="Y220" s="166">
        <f t="shared" si="37"/>
        <v>0</v>
      </c>
      <c r="Z220" s="166">
        <v>0</v>
      </c>
      <c r="AA220" s="167">
        <f t="shared" si="38"/>
        <v>0</v>
      </c>
      <c r="AR220" s="14" t="s">
        <v>220</v>
      </c>
      <c r="AT220" s="14" t="s">
        <v>217</v>
      </c>
      <c r="AU220" s="14" t="s">
        <v>80</v>
      </c>
      <c r="AY220" s="14" t="s">
        <v>216</v>
      </c>
      <c r="BE220" s="110">
        <f t="shared" si="39"/>
        <v>0</v>
      </c>
      <c r="BF220" s="110">
        <f t="shared" si="40"/>
        <v>0</v>
      </c>
      <c r="BG220" s="110">
        <f t="shared" si="41"/>
        <v>0</v>
      </c>
      <c r="BH220" s="110">
        <f t="shared" si="42"/>
        <v>0</v>
      </c>
      <c r="BI220" s="110">
        <f t="shared" si="43"/>
        <v>0</v>
      </c>
      <c r="BJ220" s="14" t="s">
        <v>80</v>
      </c>
      <c r="BK220" s="110">
        <f t="shared" si="44"/>
        <v>0</v>
      </c>
      <c r="BL220" s="14" t="s">
        <v>220</v>
      </c>
      <c r="BM220" s="14" t="s">
        <v>342</v>
      </c>
    </row>
    <row r="221" spans="2:65" s="1" customFormat="1" ht="31.5" customHeight="1" x14ac:dyDescent="0.3">
      <c r="B221" s="132"/>
      <c r="C221" s="161" t="s">
        <v>365</v>
      </c>
      <c r="D221" s="161" t="s">
        <v>217</v>
      </c>
      <c r="E221" s="162"/>
      <c r="F221" s="246" t="s">
        <v>366</v>
      </c>
      <c r="G221" s="247"/>
      <c r="H221" s="247"/>
      <c r="I221" s="247"/>
      <c r="J221" s="163" t="s">
        <v>245</v>
      </c>
      <c r="K221" s="164">
        <v>2.476</v>
      </c>
      <c r="L221" s="233">
        <v>0</v>
      </c>
      <c r="M221" s="247"/>
      <c r="N221" s="248">
        <f t="shared" si="35"/>
        <v>0</v>
      </c>
      <c r="O221" s="247"/>
      <c r="P221" s="247"/>
      <c r="Q221" s="247"/>
      <c r="R221" s="134"/>
      <c r="T221" s="165" t="s">
        <v>3</v>
      </c>
      <c r="U221" s="40" t="s">
        <v>36</v>
      </c>
      <c r="V221" s="32"/>
      <c r="W221" s="166">
        <f t="shared" si="36"/>
        <v>0</v>
      </c>
      <c r="X221" s="166">
        <v>1.0530492730209999</v>
      </c>
      <c r="Y221" s="166">
        <f t="shared" si="37"/>
        <v>2.6073499999999958</v>
      </c>
      <c r="Z221" s="166">
        <v>0</v>
      </c>
      <c r="AA221" s="167">
        <f t="shared" si="38"/>
        <v>0</v>
      </c>
      <c r="AR221" s="14" t="s">
        <v>220</v>
      </c>
      <c r="AT221" s="14" t="s">
        <v>217</v>
      </c>
      <c r="AU221" s="14" t="s">
        <v>80</v>
      </c>
      <c r="AY221" s="14" t="s">
        <v>216</v>
      </c>
      <c r="BE221" s="110">
        <f t="shared" si="39"/>
        <v>0</v>
      </c>
      <c r="BF221" s="110">
        <f t="shared" si="40"/>
        <v>0</v>
      </c>
      <c r="BG221" s="110">
        <f t="shared" si="41"/>
        <v>0</v>
      </c>
      <c r="BH221" s="110">
        <f t="shared" si="42"/>
        <v>0</v>
      </c>
      <c r="BI221" s="110">
        <f t="shared" si="43"/>
        <v>0</v>
      </c>
      <c r="BJ221" s="14" t="s">
        <v>80</v>
      </c>
      <c r="BK221" s="110">
        <f t="shared" si="44"/>
        <v>0</v>
      </c>
      <c r="BL221" s="14" t="s">
        <v>220</v>
      </c>
      <c r="BM221" s="14" t="s">
        <v>344</v>
      </c>
    </row>
    <row r="222" spans="2:65" s="1" customFormat="1" ht="31.5" customHeight="1" x14ac:dyDescent="0.3">
      <c r="B222" s="132"/>
      <c r="C222" s="161" t="s">
        <v>367</v>
      </c>
      <c r="D222" s="161" t="s">
        <v>217</v>
      </c>
      <c r="E222" s="162"/>
      <c r="F222" s="246" t="s">
        <v>368</v>
      </c>
      <c r="G222" s="247"/>
      <c r="H222" s="247"/>
      <c r="I222" s="247"/>
      <c r="J222" s="163" t="s">
        <v>369</v>
      </c>
      <c r="K222" s="164">
        <v>9</v>
      </c>
      <c r="L222" s="233">
        <v>0</v>
      </c>
      <c r="M222" s="247"/>
      <c r="N222" s="248">
        <f t="shared" si="35"/>
        <v>0</v>
      </c>
      <c r="O222" s="247"/>
      <c r="P222" s="247"/>
      <c r="Q222" s="247"/>
      <c r="R222" s="134"/>
      <c r="T222" s="165" t="s">
        <v>3</v>
      </c>
      <c r="U222" s="40" t="s">
        <v>36</v>
      </c>
      <c r="V222" s="32"/>
      <c r="W222" s="166">
        <f t="shared" si="36"/>
        <v>0</v>
      </c>
      <c r="X222" s="166">
        <v>3.1269999999999999E-2</v>
      </c>
      <c r="Y222" s="166">
        <f t="shared" si="37"/>
        <v>0.28143000000000001</v>
      </c>
      <c r="Z222" s="166">
        <v>0</v>
      </c>
      <c r="AA222" s="167">
        <f t="shared" si="38"/>
        <v>0</v>
      </c>
      <c r="AR222" s="14" t="s">
        <v>220</v>
      </c>
      <c r="AT222" s="14" t="s">
        <v>217</v>
      </c>
      <c r="AU222" s="14" t="s">
        <v>80</v>
      </c>
      <c r="AY222" s="14" t="s">
        <v>216</v>
      </c>
      <c r="BE222" s="110">
        <f t="shared" si="39"/>
        <v>0</v>
      </c>
      <c r="BF222" s="110">
        <f t="shared" si="40"/>
        <v>0</v>
      </c>
      <c r="BG222" s="110">
        <f t="shared" si="41"/>
        <v>0</v>
      </c>
      <c r="BH222" s="110">
        <f t="shared" si="42"/>
        <v>0</v>
      </c>
      <c r="BI222" s="110">
        <f t="shared" si="43"/>
        <v>0</v>
      </c>
      <c r="BJ222" s="14" t="s">
        <v>80</v>
      </c>
      <c r="BK222" s="110">
        <f t="shared" si="44"/>
        <v>0</v>
      </c>
      <c r="BL222" s="14" t="s">
        <v>220</v>
      </c>
      <c r="BM222" s="14" t="s">
        <v>346</v>
      </c>
    </row>
    <row r="223" spans="2:65" s="1" customFormat="1" ht="31.5" customHeight="1" x14ac:dyDescent="0.3">
      <c r="B223" s="132"/>
      <c r="C223" s="161" t="s">
        <v>370</v>
      </c>
      <c r="D223" s="161" t="s">
        <v>217</v>
      </c>
      <c r="E223" s="162"/>
      <c r="F223" s="246" t="s">
        <v>371</v>
      </c>
      <c r="G223" s="247"/>
      <c r="H223" s="247"/>
      <c r="I223" s="247"/>
      <c r="J223" s="163" t="s">
        <v>219</v>
      </c>
      <c r="K223" s="164">
        <v>16.143999999999998</v>
      </c>
      <c r="L223" s="233">
        <v>0</v>
      </c>
      <c r="M223" s="247"/>
      <c r="N223" s="248">
        <f t="shared" si="35"/>
        <v>0</v>
      </c>
      <c r="O223" s="247"/>
      <c r="P223" s="247"/>
      <c r="Q223" s="247"/>
      <c r="R223" s="134"/>
      <c r="T223" s="165" t="s">
        <v>3</v>
      </c>
      <c r="U223" s="40" t="s">
        <v>36</v>
      </c>
      <c r="V223" s="32"/>
      <c r="W223" s="166">
        <f t="shared" si="36"/>
        <v>0</v>
      </c>
      <c r="X223" s="166">
        <v>2.21200012388503</v>
      </c>
      <c r="Y223" s="166">
        <f t="shared" si="37"/>
        <v>35.71052999999992</v>
      </c>
      <c r="Z223" s="166">
        <v>0</v>
      </c>
      <c r="AA223" s="167">
        <f t="shared" si="38"/>
        <v>0</v>
      </c>
      <c r="AR223" s="14" t="s">
        <v>220</v>
      </c>
      <c r="AT223" s="14" t="s">
        <v>217</v>
      </c>
      <c r="AU223" s="14" t="s">
        <v>80</v>
      </c>
      <c r="AY223" s="14" t="s">
        <v>216</v>
      </c>
      <c r="BE223" s="110">
        <f t="shared" si="39"/>
        <v>0</v>
      </c>
      <c r="BF223" s="110">
        <f t="shared" si="40"/>
        <v>0</v>
      </c>
      <c r="BG223" s="110">
        <f t="shared" si="41"/>
        <v>0</v>
      </c>
      <c r="BH223" s="110">
        <f t="shared" si="42"/>
        <v>0</v>
      </c>
      <c r="BI223" s="110">
        <f t="shared" si="43"/>
        <v>0</v>
      </c>
      <c r="BJ223" s="14" t="s">
        <v>80</v>
      </c>
      <c r="BK223" s="110">
        <f t="shared" si="44"/>
        <v>0</v>
      </c>
      <c r="BL223" s="14" t="s">
        <v>220</v>
      </c>
      <c r="BM223" s="14" t="s">
        <v>348</v>
      </c>
    </row>
    <row r="224" spans="2:65" s="1" customFormat="1" ht="31.5" customHeight="1" x14ac:dyDescent="0.3">
      <c r="B224" s="132"/>
      <c r="C224" s="161" t="s">
        <v>372</v>
      </c>
      <c r="D224" s="161" t="s">
        <v>217</v>
      </c>
      <c r="E224" s="162"/>
      <c r="F224" s="246" t="s">
        <v>373</v>
      </c>
      <c r="G224" s="247"/>
      <c r="H224" s="247"/>
      <c r="I224" s="247"/>
      <c r="J224" s="163" t="s">
        <v>262</v>
      </c>
      <c r="K224" s="164">
        <v>65.941000000000003</v>
      </c>
      <c r="L224" s="233">
        <v>0</v>
      </c>
      <c r="M224" s="247"/>
      <c r="N224" s="248">
        <f t="shared" si="35"/>
        <v>0</v>
      </c>
      <c r="O224" s="247"/>
      <c r="P224" s="247"/>
      <c r="Q224" s="247"/>
      <c r="R224" s="134"/>
      <c r="T224" s="165" t="s">
        <v>3</v>
      </c>
      <c r="U224" s="40" t="s">
        <v>36</v>
      </c>
      <c r="V224" s="32"/>
      <c r="W224" s="166">
        <f t="shared" si="36"/>
        <v>0</v>
      </c>
      <c r="X224" s="166">
        <v>3.41001804643545E-3</v>
      </c>
      <c r="Y224" s="166">
        <f t="shared" si="37"/>
        <v>0.22486</v>
      </c>
      <c r="Z224" s="166">
        <v>0</v>
      </c>
      <c r="AA224" s="167">
        <f t="shared" si="38"/>
        <v>0</v>
      </c>
      <c r="AR224" s="14" t="s">
        <v>220</v>
      </c>
      <c r="AT224" s="14" t="s">
        <v>217</v>
      </c>
      <c r="AU224" s="14" t="s">
        <v>80</v>
      </c>
      <c r="AY224" s="14" t="s">
        <v>216</v>
      </c>
      <c r="BE224" s="110">
        <f t="shared" si="39"/>
        <v>0</v>
      </c>
      <c r="BF224" s="110">
        <f t="shared" si="40"/>
        <v>0</v>
      </c>
      <c r="BG224" s="110">
        <f t="shared" si="41"/>
        <v>0</v>
      </c>
      <c r="BH224" s="110">
        <f t="shared" si="42"/>
        <v>0</v>
      </c>
      <c r="BI224" s="110">
        <f t="shared" si="43"/>
        <v>0</v>
      </c>
      <c r="BJ224" s="14" t="s">
        <v>80</v>
      </c>
      <c r="BK224" s="110">
        <f t="shared" si="44"/>
        <v>0</v>
      </c>
      <c r="BL224" s="14" t="s">
        <v>220</v>
      </c>
      <c r="BM224" s="14" t="s">
        <v>351</v>
      </c>
    </row>
    <row r="225" spans="2:65" s="1" customFormat="1" ht="31.5" customHeight="1" x14ac:dyDescent="0.3">
      <c r="B225" s="132"/>
      <c r="C225" s="161" t="s">
        <v>374</v>
      </c>
      <c r="D225" s="161" t="s">
        <v>217</v>
      </c>
      <c r="E225" s="162"/>
      <c r="F225" s="246" t="s">
        <v>375</v>
      </c>
      <c r="G225" s="247"/>
      <c r="H225" s="247"/>
      <c r="I225" s="247"/>
      <c r="J225" s="163" t="s">
        <v>262</v>
      </c>
      <c r="K225" s="164">
        <v>65.941000000000003</v>
      </c>
      <c r="L225" s="233">
        <v>0</v>
      </c>
      <c r="M225" s="247"/>
      <c r="N225" s="248">
        <f t="shared" si="35"/>
        <v>0</v>
      </c>
      <c r="O225" s="247"/>
      <c r="P225" s="247"/>
      <c r="Q225" s="247"/>
      <c r="R225" s="134"/>
      <c r="T225" s="165" t="s">
        <v>3</v>
      </c>
      <c r="U225" s="40" t="s">
        <v>36</v>
      </c>
      <c r="V225" s="32"/>
      <c r="W225" s="166">
        <f t="shared" si="36"/>
        <v>0</v>
      </c>
      <c r="X225" s="166">
        <v>0</v>
      </c>
      <c r="Y225" s="166">
        <f t="shared" si="37"/>
        <v>0</v>
      </c>
      <c r="Z225" s="166">
        <v>0</v>
      </c>
      <c r="AA225" s="167">
        <f t="shared" si="38"/>
        <v>0</v>
      </c>
      <c r="AR225" s="14" t="s">
        <v>220</v>
      </c>
      <c r="AT225" s="14" t="s">
        <v>217</v>
      </c>
      <c r="AU225" s="14" t="s">
        <v>80</v>
      </c>
      <c r="AY225" s="14" t="s">
        <v>216</v>
      </c>
      <c r="BE225" s="110">
        <f t="shared" si="39"/>
        <v>0</v>
      </c>
      <c r="BF225" s="110">
        <f t="shared" si="40"/>
        <v>0</v>
      </c>
      <c r="BG225" s="110">
        <f t="shared" si="41"/>
        <v>0</v>
      </c>
      <c r="BH225" s="110">
        <f t="shared" si="42"/>
        <v>0</v>
      </c>
      <c r="BI225" s="110">
        <f t="shared" si="43"/>
        <v>0</v>
      </c>
      <c r="BJ225" s="14" t="s">
        <v>80</v>
      </c>
      <c r="BK225" s="110">
        <f t="shared" si="44"/>
        <v>0</v>
      </c>
      <c r="BL225" s="14" t="s">
        <v>220</v>
      </c>
      <c r="BM225" s="14" t="s">
        <v>353</v>
      </c>
    </row>
    <row r="226" spans="2:65" s="1" customFormat="1" ht="31.5" customHeight="1" x14ac:dyDescent="0.3">
      <c r="B226" s="132"/>
      <c r="C226" s="161" t="s">
        <v>376</v>
      </c>
      <c r="D226" s="161" t="s">
        <v>217</v>
      </c>
      <c r="E226" s="162"/>
      <c r="F226" s="246" t="s">
        <v>377</v>
      </c>
      <c r="G226" s="247"/>
      <c r="H226" s="247"/>
      <c r="I226" s="247"/>
      <c r="J226" s="163" t="s">
        <v>245</v>
      </c>
      <c r="K226" s="164">
        <v>0.873</v>
      </c>
      <c r="L226" s="233">
        <v>0</v>
      </c>
      <c r="M226" s="247"/>
      <c r="N226" s="248">
        <f t="shared" si="35"/>
        <v>0</v>
      </c>
      <c r="O226" s="247"/>
      <c r="P226" s="247"/>
      <c r="Q226" s="247"/>
      <c r="R226" s="134"/>
      <c r="T226" s="165" t="s">
        <v>3</v>
      </c>
      <c r="U226" s="40" t="s">
        <v>36</v>
      </c>
      <c r="V226" s="32"/>
      <c r="W226" s="166">
        <f t="shared" si="36"/>
        <v>0</v>
      </c>
      <c r="X226" s="166">
        <v>1.0168384879725101</v>
      </c>
      <c r="Y226" s="166">
        <f t="shared" si="37"/>
        <v>0.88770000000000127</v>
      </c>
      <c r="Z226" s="166">
        <v>0</v>
      </c>
      <c r="AA226" s="167">
        <f t="shared" si="38"/>
        <v>0</v>
      </c>
      <c r="AR226" s="14" t="s">
        <v>220</v>
      </c>
      <c r="AT226" s="14" t="s">
        <v>217</v>
      </c>
      <c r="AU226" s="14" t="s">
        <v>80</v>
      </c>
      <c r="AY226" s="14" t="s">
        <v>216</v>
      </c>
      <c r="BE226" s="110">
        <f t="shared" si="39"/>
        <v>0</v>
      </c>
      <c r="BF226" s="110">
        <f t="shared" si="40"/>
        <v>0</v>
      </c>
      <c r="BG226" s="110">
        <f t="shared" si="41"/>
        <v>0</v>
      </c>
      <c r="BH226" s="110">
        <f t="shared" si="42"/>
        <v>0</v>
      </c>
      <c r="BI226" s="110">
        <f t="shared" si="43"/>
        <v>0</v>
      </c>
      <c r="BJ226" s="14" t="s">
        <v>80</v>
      </c>
      <c r="BK226" s="110">
        <f t="shared" si="44"/>
        <v>0</v>
      </c>
      <c r="BL226" s="14" t="s">
        <v>220</v>
      </c>
      <c r="BM226" s="14" t="s">
        <v>355</v>
      </c>
    </row>
    <row r="227" spans="2:65" s="1" customFormat="1" ht="31.5" customHeight="1" x14ac:dyDescent="0.3">
      <c r="B227" s="132"/>
      <c r="C227" s="161" t="s">
        <v>378</v>
      </c>
      <c r="D227" s="161" t="s">
        <v>217</v>
      </c>
      <c r="E227" s="162"/>
      <c r="F227" s="246" t="s">
        <v>379</v>
      </c>
      <c r="G227" s="247"/>
      <c r="H227" s="247"/>
      <c r="I227" s="247"/>
      <c r="J227" s="163" t="s">
        <v>219</v>
      </c>
      <c r="K227" s="164">
        <v>1.5509999999999999</v>
      </c>
      <c r="L227" s="233">
        <v>0</v>
      </c>
      <c r="M227" s="247"/>
      <c r="N227" s="248">
        <f t="shared" si="35"/>
        <v>0</v>
      </c>
      <c r="O227" s="247"/>
      <c r="P227" s="247"/>
      <c r="Q227" s="247"/>
      <c r="R227" s="134"/>
      <c r="T227" s="165" t="s">
        <v>3</v>
      </c>
      <c r="U227" s="40" t="s">
        <v>36</v>
      </c>
      <c r="V227" s="32"/>
      <c r="W227" s="166">
        <f t="shared" si="36"/>
        <v>0</v>
      </c>
      <c r="X227" s="166">
        <v>2.1941521598968401</v>
      </c>
      <c r="Y227" s="166">
        <f t="shared" si="37"/>
        <v>3.4031299999999987</v>
      </c>
      <c r="Z227" s="166">
        <v>0</v>
      </c>
      <c r="AA227" s="167">
        <f t="shared" si="38"/>
        <v>0</v>
      </c>
      <c r="AR227" s="14" t="s">
        <v>220</v>
      </c>
      <c r="AT227" s="14" t="s">
        <v>217</v>
      </c>
      <c r="AU227" s="14" t="s">
        <v>80</v>
      </c>
      <c r="AY227" s="14" t="s">
        <v>216</v>
      </c>
      <c r="BE227" s="110">
        <f t="shared" si="39"/>
        <v>0</v>
      </c>
      <c r="BF227" s="110">
        <f t="shared" si="40"/>
        <v>0</v>
      </c>
      <c r="BG227" s="110">
        <f t="shared" si="41"/>
        <v>0</v>
      </c>
      <c r="BH227" s="110">
        <f t="shared" si="42"/>
        <v>0</v>
      </c>
      <c r="BI227" s="110">
        <f t="shared" si="43"/>
        <v>0</v>
      </c>
      <c r="BJ227" s="14" t="s">
        <v>80</v>
      </c>
      <c r="BK227" s="110">
        <f t="shared" si="44"/>
        <v>0</v>
      </c>
      <c r="BL227" s="14" t="s">
        <v>220</v>
      </c>
      <c r="BM227" s="14" t="s">
        <v>357</v>
      </c>
    </row>
    <row r="228" spans="2:65" s="1" customFormat="1" ht="31.5" customHeight="1" x14ac:dyDescent="0.3">
      <c r="B228" s="132"/>
      <c r="C228" s="161" t="s">
        <v>380</v>
      </c>
      <c r="D228" s="161" t="s">
        <v>217</v>
      </c>
      <c r="E228" s="162"/>
      <c r="F228" s="246" t="s">
        <v>381</v>
      </c>
      <c r="G228" s="247"/>
      <c r="H228" s="247"/>
      <c r="I228" s="247"/>
      <c r="J228" s="163" t="s">
        <v>369</v>
      </c>
      <c r="K228" s="164">
        <v>8.6999999999999993</v>
      </c>
      <c r="L228" s="233">
        <v>0</v>
      </c>
      <c r="M228" s="247"/>
      <c r="N228" s="248">
        <f t="shared" si="35"/>
        <v>0</v>
      </c>
      <c r="O228" s="247"/>
      <c r="P228" s="247"/>
      <c r="Q228" s="247"/>
      <c r="R228" s="134"/>
      <c r="T228" s="165" t="s">
        <v>3</v>
      </c>
      <c r="U228" s="40" t="s">
        <v>36</v>
      </c>
      <c r="V228" s="32"/>
      <c r="W228" s="166">
        <f t="shared" si="36"/>
        <v>0</v>
      </c>
      <c r="X228" s="166">
        <v>9.9099999999999994E-2</v>
      </c>
      <c r="Y228" s="166">
        <f t="shared" si="37"/>
        <v>0.86216999999999988</v>
      </c>
      <c r="Z228" s="166">
        <v>0</v>
      </c>
      <c r="AA228" s="167">
        <f t="shared" si="38"/>
        <v>0</v>
      </c>
      <c r="AR228" s="14" t="s">
        <v>220</v>
      </c>
      <c r="AT228" s="14" t="s">
        <v>217</v>
      </c>
      <c r="AU228" s="14" t="s">
        <v>80</v>
      </c>
      <c r="AY228" s="14" t="s">
        <v>216</v>
      </c>
      <c r="BE228" s="110">
        <f t="shared" si="39"/>
        <v>0</v>
      </c>
      <c r="BF228" s="110">
        <f t="shared" si="40"/>
        <v>0</v>
      </c>
      <c r="BG228" s="110">
        <f t="shared" si="41"/>
        <v>0</v>
      </c>
      <c r="BH228" s="110">
        <f t="shared" si="42"/>
        <v>0</v>
      </c>
      <c r="BI228" s="110">
        <f t="shared" si="43"/>
        <v>0</v>
      </c>
      <c r="BJ228" s="14" t="s">
        <v>80</v>
      </c>
      <c r="BK228" s="110">
        <f t="shared" si="44"/>
        <v>0</v>
      </c>
      <c r="BL228" s="14" t="s">
        <v>220</v>
      </c>
      <c r="BM228" s="14" t="s">
        <v>359</v>
      </c>
    </row>
    <row r="229" spans="2:65" s="1" customFormat="1" ht="31.5" customHeight="1" x14ac:dyDescent="0.3">
      <c r="B229" s="132"/>
      <c r="C229" s="161" t="s">
        <v>382</v>
      </c>
      <c r="D229" s="161" t="s">
        <v>217</v>
      </c>
      <c r="E229" s="162"/>
      <c r="F229" s="246" t="s">
        <v>383</v>
      </c>
      <c r="G229" s="247"/>
      <c r="H229" s="247"/>
      <c r="I229" s="247"/>
      <c r="J229" s="163" t="s">
        <v>262</v>
      </c>
      <c r="K229" s="164">
        <v>12.375</v>
      </c>
      <c r="L229" s="233">
        <v>0</v>
      </c>
      <c r="M229" s="247"/>
      <c r="N229" s="248">
        <f t="shared" si="35"/>
        <v>0</v>
      </c>
      <c r="O229" s="247"/>
      <c r="P229" s="247"/>
      <c r="Q229" s="247"/>
      <c r="R229" s="134"/>
      <c r="T229" s="165" t="s">
        <v>3</v>
      </c>
      <c r="U229" s="40" t="s">
        <v>36</v>
      </c>
      <c r="V229" s="32"/>
      <c r="W229" s="166">
        <f t="shared" si="36"/>
        <v>0</v>
      </c>
      <c r="X229" s="166">
        <v>4.3103030303030298E-3</v>
      </c>
      <c r="Y229" s="166">
        <f t="shared" si="37"/>
        <v>5.3339999999999992E-2</v>
      </c>
      <c r="Z229" s="166">
        <v>0</v>
      </c>
      <c r="AA229" s="167">
        <f t="shared" si="38"/>
        <v>0</v>
      </c>
      <c r="AR229" s="14" t="s">
        <v>220</v>
      </c>
      <c r="AT229" s="14" t="s">
        <v>217</v>
      </c>
      <c r="AU229" s="14" t="s">
        <v>80</v>
      </c>
      <c r="AY229" s="14" t="s">
        <v>216</v>
      </c>
      <c r="BE229" s="110">
        <f t="shared" si="39"/>
        <v>0</v>
      </c>
      <c r="BF229" s="110">
        <f t="shared" si="40"/>
        <v>0</v>
      </c>
      <c r="BG229" s="110">
        <f t="shared" si="41"/>
        <v>0</v>
      </c>
      <c r="BH229" s="110">
        <f t="shared" si="42"/>
        <v>0</v>
      </c>
      <c r="BI229" s="110">
        <f t="shared" si="43"/>
        <v>0</v>
      </c>
      <c r="BJ229" s="14" t="s">
        <v>80</v>
      </c>
      <c r="BK229" s="110">
        <f t="shared" si="44"/>
        <v>0</v>
      </c>
      <c r="BL229" s="14" t="s">
        <v>220</v>
      </c>
      <c r="BM229" s="14" t="s">
        <v>361</v>
      </c>
    </row>
    <row r="230" spans="2:65" s="1" customFormat="1" ht="31.5" customHeight="1" x14ac:dyDescent="0.3">
      <c r="B230" s="132"/>
      <c r="C230" s="161" t="s">
        <v>384</v>
      </c>
      <c r="D230" s="161" t="s">
        <v>217</v>
      </c>
      <c r="E230" s="162"/>
      <c r="F230" s="246" t="s">
        <v>385</v>
      </c>
      <c r="G230" s="247"/>
      <c r="H230" s="247"/>
      <c r="I230" s="247"/>
      <c r="J230" s="163" t="s">
        <v>262</v>
      </c>
      <c r="K230" s="164">
        <v>12.375</v>
      </c>
      <c r="L230" s="233">
        <v>0</v>
      </c>
      <c r="M230" s="247"/>
      <c r="N230" s="248">
        <f t="shared" si="35"/>
        <v>0</v>
      </c>
      <c r="O230" s="247"/>
      <c r="P230" s="247"/>
      <c r="Q230" s="247"/>
      <c r="R230" s="134"/>
      <c r="T230" s="165" t="s">
        <v>3</v>
      </c>
      <c r="U230" s="40" t="s">
        <v>36</v>
      </c>
      <c r="V230" s="32"/>
      <c r="W230" s="166">
        <f t="shared" si="36"/>
        <v>0</v>
      </c>
      <c r="X230" s="166">
        <v>0</v>
      </c>
      <c r="Y230" s="166">
        <f t="shared" si="37"/>
        <v>0</v>
      </c>
      <c r="Z230" s="166">
        <v>0</v>
      </c>
      <c r="AA230" s="167">
        <f t="shared" si="38"/>
        <v>0</v>
      </c>
      <c r="AR230" s="14" t="s">
        <v>220</v>
      </c>
      <c r="AT230" s="14" t="s">
        <v>217</v>
      </c>
      <c r="AU230" s="14" t="s">
        <v>80</v>
      </c>
      <c r="AY230" s="14" t="s">
        <v>216</v>
      </c>
      <c r="BE230" s="110">
        <f t="shared" si="39"/>
        <v>0</v>
      </c>
      <c r="BF230" s="110">
        <f t="shared" si="40"/>
        <v>0</v>
      </c>
      <c r="BG230" s="110">
        <f t="shared" si="41"/>
        <v>0</v>
      </c>
      <c r="BH230" s="110">
        <f t="shared" si="42"/>
        <v>0</v>
      </c>
      <c r="BI230" s="110">
        <f t="shared" si="43"/>
        <v>0</v>
      </c>
      <c r="BJ230" s="14" t="s">
        <v>80</v>
      </c>
      <c r="BK230" s="110">
        <f t="shared" si="44"/>
        <v>0</v>
      </c>
      <c r="BL230" s="14" t="s">
        <v>220</v>
      </c>
      <c r="BM230" s="14" t="s">
        <v>363</v>
      </c>
    </row>
    <row r="231" spans="2:65" s="10" customFormat="1" ht="29.85" customHeight="1" x14ac:dyDescent="0.3">
      <c r="B231" s="150"/>
      <c r="C231" s="151"/>
      <c r="D231" s="160" t="s">
        <v>173</v>
      </c>
      <c r="E231" s="160"/>
      <c r="F231" s="160"/>
      <c r="G231" s="160"/>
      <c r="H231" s="160"/>
      <c r="I231" s="160"/>
      <c r="J231" s="160"/>
      <c r="K231" s="160"/>
      <c r="L231" s="160"/>
      <c r="M231" s="160"/>
      <c r="N231" s="242">
        <f>BK231</f>
        <v>0</v>
      </c>
      <c r="O231" s="243"/>
      <c r="P231" s="243"/>
      <c r="Q231" s="243"/>
      <c r="R231" s="153"/>
      <c r="T231" s="154"/>
      <c r="U231" s="151"/>
      <c r="V231" s="151"/>
      <c r="W231" s="155">
        <f>SUM(W232:W236)</f>
        <v>0</v>
      </c>
      <c r="X231" s="151"/>
      <c r="Y231" s="155">
        <f>SUM(Y232:Y236)</f>
        <v>7.5520400000000034</v>
      </c>
      <c r="Z231" s="151"/>
      <c r="AA231" s="156">
        <f>SUM(AA232:AA236)</f>
        <v>0</v>
      </c>
      <c r="AR231" s="157" t="s">
        <v>76</v>
      </c>
      <c r="AT231" s="158" t="s">
        <v>68</v>
      </c>
      <c r="AU231" s="158" t="s">
        <v>76</v>
      </c>
      <c r="AY231" s="157" t="s">
        <v>216</v>
      </c>
      <c r="BK231" s="159">
        <f>SUM(BK232:BK236)</f>
        <v>0</v>
      </c>
    </row>
    <row r="232" spans="2:65" s="1" customFormat="1" ht="44.25" customHeight="1" x14ac:dyDescent="0.3">
      <c r="B232" s="132"/>
      <c r="C232" s="161" t="s">
        <v>386</v>
      </c>
      <c r="D232" s="161" t="s">
        <v>217</v>
      </c>
      <c r="E232" s="162"/>
      <c r="F232" s="246" t="s">
        <v>387</v>
      </c>
      <c r="G232" s="247"/>
      <c r="H232" s="247"/>
      <c r="I232" s="247"/>
      <c r="J232" s="163" t="s">
        <v>262</v>
      </c>
      <c r="K232" s="164">
        <v>16.065000000000001</v>
      </c>
      <c r="L232" s="233">
        <v>0</v>
      </c>
      <c r="M232" s="247"/>
      <c r="N232" s="248">
        <f>ROUND(L232*K232,2)</f>
        <v>0</v>
      </c>
      <c r="O232" s="247"/>
      <c r="P232" s="247"/>
      <c r="Q232" s="247"/>
      <c r="R232" s="134"/>
      <c r="T232" s="165" t="s">
        <v>3</v>
      </c>
      <c r="U232" s="40" t="s">
        <v>36</v>
      </c>
      <c r="V232" s="32"/>
      <c r="W232" s="166">
        <f>V232*K232</f>
        <v>0</v>
      </c>
      <c r="X232" s="166">
        <v>0.14168004979769699</v>
      </c>
      <c r="Y232" s="166">
        <f>X232*K232</f>
        <v>2.2760900000000026</v>
      </c>
      <c r="Z232" s="166">
        <v>0</v>
      </c>
      <c r="AA232" s="167">
        <f>Z232*K232</f>
        <v>0</v>
      </c>
      <c r="AR232" s="14" t="s">
        <v>220</v>
      </c>
      <c r="AT232" s="14" t="s">
        <v>217</v>
      </c>
      <c r="AU232" s="14" t="s">
        <v>80</v>
      </c>
      <c r="AY232" s="14" t="s">
        <v>216</v>
      </c>
      <c r="BE232" s="110">
        <f>IF(U232="základná",N232,0)</f>
        <v>0</v>
      </c>
      <c r="BF232" s="110">
        <f>IF(U232="znížená",N232,0)</f>
        <v>0</v>
      </c>
      <c r="BG232" s="110">
        <f>IF(U232="zákl. prenesená",N232,0)</f>
        <v>0</v>
      </c>
      <c r="BH232" s="110">
        <f>IF(U232="zníž. prenesená",N232,0)</f>
        <v>0</v>
      </c>
      <c r="BI232" s="110">
        <f>IF(U232="nulová",N232,0)</f>
        <v>0</v>
      </c>
      <c r="BJ232" s="14" t="s">
        <v>80</v>
      </c>
      <c r="BK232" s="110">
        <f>ROUND(L232*K232,2)</f>
        <v>0</v>
      </c>
      <c r="BL232" s="14" t="s">
        <v>220</v>
      </c>
      <c r="BM232" s="14" t="s">
        <v>365</v>
      </c>
    </row>
    <row r="233" spans="2:65" s="1" customFormat="1" ht="22.5" customHeight="1" x14ac:dyDescent="0.3">
      <c r="B233" s="132"/>
      <c r="C233" s="161" t="s">
        <v>388</v>
      </c>
      <c r="D233" s="161" t="s">
        <v>217</v>
      </c>
      <c r="E233" s="162"/>
      <c r="F233" s="246" t="s">
        <v>389</v>
      </c>
      <c r="G233" s="247"/>
      <c r="H233" s="247"/>
      <c r="I233" s="247"/>
      <c r="J233" s="163" t="s">
        <v>262</v>
      </c>
      <c r="K233" s="164">
        <v>20.216999999999999</v>
      </c>
      <c r="L233" s="233">
        <v>0</v>
      </c>
      <c r="M233" s="247"/>
      <c r="N233" s="248">
        <f>ROUND(L233*K233,2)</f>
        <v>0</v>
      </c>
      <c r="O233" s="247"/>
      <c r="P233" s="247"/>
      <c r="Q233" s="247"/>
      <c r="R233" s="134"/>
      <c r="T233" s="165" t="s">
        <v>3</v>
      </c>
      <c r="U233" s="40" t="s">
        <v>36</v>
      </c>
      <c r="V233" s="32"/>
      <c r="W233" s="166">
        <f>V233*K233</f>
        <v>0</v>
      </c>
      <c r="X233" s="166">
        <v>0</v>
      </c>
      <c r="Y233" s="166">
        <f>X233*K233</f>
        <v>0</v>
      </c>
      <c r="Z233" s="166">
        <v>0</v>
      </c>
      <c r="AA233" s="167">
        <f>Z233*K233</f>
        <v>0</v>
      </c>
      <c r="AR233" s="14" t="s">
        <v>220</v>
      </c>
      <c r="AT233" s="14" t="s">
        <v>217</v>
      </c>
      <c r="AU233" s="14" t="s">
        <v>80</v>
      </c>
      <c r="AY233" s="14" t="s">
        <v>216</v>
      </c>
      <c r="BE233" s="110">
        <f>IF(U233="základná",N233,0)</f>
        <v>0</v>
      </c>
      <c r="BF233" s="110">
        <f>IF(U233="znížená",N233,0)</f>
        <v>0</v>
      </c>
      <c r="BG233" s="110">
        <f>IF(U233="zákl. prenesená",N233,0)</f>
        <v>0</v>
      </c>
      <c r="BH233" s="110">
        <f>IF(U233="zníž. prenesená",N233,0)</f>
        <v>0</v>
      </c>
      <c r="BI233" s="110">
        <f>IF(U233="nulová",N233,0)</f>
        <v>0</v>
      </c>
      <c r="BJ233" s="14" t="s">
        <v>80</v>
      </c>
      <c r="BK233" s="110">
        <f>ROUND(L233*K233,2)</f>
        <v>0</v>
      </c>
      <c r="BL233" s="14" t="s">
        <v>220</v>
      </c>
      <c r="BM233" s="14" t="s">
        <v>367</v>
      </c>
    </row>
    <row r="234" spans="2:65" s="1" customFormat="1" ht="44.25" customHeight="1" x14ac:dyDescent="0.3">
      <c r="B234" s="132"/>
      <c r="C234" s="161" t="s">
        <v>390</v>
      </c>
      <c r="D234" s="161" t="s">
        <v>217</v>
      </c>
      <c r="E234" s="162"/>
      <c r="F234" s="246" t="s">
        <v>391</v>
      </c>
      <c r="G234" s="247"/>
      <c r="H234" s="247"/>
      <c r="I234" s="247"/>
      <c r="J234" s="163" t="s">
        <v>262</v>
      </c>
      <c r="K234" s="164">
        <v>13.388</v>
      </c>
      <c r="L234" s="233">
        <v>0</v>
      </c>
      <c r="M234" s="247"/>
      <c r="N234" s="248">
        <f>ROUND(L234*K234,2)</f>
        <v>0</v>
      </c>
      <c r="O234" s="247"/>
      <c r="P234" s="247"/>
      <c r="Q234" s="247"/>
      <c r="R234" s="134"/>
      <c r="T234" s="165" t="s">
        <v>3</v>
      </c>
      <c r="U234" s="40" t="s">
        <v>36</v>
      </c>
      <c r="V234" s="32"/>
      <c r="W234" s="166">
        <f>V234*K234</f>
        <v>0</v>
      </c>
      <c r="X234" s="166">
        <v>0.24288019121601401</v>
      </c>
      <c r="Y234" s="166">
        <f>X234*K234</f>
        <v>3.2516799999999955</v>
      </c>
      <c r="Z234" s="166">
        <v>0</v>
      </c>
      <c r="AA234" s="167">
        <f>Z234*K234</f>
        <v>0</v>
      </c>
      <c r="AR234" s="14" t="s">
        <v>220</v>
      </c>
      <c r="AT234" s="14" t="s">
        <v>217</v>
      </c>
      <c r="AU234" s="14" t="s">
        <v>80</v>
      </c>
      <c r="AY234" s="14" t="s">
        <v>216</v>
      </c>
      <c r="BE234" s="110">
        <f>IF(U234="základná",N234,0)</f>
        <v>0</v>
      </c>
      <c r="BF234" s="110">
        <f>IF(U234="znížená",N234,0)</f>
        <v>0</v>
      </c>
      <c r="BG234" s="110">
        <f>IF(U234="zákl. prenesená",N234,0)</f>
        <v>0</v>
      </c>
      <c r="BH234" s="110">
        <f>IF(U234="zníž. prenesená",N234,0)</f>
        <v>0</v>
      </c>
      <c r="BI234" s="110">
        <f>IF(U234="nulová",N234,0)</f>
        <v>0</v>
      </c>
      <c r="BJ234" s="14" t="s">
        <v>80</v>
      </c>
      <c r="BK234" s="110">
        <f>ROUND(L234*K234,2)</f>
        <v>0</v>
      </c>
      <c r="BL234" s="14" t="s">
        <v>220</v>
      </c>
      <c r="BM234" s="14" t="s">
        <v>370</v>
      </c>
    </row>
    <row r="235" spans="2:65" s="1" customFormat="1" ht="31.5" customHeight="1" x14ac:dyDescent="0.3">
      <c r="B235" s="132"/>
      <c r="C235" s="161" t="s">
        <v>392</v>
      </c>
      <c r="D235" s="161" t="s">
        <v>217</v>
      </c>
      <c r="E235" s="162"/>
      <c r="F235" s="246" t="s">
        <v>393</v>
      </c>
      <c r="G235" s="247"/>
      <c r="H235" s="247"/>
      <c r="I235" s="247"/>
      <c r="J235" s="163" t="s">
        <v>262</v>
      </c>
      <c r="K235" s="164">
        <v>13.388</v>
      </c>
      <c r="L235" s="233">
        <v>0</v>
      </c>
      <c r="M235" s="247"/>
      <c r="N235" s="248">
        <f>ROUND(L235*K235,2)</f>
        <v>0</v>
      </c>
      <c r="O235" s="247"/>
      <c r="P235" s="247"/>
      <c r="Q235" s="247"/>
      <c r="R235" s="134"/>
      <c r="T235" s="165" t="s">
        <v>3</v>
      </c>
      <c r="U235" s="40" t="s">
        <v>36</v>
      </c>
      <c r="V235" s="32"/>
      <c r="W235" s="166">
        <f>V235*K235</f>
        <v>0</v>
      </c>
      <c r="X235" s="166">
        <v>0.151200328652525</v>
      </c>
      <c r="Y235" s="166">
        <f>X235*K235</f>
        <v>2.0242700000000049</v>
      </c>
      <c r="Z235" s="166">
        <v>0</v>
      </c>
      <c r="AA235" s="167">
        <f>Z235*K235</f>
        <v>0</v>
      </c>
      <c r="AR235" s="14" t="s">
        <v>220</v>
      </c>
      <c r="AT235" s="14" t="s">
        <v>217</v>
      </c>
      <c r="AU235" s="14" t="s">
        <v>80</v>
      </c>
      <c r="AY235" s="14" t="s">
        <v>216</v>
      </c>
      <c r="BE235" s="110">
        <f>IF(U235="základná",N235,0)</f>
        <v>0</v>
      </c>
      <c r="BF235" s="110">
        <f>IF(U235="znížená",N235,0)</f>
        <v>0</v>
      </c>
      <c r="BG235" s="110">
        <f>IF(U235="zákl. prenesená",N235,0)</f>
        <v>0</v>
      </c>
      <c r="BH235" s="110">
        <f>IF(U235="zníž. prenesená",N235,0)</f>
        <v>0</v>
      </c>
      <c r="BI235" s="110">
        <f>IF(U235="nulová",N235,0)</f>
        <v>0</v>
      </c>
      <c r="BJ235" s="14" t="s">
        <v>80</v>
      </c>
      <c r="BK235" s="110">
        <f>ROUND(L235*K235,2)</f>
        <v>0</v>
      </c>
      <c r="BL235" s="14" t="s">
        <v>220</v>
      </c>
      <c r="BM235" s="14" t="s">
        <v>372</v>
      </c>
    </row>
    <row r="236" spans="2:65" s="1" customFormat="1" ht="22.5" customHeight="1" x14ac:dyDescent="0.3">
      <c r="B236" s="132"/>
      <c r="C236" s="168" t="s">
        <v>394</v>
      </c>
      <c r="D236" s="168" t="s">
        <v>250</v>
      </c>
      <c r="E236" s="169"/>
      <c r="F236" s="251" t="s">
        <v>395</v>
      </c>
      <c r="G236" s="252"/>
      <c r="H236" s="252"/>
      <c r="I236" s="252"/>
      <c r="J236" s="170" t="s">
        <v>262</v>
      </c>
      <c r="K236" s="171">
        <v>14.057</v>
      </c>
      <c r="L236" s="253">
        <v>0</v>
      </c>
      <c r="M236" s="252"/>
      <c r="N236" s="254">
        <f>ROUND(L236*K236,2)</f>
        <v>0</v>
      </c>
      <c r="O236" s="247"/>
      <c r="P236" s="247"/>
      <c r="Q236" s="247"/>
      <c r="R236" s="134"/>
      <c r="T236" s="165" t="s">
        <v>3</v>
      </c>
      <c r="U236" s="40" t="s">
        <v>36</v>
      </c>
      <c r="V236" s="32"/>
      <c r="W236" s="166">
        <f>V236*K236</f>
        <v>0</v>
      </c>
      <c r="X236" s="166">
        <v>0</v>
      </c>
      <c r="Y236" s="166">
        <f>X236*K236</f>
        <v>0</v>
      </c>
      <c r="Z236" s="166">
        <v>0</v>
      </c>
      <c r="AA236" s="167">
        <f>Z236*K236</f>
        <v>0</v>
      </c>
      <c r="AR236" s="14" t="s">
        <v>230</v>
      </c>
      <c r="AT236" s="14" t="s">
        <v>250</v>
      </c>
      <c r="AU236" s="14" t="s">
        <v>80</v>
      </c>
      <c r="AY236" s="14" t="s">
        <v>216</v>
      </c>
      <c r="BE236" s="110">
        <f>IF(U236="základná",N236,0)</f>
        <v>0</v>
      </c>
      <c r="BF236" s="110">
        <f>IF(U236="znížená",N236,0)</f>
        <v>0</v>
      </c>
      <c r="BG236" s="110">
        <f>IF(U236="zákl. prenesená",N236,0)</f>
        <v>0</v>
      </c>
      <c r="BH236" s="110">
        <f>IF(U236="zníž. prenesená",N236,0)</f>
        <v>0</v>
      </c>
      <c r="BI236" s="110">
        <f>IF(U236="nulová",N236,0)</f>
        <v>0</v>
      </c>
      <c r="BJ236" s="14" t="s">
        <v>80</v>
      </c>
      <c r="BK236" s="110">
        <f>ROUND(L236*K236,2)</f>
        <v>0</v>
      </c>
      <c r="BL236" s="14" t="s">
        <v>220</v>
      </c>
      <c r="BM236" s="14" t="s">
        <v>374</v>
      </c>
    </row>
    <row r="237" spans="2:65" s="10" customFormat="1" ht="29.85" customHeight="1" x14ac:dyDescent="0.3">
      <c r="B237" s="150"/>
      <c r="C237" s="151"/>
      <c r="D237" s="160" t="s">
        <v>174</v>
      </c>
      <c r="E237" s="160"/>
      <c r="F237" s="160"/>
      <c r="G237" s="160"/>
      <c r="H237" s="160"/>
      <c r="I237" s="160"/>
      <c r="J237" s="160"/>
      <c r="K237" s="160"/>
      <c r="L237" s="160"/>
      <c r="M237" s="160"/>
      <c r="N237" s="242">
        <f>BK237</f>
        <v>0</v>
      </c>
      <c r="O237" s="243"/>
      <c r="P237" s="243"/>
      <c r="Q237" s="243"/>
      <c r="R237" s="153"/>
      <c r="T237" s="154"/>
      <c r="U237" s="151"/>
      <c r="V237" s="151"/>
      <c r="W237" s="155">
        <f>SUM(W238:W277)</f>
        <v>0</v>
      </c>
      <c r="X237" s="151"/>
      <c r="Y237" s="155">
        <f>SUM(Y238:Y277)</f>
        <v>577.27520661320773</v>
      </c>
      <c r="Z237" s="151"/>
      <c r="AA237" s="156">
        <f>SUM(AA238:AA277)</f>
        <v>0</v>
      </c>
      <c r="AR237" s="157" t="s">
        <v>76</v>
      </c>
      <c r="AT237" s="158" t="s">
        <v>68</v>
      </c>
      <c r="AU237" s="158" t="s">
        <v>76</v>
      </c>
      <c r="AY237" s="157" t="s">
        <v>216</v>
      </c>
      <c r="BK237" s="159">
        <f>SUM(BK238:BK277)</f>
        <v>0</v>
      </c>
    </row>
    <row r="238" spans="2:65" s="1" customFormat="1" ht="44.25" customHeight="1" x14ac:dyDescent="0.3">
      <c r="B238" s="132"/>
      <c r="C238" s="161" t="s">
        <v>396</v>
      </c>
      <c r="D238" s="161" t="s">
        <v>217</v>
      </c>
      <c r="E238" s="162"/>
      <c r="F238" s="246" t="s">
        <v>397</v>
      </c>
      <c r="G238" s="247"/>
      <c r="H238" s="247"/>
      <c r="I238" s="247"/>
      <c r="J238" s="163" t="s">
        <v>262</v>
      </c>
      <c r="K238" s="164">
        <v>179.64</v>
      </c>
      <c r="L238" s="233">
        <v>0</v>
      </c>
      <c r="M238" s="247"/>
      <c r="N238" s="248">
        <f t="shared" ref="N238:N277" si="45">ROUND(L238*K238,2)</f>
        <v>0</v>
      </c>
      <c r="O238" s="247"/>
      <c r="P238" s="247"/>
      <c r="Q238" s="247"/>
      <c r="R238" s="134"/>
      <c r="T238" s="165" t="s">
        <v>3</v>
      </c>
      <c r="U238" s="40" t="s">
        <v>36</v>
      </c>
      <c r="V238" s="32"/>
      <c r="W238" s="166">
        <f t="shared" ref="W238:W277" si="46">V238*K238</f>
        <v>0</v>
      </c>
      <c r="X238" s="166">
        <v>0</v>
      </c>
      <c r="Y238" s="166">
        <f t="shared" ref="Y238:Y277" si="47">X238*K238</f>
        <v>0</v>
      </c>
      <c r="Z238" s="166">
        <v>0</v>
      </c>
      <c r="AA238" s="167">
        <f t="shared" ref="AA238:AA277" si="48">Z238*K238</f>
        <v>0</v>
      </c>
      <c r="AR238" s="14" t="s">
        <v>220</v>
      </c>
      <c r="AT238" s="14" t="s">
        <v>217</v>
      </c>
      <c r="AU238" s="14" t="s">
        <v>80</v>
      </c>
      <c r="AY238" s="14" t="s">
        <v>216</v>
      </c>
      <c r="BE238" s="110">
        <f t="shared" ref="BE238:BE277" si="49">IF(U238="základná",N238,0)</f>
        <v>0</v>
      </c>
      <c r="BF238" s="110">
        <f t="shared" ref="BF238:BF277" si="50">IF(U238="znížená",N238,0)</f>
        <v>0</v>
      </c>
      <c r="BG238" s="110">
        <f t="shared" ref="BG238:BG277" si="51">IF(U238="zákl. prenesená",N238,0)</f>
        <v>0</v>
      </c>
      <c r="BH238" s="110">
        <f t="shared" ref="BH238:BH277" si="52">IF(U238="zníž. prenesená",N238,0)</f>
        <v>0</v>
      </c>
      <c r="BI238" s="110">
        <f t="shared" ref="BI238:BI277" si="53">IF(U238="nulová",N238,0)</f>
        <v>0</v>
      </c>
      <c r="BJ238" s="14" t="s">
        <v>80</v>
      </c>
      <c r="BK238" s="110">
        <f t="shared" ref="BK238:BK277" si="54">ROUND(L238*K238,2)</f>
        <v>0</v>
      </c>
      <c r="BL238" s="14" t="s">
        <v>220</v>
      </c>
      <c r="BM238" s="14" t="s">
        <v>376</v>
      </c>
    </row>
    <row r="239" spans="2:65" s="1" customFormat="1" ht="44.25" customHeight="1" x14ac:dyDescent="0.3">
      <c r="B239" s="132"/>
      <c r="C239" s="161" t="s">
        <v>398</v>
      </c>
      <c r="D239" s="161" t="s">
        <v>217</v>
      </c>
      <c r="E239" s="162"/>
      <c r="F239" s="246" t="s">
        <v>399</v>
      </c>
      <c r="G239" s="247"/>
      <c r="H239" s="247"/>
      <c r="I239" s="247"/>
      <c r="J239" s="163" t="s">
        <v>262</v>
      </c>
      <c r="K239" s="164">
        <v>179.64</v>
      </c>
      <c r="L239" s="233">
        <v>0</v>
      </c>
      <c r="M239" s="247"/>
      <c r="N239" s="248">
        <f t="shared" si="45"/>
        <v>0</v>
      </c>
      <c r="O239" s="247"/>
      <c r="P239" s="247"/>
      <c r="Q239" s="247"/>
      <c r="R239" s="134"/>
      <c r="T239" s="165" t="s">
        <v>3</v>
      </c>
      <c r="U239" s="40" t="s">
        <v>36</v>
      </c>
      <c r="V239" s="32"/>
      <c r="W239" s="166">
        <f t="shared" si="46"/>
        <v>0</v>
      </c>
      <c r="X239" s="166">
        <v>4.39991093297707E-4</v>
      </c>
      <c r="Y239" s="166">
        <f t="shared" si="47"/>
        <v>7.9040000000000082E-2</v>
      </c>
      <c r="Z239" s="166">
        <v>0</v>
      </c>
      <c r="AA239" s="167">
        <f t="shared" si="48"/>
        <v>0</v>
      </c>
      <c r="AR239" s="14" t="s">
        <v>220</v>
      </c>
      <c r="AT239" s="14" t="s">
        <v>217</v>
      </c>
      <c r="AU239" s="14" t="s">
        <v>80</v>
      </c>
      <c r="AY239" s="14" t="s">
        <v>216</v>
      </c>
      <c r="BE239" s="110">
        <f t="shared" si="49"/>
        <v>0</v>
      </c>
      <c r="BF239" s="110">
        <f t="shared" si="50"/>
        <v>0</v>
      </c>
      <c r="BG239" s="110">
        <f t="shared" si="51"/>
        <v>0</v>
      </c>
      <c r="BH239" s="110">
        <f t="shared" si="52"/>
        <v>0</v>
      </c>
      <c r="BI239" s="110">
        <f t="shared" si="53"/>
        <v>0</v>
      </c>
      <c r="BJ239" s="14" t="s">
        <v>80</v>
      </c>
      <c r="BK239" s="110">
        <f t="shared" si="54"/>
        <v>0</v>
      </c>
      <c r="BL239" s="14" t="s">
        <v>220</v>
      </c>
      <c r="BM239" s="14" t="s">
        <v>378</v>
      </c>
    </row>
    <row r="240" spans="2:65" s="1" customFormat="1" ht="44.25" customHeight="1" x14ac:dyDescent="0.3">
      <c r="B240" s="132"/>
      <c r="C240" s="161" t="s">
        <v>400</v>
      </c>
      <c r="D240" s="161" t="s">
        <v>217</v>
      </c>
      <c r="E240" s="162"/>
      <c r="F240" s="246" t="s">
        <v>401</v>
      </c>
      <c r="G240" s="247"/>
      <c r="H240" s="247"/>
      <c r="I240" s="247"/>
      <c r="J240" s="163" t="s">
        <v>262</v>
      </c>
      <c r="K240" s="164">
        <v>179.64</v>
      </c>
      <c r="L240" s="233">
        <v>0</v>
      </c>
      <c r="M240" s="247"/>
      <c r="N240" s="248">
        <f t="shared" si="45"/>
        <v>0</v>
      </c>
      <c r="O240" s="247"/>
      <c r="P240" s="247"/>
      <c r="Q240" s="247"/>
      <c r="R240" s="134"/>
      <c r="T240" s="165" t="s">
        <v>3</v>
      </c>
      <c r="U240" s="40" t="s">
        <v>36</v>
      </c>
      <c r="V240" s="32"/>
      <c r="W240" s="166">
        <f t="shared" si="46"/>
        <v>0</v>
      </c>
      <c r="X240" s="166">
        <v>1.0999999999999999E-2</v>
      </c>
      <c r="Y240" s="166">
        <f t="shared" si="47"/>
        <v>1.9760399999999998</v>
      </c>
      <c r="Z240" s="166">
        <v>0</v>
      </c>
      <c r="AA240" s="167">
        <f t="shared" si="48"/>
        <v>0</v>
      </c>
      <c r="AR240" s="14" t="s">
        <v>220</v>
      </c>
      <c r="AT240" s="14" t="s">
        <v>217</v>
      </c>
      <c r="AU240" s="14" t="s">
        <v>80</v>
      </c>
      <c r="AY240" s="14" t="s">
        <v>216</v>
      </c>
      <c r="BE240" s="110">
        <f t="shared" si="49"/>
        <v>0</v>
      </c>
      <c r="BF240" s="110">
        <f t="shared" si="50"/>
        <v>0</v>
      </c>
      <c r="BG240" s="110">
        <f t="shared" si="51"/>
        <v>0</v>
      </c>
      <c r="BH240" s="110">
        <f t="shared" si="52"/>
        <v>0</v>
      </c>
      <c r="BI240" s="110">
        <f t="shared" si="53"/>
        <v>0</v>
      </c>
      <c r="BJ240" s="14" t="s">
        <v>80</v>
      </c>
      <c r="BK240" s="110">
        <f t="shared" si="54"/>
        <v>0</v>
      </c>
      <c r="BL240" s="14" t="s">
        <v>220</v>
      </c>
      <c r="BM240" s="14" t="s">
        <v>380</v>
      </c>
    </row>
    <row r="241" spans="2:65" s="1" customFormat="1" ht="44.25" customHeight="1" x14ac:dyDescent="0.3">
      <c r="B241" s="132"/>
      <c r="C241" s="161" t="s">
        <v>402</v>
      </c>
      <c r="D241" s="161" t="s">
        <v>217</v>
      </c>
      <c r="E241" s="162"/>
      <c r="F241" s="246" t="s">
        <v>403</v>
      </c>
      <c r="G241" s="247"/>
      <c r="H241" s="247"/>
      <c r="I241" s="247"/>
      <c r="J241" s="163" t="s">
        <v>262</v>
      </c>
      <c r="K241" s="164">
        <v>179.64</v>
      </c>
      <c r="L241" s="233">
        <v>0</v>
      </c>
      <c r="M241" s="247"/>
      <c r="N241" s="248">
        <f t="shared" si="45"/>
        <v>0</v>
      </c>
      <c r="O241" s="247"/>
      <c r="P241" s="247"/>
      <c r="Q241" s="247"/>
      <c r="R241" s="134"/>
      <c r="T241" s="165" t="s">
        <v>3</v>
      </c>
      <c r="U241" s="40" t="s">
        <v>36</v>
      </c>
      <c r="V241" s="32"/>
      <c r="W241" s="166">
        <f t="shared" si="46"/>
        <v>0</v>
      </c>
      <c r="X241" s="166">
        <v>0</v>
      </c>
      <c r="Y241" s="166">
        <f t="shared" si="47"/>
        <v>0</v>
      </c>
      <c r="Z241" s="166">
        <v>0</v>
      </c>
      <c r="AA241" s="167">
        <f t="shared" si="48"/>
        <v>0</v>
      </c>
      <c r="AR241" s="14" t="s">
        <v>220</v>
      </c>
      <c r="AT241" s="14" t="s">
        <v>217</v>
      </c>
      <c r="AU241" s="14" t="s">
        <v>80</v>
      </c>
      <c r="AY241" s="14" t="s">
        <v>216</v>
      </c>
      <c r="BE241" s="110">
        <f t="shared" si="49"/>
        <v>0</v>
      </c>
      <c r="BF241" s="110">
        <f t="shared" si="50"/>
        <v>0</v>
      </c>
      <c r="BG241" s="110">
        <f t="shared" si="51"/>
        <v>0</v>
      </c>
      <c r="BH241" s="110">
        <f t="shared" si="52"/>
        <v>0</v>
      </c>
      <c r="BI241" s="110">
        <f t="shared" si="53"/>
        <v>0</v>
      </c>
      <c r="BJ241" s="14" t="s">
        <v>80</v>
      </c>
      <c r="BK241" s="110">
        <f t="shared" si="54"/>
        <v>0</v>
      </c>
      <c r="BL241" s="14" t="s">
        <v>220</v>
      </c>
      <c r="BM241" s="14" t="s">
        <v>382</v>
      </c>
    </row>
    <row r="242" spans="2:65" s="1" customFormat="1" ht="44.25" customHeight="1" x14ac:dyDescent="0.3">
      <c r="B242" s="132"/>
      <c r="C242" s="161" t="s">
        <v>404</v>
      </c>
      <c r="D242" s="161" t="s">
        <v>217</v>
      </c>
      <c r="E242" s="162"/>
      <c r="F242" s="246" t="s">
        <v>405</v>
      </c>
      <c r="G242" s="247"/>
      <c r="H242" s="247"/>
      <c r="I242" s="247"/>
      <c r="J242" s="163" t="s">
        <v>262</v>
      </c>
      <c r="K242" s="164">
        <v>670.15200000000004</v>
      </c>
      <c r="L242" s="233">
        <v>0</v>
      </c>
      <c r="M242" s="247"/>
      <c r="N242" s="248">
        <f t="shared" si="45"/>
        <v>0</v>
      </c>
      <c r="O242" s="247"/>
      <c r="P242" s="247"/>
      <c r="Q242" s="247"/>
      <c r="R242" s="134"/>
      <c r="T242" s="165" t="s">
        <v>3</v>
      </c>
      <c r="U242" s="40" t="s">
        <v>36</v>
      </c>
      <c r="V242" s="32"/>
      <c r="W242" s="166">
        <f t="shared" si="46"/>
        <v>0</v>
      </c>
      <c r="X242" s="166">
        <v>0</v>
      </c>
      <c r="Y242" s="166">
        <f t="shared" si="47"/>
        <v>0</v>
      </c>
      <c r="Z242" s="166">
        <v>0</v>
      </c>
      <c r="AA242" s="167">
        <f t="shared" si="48"/>
        <v>0</v>
      </c>
      <c r="AR242" s="14" t="s">
        <v>220</v>
      </c>
      <c r="AT242" s="14" t="s">
        <v>217</v>
      </c>
      <c r="AU242" s="14" t="s">
        <v>80</v>
      </c>
      <c r="AY242" s="14" t="s">
        <v>216</v>
      </c>
      <c r="BE242" s="110">
        <f t="shared" si="49"/>
        <v>0</v>
      </c>
      <c r="BF242" s="110">
        <f t="shared" si="50"/>
        <v>0</v>
      </c>
      <c r="BG242" s="110">
        <f t="shared" si="51"/>
        <v>0</v>
      </c>
      <c r="BH242" s="110">
        <f t="shared" si="52"/>
        <v>0</v>
      </c>
      <c r="BI242" s="110">
        <f t="shared" si="53"/>
        <v>0</v>
      </c>
      <c r="BJ242" s="14" t="s">
        <v>80</v>
      </c>
      <c r="BK242" s="110">
        <f t="shared" si="54"/>
        <v>0</v>
      </c>
      <c r="BL242" s="14" t="s">
        <v>220</v>
      </c>
      <c r="BM242" s="14" t="s">
        <v>384</v>
      </c>
    </row>
    <row r="243" spans="2:65" s="1" customFormat="1" ht="44.25" customHeight="1" x14ac:dyDescent="0.3">
      <c r="B243" s="132"/>
      <c r="C243" s="161" t="s">
        <v>406</v>
      </c>
      <c r="D243" s="161" t="s">
        <v>217</v>
      </c>
      <c r="E243" s="162"/>
      <c r="F243" s="246" t="s">
        <v>407</v>
      </c>
      <c r="G243" s="247"/>
      <c r="H243" s="247"/>
      <c r="I243" s="247"/>
      <c r="J243" s="163" t="s">
        <v>262</v>
      </c>
      <c r="K243" s="164">
        <v>670.15200000000004</v>
      </c>
      <c r="L243" s="233">
        <v>0</v>
      </c>
      <c r="M243" s="247"/>
      <c r="N243" s="248">
        <f t="shared" si="45"/>
        <v>0</v>
      </c>
      <c r="O243" s="247"/>
      <c r="P243" s="247"/>
      <c r="Q243" s="247"/>
      <c r="R243" s="134"/>
      <c r="T243" s="165" t="s">
        <v>3</v>
      </c>
      <c r="U243" s="40" t="s">
        <v>36</v>
      </c>
      <c r="V243" s="32"/>
      <c r="W243" s="166">
        <f t="shared" si="46"/>
        <v>0</v>
      </c>
      <c r="X243" s="166">
        <v>1.31199936730772E-2</v>
      </c>
      <c r="Y243" s="166">
        <f t="shared" si="47"/>
        <v>8.792390000000033</v>
      </c>
      <c r="Z243" s="166">
        <v>0</v>
      </c>
      <c r="AA243" s="167">
        <f t="shared" si="48"/>
        <v>0</v>
      </c>
      <c r="AR243" s="14" t="s">
        <v>220</v>
      </c>
      <c r="AT243" s="14" t="s">
        <v>217</v>
      </c>
      <c r="AU243" s="14" t="s">
        <v>80</v>
      </c>
      <c r="AY243" s="14" t="s">
        <v>216</v>
      </c>
      <c r="BE243" s="110">
        <f t="shared" si="49"/>
        <v>0</v>
      </c>
      <c r="BF243" s="110">
        <f t="shared" si="50"/>
        <v>0</v>
      </c>
      <c r="BG243" s="110">
        <f t="shared" si="51"/>
        <v>0</v>
      </c>
      <c r="BH243" s="110">
        <f t="shared" si="52"/>
        <v>0</v>
      </c>
      <c r="BI243" s="110">
        <f t="shared" si="53"/>
        <v>0</v>
      </c>
      <c r="BJ243" s="14" t="s">
        <v>80</v>
      </c>
      <c r="BK243" s="110">
        <f t="shared" si="54"/>
        <v>0</v>
      </c>
      <c r="BL243" s="14" t="s">
        <v>220</v>
      </c>
      <c r="BM243" s="14" t="s">
        <v>386</v>
      </c>
    </row>
    <row r="244" spans="2:65" s="1" customFormat="1" ht="44.25" customHeight="1" x14ac:dyDescent="0.3">
      <c r="B244" s="132"/>
      <c r="C244" s="161" t="s">
        <v>408</v>
      </c>
      <c r="D244" s="161" t="s">
        <v>217</v>
      </c>
      <c r="E244" s="162"/>
      <c r="F244" s="246" t="s">
        <v>409</v>
      </c>
      <c r="G244" s="247"/>
      <c r="H244" s="247"/>
      <c r="I244" s="247"/>
      <c r="J244" s="163" t="s">
        <v>262</v>
      </c>
      <c r="K244" s="164">
        <v>670.15200000000004</v>
      </c>
      <c r="L244" s="233">
        <v>0</v>
      </c>
      <c r="M244" s="247"/>
      <c r="N244" s="248">
        <f t="shared" si="45"/>
        <v>0</v>
      </c>
      <c r="O244" s="247"/>
      <c r="P244" s="247"/>
      <c r="Q244" s="247"/>
      <c r="R244" s="134"/>
      <c r="T244" s="165" t="s">
        <v>3</v>
      </c>
      <c r="U244" s="40" t="s">
        <v>36</v>
      </c>
      <c r="V244" s="32"/>
      <c r="W244" s="166">
        <f t="shared" si="46"/>
        <v>0</v>
      </c>
      <c r="X244" s="166">
        <v>0</v>
      </c>
      <c r="Y244" s="166">
        <f t="shared" si="47"/>
        <v>0</v>
      </c>
      <c r="Z244" s="166">
        <v>0</v>
      </c>
      <c r="AA244" s="167">
        <f t="shared" si="48"/>
        <v>0</v>
      </c>
      <c r="AR244" s="14" t="s">
        <v>220</v>
      </c>
      <c r="AT244" s="14" t="s">
        <v>217</v>
      </c>
      <c r="AU244" s="14" t="s">
        <v>80</v>
      </c>
      <c r="AY244" s="14" t="s">
        <v>216</v>
      </c>
      <c r="BE244" s="110">
        <f t="shared" si="49"/>
        <v>0</v>
      </c>
      <c r="BF244" s="110">
        <f t="shared" si="50"/>
        <v>0</v>
      </c>
      <c r="BG244" s="110">
        <f t="shared" si="51"/>
        <v>0</v>
      </c>
      <c r="BH244" s="110">
        <f t="shared" si="52"/>
        <v>0</v>
      </c>
      <c r="BI244" s="110">
        <f t="shared" si="53"/>
        <v>0</v>
      </c>
      <c r="BJ244" s="14" t="s">
        <v>80</v>
      </c>
      <c r="BK244" s="110">
        <f t="shared" si="54"/>
        <v>0</v>
      </c>
      <c r="BL244" s="14" t="s">
        <v>220</v>
      </c>
      <c r="BM244" s="14" t="s">
        <v>388</v>
      </c>
    </row>
    <row r="245" spans="2:65" s="1" customFormat="1" ht="31.5" customHeight="1" x14ac:dyDescent="0.3">
      <c r="B245" s="132"/>
      <c r="C245" s="161" t="s">
        <v>410</v>
      </c>
      <c r="D245" s="161" t="s">
        <v>217</v>
      </c>
      <c r="E245" s="162"/>
      <c r="F245" s="246" t="s">
        <v>411</v>
      </c>
      <c r="G245" s="247"/>
      <c r="H245" s="247"/>
      <c r="I245" s="247"/>
      <c r="J245" s="163" t="s">
        <v>262</v>
      </c>
      <c r="K245" s="164">
        <v>19.212</v>
      </c>
      <c r="L245" s="233">
        <v>0</v>
      </c>
      <c r="M245" s="247"/>
      <c r="N245" s="248">
        <f t="shared" si="45"/>
        <v>0</v>
      </c>
      <c r="O245" s="247"/>
      <c r="P245" s="247"/>
      <c r="Q245" s="247"/>
      <c r="R245" s="134"/>
      <c r="T245" s="165" t="s">
        <v>3</v>
      </c>
      <c r="U245" s="40" t="s">
        <v>36</v>
      </c>
      <c r="V245" s="32"/>
      <c r="W245" s="166">
        <f t="shared" si="46"/>
        <v>0</v>
      </c>
      <c r="X245" s="166">
        <v>5.7599417031022303E-3</v>
      </c>
      <c r="Y245" s="166">
        <f t="shared" si="47"/>
        <v>0.11066000000000005</v>
      </c>
      <c r="Z245" s="166">
        <v>0</v>
      </c>
      <c r="AA245" s="167">
        <f t="shared" si="48"/>
        <v>0</v>
      </c>
      <c r="AR245" s="14" t="s">
        <v>220</v>
      </c>
      <c r="AT245" s="14" t="s">
        <v>217</v>
      </c>
      <c r="AU245" s="14" t="s">
        <v>80</v>
      </c>
      <c r="AY245" s="14" t="s">
        <v>216</v>
      </c>
      <c r="BE245" s="110">
        <f t="shared" si="49"/>
        <v>0</v>
      </c>
      <c r="BF245" s="110">
        <f t="shared" si="50"/>
        <v>0</v>
      </c>
      <c r="BG245" s="110">
        <f t="shared" si="51"/>
        <v>0</v>
      </c>
      <c r="BH245" s="110">
        <f t="shared" si="52"/>
        <v>0</v>
      </c>
      <c r="BI245" s="110">
        <f t="shared" si="53"/>
        <v>0</v>
      </c>
      <c r="BJ245" s="14" t="s">
        <v>80</v>
      </c>
      <c r="BK245" s="110">
        <f t="shared" si="54"/>
        <v>0</v>
      </c>
      <c r="BL245" s="14" t="s">
        <v>220</v>
      </c>
      <c r="BM245" s="14" t="s">
        <v>390</v>
      </c>
    </row>
    <row r="246" spans="2:65" s="1" customFormat="1" ht="31.5" customHeight="1" x14ac:dyDescent="0.3">
      <c r="B246" s="132"/>
      <c r="C246" s="161" t="s">
        <v>412</v>
      </c>
      <c r="D246" s="161" t="s">
        <v>217</v>
      </c>
      <c r="E246" s="162"/>
      <c r="F246" s="246" t="s">
        <v>413</v>
      </c>
      <c r="G246" s="247"/>
      <c r="H246" s="247"/>
      <c r="I246" s="247"/>
      <c r="J246" s="163" t="s">
        <v>262</v>
      </c>
      <c r="K246" s="164">
        <v>19.212</v>
      </c>
      <c r="L246" s="233">
        <v>0</v>
      </c>
      <c r="M246" s="247"/>
      <c r="N246" s="248">
        <f t="shared" si="45"/>
        <v>0</v>
      </c>
      <c r="O246" s="247"/>
      <c r="P246" s="247"/>
      <c r="Q246" s="247"/>
      <c r="R246" s="134"/>
      <c r="T246" s="165" t="s">
        <v>3</v>
      </c>
      <c r="U246" s="40" t="s">
        <v>36</v>
      </c>
      <c r="V246" s="32"/>
      <c r="W246" s="166">
        <f t="shared" si="46"/>
        <v>0</v>
      </c>
      <c r="X246" s="166">
        <v>4.04700187382886E-2</v>
      </c>
      <c r="Y246" s="166">
        <f t="shared" si="47"/>
        <v>0.77751000000000059</v>
      </c>
      <c r="Z246" s="166">
        <v>0</v>
      </c>
      <c r="AA246" s="167">
        <f t="shared" si="48"/>
        <v>0</v>
      </c>
      <c r="AR246" s="14" t="s">
        <v>220</v>
      </c>
      <c r="AT246" s="14" t="s">
        <v>217</v>
      </c>
      <c r="AU246" s="14" t="s">
        <v>80</v>
      </c>
      <c r="AY246" s="14" t="s">
        <v>216</v>
      </c>
      <c r="BE246" s="110">
        <f t="shared" si="49"/>
        <v>0</v>
      </c>
      <c r="BF246" s="110">
        <f t="shared" si="50"/>
        <v>0</v>
      </c>
      <c r="BG246" s="110">
        <f t="shared" si="51"/>
        <v>0</v>
      </c>
      <c r="BH246" s="110">
        <f t="shared" si="52"/>
        <v>0</v>
      </c>
      <c r="BI246" s="110">
        <f t="shared" si="53"/>
        <v>0</v>
      </c>
      <c r="BJ246" s="14" t="s">
        <v>80</v>
      </c>
      <c r="BK246" s="110">
        <f t="shared" si="54"/>
        <v>0</v>
      </c>
      <c r="BL246" s="14" t="s">
        <v>220</v>
      </c>
      <c r="BM246" s="14" t="s">
        <v>392</v>
      </c>
    </row>
    <row r="247" spans="2:65" s="1" customFormat="1" ht="31.5" customHeight="1" x14ac:dyDescent="0.3">
      <c r="B247" s="132"/>
      <c r="C247" s="161" t="s">
        <v>414</v>
      </c>
      <c r="D247" s="161" t="s">
        <v>217</v>
      </c>
      <c r="E247" s="162"/>
      <c r="F247" s="246" t="s">
        <v>415</v>
      </c>
      <c r="G247" s="247"/>
      <c r="H247" s="247"/>
      <c r="I247" s="247"/>
      <c r="J247" s="163" t="s">
        <v>262</v>
      </c>
      <c r="K247" s="164">
        <v>19.212</v>
      </c>
      <c r="L247" s="233">
        <v>0</v>
      </c>
      <c r="M247" s="247"/>
      <c r="N247" s="248">
        <f t="shared" si="45"/>
        <v>0</v>
      </c>
      <c r="O247" s="247"/>
      <c r="P247" s="247"/>
      <c r="Q247" s="247"/>
      <c r="R247" s="134"/>
      <c r="T247" s="165" t="s">
        <v>3</v>
      </c>
      <c r="U247" s="40" t="s">
        <v>36</v>
      </c>
      <c r="V247" s="32"/>
      <c r="W247" s="166">
        <f t="shared" si="46"/>
        <v>0</v>
      </c>
      <c r="X247" s="166">
        <v>8.0298771601082595E-3</v>
      </c>
      <c r="Y247" s="166">
        <f t="shared" si="47"/>
        <v>0.15426999999999988</v>
      </c>
      <c r="Z247" s="166">
        <v>0</v>
      </c>
      <c r="AA247" s="167">
        <f t="shared" si="48"/>
        <v>0</v>
      </c>
      <c r="AR247" s="14" t="s">
        <v>220</v>
      </c>
      <c r="AT247" s="14" t="s">
        <v>217</v>
      </c>
      <c r="AU247" s="14" t="s">
        <v>80</v>
      </c>
      <c r="AY247" s="14" t="s">
        <v>216</v>
      </c>
      <c r="BE247" s="110">
        <f t="shared" si="49"/>
        <v>0</v>
      </c>
      <c r="BF247" s="110">
        <f t="shared" si="50"/>
        <v>0</v>
      </c>
      <c r="BG247" s="110">
        <f t="shared" si="51"/>
        <v>0</v>
      </c>
      <c r="BH247" s="110">
        <f t="shared" si="52"/>
        <v>0</v>
      </c>
      <c r="BI247" s="110">
        <f t="shared" si="53"/>
        <v>0</v>
      </c>
      <c r="BJ247" s="14" t="s">
        <v>80</v>
      </c>
      <c r="BK247" s="110">
        <f t="shared" si="54"/>
        <v>0</v>
      </c>
      <c r="BL247" s="14" t="s">
        <v>220</v>
      </c>
      <c r="BM247" s="14" t="s">
        <v>394</v>
      </c>
    </row>
    <row r="248" spans="2:65" s="1" customFormat="1" ht="44.25" customHeight="1" x14ac:dyDescent="0.3">
      <c r="B248" s="132"/>
      <c r="C248" s="161" t="s">
        <v>416</v>
      </c>
      <c r="D248" s="161" t="s">
        <v>217</v>
      </c>
      <c r="E248" s="162"/>
      <c r="F248" s="246" t="s">
        <v>417</v>
      </c>
      <c r="G248" s="247"/>
      <c r="H248" s="247"/>
      <c r="I248" s="247"/>
      <c r="J248" s="163" t="s">
        <v>262</v>
      </c>
      <c r="K248" s="164">
        <v>27.614999999999998</v>
      </c>
      <c r="L248" s="233">
        <v>0</v>
      </c>
      <c r="M248" s="247"/>
      <c r="N248" s="248">
        <f t="shared" si="45"/>
        <v>0</v>
      </c>
      <c r="O248" s="247"/>
      <c r="P248" s="247"/>
      <c r="Q248" s="247"/>
      <c r="R248" s="134"/>
      <c r="T248" s="165" t="s">
        <v>3</v>
      </c>
      <c r="U248" s="40" t="s">
        <v>36</v>
      </c>
      <c r="V248" s="32"/>
      <c r="W248" s="166">
        <f t="shared" si="46"/>
        <v>0</v>
      </c>
      <c r="X248" s="166">
        <v>8.4298388556943698E-3</v>
      </c>
      <c r="Y248" s="166">
        <f t="shared" si="47"/>
        <v>0.23279</v>
      </c>
      <c r="Z248" s="166">
        <v>0</v>
      </c>
      <c r="AA248" s="167">
        <f t="shared" si="48"/>
        <v>0</v>
      </c>
      <c r="AR248" s="14" t="s">
        <v>220</v>
      </c>
      <c r="AT248" s="14" t="s">
        <v>217</v>
      </c>
      <c r="AU248" s="14" t="s">
        <v>80</v>
      </c>
      <c r="AY248" s="14" t="s">
        <v>216</v>
      </c>
      <c r="BE248" s="110">
        <f t="shared" si="49"/>
        <v>0</v>
      </c>
      <c r="BF248" s="110">
        <f t="shared" si="50"/>
        <v>0</v>
      </c>
      <c r="BG248" s="110">
        <f t="shared" si="51"/>
        <v>0</v>
      </c>
      <c r="BH248" s="110">
        <f t="shared" si="52"/>
        <v>0</v>
      </c>
      <c r="BI248" s="110">
        <f t="shared" si="53"/>
        <v>0</v>
      </c>
      <c r="BJ248" s="14" t="s">
        <v>80</v>
      </c>
      <c r="BK248" s="110">
        <f t="shared" si="54"/>
        <v>0</v>
      </c>
      <c r="BL248" s="14" t="s">
        <v>220</v>
      </c>
      <c r="BM248" s="14" t="s">
        <v>396</v>
      </c>
    </row>
    <row r="249" spans="2:65" s="1" customFormat="1" ht="31.5" customHeight="1" x14ac:dyDescent="0.3">
      <c r="B249" s="132"/>
      <c r="C249" s="161" t="s">
        <v>418</v>
      </c>
      <c r="D249" s="161" t="s">
        <v>217</v>
      </c>
      <c r="E249" s="162"/>
      <c r="F249" s="246" t="s">
        <v>419</v>
      </c>
      <c r="G249" s="247"/>
      <c r="H249" s="247"/>
      <c r="I249" s="247"/>
      <c r="J249" s="163" t="s">
        <v>262</v>
      </c>
      <c r="K249" s="164">
        <v>69.878</v>
      </c>
      <c r="L249" s="233">
        <v>0</v>
      </c>
      <c r="M249" s="247"/>
      <c r="N249" s="248">
        <f t="shared" si="45"/>
        <v>0</v>
      </c>
      <c r="O249" s="247"/>
      <c r="P249" s="247"/>
      <c r="Q249" s="247"/>
      <c r="R249" s="134"/>
      <c r="T249" s="165" t="s">
        <v>3</v>
      </c>
      <c r="U249" s="40" t="s">
        <v>36</v>
      </c>
      <c r="V249" s="32"/>
      <c r="W249" s="166">
        <f t="shared" si="46"/>
        <v>0</v>
      </c>
      <c r="X249" s="166">
        <v>0</v>
      </c>
      <c r="Y249" s="166">
        <f t="shared" si="47"/>
        <v>0</v>
      </c>
      <c r="Z249" s="166">
        <v>0</v>
      </c>
      <c r="AA249" s="167">
        <f t="shared" si="48"/>
        <v>0</v>
      </c>
      <c r="AR249" s="14" t="s">
        <v>220</v>
      </c>
      <c r="AT249" s="14" t="s">
        <v>217</v>
      </c>
      <c r="AU249" s="14" t="s">
        <v>80</v>
      </c>
      <c r="AY249" s="14" t="s">
        <v>216</v>
      </c>
      <c r="BE249" s="110">
        <f t="shared" si="49"/>
        <v>0</v>
      </c>
      <c r="BF249" s="110">
        <f t="shared" si="50"/>
        <v>0</v>
      </c>
      <c r="BG249" s="110">
        <f t="shared" si="51"/>
        <v>0</v>
      </c>
      <c r="BH249" s="110">
        <f t="shared" si="52"/>
        <v>0</v>
      </c>
      <c r="BI249" s="110">
        <f t="shared" si="53"/>
        <v>0</v>
      </c>
      <c r="BJ249" s="14" t="s">
        <v>80</v>
      </c>
      <c r="BK249" s="110">
        <f t="shared" si="54"/>
        <v>0</v>
      </c>
      <c r="BL249" s="14" t="s">
        <v>220</v>
      </c>
      <c r="BM249" s="14" t="s">
        <v>398</v>
      </c>
    </row>
    <row r="250" spans="2:65" s="1" customFormat="1" ht="31.5" customHeight="1" x14ac:dyDescent="0.3">
      <c r="B250" s="132"/>
      <c r="C250" s="161" t="s">
        <v>420</v>
      </c>
      <c r="D250" s="161" t="s">
        <v>217</v>
      </c>
      <c r="E250" s="162"/>
      <c r="F250" s="246" t="s">
        <v>421</v>
      </c>
      <c r="G250" s="247"/>
      <c r="H250" s="247"/>
      <c r="I250" s="247"/>
      <c r="J250" s="163" t="s">
        <v>262</v>
      </c>
      <c r="K250" s="164">
        <v>130.65899999999999</v>
      </c>
      <c r="L250" s="233">
        <v>0</v>
      </c>
      <c r="M250" s="247"/>
      <c r="N250" s="248">
        <f t="shared" si="45"/>
        <v>0</v>
      </c>
      <c r="O250" s="247"/>
      <c r="P250" s="247"/>
      <c r="Q250" s="247"/>
      <c r="R250" s="134"/>
      <c r="T250" s="165" t="s">
        <v>3</v>
      </c>
      <c r="U250" s="40" t="s">
        <v>36</v>
      </c>
      <c r="V250" s="32"/>
      <c r="W250" s="166">
        <f t="shared" si="46"/>
        <v>0</v>
      </c>
      <c r="X250" s="166">
        <v>4.5859986682892102E-2</v>
      </c>
      <c r="Y250" s="166">
        <f t="shared" si="47"/>
        <v>5.9920199999999992</v>
      </c>
      <c r="Z250" s="166">
        <v>0</v>
      </c>
      <c r="AA250" s="167">
        <f t="shared" si="48"/>
        <v>0</v>
      </c>
      <c r="AR250" s="14" t="s">
        <v>220</v>
      </c>
      <c r="AT250" s="14" t="s">
        <v>217</v>
      </c>
      <c r="AU250" s="14" t="s">
        <v>80</v>
      </c>
      <c r="AY250" s="14" t="s">
        <v>216</v>
      </c>
      <c r="BE250" s="110">
        <f t="shared" si="49"/>
        <v>0</v>
      </c>
      <c r="BF250" s="110">
        <f t="shared" si="50"/>
        <v>0</v>
      </c>
      <c r="BG250" s="110">
        <f t="shared" si="51"/>
        <v>0</v>
      </c>
      <c r="BH250" s="110">
        <f t="shared" si="52"/>
        <v>0</v>
      </c>
      <c r="BI250" s="110">
        <f t="shared" si="53"/>
        <v>0</v>
      </c>
      <c r="BJ250" s="14" t="s">
        <v>80</v>
      </c>
      <c r="BK250" s="110">
        <f t="shared" si="54"/>
        <v>0</v>
      </c>
      <c r="BL250" s="14" t="s">
        <v>220</v>
      </c>
      <c r="BM250" s="14" t="s">
        <v>400</v>
      </c>
    </row>
    <row r="251" spans="2:65" s="1" customFormat="1" ht="44.25" customHeight="1" x14ac:dyDescent="0.3">
      <c r="B251" s="132"/>
      <c r="C251" s="161" t="s">
        <v>422</v>
      </c>
      <c r="D251" s="161" t="s">
        <v>217</v>
      </c>
      <c r="E251" s="162"/>
      <c r="F251" s="246" t="s">
        <v>423</v>
      </c>
      <c r="G251" s="247"/>
      <c r="H251" s="247"/>
      <c r="I251" s="247"/>
      <c r="J251" s="163" t="s">
        <v>262</v>
      </c>
      <c r="K251" s="164">
        <v>299.57299999999998</v>
      </c>
      <c r="L251" s="233">
        <v>0</v>
      </c>
      <c r="M251" s="247"/>
      <c r="N251" s="248">
        <f t="shared" si="45"/>
        <v>0</v>
      </c>
      <c r="O251" s="247"/>
      <c r="P251" s="247"/>
      <c r="Q251" s="247"/>
      <c r="R251" s="134"/>
      <c r="T251" s="165" t="s">
        <v>3</v>
      </c>
      <c r="U251" s="40" t="s">
        <v>36</v>
      </c>
      <c r="V251" s="32"/>
      <c r="W251" s="166">
        <f t="shared" si="46"/>
        <v>0</v>
      </c>
      <c r="X251" s="166">
        <v>3.15000016690423E-2</v>
      </c>
      <c r="Y251" s="166">
        <f t="shared" si="47"/>
        <v>9.4365500000000075</v>
      </c>
      <c r="Z251" s="166">
        <v>0</v>
      </c>
      <c r="AA251" s="167">
        <f t="shared" si="48"/>
        <v>0</v>
      </c>
      <c r="AR251" s="14" t="s">
        <v>220</v>
      </c>
      <c r="AT251" s="14" t="s">
        <v>217</v>
      </c>
      <c r="AU251" s="14" t="s">
        <v>80</v>
      </c>
      <c r="AY251" s="14" t="s">
        <v>216</v>
      </c>
      <c r="BE251" s="110">
        <f t="shared" si="49"/>
        <v>0</v>
      </c>
      <c r="BF251" s="110">
        <f t="shared" si="50"/>
        <v>0</v>
      </c>
      <c r="BG251" s="110">
        <f t="shared" si="51"/>
        <v>0</v>
      </c>
      <c r="BH251" s="110">
        <f t="shared" si="52"/>
        <v>0</v>
      </c>
      <c r="BI251" s="110">
        <f t="shared" si="53"/>
        <v>0</v>
      </c>
      <c r="BJ251" s="14" t="s">
        <v>80</v>
      </c>
      <c r="BK251" s="110">
        <f t="shared" si="54"/>
        <v>0</v>
      </c>
      <c r="BL251" s="14" t="s">
        <v>220</v>
      </c>
      <c r="BM251" s="14" t="s">
        <v>402</v>
      </c>
    </row>
    <row r="252" spans="2:65" s="1" customFormat="1" ht="31.5" customHeight="1" x14ac:dyDescent="0.3">
      <c r="B252" s="132"/>
      <c r="C252" s="161" t="s">
        <v>424</v>
      </c>
      <c r="D252" s="161" t="s">
        <v>217</v>
      </c>
      <c r="E252" s="162"/>
      <c r="F252" s="246" t="s">
        <v>425</v>
      </c>
      <c r="G252" s="247"/>
      <c r="H252" s="247"/>
      <c r="I252" s="247"/>
      <c r="J252" s="163" t="s">
        <v>262</v>
      </c>
      <c r="K252" s="164">
        <v>299.57299999999998</v>
      </c>
      <c r="L252" s="233">
        <v>0</v>
      </c>
      <c r="M252" s="247"/>
      <c r="N252" s="248">
        <f t="shared" si="45"/>
        <v>0</v>
      </c>
      <c r="O252" s="247"/>
      <c r="P252" s="247"/>
      <c r="Q252" s="247"/>
      <c r="R252" s="134"/>
      <c r="T252" s="165" t="s">
        <v>3</v>
      </c>
      <c r="U252" s="40" t="s">
        <v>36</v>
      </c>
      <c r="V252" s="32"/>
      <c r="W252" s="166">
        <f t="shared" si="46"/>
        <v>0</v>
      </c>
      <c r="X252" s="166">
        <v>3.7800135526232302E-3</v>
      </c>
      <c r="Y252" s="166">
        <f t="shared" si="47"/>
        <v>1.1323899999999989</v>
      </c>
      <c r="Z252" s="166">
        <v>0</v>
      </c>
      <c r="AA252" s="167">
        <f t="shared" si="48"/>
        <v>0</v>
      </c>
      <c r="AR252" s="14" t="s">
        <v>220</v>
      </c>
      <c r="AT252" s="14" t="s">
        <v>217</v>
      </c>
      <c r="AU252" s="14" t="s">
        <v>80</v>
      </c>
      <c r="AY252" s="14" t="s">
        <v>216</v>
      </c>
      <c r="BE252" s="110">
        <f t="shared" si="49"/>
        <v>0</v>
      </c>
      <c r="BF252" s="110">
        <f t="shared" si="50"/>
        <v>0</v>
      </c>
      <c r="BG252" s="110">
        <f t="shared" si="51"/>
        <v>0</v>
      </c>
      <c r="BH252" s="110">
        <f t="shared" si="52"/>
        <v>0</v>
      </c>
      <c r="BI252" s="110">
        <f t="shared" si="53"/>
        <v>0</v>
      </c>
      <c r="BJ252" s="14" t="s">
        <v>80</v>
      </c>
      <c r="BK252" s="110">
        <f t="shared" si="54"/>
        <v>0</v>
      </c>
      <c r="BL252" s="14" t="s">
        <v>220</v>
      </c>
      <c r="BM252" s="14" t="s">
        <v>404</v>
      </c>
    </row>
    <row r="253" spans="2:65" s="1" customFormat="1" ht="31.5" customHeight="1" x14ac:dyDescent="0.3">
      <c r="B253" s="132"/>
      <c r="C253" s="161" t="s">
        <v>426</v>
      </c>
      <c r="D253" s="161" t="s">
        <v>217</v>
      </c>
      <c r="E253" s="162"/>
      <c r="F253" s="246" t="s">
        <v>427</v>
      </c>
      <c r="G253" s="247"/>
      <c r="H253" s="247"/>
      <c r="I253" s="247"/>
      <c r="J253" s="163" t="s">
        <v>262</v>
      </c>
      <c r="K253" s="164">
        <v>62.87</v>
      </c>
      <c r="L253" s="233">
        <v>0</v>
      </c>
      <c r="M253" s="247"/>
      <c r="N253" s="248">
        <f t="shared" si="45"/>
        <v>0</v>
      </c>
      <c r="O253" s="247"/>
      <c r="P253" s="247"/>
      <c r="Q253" s="247"/>
      <c r="R253" s="134"/>
      <c r="T253" s="165" t="s">
        <v>3</v>
      </c>
      <c r="U253" s="40" t="s">
        <v>36</v>
      </c>
      <c r="V253" s="32"/>
      <c r="W253" s="166">
        <f t="shared" si="46"/>
        <v>0</v>
      </c>
      <c r="X253" s="166">
        <v>1.3761571496739299E-2</v>
      </c>
      <c r="Y253" s="166">
        <f t="shared" si="47"/>
        <v>0.86518999999999968</v>
      </c>
      <c r="Z253" s="166">
        <v>0</v>
      </c>
      <c r="AA253" s="167">
        <f t="shared" si="48"/>
        <v>0</v>
      </c>
      <c r="AR253" s="14" t="s">
        <v>220</v>
      </c>
      <c r="AT253" s="14" t="s">
        <v>217</v>
      </c>
      <c r="AU253" s="14" t="s">
        <v>80</v>
      </c>
      <c r="AY253" s="14" t="s">
        <v>216</v>
      </c>
      <c r="BE253" s="110">
        <f t="shared" si="49"/>
        <v>0</v>
      </c>
      <c r="BF253" s="110">
        <f t="shared" si="50"/>
        <v>0</v>
      </c>
      <c r="BG253" s="110">
        <f t="shared" si="51"/>
        <v>0</v>
      </c>
      <c r="BH253" s="110">
        <f t="shared" si="52"/>
        <v>0</v>
      </c>
      <c r="BI253" s="110">
        <f t="shared" si="53"/>
        <v>0</v>
      </c>
      <c r="BJ253" s="14" t="s">
        <v>80</v>
      </c>
      <c r="BK253" s="110">
        <f t="shared" si="54"/>
        <v>0</v>
      </c>
      <c r="BL253" s="14" t="s">
        <v>220</v>
      </c>
      <c r="BM253" s="14" t="s">
        <v>406</v>
      </c>
    </row>
    <row r="254" spans="2:65" s="1" customFormat="1" ht="31.5" customHeight="1" x14ac:dyDescent="0.3">
      <c r="B254" s="132"/>
      <c r="C254" s="161" t="s">
        <v>428</v>
      </c>
      <c r="D254" s="161" t="s">
        <v>217</v>
      </c>
      <c r="E254" s="162"/>
      <c r="F254" s="246" t="s">
        <v>429</v>
      </c>
      <c r="G254" s="247"/>
      <c r="H254" s="247"/>
      <c r="I254" s="247"/>
      <c r="J254" s="163" t="s">
        <v>262</v>
      </c>
      <c r="K254" s="164">
        <v>27.984999999999999</v>
      </c>
      <c r="L254" s="233">
        <v>0</v>
      </c>
      <c r="M254" s="247"/>
      <c r="N254" s="248">
        <f t="shared" si="45"/>
        <v>0</v>
      </c>
      <c r="O254" s="247"/>
      <c r="P254" s="247"/>
      <c r="Q254" s="247"/>
      <c r="R254" s="134"/>
      <c r="T254" s="165" t="s">
        <v>3</v>
      </c>
      <c r="U254" s="40" t="s">
        <v>36</v>
      </c>
      <c r="V254" s="32"/>
      <c r="W254" s="166">
        <f t="shared" si="46"/>
        <v>0</v>
      </c>
      <c r="X254" s="166">
        <v>0</v>
      </c>
      <c r="Y254" s="166">
        <f t="shared" si="47"/>
        <v>0</v>
      </c>
      <c r="Z254" s="166">
        <v>0</v>
      </c>
      <c r="AA254" s="167">
        <f t="shared" si="48"/>
        <v>0</v>
      </c>
      <c r="AR254" s="14" t="s">
        <v>220</v>
      </c>
      <c r="AT254" s="14" t="s">
        <v>217</v>
      </c>
      <c r="AU254" s="14" t="s">
        <v>80</v>
      </c>
      <c r="AY254" s="14" t="s">
        <v>216</v>
      </c>
      <c r="BE254" s="110">
        <f t="shared" si="49"/>
        <v>0</v>
      </c>
      <c r="BF254" s="110">
        <f t="shared" si="50"/>
        <v>0</v>
      </c>
      <c r="BG254" s="110">
        <f t="shared" si="51"/>
        <v>0</v>
      </c>
      <c r="BH254" s="110">
        <f t="shared" si="52"/>
        <v>0</v>
      </c>
      <c r="BI254" s="110">
        <f t="shared" si="53"/>
        <v>0</v>
      </c>
      <c r="BJ254" s="14" t="s">
        <v>80</v>
      </c>
      <c r="BK254" s="110">
        <f t="shared" si="54"/>
        <v>0</v>
      </c>
      <c r="BL254" s="14" t="s">
        <v>220</v>
      </c>
      <c r="BM254" s="14" t="s">
        <v>408</v>
      </c>
    </row>
    <row r="255" spans="2:65" s="1" customFormat="1" ht="31.5" customHeight="1" x14ac:dyDescent="0.3">
      <c r="B255" s="132"/>
      <c r="C255" s="161" t="s">
        <v>430</v>
      </c>
      <c r="D255" s="161" t="s">
        <v>217</v>
      </c>
      <c r="E255" s="162"/>
      <c r="F255" s="246" t="s">
        <v>431</v>
      </c>
      <c r="G255" s="247"/>
      <c r="H255" s="247"/>
      <c r="I255" s="247"/>
      <c r="J255" s="163" t="s">
        <v>262</v>
      </c>
      <c r="K255" s="164">
        <v>94.081000000000003</v>
      </c>
      <c r="L255" s="233">
        <v>0</v>
      </c>
      <c r="M255" s="247"/>
      <c r="N255" s="248">
        <f t="shared" si="45"/>
        <v>0</v>
      </c>
      <c r="O255" s="247"/>
      <c r="P255" s="247"/>
      <c r="Q255" s="247"/>
      <c r="R255" s="134"/>
      <c r="T255" s="165" t="s">
        <v>3</v>
      </c>
      <c r="U255" s="40" t="s">
        <v>36</v>
      </c>
      <c r="V255" s="32"/>
      <c r="W255" s="166">
        <f t="shared" si="46"/>
        <v>0</v>
      </c>
      <c r="X255" s="166">
        <v>0</v>
      </c>
      <c r="Y255" s="166">
        <f t="shared" si="47"/>
        <v>0</v>
      </c>
      <c r="Z255" s="166">
        <v>0</v>
      </c>
      <c r="AA255" s="167">
        <f t="shared" si="48"/>
        <v>0</v>
      </c>
      <c r="AR255" s="14" t="s">
        <v>220</v>
      </c>
      <c r="AT255" s="14" t="s">
        <v>217</v>
      </c>
      <c r="AU255" s="14" t="s">
        <v>80</v>
      </c>
      <c r="AY255" s="14" t="s">
        <v>216</v>
      </c>
      <c r="BE255" s="110">
        <f t="shared" si="49"/>
        <v>0</v>
      </c>
      <c r="BF255" s="110">
        <f t="shared" si="50"/>
        <v>0</v>
      </c>
      <c r="BG255" s="110">
        <f t="shared" si="51"/>
        <v>0</v>
      </c>
      <c r="BH255" s="110">
        <f t="shared" si="52"/>
        <v>0</v>
      </c>
      <c r="BI255" s="110">
        <f t="shared" si="53"/>
        <v>0</v>
      </c>
      <c r="BJ255" s="14" t="s">
        <v>80</v>
      </c>
      <c r="BK255" s="110">
        <f t="shared" si="54"/>
        <v>0</v>
      </c>
      <c r="BL255" s="14" t="s">
        <v>220</v>
      </c>
      <c r="BM255" s="14" t="s">
        <v>410</v>
      </c>
    </row>
    <row r="256" spans="2:65" s="1" customFormat="1" ht="31.5" customHeight="1" x14ac:dyDescent="0.3">
      <c r="B256" s="132"/>
      <c r="C256" s="161" t="s">
        <v>432</v>
      </c>
      <c r="D256" s="161" t="s">
        <v>217</v>
      </c>
      <c r="E256" s="162"/>
      <c r="F256" s="246" t="s">
        <v>433</v>
      </c>
      <c r="G256" s="247"/>
      <c r="H256" s="247"/>
      <c r="I256" s="247"/>
      <c r="J256" s="163" t="s">
        <v>219</v>
      </c>
      <c r="K256" s="164">
        <v>24.510999999999999</v>
      </c>
      <c r="L256" s="233">
        <v>0</v>
      </c>
      <c r="M256" s="247"/>
      <c r="N256" s="248">
        <f t="shared" si="45"/>
        <v>0</v>
      </c>
      <c r="O256" s="247"/>
      <c r="P256" s="247"/>
      <c r="Q256" s="247"/>
      <c r="R256" s="134"/>
      <c r="T256" s="165" t="s">
        <v>3</v>
      </c>
      <c r="U256" s="40" t="s">
        <v>36</v>
      </c>
      <c r="V256" s="32"/>
      <c r="W256" s="166">
        <f t="shared" si="46"/>
        <v>0</v>
      </c>
      <c r="X256" s="166">
        <v>2.1940700093835401</v>
      </c>
      <c r="Y256" s="166">
        <f t="shared" si="47"/>
        <v>53.778849999999949</v>
      </c>
      <c r="Z256" s="166">
        <v>0</v>
      </c>
      <c r="AA256" s="167">
        <f t="shared" si="48"/>
        <v>0</v>
      </c>
      <c r="AR256" s="14" t="s">
        <v>220</v>
      </c>
      <c r="AT256" s="14" t="s">
        <v>217</v>
      </c>
      <c r="AU256" s="14" t="s">
        <v>80</v>
      </c>
      <c r="AY256" s="14" t="s">
        <v>216</v>
      </c>
      <c r="BE256" s="110">
        <f t="shared" si="49"/>
        <v>0</v>
      </c>
      <c r="BF256" s="110">
        <f t="shared" si="50"/>
        <v>0</v>
      </c>
      <c r="BG256" s="110">
        <f t="shared" si="51"/>
        <v>0</v>
      </c>
      <c r="BH256" s="110">
        <f t="shared" si="52"/>
        <v>0</v>
      </c>
      <c r="BI256" s="110">
        <f t="shared" si="53"/>
        <v>0</v>
      </c>
      <c r="BJ256" s="14" t="s">
        <v>80</v>
      </c>
      <c r="BK256" s="110">
        <f t="shared" si="54"/>
        <v>0</v>
      </c>
      <c r="BL256" s="14" t="s">
        <v>220</v>
      </c>
      <c r="BM256" s="14" t="s">
        <v>412</v>
      </c>
    </row>
    <row r="257" spans="2:65" s="1" customFormat="1" ht="31.5" customHeight="1" x14ac:dyDescent="0.3">
      <c r="B257" s="132"/>
      <c r="C257" s="161" t="s">
        <v>434</v>
      </c>
      <c r="D257" s="161" t="s">
        <v>217</v>
      </c>
      <c r="E257" s="162"/>
      <c r="F257" s="246" t="s">
        <v>435</v>
      </c>
      <c r="G257" s="247"/>
      <c r="H257" s="247"/>
      <c r="I257" s="247"/>
      <c r="J257" s="163" t="s">
        <v>219</v>
      </c>
      <c r="K257" s="164">
        <v>1.57</v>
      </c>
      <c r="L257" s="233">
        <v>0</v>
      </c>
      <c r="M257" s="247"/>
      <c r="N257" s="248">
        <f t="shared" si="45"/>
        <v>0</v>
      </c>
      <c r="O257" s="247"/>
      <c r="P257" s="247"/>
      <c r="Q257" s="247"/>
      <c r="R257" s="134"/>
      <c r="T257" s="165" t="s">
        <v>3</v>
      </c>
      <c r="U257" s="40" t="s">
        <v>36</v>
      </c>
      <c r="V257" s="32"/>
      <c r="W257" s="166">
        <f t="shared" si="46"/>
        <v>0</v>
      </c>
      <c r="X257" s="166">
        <v>2.1940700636942698</v>
      </c>
      <c r="Y257" s="166">
        <f t="shared" si="47"/>
        <v>3.4446900000000036</v>
      </c>
      <c r="Z257" s="166">
        <v>0</v>
      </c>
      <c r="AA257" s="167">
        <f t="shared" si="48"/>
        <v>0</v>
      </c>
      <c r="AR257" s="14" t="s">
        <v>220</v>
      </c>
      <c r="AT257" s="14" t="s">
        <v>217</v>
      </c>
      <c r="AU257" s="14" t="s">
        <v>80</v>
      </c>
      <c r="AY257" s="14" t="s">
        <v>216</v>
      </c>
      <c r="BE257" s="110">
        <f t="shared" si="49"/>
        <v>0</v>
      </c>
      <c r="BF257" s="110">
        <f t="shared" si="50"/>
        <v>0</v>
      </c>
      <c r="BG257" s="110">
        <f t="shared" si="51"/>
        <v>0</v>
      </c>
      <c r="BH257" s="110">
        <f t="shared" si="52"/>
        <v>0</v>
      </c>
      <c r="BI257" s="110">
        <f t="shared" si="53"/>
        <v>0</v>
      </c>
      <c r="BJ257" s="14" t="s">
        <v>80</v>
      </c>
      <c r="BK257" s="110">
        <f t="shared" si="54"/>
        <v>0</v>
      </c>
      <c r="BL257" s="14" t="s">
        <v>220</v>
      </c>
      <c r="BM257" s="14" t="s">
        <v>414</v>
      </c>
    </row>
    <row r="258" spans="2:65" s="1" customFormat="1" ht="31.5" customHeight="1" x14ac:dyDescent="0.3">
      <c r="B258" s="132"/>
      <c r="C258" s="161" t="s">
        <v>436</v>
      </c>
      <c r="D258" s="161" t="s">
        <v>217</v>
      </c>
      <c r="E258" s="162"/>
      <c r="F258" s="246" t="s">
        <v>437</v>
      </c>
      <c r="G258" s="247"/>
      <c r="H258" s="247"/>
      <c r="I258" s="247"/>
      <c r="J258" s="163" t="s">
        <v>219</v>
      </c>
      <c r="K258" s="164">
        <v>55.253</v>
      </c>
      <c r="L258" s="233">
        <v>0</v>
      </c>
      <c r="M258" s="247"/>
      <c r="N258" s="248">
        <f t="shared" si="45"/>
        <v>0</v>
      </c>
      <c r="O258" s="247"/>
      <c r="P258" s="247"/>
      <c r="Q258" s="247"/>
      <c r="R258" s="134"/>
      <c r="T258" s="165" t="s">
        <v>3</v>
      </c>
      <c r="U258" s="40" t="s">
        <v>36</v>
      </c>
      <c r="V258" s="32"/>
      <c r="W258" s="166">
        <f t="shared" si="46"/>
        <v>0</v>
      </c>
      <c r="X258" s="166">
        <v>2.2354299314064399</v>
      </c>
      <c r="Y258" s="166">
        <f t="shared" si="47"/>
        <v>123.51421000000002</v>
      </c>
      <c r="Z258" s="166">
        <v>0</v>
      </c>
      <c r="AA258" s="167">
        <f t="shared" si="48"/>
        <v>0</v>
      </c>
      <c r="AR258" s="14" t="s">
        <v>220</v>
      </c>
      <c r="AT258" s="14" t="s">
        <v>217</v>
      </c>
      <c r="AU258" s="14" t="s">
        <v>80</v>
      </c>
      <c r="AY258" s="14" t="s">
        <v>216</v>
      </c>
      <c r="BE258" s="110">
        <f t="shared" si="49"/>
        <v>0</v>
      </c>
      <c r="BF258" s="110">
        <f t="shared" si="50"/>
        <v>0</v>
      </c>
      <c r="BG258" s="110">
        <f t="shared" si="51"/>
        <v>0</v>
      </c>
      <c r="BH258" s="110">
        <f t="shared" si="52"/>
        <v>0</v>
      </c>
      <c r="BI258" s="110">
        <f t="shared" si="53"/>
        <v>0</v>
      </c>
      <c r="BJ258" s="14" t="s">
        <v>80</v>
      </c>
      <c r="BK258" s="110">
        <f t="shared" si="54"/>
        <v>0</v>
      </c>
      <c r="BL258" s="14" t="s">
        <v>220</v>
      </c>
      <c r="BM258" s="14" t="s">
        <v>416</v>
      </c>
    </row>
    <row r="259" spans="2:65" s="1" customFormat="1" ht="31.5" customHeight="1" x14ac:dyDescent="0.3">
      <c r="B259" s="132"/>
      <c r="C259" s="161" t="s">
        <v>438</v>
      </c>
      <c r="D259" s="161" t="s">
        <v>217</v>
      </c>
      <c r="E259" s="162"/>
      <c r="F259" s="246" t="s">
        <v>439</v>
      </c>
      <c r="G259" s="247"/>
      <c r="H259" s="247"/>
      <c r="I259" s="247"/>
      <c r="J259" s="163" t="s">
        <v>219</v>
      </c>
      <c r="K259" s="164">
        <v>48.652000000000001</v>
      </c>
      <c r="L259" s="233">
        <v>0</v>
      </c>
      <c r="M259" s="247"/>
      <c r="N259" s="248">
        <f t="shared" si="45"/>
        <v>0</v>
      </c>
      <c r="O259" s="247"/>
      <c r="P259" s="247"/>
      <c r="Q259" s="247"/>
      <c r="R259" s="134"/>
      <c r="T259" s="165" t="s">
        <v>3</v>
      </c>
      <c r="U259" s="40" t="s">
        <v>36</v>
      </c>
      <c r="V259" s="32"/>
      <c r="W259" s="166">
        <f t="shared" si="46"/>
        <v>0</v>
      </c>
      <c r="X259" s="166">
        <v>2.1940683962264198</v>
      </c>
      <c r="Y259" s="166">
        <f t="shared" si="47"/>
        <v>106.74581561320778</v>
      </c>
      <c r="Z259" s="166">
        <v>0</v>
      </c>
      <c r="AA259" s="167">
        <f t="shared" si="48"/>
        <v>0</v>
      </c>
      <c r="AR259" s="14" t="s">
        <v>220</v>
      </c>
      <c r="AT259" s="14" t="s">
        <v>217</v>
      </c>
      <c r="AU259" s="14" t="s">
        <v>80</v>
      </c>
      <c r="AY259" s="14" t="s">
        <v>216</v>
      </c>
      <c r="BE259" s="110">
        <f t="shared" si="49"/>
        <v>0</v>
      </c>
      <c r="BF259" s="110">
        <f t="shared" si="50"/>
        <v>0</v>
      </c>
      <c r="BG259" s="110">
        <f t="shared" si="51"/>
        <v>0</v>
      </c>
      <c r="BH259" s="110">
        <f t="shared" si="52"/>
        <v>0</v>
      </c>
      <c r="BI259" s="110">
        <f t="shared" si="53"/>
        <v>0</v>
      </c>
      <c r="BJ259" s="14" t="s">
        <v>80</v>
      </c>
      <c r="BK259" s="110">
        <f t="shared" si="54"/>
        <v>0</v>
      </c>
      <c r="BL259" s="14" t="s">
        <v>220</v>
      </c>
      <c r="BM259" s="14" t="s">
        <v>418</v>
      </c>
    </row>
    <row r="260" spans="2:65" s="1" customFormat="1" ht="31.5" customHeight="1" x14ac:dyDescent="0.3">
      <c r="B260" s="132"/>
      <c r="C260" s="161" t="s">
        <v>440</v>
      </c>
      <c r="D260" s="161" t="s">
        <v>217</v>
      </c>
      <c r="E260" s="162"/>
      <c r="F260" s="246" t="s">
        <v>441</v>
      </c>
      <c r="G260" s="247"/>
      <c r="H260" s="247"/>
      <c r="I260" s="247"/>
      <c r="J260" s="163" t="s">
        <v>219</v>
      </c>
      <c r="K260" s="164">
        <v>24.510999999999999</v>
      </c>
      <c r="L260" s="233">
        <v>0</v>
      </c>
      <c r="M260" s="247"/>
      <c r="N260" s="248">
        <f t="shared" si="45"/>
        <v>0</v>
      </c>
      <c r="O260" s="247"/>
      <c r="P260" s="247"/>
      <c r="Q260" s="247"/>
      <c r="R260" s="134"/>
      <c r="T260" s="165" t="s">
        <v>3</v>
      </c>
      <c r="U260" s="40" t="s">
        <v>36</v>
      </c>
      <c r="V260" s="32"/>
      <c r="W260" s="166">
        <f t="shared" si="46"/>
        <v>0</v>
      </c>
      <c r="X260" s="166">
        <v>0</v>
      </c>
      <c r="Y260" s="166">
        <f t="shared" si="47"/>
        <v>0</v>
      </c>
      <c r="Z260" s="166">
        <v>0</v>
      </c>
      <c r="AA260" s="167">
        <f t="shared" si="48"/>
        <v>0</v>
      </c>
      <c r="AR260" s="14" t="s">
        <v>220</v>
      </c>
      <c r="AT260" s="14" t="s">
        <v>217</v>
      </c>
      <c r="AU260" s="14" t="s">
        <v>80</v>
      </c>
      <c r="AY260" s="14" t="s">
        <v>216</v>
      </c>
      <c r="BE260" s="110">
        <f t="shared" si="49"/>
        <v>0</v>
      </c>
      <c r="BF260" s="110">
        <f t="shared" si="50"/>
        <v>0</v>
      </c>
      <c r="BG260" s="110">
        <f t="shared" si="51"/>
        <v>0</v>
      </c>
      <c r="BH260" s="110">
        <f t="shared" si="52"/>
        <v>0</v>
      </c>
      <c r="BI260" s="110">
        <f t="shared" si="53"/>
        <v>0</v>
      </c>
      <c r="BJ260" s="14" t="s">
        <v>80</v>
      </c>
      <c r="BK260" s="110">
        <f t="shared" si="54"/>
        <v>0</v>
      </c>
      <c r="BL260" s="14" t="s">
        <v>220</v>
      </c>
      <c r="BM260" s="14" t="s">
        <v>442</v>
      </c>
    </row>
    <row r="261" spans="2:65" s="1" customFormat="1" ht="44.25" customHeight="1" x14ac:dyDescent="0.3">
      <c r="B261" s="132"/>
      <c r="C261" s="161" t="s">
        <v>443</v>
      </c>
      <c r="D261" s="161" t="s">
        <v>217</v>
      </c>
      <c r="E261" s="162"/>
      <c r="F261" s="246" t="s">
        <v>444</v>
      </c>
      <c r="G261" s="247"/>
      <c r="H261" s="247"/>
      <c r="I261" s="247"/>
      <c r="J261" s="163" t="s">
        <v>219</v>
      </c>
      <c r="K261" s="164">
        <v>1.57</v>
      </c>
      <c r="L261" s="233">
        <v>0</v>
      </c>
      <c r="M261" s="247"/>
      <c r="N261" s="248">
        <f t="shared" si="45"/>
        <v>0</v>
      </c>
      <c r="O261" s="247"/>
      <c r="P261" s="247"/>
      <c r="Q261" s="247"/>
      <c r="R261" s="134"/>
      <c r="T261" s="165" t="s">
        <v>3</v>
      </c>
      <c r="U261" s="40" t="s">
        <v>36</v>
      </c>
      <c r="V261" s="32"/>
      <c r="W261" s="166">
        <f t="shared" si="46"/>
        <v>0</v>
      </c>
      <c r="X261" s="166">
        <v>0</v>
      </c>
      <c r="Y261" s="166">
        <f t="shared" si="47"/>
        <v>0</v>
      </c>
      <c r="Z261" s="166">
        <v>0</v>
      </c>
      <c r="AA261" s="167">
        <f t="shared" si="48"/>
        <v>0</v>
      </c>
      <c r="AR261" s="14" t="s">
        <v>220</v>
      </c>
      <c r="AT261" s="14" t="s">
        <v>217</v>
      </c>
      <c r="AU261" s="14" t="s">
        <v>80</v>
      </c>
      <c r="AY261" s="14" t="s">
        <v>216</v>
      </c>
      <c r="BE261" s="110">
        <f t="shared" si="49"/>
        <v>0</v>
      </c>
      <c r="BF261" s="110">
        <f t="shared" si="50"/>
        <v>0</v>
      </c>
      <c r="BG261" s="110">
        <f t="shared" si="51"/>
        <v>0</v>
      </c>
      <c r="BH261" s="110">
        <f t="shared" si="52"/>
        <v>0</v>
      </c>
      <c r="BI261" s="110">
        <f t="shared" si="53"/>
        <v>0</v>
      </c>
      <c r="BJ261" s="14" t="s">
        <v>80</v>
      </c>
      <c r="BK261" s="110">
        <f t="shared" si="54"/>
        <v>0</v>
      </c>
      <c r="BL261" s="14" t="s">
        <v>220</v>
      </c>
      <c r="BM261" s="14" t="s">
        <v>445</v>
      </c>
    </row>
    <row r="262" spans="2:65" s="1" customFormat="1" ht="44.25" customHeight="1" x14ac:dyDescent="0.3">
      <c r="B262" s="132"/>
      <c r="C262" s="161" t="s">
        <v>446</v>
      </c>
      <c r="D262" s="161" t="s">
        <v>217</v>
      </c>
      <c r="E262" s="162"/>
      <c r="F262" s="246" t="s">
        <v>447</v>
      </c>
      <c r="G262" s="247"/>
      <c r="H262" s="247"/>
      <c r="I262" s="247"/>
      <c r="J262" s="163" t="s">
        <v>219</v>
      </c>
      <c r="K262" s="164">
        <v>103.905</v>
      </c>
      <c r="L262" s="233">
        <v>0</v>
      </c>
      <c r="M262" s="247"/>
      <c r="N262" s="248">
        <f t="shared" si="45"/>
        <v>0</v>
      </c>
      <c r="O262" s="247"/>
      <c r="P262" s="247"/>
      <c r="Q262" s="247"/>
      <c r="R262" s="134"/>
      <c r="T262" s="165" t="s">
        <v>3</v>
      </c>
      <c r="U262" s="40" t="s">
        <v>36</v>
      </c>
      <c r="V262" s="32"/>
      <c r="W262" s="166">
        <f t="shared" si="46"/>
        <v>0</v>
      </c>
      <c r="X262" s="166">
        <v>0</v>
      </c>
      <c r="Y262" s="166">
        <f t="shared" si="47"/>
        <v>0</v>
      </c>
      <c r="Z262" s="166">
        <v>0</v>
      </c>
      <c r="AA262" s="167">
        <f t="shared" si="48"/>
        <v>0</v>
      </c>
      <c r="AR262" s="14" t="s">
        <v>220</v>
      </c>
      <c r="AT262" s="14" t="s">
        <v>217</v>
      </c>
      <c r="AU262" s="14" t="s">
        <v>80</v>
      </c>
      <c r="AY262" s="14" t="s">
        <v>216</v>
      </c>
      <c r="BE262" s="110">
        <f t="shared" si="49"/>
        <v>0</v>
      </c>
      <c r="BF262" s="110">
        <f t="shared" si="50"/>
        <v>0</v>
      </c>
      <c r="BG262" s="110">
        <f t="shared" si="51"/>
        <v>0</v>
      </c>
      <c r="BH262" s="110">
        <f t="shared" si="52"/>
        <v>0</v>
      </c>
      <c r="BI262" s="110">
        <f t="shared" si="53"/>
        <v>0</v>
      </c>
      <c r="BJ262" s="14" t="s">
        <v>80</v>
      </c>
      <c r="BK262" s="110">
        <f t="shared" si="54"/>
        <v>0</v>
      </c>
      <c r="BL262" s="14" t="s">
        <v>220</v>
      </c>
      <c r="BM262" s="14" t="s">
        <v>448</v>
      </c>
    </row>
    <row r="263" spans="2:65" s="1" customFormat="1" ht="44.25" customHeight="1" x14ac:dyDescent="0.3">
      <c r="B263" s="132"/>
      <c r="C263" s="161" t="s">
        <v>449</v>
      </c>
      <c r="D263" s="161" t="s">
        <v>217</v>
      </c>
      <c r="E263" s="162"/>
      <c r="F263" s="246" t="s">
        <v>450</v>
      </c>
      <c r="G263" s="247"/>
      <c r="H263" s="247"/>
      <c r="I263" s="247"/>
      <c r="J263" s="163" t="s">
        <v>219</v>
      </c>
      <c r="K263" s="164">
        <v>24.510999999999999</v>
      </c>
      <c r="L263" s="233">
        <v>0</v>
      </c>
      <c r="M263" s="247"/>
      <c r="N263" s="248">
        <f t="shared" si="45"/>
        <v>0</v>
      </c>
      <c r="O263" s="247"/>
      <c r="P263" s="247"/>
      <c r="Q263" s="247"/>
      <c r="R263" s="134"/>
      <c r="T263" s="165" t="s">
        <v>3</v>
      </c>
      <c r="U263" s="40" t="s">
        <v>36</v>
      </c>
      <c r="V263" s="32"/>
      <c r="W263" s="166">
        <f t="shared" si="46"/>
        <v>0</v>
      </c>
      <c r="X263" s="166">
        <v>0</v>
      </c>
      <c r="Y263" s="166">
        <f t="shared" si="47"/>
        <v>0</v>
      </c>
      <c r="Z263" s="166">
        <v>0</v>
      </c>
      <c r="AA263" s="167">
        <f t="shared" si="48"/>
        <v>0</v>
      </c>
      <c r="AR263" s="14" t="s">
        <v>220</v>
      </c>
      <c r="AT263" s="14" t="s">
        <v>217</v>
      </c>
      <c r="AU263" s="14" t="s">
        <v>80</v>
      </c>
      <c r="AY263" s="14" t="s">
        <v>216</v>
      </c>
      <c r="BE263" s="110">
        <f t="shared" si="49"/>
        <v>0</v>
      </c>
      <c r="BF263" s="110">
        <f t="shared" si="50"/>
        <v>0</v>
      </c>
      <c r="BG263" s="110">
        <f t="shared" si="51"/>
        <v>0</v>
      </c>
      <c r="BH263" s="110">
        <f t="shared" si="52"/>
        <v>0</v>
      </c>
      <c r="BI263" s="110">
        <f t="shared" si="53"/>
        <v>0</v>
      </c>
      <c r="BJ263" s="14" t="s">
        <v>80</v>
      </c>
      <c r="BK263" s="110">
        <f t="shared" si="54"/>
        <v>0</v>
      </c>
      <c r="BL263" s="14" t="s">
        <v>220</v>
      </c>
      <c r="BM263" s="14" t="s">
        <v>420</v>
      </c>
    </row>
    <row r="264" spans="2:65" s="1" customFormat="1" ht="44.25" customHeight="1" x14ac:dyDescent="0.3">
      <c r="B264" s="132"/>
      <c r="C264" s="161" t="s">
        <v>451</v>
      </c>
      <c r="D264" s="161" t="s">
        <v>217</v>
      </c>
      <c r="E264" s="162"/>
      <c r="F264" s="246" t="s">
        <v>452</v>
      </c>
      <c r="G264" s="247"/>
      <c r="H264" s="247"/>
      <c r="I264" s="247"/>
      <c r="J264" s="163" t="s">
        <v>219</v>
      </c>
      <c r="K264" s="164">
        <v>103.905</v>
      </c>
      <c r="L264" s="233">
        <v>0</v>
      </c>
      <c r="M264" s="247"/>
      <c r="N264" s="248">
        <f t="shared" si="45"/>
        <v>0</v>
      </c>
      <c r="O264" s="247"/>
      <c r="P264" s="247"/>
      <c r="Q264" s="247"/>
      <c r="R264" s="134"/>
      <c r="T264" s="165" t="s">
        <v>3</v>
      </c>
      <c r="U264" s="40" t="s">
        <v>36</v>
      </c>
      <c r="V264" s="32"/>
      <c r="W264" s="166">
        <f t="shared" si="46"/>
        <v>0</v>
      </c>
      <c r="X264" s="166">
        <v>0</v>
      </c>
      <c r="Y264" s="166">
        <f t="shared" si="47"/>
        <v>0</v>
      </c>
      <c r="Z264" s="166">
        <v>0</v>
      </c>
      <c r="AA264" s="167">
        <f t="shared" si="48"/>
        <v>0</v>
      </c>
      <c r="AR264" s="14" t="s">
        <v>220</v>
      </c>
      <c r="AT264" s="14" t="s">
        <v>217</v>
      </c>
      <c r="AU264" s="14" t="s">
        <v>80</v>
      </c>
      <c r="AY264" s="14" t="s">
        <v>216</v>
      </c>
      <c r="BE264" s="110">
        <f t="shared" si="49"/>
        <v>0</v>
      </c>
      <c r="BF264" s="110">
        <f t="shared" si="50"/>
        <v>0</v>
      </c>
      <c r="BG264" s="110">
        <f t="shared" si="51"/>
        <v>0</v>
      </c>
      <c r="BH264" s="110">
        <f t="shared" si="52"/>
        <v>0</v>
      </c>
      <c r="BI264" s="110">
        <f t="shared" si="53"/>
        <v>0</v>
      </c>
      <c r="BJ264" s="14" t="s">
        <v>80</v>
      </c>
      <c r="BK264" s="110">
        <f t="shared" si="54"/>
        <v>0</v>
      </c>
      <c r="BL264" s="14" t="s">
        <v>220</v>
      </c>
      <c r="BM264" s="14" t="s">
        <v>422</v>
      </c>
    </row>
    <row r="265" spans="2:65" s="1" customFormat="1" ht="31.5" customHeight="1" x14ac:dyDescent="0.3">
      <c r="B265" s="132"/>
      <c r="C265" s="161" t="s">
        <v>453</v>
      </c>
      <c r="D265" s="161" t="s">
        <v>217</v>
      </c>
      <c r="E265" s="162"/>
      <c r="F265" s="246" t="s">
        <v>454</v>
      </c>
      <c r="G265" s="247"/>
      <c r="H265" s="247"/>
      <c r="I265" s="247"/>
      <c r="J265" s="163" t="s">
        <v>219</v>
      </c>
      <c r="K265" s="164">
        <v>40.613999999999997</v>
      </c>
      <c r="L265" s="233">
        <v>0</v>
      </c>
      <c r="M265" s="247"/>
      <c r="N265" s="248">
        <f t="shared" si="45"/>
        <v>0</v>
      </c>
      <c r="O265" s="247"/>
      <c r="P265" s="247"/>
      <c r="Q265" s="247"/>
      <c r="R265" s="134"/>
      <c r="T265" s="165" t="s">
        <v>3</v>
      </c>
      <c r="U265" s="40" t="s">
        <v>36</v>
      </c>
      <c r="V265" s="32"/>
      <c r="W265" s="166">
        <f t="shared" si="46"/>
        <v>0</v>
      </c>
      <c r="X265" s="166">
        <v>0.69892007682080104</v>
      </c>
      <c r="Y265" s="166">
        <f t="shared" si="47"/>
        <v>28.385940000000012</v>
      </c>
      <c r="Z265" s="166">
        <v>0</v>
      </c>
      <c r="AA265" s="167">
        <f t="shared" si="48"/>
        <v>0</v>
      </c>
      <c r="AR265" s="14" t="s">
        <v>220</v>
      </c>
      <c r="AT265" s="14" t="s">
        <v>217</v>
      </c>
      <c r="AU265" s="14" t="s">
        <v>80</v>
      </c>
      <c r="AY265" s="14" t="s">
        <v>216</v>
      </c>
      <c r="BE265" s="110">
        <f t="shared" si="49"/>
        <v>0</v>
      </c>
      <c r="BF265" s="110">
        <f t="shared" si="50"/>
        <v>0</v>
      </c>
      <c r="BG265" s="110">
        <f t="shared" si="51"/>
        <v>0</v>
      </c>
      <c r="BH265" s="110">
        <f t="shared" si="52"/>
        <v>0</v>
      </c>
      <c r="BI265" s="110">
        <f t="shared" si="53"/>
        <v>0</v>
      </c>
      <c r="BJ265" s="14" t="s">
        <v>80</v>
      </c>
      <c r="BK265" s="110">
        <f t="shared" si="54"/>
        <v>0</v>
      </c>
      <c r="BL265" s="14" t="s">
        <v>220</v>
      </c>
      <c r="BM265" s="14" t="s">
        <v>424</v>
      </c>
    </row>
    <row r="266" spans="2:65" s="1" customFormat="1" ht="44.25" customHeight="1" x14ac:dyDescent="0.3">
      <c r="B266" s="132"/>
      <c r="C266" s="161" t="s">
        <v>455</v>
      </c>
      <c r="D266" s="161" t="s">
        <v>217</v>
      </c>
      <c r="E266" s="162"/>
      <c r="F266" s="246" t="s">
        <v>456</v>
      </c>
      <c r="G266" s="247"/>
      <c r="H266" s="247"/>
      <c r="I266" s="247"/>
      <c r="J266" s="163" t="s">
        <v>245</v>
      </c>
      <c r="K266" s="164">
        <v>0.98599999999999999</v>
      </c>
      <c r="L266" s="233">
        <v>0</v>
      </c>
      <c r="M266" s="247"/>
      <c r="N266" s="248">
        <f t="shared" si="45"/>
        <v>0</v>
      </c>
      <c r="O266" s="247"/>
      <c r="P266" s="247"/>
      <c r="Q266" s="247"/>
      <c r="R266" s="134"/>
      <c r="T266" s="165" t="s">
        <v>3</v>
      </c>
      <c r="U266" s="40" t="s">
        <v>36</v>
      </c>
      <c r="V266" s="32"/>
      <c r="W266" s="166">
        <f t="shared" si="46"/>
        <v>0</v>
      </c>
      <c r="X266" s="166">
        <v>1.20296146044625</v>
      </c>
      <c r="Y266" s="166">
        <f t="shared" si="47"/>
        <v>1.1861200000000025</v>
      </c>
      <c r="Z266" s="166">
        <v>0</v>
      </c>
      <c r="AA266" s="167">
        <f t="shared" si="48"/>
        <v>0</v>
      </c>
      <c r="AR266" s="14" t="s">
        <v>220</v>
      </c>
      <c r="AT266" s="14" t="s">
        <v>217</v>
      </c>
      <c r="AU266" s="14" t="s">
        <v>80</v>
      </c>
      <c r="AY266" s="14" t="s">
        <v>216</v>
      </c>
      <c r="BE266" s="110">
        <f t="shared" si="49"/>
        <v>0</v>
      </c>
      <c r="BF266" s="110">
        <f t="shared" si="50"/>
        <v>0</v>
      </c>
      <c r="BG266" s="110">
        <f t="shared" si="51"/>
        <v>0</v>
      </c>
      <c r="BH266" s="110">
        <f t="shared" si="52"/>
        <v>0</v>
      </c>
      <c r="BI266" s="110">
        <f t="shared" si="53"/>
        <v>0</v>
      </c>
      <c r="BJ266" s="14" t="s">
        <v>80</v>
      </c>
      <c r="BK266" s="110">
        <f t="shared" si="54"/>
        <v>0</v>
      </c>
      <c r="BL266" s="14" t="s">
        <v>220</v>
      </c>
      <c r="BM266" s="14" t="s">
        <v>426</v>
      </c>
    </row>
    <row r="267" spans="2:65" s="1" customFormat="1" ht="31.5" customHeight="1" x14ac:dyDescent="0.3">
      <c r="B267" s="132"/>
      <c r="C267" s="161" t="s">
        <v>457</v>
      </c>
      <c r="D267" s="161" t="s">
        <v>217</v>
      </c>
      <c r="E267" s="162"/>
      <c r="F267" s="246" t="s">
        <v>458</v>
      </c>
      <c r="G267" s="247"/>
      <c r="H267" s="247"/>
      <c r="I267" s="247"/>
      <c r="J267" s="163" t="s">
        <v>219</v>
      </c>
      <c r="K267" s="164">
        <v>76.23</v>
      </c>
      <c r="L267" s="233">
        <v>0</v>
      </c>
      <c r="M267" s="247"/>
      <c r="N267" s="248">
        <f t="shared" si="45"/>
        <v>0</v>
      </c>
      <c r="O267" s="247"/>
      <c r="P267" s="247"/>
      <c r="Q267" s="247"/>
      <c r="R267" s="134"/>
      <c r="T267" s="165" t="s">
        <v>3</v>
      </c>
      <c r="U267" s="40" t="s">
        <v>36</v>
      </c>
      <c r="V267" s="32"/>
      <c r="W267" s="166">
        <f t="shared" si="46"/>
        <v>0</v>
      </c>
      <c r="X267" s="166">
        <v>1.7126999999999999</v>
      </c>
      <c r="Y267" s="166">
        <f t="shared" si="47"/>
        <v>130.559121</v>
      </c>
      <c r="Z267" s="166">
        <v>0</v>
      </c>
      <c r="AA267" s="167">
        <f t="shared" si="48"/>
        <v>0</v>
      </c>
      <c r="AR267" s="14" t="s">
        <v>220</v>
      </c>
      <c r="AT267" s="14" t="s">
        <v>217</v>
      </c>
      <c r="AU267" s="14" t="s">
        <v>80</v>
      </c>
      <c r="AY267" s="14" t="s">
        <v>216</v>
      </c>
      <c r="BE267" s="110">
        <f t="shared" si="49"/>
        <v>0</v>
      </c>
      <c r="BF267" s="110">
        <f t="shared" si="50"/>
        <v>0</v>
      </c>
      <c r="BG267" s="110">
        <f t="shared" si="51"/>
        <v>0</v>
      </c>
      <c r="BH267" s="110">
        <f t="shared" si="52"/>
        <v>0</v>
      </c>
      <c r="BI267" s="110">
        <f t="shared" si="53"/>
        <v>0</v>
      </c>
      <c r="BJ267" s="14" t="s">
        <v>80</v>
      </c>
      <c r="BK267" s="110">
        <f t="shared" si="54"/>
        <v>0</v>
      </c>
      <c r="BL267" s="14" t="s">
        <v>220</v>
      </c>
      <c r="BM267" s="14" t="s">
        <v>459</v>
      </c>
    </row>
    <row r="268" spans="2:65" s="1" customFormat="1" ht="22.5" customHeight="1" x14ac:dyDescent="0.3">
      <c r="B268" s="132"/>
      <c r="C268" s="161" t="s">
        <v>460</v>
      </c>
      <c r="D268" s="161" t="s">
        <v>217</v>
      </c>
      <c r="E268" s="162"/>
      <c r="F268" s="246" t="s">
        <v>461</v>
      </c>
      <c r="G268" s="247"/>
      <c r="H268" s="247"/>
      <c r="I268" s="247"/>
      <c r="J268" s="163" t="s">
        <v>219</v>
      </c>
      <c r="K268" s="164">
        <v>18.565999999999999</v>
      </c>
      <c r="L268" s="233">
        <v>0</v>
      </c>
      <c r="M268" s="247"/>
      <c r="N268" s="248">
        <f t="shared" si="45"/>
        <v>0</v>
      </c>
      <c r="O268" s="247"/>
      <c r="P268" s="247"/>
      <c r="Q268" s="247"/>
      <c r="R268" s="134"/>
      <c r="T268" s="165" t="s">
        <v>3</v>
      </c>
      <c r="U268" s="40" t="s">
        <v>36</v>
      </c>
      <c r="V268" s="32"/>
      <c r="W268" s="166">
        <f t="shared" si="46"/>
        <v>0</v>
      </c>
      <c r="X268" s="166">
        <v>0</v>
      </c>
      <c r="Y268" s="166">
        <f t="shared" si="47"/>
        <v>0</v>
      </c>
      <c r="Z268" s="166">
        <v>0</v>
      </c>
      <c r="AA268" s="167">
        <f t="shared" si="48"/>
        <v>0</v>
      </c>
      <c r="AR268" s="14" t="s">
        <v>220</v>
      </c>
      <c r="AT268" s="14" t="s">
        <v>217</v>
      </c>
      <c r="AU268" s="14" t="s">
        <v>80</v>
      </c>
      <c r="AY268" s="14" t="s">
        <v>216</v>
      </c>
      <c r="BE268" s="110">
        <f t="shared" si="49"/>
        <v>0</v>
      </c>
      <c r="BF268" s="110">
        <f t="shared" si="50"/>
        <v>0</v>
      </c>
      <c r="BG268" s="110">
        <f t="shared" si="51"/>
        <v>0</v>
      </c>
      <c r="BH268" s="110">
        <f t="shared" si="52"/>
        <v>0</v>
      </c>
      <c r="BI268" s="110">
        <f t="shared" si="53"/>
        <v>0</v>
      </c>
      <c r="BJ268" s="14" t="s">
        <v>80</v>
      </c>
      <c r="BK268" s="110">
        <f t="shared" si="54"/>
        <v>0</v>
      </c>
      <c r="BL268" s="14" t="s">
        <v>220</v>
      </c>
      <c r="BM268" s="14" t="s">
        <v>428</v>
      </c>
    </row>
    <row r="269" spans="2:65" s="1" customFormat="1" ht="31.5" customHeight="1" x14ac:dyDescent="0.3">
      <c r="B269" s="132"/>
      <c r="C269" s="161" t="s">
        <v>462</v>
      </c>
      <c r="D269" s="161" t="s">
        <v>217</v>
      </c>
      <c r="E269" s="162"/>
      <c r="F269" s="246" t="s">
        <v>463</v>
      </c>
      <c r="G269" s="247"/>
      <c r="H269" s="247"/>
      <c r="I269" s="247"/>
      <c r="J269" s="163" t="s">
        <v>219</v>
      </c>
      <c r="K269" s="164">
        <v>53.244999999999997</v>
      </c>
      <c r="L269" s="233">
        <v>0</v>
      </c>
      <c r="M269" s="247"/>
      <c r="N269" s="248">
        <f t="shared" si="45"/>
        <v>0</v>
      </c>
      <c r="O269" s="247"/>
      <c r="P269" s="247"/>
      <c r="Q269" s="247"/>
      <c r="R269" s="134"/>
      <c r="T269" s="165" t="s">
        <v>3</v>
      </c>
      <c r="U269" s="40" t="s">
        <v>36</v>
      </c>
      <c r="V269" s="32"/>
      <c r="W269" s="166">
        <f t="shared" si="46"/>
        <v>0</v>
      </c>
      <c r="X269" s="166">
        <v>1.83700009390553</v>
      </c>
      <c r="Y269" s="166">
        <f t="shared" si="47"/>
        <v>97.811069999999944</v>
      </c>
      <c r="Z269" s="166">
        <v>0</v>
      </c>
      <c r="AA269" s="167">
        <f t="shared" si="48"/>
        <v>0</v>
      </c>
      <c r="AR269" s="14" t="s">
        <v>220</v>
      </c>
      <c r="AT269" s="14" t="s">
        <v>217</v>
      </c>
      <c r="AU269" s="14" t="s">
        <v>80</v>
      </c>
      <c r="AY269" s="14" t="s">
        <v>216</v>
      </c>
      <c r="BE269" s="110">
        <f t="shared" si="49"/>
        <v>0</v>
      </c>
      <c r="BF269" s="110">
        <f t="shared" si="50"/>
        <v>0</v>
      </c>
      <c r="BG269" s="110">
        <f t="shared" si="51"/>
        <v>0</v>
      </c>
      <c r="BH269" s="110">
        <f t="shared" si="52"/>
        <v>0</v>
      </c>
      <c r="BI269" s="110">
        <f t="shared" si="53"/>
        <v>0</v>
      </c>
      <c r="BJ269" s="14" t="s">
        <v>80</v>
      </c>
      <c r="BK269" s="110">
        <f t="shared" si="54"/>
        <v>0</v>
      </c>
      <c r="BL269" s="14" t="s">
        <v>220</v>
      </c>
      <c r="BM269" s="14" t="s">
        <v>430</v>
      </c>
    </row>
    <row r="270" spans="2:65" s="1" customFormat="1" ht="31.5" customHeight="1" x14ac:dyDescent="0.3">
      <c r="B270" s="132"/>
      <c r="C270" s="161" t="s">
        <v>464</v>
      </c>
      <c r="D270" s="161" t="s">
        <v>217</v>
      </c>
      <c r="E270" s="162"/>
      <c r="F270" s="246" t="s">
        <v>465</v>
      </c>
      <c r="G270" s="247"/>
      <c r="H270" s="247"/>
      <c r="I270" s="247"/>
      <c r="J270" s="163" t="s">
        <v>262</v>
      </c>
      <c r="K270" s="164">
        <v>10.484999999999999</v>
      </c>
      <c r="L270" s="233">
        <v>0</v>
      </c>
      <c r="M270" s="247"/>
      <c r="N270" s="248">
        <f t="shared" si="45"/>
        <v>0</v>
      </c>
      <c r="O270" s="247"/>
      <c r="P270" s="247"/>
      <c r="Q270" s="247"/>
      <c r="R270" s="134"/>
      <c r="T270" s="165" t="s">
        <v>3</v>
      </c>
      <c r="U270" s="40" t="s">
        <v>36</v>
      </c>
      <c r="V270" s="32"/>
      <c r="W270" s="166">
        <f t="shared" si="46"/>
        <v>0</v>
      </c>
      <c r="X270" s="166">
        <v>4.9170243204578003E-2</v>
      </c>
      <c r="Y270" s="166">
        <f t="shared" si="47"/>
        <v>0.51555000000000029</v>
      </c>
      <c r="Z270" s="166">
        <v>0</v>
      </c>
      <c r="AA270" s="167">
        <f t="shared" si="48"/>
        <v>0</v>
      </c>
      <c r="AR270" s="14" t="s">
        <v>220</v>
      </c>
      <c r="AT270" s="14" t="s">
        <v>217</v>
      </c>
      <c r="AU270" s="14" t="s">
        <v>80</v>
      </c>
      <c r="AY270" s="14" t="s">
        <v>216</v>
      </c>
      <c r="BE270" s="110">
        <f t="shared" si="49"/>
        <v>0</v>
      </c>
      <c r="BF270" s="110">
        <f t="shared" si="50"/>
        <v>0</v>
      </c>
      <c r="BG270" s="110">
        <f t="shared" si="51"/>
        <v>0</v>
      </c>
      <c r="BH270" s="110">
        <f t="shared" si="52"/>
        <v>0</v>
      </c>
      <c r="BI270" s="110">
        <f t="shared" si="53"/>
        <v>0</v>
      </c>
      <c r="BJ270" s="14" t="s">
        <v>80</v>
      </c>
      <c r="BK270" s="110">
        <f t="shared" si="54"/>
        <v>0</v>
      </c>
      <c r="BL270" s="14" t="s">
        <v>220</v>
      </c>
      <c r="BM270" s="14" t="s">
        <v>432</v>
      </c>
    </row>
    <row r="271" spans="2:65" s="1" customFormat="1" ht="22.5" customHeight="1" x14ac:dyDescent="0.3">
      <c r="B271" s="132"/>
      <c r="C271" s="161" t="s">
        <v>466</v>
      </c>
      <c r="D271" s="161" t="s">
        <v>217</v>
      </c>
      <c r="E271" s="162"/>
      <c r="F271" s="246" t="s">
        <v>467</v>
      </c>
      <c r="G271" s="247"/>
      <c r="H271" s="247"/>
      <c r="I271" s="247"/>
      <c r="J271" s="163" t="s">
        <v>262</v>
      </c>
      <c r="K271" s="164">
        <v>312.91000000000003</v>
      </c>
      <c r="L271" s="233">
        <v>0</v>
      </c>
      <c r="M271" s="247"/>
      <c r="N271" s="248">
        <f t="shared" si="45"/>
        <v>0</v>
      </c>
      <c r="O271" s="247"/>
      <c r="P271" s="247"/>
      <c r="Q271" s="247"/>
      <c r="R271" s="134"/>
      <c r="T271" s="165" t="s">
        <v>3</v>
      </c>
      <c r="U271" s="40" t="s">
        <v>36</v>
      </c>
      <c r="V271" s="32"/>
      <c r="W271" s="166">
        <f t="shared" si="46"/>
        <v>0</v>
      </c>
      <c r="X271" s="166">
        <v>4.6000127832284002E-3</v>
      </c>
      <c r="Y271" s="166">
        <f t="shared" si="47"/>
        <v>1.4393899999999988</v>
      </c>
      <c r="Z271" s="166">
        <v>0</v>
      </c>
      <c r="AA271" s="167">
        <f t="shared" si="48"/>
        <v>0</v>
      </c>
      <c r="AR271" s="14" t="s">
        <v>220</v>
      </c>
      <c r="AT271" s="14" t="s">
        <v>217</v>
      </c>
      <c r="AU271" s="14" t="s">
        <v>80</v>
      </c>
      <c r="AY271" s="14" t="s">
        <v>216</v>
      </c>
      <c r="BE271" s="110">
        <f t="shared" si="49"/>
        <v>0</v>
      </c>
      <c r="BF271" s="110">
        <f t="shared" si="50"/>
        <v>0</v>
      </c>
      <c r="BG271" s="110">
        <f t="shared" si="51"/>
        <v>0</v>
      </c>
      <c r="BH271" s="110">
        <f t="shared" si="52"/>
        <v>0</v>
      </c>
      <c r="BI271" s="110">
        <f t="shared" si="53"/>
        <v>0</v>
      </c>
      <c r="BJ271" s="14" t="s">
        <v>80</v>
      </c>
      <c r="BK271" s="110">
        <f t="shared" si="54"/>
        <v>0</v>
      </c>
      <c r="BL271" s="14" t="s">
        <v>220</v>
      </c>
      <c r="BM271" s="14" t="s">
        <v>434</v>
      </c>
    </row>
    <row r="272" spans="2:65" s="1" customFormat="1" ht="31.5" customHeight="1" x14ac:dyDescent="0.3">
      <c r="B272" s="132"/>
      <c r="C272" s="161" t="s">
        <v>468</v>
      </c>
      <c r="D272" s="161" t="s">
        <v>217</v>
      </c>
      <c r="E272" s="162"/>
      <c r="F272" s="246" t="s">
        <v>469</v>
      </c>
      <c r="G272" s="247"/>
      <c r="H272" s="247"/>
      <c r="I272" s="247"/>
      <c r="J272" s="163" t="s">
        <v>297</v>
      </c>
      <c r="K272" s="164">
        <v>11</v>
      </c>
      <c r="L272" s="233">
        <v>0</v>
      </c>
      <c r="M272" s="247"/>
      <c r="N272" s="248">
        <f t="shared" si="45"/>
        <v>0</v>
      </c>
      <c r="O272" s="247"/>
      <c r="P272" s="247"/>
      <c r="Q272" s="247"/>
      <c r="R272" s="134"/>
      <c r="T272" s="165" t="s">
        <v>3</v>
      </c>
      <c r="U272" s="40" t="s">
        <v>36</v>
      </c>
      <c r="V272" s="32"/>
      <c r="W272" s="166">
        <f t="shared" si="46"/>
        <v>0</v>
      </c>
      <c r="X272" s="166">
        <v>1.7500000000000002E-2</v>
      </c>
      <c r="Y272" s="166">
        <f t="shared" si="47"/>
        <v>0.1925</v>
      </c>
      <c r="Z272" s="166">
        <v>0</v>
      </c>
      <c r="AA272" s="167">
        <f t="shared" si="48"/>
        <v>0</v>
      </c>
      <c r="AR272" s="14" t="s">
        <v>220</v>
      </c>
      <c r="AT272" s="14" t="s">
        <v>217</v>
      </c>
      <c r="AU272" s="14" t="s">
        <v>80</v>
      </c>
      <c r="AY272" s="14" t="s">
        <v>216</v>
      </c>
      <c r="BE272" s="110">
        <f t="shared" si="49"/>
        <v>0</v>
      </c>
      <c r="BF272" s="110">
        <f t="shared" si="50"/>
        <v>0</v>
      </c>
      <c r="BG272" s="110">
        <f t="shared" si="51"/>
        <v>0</v>
      </c>
      <c r="BH272" s="110">
        <f t="shared" si="52"/>
        <v>0</v>
      </c>
      <c r="BI272" s="110">
        <f t="shared" si="53"/>
        <v>0</v>
      </c>
      <c r="BJ272" s="14" t="s">
        <v>80</v>
      </c>
      <c r="BK272" s="110">
        <f t="shared" si="54"/>
        <v>0</v>
      </c>
      <c r="BL272" s="14" t="s">
        <v>220</v>
      </c>
      <c r="BM272" s="14" t="s">
        <v>436</v>
      </c>
    </row>
    <row r="273" spans="2:65" s="1" customFormat="1" ht="22.5" customHeight="1" x14ac:dyDescent="0.3">
      <c r="B273" s="132"/>
      <c r="C273" s="168" t="s">
        <v>470</v>
      </c>
      <c r="D273" s="168" t="s">
        <v>250</v>
      </c>
      <c r="E273" s="169"/>
      <c r="F273" s="251" t="s">
        <v>471</v>
      </c>
      <c r="G273" s="252"/>
      <c r="H273" s="252"/>
      <c r="I273" s="252"/>
      <c r="J273" s="170" t="s">
        <v>297</v>
      </c>
      <c r="K273" s="171">
        <v>1</v>
      </c>
      <c r="L273" s="253">
        <v>0</v>
      </c>
      <c r="M273" s="252"/>
      <c r="N273" s="254">
        <f t="shared" si="45"/>
        <v>0</v>
      </c>
      <c r="O273" s="247"/>
      <c r="P273" s="247"/>
      <c r="Q273" s="247"/>
      <c r="R273" s="134"/>
      <c r="T273" s="165" t="s">
        <v>3</v>
      </c>
      <c r="U273" s="40" t="s">
        <v>36</v>
      </c>
      <c r="V273" s="32"/>
      <c r="W273" s="166">
        <f t="shared" si="46"/>
        <v>0</v>
      </c>
      <c r="X273" s="166">
        <v>1.37E-2</v>
      </c>
      <c r="Y273" s="166">
        <f t="shared" si="47"/>
        <v>1.37E-2</v>
      </c>
      <c r="Z273" s="166">
        <v>0</v>
      </c>
      <c r="AA273" s="167">
        <f t="shared" si="48"/>
        <v>0</v>
      </c>
      <c r="AR273" s="14" t="s">
        <v>230</v>
      </c>
      <c r="AT273" s="14" t="s">
        <v>250</v>
      </c>
      <c r="AU273" s="14" t="s">
        <v>80</v>
      </c>
      <c r="AY273" s="14" t="s">
        <v>216</v>
      </c>
      <c r="BE273" s="110">
        <f t="shared" si="49"/>
        <v>0</v>
      </c>
      <c r="BF273" s="110">
        <f t="shared" si="50"/>
        <v>0</v>
      </c>
      <c r="BG273" s="110">
        <f t="shared" si="51"/>
        <v>0</v>
      </c>
      <c r="BH273" s="110">
        <f t="shared" si="52"/>
        <v>0</v>
      </c>
      <c r="BI273" s="110">
        <f t="shared" si="53"/>
        <v>0</v>
      </c>
      <c r="BJ273" s="14" t="s">
        <v>80</v>
      </c>
      <c r="BK273" s="110">
        <f t="shared" si="54"/>
        <v>0</v>
      </c>
      <c r="BL273" s="14" t="s">
        <v>220</v>
      </c>
      <c r="BM273" s="14" t="s">
        <v>438</v>
      </c>
    </row>
    <row r="274" spans="2:65" s="1" customFormat="1" ht="22.5" customHeight="1" x14ac:dyDescent="0.3">
      <c r="B274" s="132"/>
      <c r="C274" s="168" t="s">
        <v>472</v>
      </c>
      <c r="D274" s="168" t="s">
        <v>250</v>
      </c>
      <c r="E274" s="169"/>
      <c r="F274" s="251" t="s">
        <v>473</v>
      </c>
      <c r="G274" s="252"/>
      <c r="H274" s="252"/>
      <c r="I274" s="252"/>
      <c r="J274" s="170" t="s">
        <v>297</v>
      </c>
      <c r="K274" s="171">
        <v>4</v>
      </c>
      <c r="L274" s="253">
        <v>0</v>
      </c>
      <c r="M274" s="252"/>
      <c r="N274" s="254">
        <f t="shared" si="45"/>
        <v>0</v>
      </c>
      <c r="O274" s="247"/>
      <c r="P274" s="247"/>
      <c r="Q274" s="247"/>
      <c r="R274" s="134"/>
      <c r="T274" s="165" t="s">
        <v>3</v>
      </c>
      <c r="U274" s="40" t="s">
        <v>36</v>
      </c>
      <c r="V274" s="32"/>
      <c r="W274" s="166">
        <f t="shared" si="46"/>
        <v>0</v>
      </c>
      <c r="X274" s="166">
        <v>1.37E-2</v>
      </c>
      <c r="Y274" s="166">
        <f t="shared" si="47"/>
        <v>5.4800000000000001E-2</v>
      </c>
      <c r="Z274" s="166">
        <v>0</v>
      </c>
      <c r="AA274" s="167">
        <f t="shared" si="48"/>
        <v>0</v>
      </c>
      <c r="AR274" s="14" t="s">
        <v>230</v>
      </c>
      <c r="AT274" s="14" t="s">
        <v>250</v>
      </c>
      <c r="AU274" s="14" t="s">
        <v>80</v>
      </c>
      <c r="AY274" s="14" t="s">
        <v>216</v>
      </c>
      <c r="BE274" s="110">
        <f t="shared" si="49"/>
        <v>0</v>
      </c>
      <c r="BF274" s="110">
        <f t="shared" si="50"/>
        <v>0</v>
      </c>
      <c r="BG274" s="110">
        <f t="shared" si="51"/>
        <v>0</v>
      </c>
      <c r="BH274" s="110">
        <f t="shared" si="52"/>
        <v>0</v>
      </c>
      <c r="BI274" s="110">
        <f t="shared" si="53"/>
        <v>0</v>
      </c>
      <c r="BJ274" s="14" t="s">
        <v>80</v>
      </c>
      <c r="BK274" s="110">
        <f t="shared" si="54"/>
        <v>0</v>
      </c>
      <c r="BL274" s="14" t="s">
        <v>220</v>
      </c>
      <c r="BM274" s="14" t="s">
        <v>440</v>
      </c>
    </row>
    <row r="275" spans="2:65" s="1" customFormat="1" ht="22.5" customHeight="1" x14ac:dyDescent="0.3">
      <c r="B275" s="132"/>
      <c r="C275" s="168" t="s">
        <v>474</v>
      </c>
      <c r="D275" s="168" t="s">
        <v>250</v>
      </c>
      <c r="E275" s="169"/>
      <c r="F275" s="251" t="s">
        <v>475</v>
      </c>
      <c r="G275" s="252"/>
      <c r="H275" s="252"/>
      <c r="I275" s="252"/>
      <c r="J275" s="170" t="s">
        <v>297</v>
      </c>
      <c r="K275" s="171">
        <v>2</v>
      </c>
      <c r="L275" s="253">
        <v>0</v>
      </c>
      <c r="M275" s="252"/>
      <c r="N275" s="254">
        <f t="shared" si="45"/>
        <v>0</v>
      </c>
      <c r="O275" s="247"/>
      <c r="P275" s="247"/>
      <c r="Q275" s="247"/>
      <c r="R275" s="134"/>
      <c r="T275" s="165" t="s">
        <v>3</v>
      </c>
      <c r="U275" s="40" t="s">
        <v>36</v>
      </c>
      <c r="V275" s="32"/>
      <c r="W275" s="166">
        <f t="shared" si="46"/>
        <v>0</v>
      </c>
      <c r="X275" s="166">
        <v>1.4E-2</v>
      </c>
      <c r="Y275" s="166">
        <f t="shared" si="47"/>
        <v>2.8000000000000001E-2</v>
      </c>
      <c r="Z275" s="166">
        <v>0</v>
      </c>
      <c r="AA275" s="167">
        <f t="shared" si="48"/>
        <v>0</v>
      </c>
      <c r="AR275" s="14" t="s">
        <v>230</v>
      </c>
      <c r="AT275" s="14" t="s">
        <v>250</v>
      </c>
      <c r="AU275" s="14" t="s">
        <v>80</v>
      </c>
      <c r="AY275" s="14" t="s">
        <v>216</v>
      </c>
      <c r="BE275" s="110">
        <f t="shared" si="49"/>
        <v>0</v>
      </c>
      <c r="BF275" s="110">
        <f t="shared" si="50"/>
        <v>0</v>
      </c>
      <c r="BG275" s="110">
        <f t="shared" si="51"/>
        <v>0</v>
      </c>
      <c r="BH275" s="110">
        <f t="shared" si="52"/>
        <v>0</v>
      </c>
      <c r="BI275" s="110">
        <f t="shared" si="53"/>
        <v>0</v>
      </c>
      <c r="BJ275" s="14" t="s">
        <v>80</v>
      </c>
      <c r="BK275" s="110">
        <f t="shared" si="54"/>
        <v>0</v>
      </c>
      <c r="BL275" s="14" t="s">
        <v>220</v>
      </c>
      <c r="BM275" s="14" t="s">
        <v>443</v>
      </c>
    </row>
    <row r="276" spans="2:65" s="1" customFormat="1" ht="22.5" customHeight="1" x14ac:dyDescent="0.3">
      <c r="B276" s="132"/>
      <c r="C276" s="168" t="s">
        <v>476</v>
      </c>
      <c r="D276" s="168" t="s">
        <v>250</v>
      </c>
      <c r="E276" s="169"/>
      <c r="F276" s="251" t="s">
        <v>477</v>
      </c>
      <c r="G276" s="252"/>
      <c r="H276" s="252"/>
      <c r="I276" s="252"/>
      <c r="J276" s="170" t="s">
        <v>297</v>
      </c>
      <c r="K276" s="171">
        <v>3</v>
      </c>
      <c r="L276" s="253">
        <v>0</v>
      </c>
      <c r="M276" s="252"/>
      <c r="N276" s="254">
        <f t="shared" si="45"/>
        <v>0</v>
      </c>
      <c r="O276" s="247"/>
      <c r="P276" s="247"/>
      <c r="Q276" s="247"/>
      <c r="R276" s="134"/>
      <c r="T276" s="165" t="s">
        <v>3</v>
      </c>
      <c r="U276" s="40" t="s">
        <v>36</v>
      </c>
      <c r="V276" s="32"/>
      <c r="W276" s="166">
        <f t="shared" si="46"/>
        <v>0</v>
      </c>
      <c r="X276" s="166">
        <v>1.4E-2</v>
      </c>
      <c r="Y276" s="166">
        <f t="shared" si="47"/>
        <v>4.2000000000000003E-2</v>
      </c>
      <c r="Z276" s="166">
        <v>0</v>
      </c>
      <c r="AA276" s="167">
        <f t="shared" si="48"/>
        <v>0</v>
      </c>
      <c r="AR276" s="14" t="s">
        <v>230</v>
      </c>
      <c r="AT276" s="14" t="s">
        <v>250</v>
      </c>
      <c r="AU276" s="14" t="s">
        <v>80</v>
      </c>
      <c r="AY276" s="14" t="s">
        <v>216</v>
      </c>
      <c r="BE276" s="110">
        <f t="shared" si="49"/>
        <v>0</v>
      </c>
      <c r="BF276" s="110">
        <f t="shared" si="50"/>
        <v>0</v>
      </c>
      <c r="BG276" s="110">
        <f t="shared" si="51"/>
        <v>0</v>
      </c>
      <c r="BH276" s="110">
        <f t="shared" si="52"/>
        <v>0</v>
      </c>
      <c r="BI276" s="110">
        <f t="shared" si="53"/>
        <v>0</v>
      </c>
      <c r="BJ276" s="14" t="s">
        <v>80</v>
      </c>
      <c r="BK276" s="110">
        <f t="shared" si="54"/>
        <v>0</v>
      </c>
      <c r="BL276" s="14" t="s">
        <v>220</v>
      </c>
      <c r="BM276" s="14" t="s">
        <v>446</v>
      </c>
    </row>
    <row r="277" spans="2:65" s="1" customFormat="1" ht="22.5" customHeight="1" x14ac:dyDescent="0.3">
      <c r="B277" s="132"/>
      <c r="C277" s="168" t="s">
        <v>478</v>
      </c>
      <c r="D277" s="168" t="s">
        <v>250</v>
      </c>
      <c r="E277" s="169"/>
      <c r="F277" s="251" t="s">
        <v>479</v>
      </c>
      <c r="G277" s="252"/>
      <c r="H277" s="252"/>
      <c r="I277" s="252"/>
      <c r="J277" s="170" t="s">
        <v>297</v>
      </c>
      <c r="K277" s="171">
        <v>1</v>
      </c>
      <c r="L277" s="253">
        <v>0</v>
      </c>
      <c r="M277" s="252"/>
      <c r="N277" s="254">
        <f t="shared" si="45"/>
        <v>0</v>
      </c>
      <c r="O277" s="247"/>
      <c r="P277" s="247"/>
      <c r="Q277" s="247"/>
      <c r="R277" s="134"/>
      <c r="T277" s="165" t="s">
        <v>3</v>
      </c>
      <c r="U277" s="40" t="s">
        <v>36</v>
      </c>
      <c r="V277" s="32"/>
      <c r="W277" s="166">
        <f t="shared" si="46"/>
        <v>0</v>
      </c>
      <c r="X277" s="166">
        <v>1.46E-2</v>
      </c>
      <c r="Y277" s="166">
        <f t="shared" si="47"/>
        <v>1.46E-2</v>
      </c>
      <c r="Z277" s="166">
        <v>0</v>
      </c>
      <c r="AA277" s="167">
        <f t="shared" si="48"/>
        <v>0</v>
      </c>
      <c r="AR277" s="14" t="s">
        <v>230</v>
      </c>
      <c r="AT277" s="14" t="s">
        <v>250</v>
      </c>
      <c r="AU277" s="14" t="s">
        <v>80</v>
      </c>
      <c r="AY277" s="14" t="s">
        <v>216</v>
      </c>
      <c r="BE277" s="110">
        <f t="shared" si="49"/>
        <v>0</v>
      </c>
      <c r="BF277" s="110">
        <f t="shared" si="50"/>
        <v>0</v>
      </c>
      <c r="BG277" s="110">
        <f t="shared" si="51"/>
        <v>0</v>
      </c>
      <c r="BH277" s="110">
        <f t="shared" si="52"/>
        <v>0</v>
      </c>
      <c r="BI277" s="110">
        <f t="shared" si="53"/>
        <v>0</v>
      </c>
      <c r="BJ277" s="14" t="s">
        <v>80</v>
      </c>
      <c r="BK277" s="110">
        <f t="shared" si="54"/>
        <v>0</v>
      </c>
      <c r="BL277" s="14" t="s">
        <v>220</v>
      </c>
      <c r="BM277" s="14" t="s">
        <v>449</v>
      </c>
    </row>
    <row r="278" spans="2:65" s="10" customFormat="1" ht="29.85" customHeight="1" x14ac:dyDescent="0.3">
      <c r="B278" s="150"/>
      <c r="C278" s="151"/>
      <c r="D278" s="160" t="s">
        <v>175</v>
      </c>
      <c r="E278" s="160"/>
      <c r="F278" s="160"/>
      <c r="G278" s="160"/>
      <c r="H278" s="160"/>
      <c r="I278" s="160"/>
      <c r="J278" s="160"/>
      <c r="K278" s="160"/>
      <c r="L278" s="160"/>
      <c r="M278" s="160"/>
      <c r="N278" s="242">
        <f>BK278</f>
        <v>0</v>
      </c>
      <c r="O278" s="243"/>
      <c r="P278" s="243"/>
      <c r="Q278" s="243"/>
      <c r="R278" s="153"/>
      <c r="T278" s="154"/>
      <c r="U278" s="151"/>
      <c r="V278" s="151"/>
      <c r="W278" s="155">
        <f>SUM(W279:W306)</f>
        <v>0</v>
      </c>
      <c r="X278" s="151"/>
      <c r="Y278" s="155">
        <f>SUM(Y279:Y306)</f>
        <v>79.641623000000052</v>
      </c>
      <c r="Z278" s="151"/>
      <c r="AA278" s="156">
        <f>SUM(AA279:AA306)</f>
        <v>0</v>
      </c>
      <c r="AR278" s="157" t="s">
        <v>76</v>
      </c>
      <c r="AT278" s="158" t="s">
        <v>68</v>
      </c>
      <c r="AU278" s="158" t="s">
        <v>76</v>
      </c>
      <c r="AY278" s="157" t="s">
        <v>216</v>
      </c>
      <c r="BK278" s="159">
        <f>SUM(BK279:BK306)</f>
        <v>0</v>
      </c>
    </row>
    <row r="279" spans="2:65" s="1" customFormat="1" ht="44.25" customHeight="1" x14ac:dyDescent="0.3">
      <c r="B279" s="132"/>
      <c r="C279" s="161" t="s">
        <v>480</v>
      </c>
      <c r="D279" s="161" t="s">
        <v>217</v>
      </c>
      <c r="E279" s="162"/>
      <c r="F279" s="246" t="s">
        <v>481</v>
      </c>
      <c r="G279" s="247"/>
      <c r="H279" s="247"/>
      <c r="I279" s="247"/>
      <c r="J279" s="163" t="s">
        <v>369</v>
      </c>
      <c r="K279" s="164">
        <v>33.659999999999997</v>
      </c>
      <c r="L279" s="233">
        <v>0</v>
      </c>
      <c r="M279" s="247"/>
      <c r="N279" s="248">
        <f t="shared" ref="N279:N306" si="55">ROUND(L279*K279,2)</f>
        <v>0</v>
      </c>
      <c r="O279" s="247"/>
      <c r="P279" s="247"/>
      <c r="Q279" s="247"/>
      <c r="R279" s="134"/>
      <c r="T279" s="165" t="s">
        <v>3</v>
      </c>
      <c r="U279" s="40" t="s">
        <v>36</v>
      </c>
      <c r="V279" s="32"/>
      <c r="W279" s="166">
        <f t="shared" ref="W279:W306" si="56">V279*K279</f>
        <v>0</v>
      </c>
      <c r="X279" s="166">
        <v>0.16401010101010099</v>
      </c>
      <c r="Y279" s="166">
        <f t="shared" ref="Y279:Y306" si="57">X279*K279</f>
        <v>5.5205799999999989</v>
      </c>
      <c r="Z279" s="166">
        <v>0</v>
      </c>
      <c r="AA279" s="167">
        <f t="shared" ref="AA279:AA306" si="58">Z279*K279</f>
        <v>0</v>
      </c>
      <c r="AR279" s="14" t="s">
        <v>220</v>
      </c>
      <c r="AT279" s="14" t="s">
        <v>217</v>
      </c>
      <c r="AU279" s="14" t="s">
        <v>80</v>
      </c>
      <c r="AY279" s="14" t="s">
        <v>216</v>
      </c>
      <c r="BE279" s="110">
        <f t="shared" ref="BE279:BE306" si="59">IF(U279="základná",N279,0)</f>
        <v>0</v>
      </c>
      <c r="BF279" s="110">
        <f t="shared" ref="BF279:BF306" si="60">IF(U279="znížená",N279,0)</f>
        <v>0</v>
      </c>
      <c r="BG279" s="110">
        <f t="shared" ref="BG279:BG306" si="61">IF(U279="zákl. prenesená",N279,0)</f>
        <v>0</v>
      </c>
      <c r="BH279" s="110">
        <f t="shared" ref="BH279:BH306" si="62">IF(U279="zníž. prenesená",N279,0)</f>
        <v>0</v>
      </c>
      <c r="BI279" s="110">
        <f t="shared" ref="BI279:BI306" si="63">IF(U279="nulová",N279,0)</f>
        <v>0</v>
      </c>
      <c r="BJ279" s="14" t="s">
        <v>80</v>
      </c>
      <c r="BK279" s="110">
        <f t="shared" ref="BK279:BK306" si="64">ROUND(L279*K279,2)</f>
        <v>0</v>
      </c>
      <c r="BL279" s="14" t="s">
        <v>220</v>
      </c>
      <c r="BM279" s="14" t="s">
        <v>451</v>
      </c>
    </row>
    <row r="280" spans="2:65" s="1" customFormat="1" ht="22.5" customHeight="1" x14ac:dyDescent="0.3">
      <c r="B280" s="132"/>
      <c r="C280" s="168" t="s">
        <v>482</v>
      </c>
      <c r="D280" s="168" t="s">
        <v>250</v>
      </c>
      <c r="E280" s="169"/>
      <c r="F280" s="251" t="s">
        <v>483</v>
      </c>
      <c r="G280" s="252"/>
      <c r="H280" s="252"/>
      <c r="I280" s="252"/>
      <c r="J280" s="170" t="s">
        <v>297</v>
      </c>
      <c r="K280" s="171">
        <v>67.992999999999995</v>
      </c>
      <c r="L280" s="253">
        <v>0</v>
      </c>
      <c r="M280" s="252"/>
      <c r="N280" s="254">
        <f t="shared" si="55"/>
        <v>0</v>
      </c>
      <c r="O280" s="247"/>
      <c r="P280" s="247"/>
      <c r="Q280" s="247"/>
      <c r="R280" s="134"/>
      <c r="T280" s="165" t="s">
        <v>3</v>
      </c>
      <c r="U280" s="40" t="s">
        <v>36</v>
      </c>
      <c r="V280" s="32"/>
      <c r="W280" s="166">
        <f t="shared" si="56"/>
        <v>0</v>
      </c>
      <c r="X280" s="166">
        <v>2.20000588295854E-2</v>
      </c>
      <c r="Y280" s="166">
        <f t="shared" si="57"/>
        <v>1.4958499999999999</v>
      </c>
      <c r="Z280" s="166">
        <v>0</v>
      </c>
      <c r="AA280" s="167">
        <f t="shared" si="58"/>
        <v>0</v>
      </c>
      <c r="AR280" s="14" t="s">
        <v>230</v>
      </c>
      <c r="AT280" s="14" t="s">
        <v>250</v>
      </c>
      <c r="AU280" s="14" t="s">
        <v>80</v>
      </c>
      <c r="AY280" s="14" t="s">
        <v>216</v>
      </c>
      <c r="BE280" s="110">
        <f t="shared" si="59"/>
        <v>0</v>
      </c>
      <c r="BF280" s="110">
        <f t="shared" si="60"/>
        <v>0</v>
      </c>
      <c r="BG280" s="110">
        <f t="shared" si="61"/>
        <v>0</v>
      </c>
      <c r="BH280" s="110">
        <f t="shared" si="62"/>
        <v>0</v>
      </c>
      <c r="BI280" s="110">
        <f t="shared" si="63"/>
        <v>0</v>
      </c>
      <c r="BJ280" s="14" t="s">
        <v>80</v>
      </c>
      <c r="BK280" s="110">
        <f t="shared" si="64"/>
        <v>0</v>
      </c>
      <c r="BL280" s="14" t="s">
        <v>220</v>
      </c>
      <c r="BM280" s="14" t="s">
        <v>453</v>
      </c>
    </row>
    <row r="281" spans="2:65" s="1" customFormat="1" ht="31.5" customHeight="1" x14ac:dyDescent="0.3">
      <c r="B281" s="132"/>
      <c r="C281" s="161" t="s">
        <v>484</v>
      </c>
      <c r="D281" s="161" t="s">
        <v>217</v>
      </c>
      <c r="E281" s="162"/>
      <c r="F281" s="246" t="s">
        <v>485</v>
      </c>
      <c r="G281" s="247"/>
      <c r="H281" s="247"/>
      <c r="I281" s="247"/>
      <c r="J281" s="163" t="s">
        <v>297</v>
      </c>
      <c r="K281" s="164">
        <v>5</v>
      </c>
      <c r="L281" s="233">
        <v>0</v>
      </c>
      <c r="M281" s="247"/>
      <c r="N281" s="248">
        <f t="shared" si="55"/>
        <v>0</v>
      </c>
      <c r="O281" s="247"/>
      <c r="P281" s="247"/>
      <c r="Q281" s="247"/>
      <c r="R281" s="134"/>
      <c r="T281" s="165" t="s">
        <v>3</v>
      </c>
      <c r="U281" s="40" t="s">
        <v>36</v>
      </c>
      <c r="V281" s="32"/>
      <c r="W281" s="166">
        <f t="shared" si="56"/>
        <v>0</v>
      </c>
      <c r="X281" s="166">
        <v>6.6369999999999998E-2</v>
      </c>
      <c r="Y281" s="166">
        <f t="shared" si="57"/>
        <v>0.33184999999999998</v>
      </c>
      <c r="Z281" s="166">
        <v>0</v>
      </c>
      <c r="AA281" s="167">
        <f t="shared" si="58"/>
        <v>0</v>
      </c>
      <c r="AR281" s="14" t="s">
        <v>220</v>
      </c>
      <c r="AT281" s="14" t="s">
        <v>217</v>
      </c>
      <c r="AU281" s="14" t="s">
        <v>80</v>
      </c>
      <c r="AY281" s="14" t="s">
        <v>216</v>
      </c>
      <c r="BE281" s="110">
        <f t="shared" si="59"/>
        <v>0</v>
      </c>
      <c r="BF281" s="110">
        <f t="shared" si="60"/>
        <v>0</v>
      </c>
      <c r="BG281" s="110">
        <f t="shared" si="61"/>
        <v>0</v>
      </c>
      <c r="BH281" s="110">
        <f t="shared" si="62"/>
        <v>0</v>
      </c>
      <c r="BI281" s="110">
        <f t="shared" si="63"/>
        <v>0</v>
      </c>
      <c r="BJ281" s="14" t="s">
        <v>80</v>
      </c>
      <c r="BK281" s="110">
        <f t="shared" si="64"/>
        <v>0</v>
      </c>
      <c r="BL281" s="14" t="s">
        <v>220</v>
      </c>
      <c r="BM281" s="14" t="s">
        <v>455</v>
      </c>
    </row>
    <row r="282" spans="2:65" s="1" customFormat="1" ht="22.5" customHeight="1" x14ac:dyDescent="0.3">
      <c r="B282" s="132"/>
      <c r="C282" s="168" t="s">
        <v>486</v>
      </c>
      <c r="D282" s="168" t="s">
        <v>250</v>
      </c>
      <c r="E282" s="169"/>
      <c r="F282" s="251" t="s">
        <v>487</v>
      </c>
      <c r="G282" s="252"/>
      <c r="H282" s="252"/>
      <c r="I282" s="252"/>
      <c r="J282" s="170" t="s">
        <v>297</v>
      </c>
      <c r="K282" s="171">
        <v>5</v>
      </c>
      <c r="L282" s="253">
        <v>0</v>
      </c>
      <c r="M282" s="252"/>
      <c r="N282" s="254">
        <f t="shared" si="55"/>
        <v>0</v>
      </c>
      <c r="O282" s="247"/>
      <c r="P282" s="247"/>
      <c r="Q282" s="247"/>
      <c r="R282" s="134"/>
      <c r="T282" s="165" t="s">
        <v>3</v>
      </c>
      <c r="U282" s="40" t="s">
        <v>36</v>
      </c>
      <c r="V282" s="32"/>
      <c r="W282" s="166">
        <f t="shared" si="56"/>
        <v>0</v>
      </c>
      <c r="X282" s="166">
        <v>0</v>
      </c>
      <c r="Y282" s="166">
        <f t="shared" si="57"/>
        <v>0</v>
      </c>
      <c r="Z282" s="166">
        <v>0</v>
      </c>
      <c r="AA282" s="167">
        <f t="shared" si="58"/>
        <v>0</v>
      </c>
      <c r="AR282" s="14" t="s">
        <v>230</v>
      </c>
      <c r="AT282" s="14" t="s">
        <v>250</v>
      </c>
      <c r="AU282" s="14" t="s">
        <v>80</v>
      </c>
      <c r="AY282" s="14" t="s">
        <v>216</v>
      </c>
      <c r="BE282" s="110">
        <f t="shared" si="59"/>
        <v>0</v>
      </c>
      <c r="BF282" s="110">
        <f t="shared" si="60"/>
        <v>0</v>
      </c>
      <c r="BG282" s="110">
        <f t="shared" si="61"/>
        <v>0</v>
      </c>
      <c r="BH282" s="110">
        <f t="shared" si="62"/>
        <v>0</v>
      </c>
      <c r="BI282" s="110">
        <f t="shared" si="63"/>
        <v>0</v>
      </c>
      <c r="BJ282" s="14" t="s">
        <v>80</v>
      </c>
      <c r="BK282" s="110">
        <f t="shared" si="64"/>
        <v>0</v>
      </c>
      <c r="BL282" s="14" t="s">
        <v>220</v>
      </c>
      <c r="BM282" s="14" t="s">
        <v>457</v>
      </c>
    </row>
    <row r="283" spans="2:65" s="1" customFormat="1" ht="31.5" customHeight="1" x14ac:dyDescent="0.3">
      <c r="B283" s="132"/>
      <c r="C283" s="161" t="s">
        <v>488</v>
      </c>
      <c r="D283" s="161" t="s">
        <v>217</v>
      </c>
      <c r="E283" s="162"/>
      <c r="F283" s="246" t="s">
        <v>489</v>
      </c>
      <c r="G283" s="247"/>
      <c r="H283" s="247"/>
      <c r="I283" s="247"/>
      <c r="J283" s="163" t="s">
        <v>262</v>
      </c>
      <c r="K283" s="164">
        <v>10.077999999999999</v>
      </c>
      <c r="L283" s="233">
        <v>0</v>
      </c>
      <c r="M283" s="247"/>
      <c r="N283" s="248">
        <f t="shared" si="55"/>
        <v>0</v>
      </c>
      <c r="O283" s="247"/>
      <c r="P283" s="247"/>
      <c r="Q283" s="247"/>
      <c r="R283" s="134"/>
      <c r="T283" s="165" t="s">
        <v>3</v>
      </c>
      <c r="U283" s="40" t="s">
        <v>36</v>
      </c>
      <c r="V283" s="32"/>
      <c r="W283" s="166">
        <f t="shared" si="56"/>
        <v>0</v>
      </c>
      <c r="X283" s="166">
        <v>4.6040881127207799E-4</v>
      </c>
      <c r="Y283" s="166">
        <f t="shared" si="57"/>
        <v>4.6400000000000018E-3</v>
      </c>
      <c r="Z283" s="166">
        <v>0</v>
      </c>
      <c r="AA283" s="167">
        <f t="shared" si="58"/>
        <v>0</v>
      </c>
      <c r="AR283" s="14" t="s">
        <v>220</v>
      </c>
      <c r="AT283" s="14" t="s">
        <v>217</v>
      </c>
      <c r="AU283" s="14" t="s">
        <v>80</v>
      </c>
      <c r="AY283" s="14" t="s">
        <v>216</v>
      </c>
      <c r="BE283" s="110">
        <f t="shared" si="59"/>
        <v>0</v>
      </c>
      <c r="BF283" s="110">
        <f t="shared" si="60"/>
        <v>0</v>
      </c>
      <c r="BG283" s="110">
        <f t="shared" si="61"/>
        <v>0</v>
      </c>
      <c r="BH283" s="110">
        <f t="shared" si="62"/>
        <v>0</v>
      </c>
      <c r="BI283" s="110">
        <f t="shared" si="63"/>
        <v>0</v>
      </c>
      <c r="BJ283" s="14" t="s">
        <v>80</v>
      </c>
      <c r="BK283" s="110">
        <f t="shared" si="64"/>
        <v>0</v>
      </c>
      <c r="BL283" s="14" t="s">
        <v>220</v>
      </c>
      <c r="BM283" s="14" t="s">
        <v>460</v>
      </c>
    </row>
    <row r="284" spans="2:65" s="1" customFormat="1" ht="31.5" customHeight="1" x14ac:dyDescent="0.3">
      <c r="B284" s="132"/>
      <c r="C284" s="161" t="s">
        <v>490</v>
      </c>
      <c r="D284" s="161" t="s">
        <v>217</v>
      </c>
      <c r="E284" s="162"/>
      <c r="F284" s="246" t="s">
        <v>491</v>
      </c>
      <c r="G284" s="247"/>
      <c r="H284" s="247"/>
      <c r="I284" s="247"/>
      <c r="J284" s="163" t="s">
        <v>369</v>
      </c>
      <c r="K284" s="164">
        <v>26.774999999999999</v>
      </c>
      <c r="L284" s="233">
        <v>0</v>
      </c>
      <c r="M284" s="247"/>
      <c r="N284" s="248">
        <f t="shared" si="55"/>
        <v>0</v>
      </c>
      <c r="O284" s="247"/>
      <c r="P284" s="247"/>
      <c r="Q284" s="247"/>
      <c r="R284" s="134"/>
      <c r="T284" s="165" t="s">
        <v>3</v>
      </c>
      <c r="U284" s="40" t="s">
        <v>36</v>
      </c>
      <c r="V284" s="32"/>
      <c r="W284" s="166">
        <f t="shared" si="56"/>
        <v>0</v>
      </c>
      <c r="X284" s="166">
        <v>0.14678991596638699</v>
      </c>
      <c r="Y284" s="166">
        <f t="shared" si="57"/>
        <v>3.9303000000000115</v>
      </c>
      <c r="Z284" s="166">
        <v>0</v>
      </c>
      <c r="AA284" s="167">
        <f t="shared" si="58"/>
        <v>0</v>
      </c>
      <c r="AR284" s="14" t="s">
        <v>220</v>
      </c>
      <c r="AT284" s="14" t="s">
        <v>217</v>
      </c>
      <c r="AU284" s="14" t="s">
        <v>80</v>
      </c>
      <c r="AY284" s="14" t="s">
        <v>216</v>
      </c>
      <c r="BE284" s="110">
        <f t="shared" si="59"/>
        <v>0</v>
      </c>
      <c r="BF284" s="110">
        <f t="shared" si="60"/>
        <v>0</v>
      </c>
      <c r="BG284" s="110">
        <f t="shared" si="61"/>
        <v>0</v>
      </c>
      <c r="BH284" s="110">
        <f t="shared" si="62"/>
        <v>0</v>
      </c>
      <c r="BI284" s="110">
        <f t="shared" si="63"/>
        <v>0</v>
      </c>
      <c r="BJ284" s="14" t="s">
        <v>80</v>
      </c>
      <c r="BK284" s="110">
        <f t="shared" si="64"/>
        <v>0</v>
      </c>
      <c r="BL284" s="14" t="s">
        <v>220</v>
      </c>
      <c r="BM284" s="14" t="s">
        <v>462</v>
      </c>
    </row>
    <row r="285" spans="2:65" s="1" customFormat="1" ht="22.5" customHeight="1" x14ac:dyDescent="0.3">
      <c r="B285" s="132"/>
      <c r="C285" s="168" t="s">
        <v>492</v>
      </c>
      <c r="D285" s="168" t="s">
        <v>250</v>
      </c>
      <c r="E285" s="169"/>
      <c r="F285" s="251" t="s">
        <v>493</v>
      </c>
      <c r="G285" s="252"/>
      <c r="H285" s="252"/>
      <c r="I285" s="252"/>
      <c r="J285" s="170" t="s">
        <v>297</v>
      </c>
      <c r="K285" s="171">
        <v>91.034999999999997</v>
      </c>
      <c r="L285" s="253">
        <v>0</v>
      </c>
      <c r="M285" s="252"/>
      <c r="N285" s="254">
        <f t="shared" si="55"/>
        <v>0</v>
      </c>
      <c r="O285" s="247"/>
      <c r="P285" s="247"/>
      <c r="Q285" s="247"/>
      <c r="R285" s="134"/>
      <c r="T285" s="165" t="s">
        <v>3</v>
      </c>
      <c r="U285" s="40" t="s">
        <v>36</v>
      </c>
      <c r="V285" s="32"/>
      <c r="W285" s="166">
        <f t="shared" si="56"/>
        <v>0</v>
      </c>
      <c r="X285" s="166">
        <v>3.4000000000000002E-2</v>
      </c>
      <c r="Y285" s="166">
        <f t="shared" si="57"/>
        <v>3.0951900000000001</v>
      </c>
      <c r="Z285" s="166">
        <v>0</v>
      </c>
      <c r="AA285" s="167">
        <f t="shared" si="58"/>
        <v>0</v>
      </c>
      <c r="AR285" s="14" t="s">
        <v>230</v>
      </c>
      <c r="AT285" s="14" t="s">
        <v>250</v>
      </c>
      <c r="AU285" s="14" t="s">
        <v>80</v>
      </c>
      <c r="AY285" s="14" t="s">
        <v>216</v>
      </c>
      <c r="BE285" s="110">
        <f t="shared" si="59"/>
        <v>0</v>
      </c>
      <c r="BF285" s="110">
        <f t="shared" si="60"/>
        <v>0</v>
      </c>
      <c r="BG285" s="110">
        <f t="shared" si="61"/>
        <v>0</v>
      </c>
      <c r="BH285" s="110">
        <f t="shared" si="62"/>
        <v>0</v>
      </c>
      <c r="BI285" s="110">
        <f t="shared" si="63"/>
        <v>0</v>
      </c>
      <c r="BJ285" s="14" t="s">
        <v>80</v>
      </c>
      <c r="BK285" s="110">
        <f t="shared" si="64"/>
        <v>0</v>
      </c>
      <c r="BL285" s="14" t="s">
        <v>220</v>
      </c>
      <c r="BM285" s="14" t="s">
        <v>464</v>
      </c>
    </row>
    <row r="286" spans="2:65" s="1" customFormat="1" ht="22.5" customHeight="1" x14ac:dyDescent="0.3">
      <c r="B286" s="132"/>
      <c r="C286" s="161" t="s">
        <v>494</v>
      </c>
      <c r="D286" s="161" t="s">
        <v>217</v>
      </c>
      <c r="E286" s="162"/>
      <c r="F286" s="246" t="s">
        <v>495</v>
      </c>
      <c r="G286" s="247"/>
      <c r="H286" s="247"/>
      <c r="I286" s="247"/>
      <c r="J286" s="163" t="s">
        <v>369</v>
      </c>
      <c r="K286" s="164">
        <v>2</v>
      </c>
      <c r="L286" s="233">
        <v>0</v>
      </c>
      <c r="M286" s="247"/>
      <c r="N286" s="248">
        <f t="shared" si="55"/>
        <v>0</v>
      </c>
      <c r="O286" s="247"/>
      <c r="P286" s="247"/>
      <c r="Q286" s="247"/>
      <c r="R286" s="134"/>
      <c r="T286" s="165" t="s">
        <v>3</v>
      </c>
      <c r="U286" s="40" t="s">
        <v>36</v>
      </c>
      <c r="V286" s="32"/>
      <c r="W286" s="166">
        <f t="shared" si="56"/>
        <v>0</v>
      </c>
      <c r="X286" s="166">
        <v>0</v>
      </c>
      <c r="Y286" s="166">
        <f t="shared" si="57"/>
        <v>0</v>
      </c>
      <c r="Z286" s="166">
        <v>0</v>
      </c>
      <c r="AA286" s="167">
        <f t="shared" si="58"/>
        <v>0</v>
      </c>
      <c r="AR286" s="14" t="s">
        <v>220</v>
      </c>
      <c r="AT286" s="14" t="s">
        <v>217</v>
      </c>
      <c r="AU286" s="14" t="s">
        <v>80</v>
      </c>
      <c r="AY286" s="14" t="s">
        <v>216</v>
      </c>
      <c r="BE286" s="110">
        <f t="shared" si="59"/>
        <v>0</v>
      </c>
      <c r="BF286" s="110">
        <f t="shared" si="60"/>
        <v>0</v>
      </c>
      <c r="BG286" s="110">
        <f t="shared" si="61"/>
        <v>0</v>
      </c>
      <c r="BH286" s="110">
        <f t="shared" si="62"/>
        <v>0</v>
      </c>
      <c r="BI286" s="110">
        <f t="shared" si="63"/>
        <v>0</v>
      </c>
      <c r="BJ286" s="14" t="s">
        <v>80</v>
      </c>
      <c r="BK286" s="110">
        <f t="shared" si="64"/>
        <v>0</v>
      </c>
      <c r="BL286" s="14" t="s">
        <v>220</v>
      </c>
      <c r="BM286" s="14" t="s">
        <v>466</v>
      </c>
    </row>
    <row r="287" spans="2:65" s="1" customFormat="1" ht="44.25" customHeight="1" x14ac:dyDescent="0.3">
      <c r="B287" s="132"/>
      <c r="C287" s="161" t="s">
        <v>496</v>
      </c>
      <c r="D287" s="161" t="s">
        <v>217</v>
      </c>
      <c r="E287" s="162"/>
      <c r="F287" s="246" t="s">
        <v>497</v>
      </c>
      <c r="G287" s="247"/>
      <c r="H287" s="247"/>
      <c r="I287" s="247"/>
      <c r="J287" s="163" t="s">
        <v>262</v>
      </c>
      <c r="K287" s="164">
        <v>604.05999999999995</v>
      </c>
      <c r="L287" s="233">
        <v>0</v>
      </c>
      <c r="M287" s="247"/>
      <c r="N287" s="248">
        <f t="shared" si="55"/>
        <v>0</v>
      </c>
      <c r="O287" s="247"/>
      <c r="P287" s="247"/>
      <c r="Q287" s="247"/>
      <c r="R287" s="134"/>
      <c r="T287" s="165" t="s">
        <v>3</v>
      </c>
      <c r="U287" s="40" t="s">
        <v>36</v>
      </c>
      <c r="V287" s="32"/>
      <c r="W287" s="166">
        <f t="shared" si="56"/>
        <v>0</v>
      </c>
      <c r="X287" s="166">
        <v>2.5719994702512999E-2</v>
      </c>
      <c r="Y287" s="166">
        <f t="shared" si="57"/>
        <v>15.536420000000001</v>
      </c>
      <c r="Z287" s="166">
        <v>0</v>
      </c>
      <c r="AA287" s="167">
        <f t="shared" si="58"/>
        <v>0</v>
      </c>
      <c r="AR287" s="14" t="s">
        <v>220</v>
      </c>
      <c r="AT287" s="14" t="s">
        <v>217</v>
      </c>
      <c r="AU287" s="14" t="s">
        <v>80</v>
      </c>
      <c r="AY287" s="14" t="s">
        <v>216</v>
      </c>
      <c r="BE287" s="110">
        <f t="shared" si="59"/>
        <v>0</v>
      </c>
      <c r="BF287" s="110">
        <f t="shared" si="60"/>
        <v>0</v>
      </c>
      <c r="BG287" s="110">
        <f t="shared" si="61"/>
        <v>0</v>
      </c>
      <c r="BH287" s="110">
        <f t="shared" si="62"/>
        <v>0</v>
      </c>
      <c r="BI287" s="110">
        <f t="shared" si="63"/>
        <v>0</v>
      </c>
      <c r="BJ287" s="14" t="s">
        <v>80</v>
      </c>
      <c r="BK287" s="110">
        <f t="shared" si="64"/>
        <v>0</v>
      </c>
      <c r="BL287" s="14" t="s">
        <v>220</v>
      </c>
      <c r="BM287" s="14" t="s">
        <v>468</v>
      </c>
    </row>
    <row r="288" spans="2:65" s="1" customFormat="1" ht="31.5" customHeight="1" x14ac:dyDescent="0.3">
      <c r="B288" s="132"/>
      <c r="C288" s="161" t="s">
        <v>498</v>
      </c>
      <c r="D288" s="161" t="s">
        <v>217</v>
      </c>
      <c r="E288" s="162"/>
      <c r="F288" s="246" t="s">
        <v>499</v>
      </c>
      <c r="G288" s="247"/>
      <c r="H288" s="247"/>
      <c r="I288" s="247"/>
      <c r="J288" s="163" t="s">
        <v>262</v>
      </c>
      <c r="K288" s="164">
        <v>3624.3589999999999</v>
      </c>
      <c r="L288" s="233">
        <v>0</v>
      </c>
      <c r="M288" s="247"/>
      <c r="N288" s="248">
        <f t="shared" si="55"/>
        <v>0</v>
      </c>
      <c r="O288" s="247"/>
      <c r="P288" s="247"/>
      <c r="Q288" s="247"/>
      <c r="R288" s="134"/>
      <c r="T288" s="165" t="s">
        <v>3</v>
      </c>
      <c r="U288" s="40" t="s">
        <v>36</v>
      </c>
      <c r="V288" s="32"/>
      <c r="W288" s="166">
        <f t="shared" si="56"/>
        <v>0</v>
      </c>
      <c r="X288" s="166">
        <v>0</v>
      </c>
      <c r="Y288" s="166">
        <f t="shared" si="57"/>
        <v>0</v>
      </c>
      <c r="Z288" s="166">
        <v>0</v>
      </c>
      <c r="AA288" s="167">
        <f t="shared" si="58"/>
        <v>0</v>
      </c>
      <c r="AR288" s="14" t="s">
        <v>220</v>
      </c>
      <c r="AT288" s="14" t="s">
        <v>217</v>
      </c>
      <c r="AU288" s="14" t="s">
        <v>80</v>
      </c>
      <c r="AY288" s="14" t="s">
        <v>216</v>
      </c>
      <c r="BE288" s="110">
        <f t="shared" si="59"/>
        <v>0</v>
      </c>
      <c r="BF288" s="110">
        <f t="shared" si="60"/>
        <v>0</v>
      </c>
      <c r="BG288" s="110">
        <f t="shared" si="61"/>
        <v>0</v>
      </c>
      <c r="BH288" s="110">
        <f t="shared" si="62"/>
        <v>0</v>
      </c>
      <c r="BI288" s="110">
        <f t="shared" si="63"/>
        <v>0</v>
      </c>
      <c r="BJ288" s="14" t="s">
        <v>80</v>
      </c>
      <c r="BK288" s="110">
        <f t="shared" si="64"/>
        <v>0</v>
      </c>
      <c r="BL288" s="14" t="s">
        <v>220</v>
      </c>
      <c r="BM288" s="14" t="s">
        <v>470</v>
      </c>
    </row>
    <row r="289" spans="2:65" s="1" customFormat="1" ht="44.25" customHeight="1" x14ac:dyDescent="0.3">
      <c r="B289" s="132"/>
      <c r="C289" s="161" t="s">
        <v>500</v>
      </c>
      <c r="D289" s="161" t="s">
        <v>217</v>
      </c>
      <c r="E289" s="162"/>
      <c r="F289" s="246" t="s">
        <v>501</v>
      </c>
      <c r="G289" s="247"/>
      <c r="H289" s="247"/>
      <c r="I289" s="247"/>
      <c r="J289" s="163" t="s">
        <v>262</v>
      </c>
      <c r="K289" s="164">
        <v>604.05999999999995</v>
      </c>
      <c r="L289" s="233">
        <v>0</v>
      </c>
      <c r="M289" s="247"/>
      <c r="N289" s="248">
        <f t="shared" si="55"/>
        <v>0</v>
      </c>
      <c r="O289" s="247"/>
      <c r="P289" s="247"/>
      <c r="Q289" s="247"/>
      <c r="R289" s="134"/>
      <c r="T289" s="165" t="s">
        <v>3</v>
      </c>
      <c r="U289" s="40" t="s">
        <v>36</v>
      </c>
      <c r="V289" s="32"/>
      <c r="W289" s="166">
        <f t="shared" si="56"/>
        <v>0</v>
      </c>
      <c r="X289" s="166">
        <v>2.5719994702512999E-2</v>
      </c>
      <c r="Y289" s="166">
        <f t="shared" si="57"/>
        <v>15.536420000000001</v>
      </c>
      <c r="Z289" s="166">
        <v>0</v>
      </c>
      <c r="AA289" s="167">
        <f t="shared" si="58"/>
        <v>0</v>
      </c>
      <c r="AR289" s="14" t="s">
        <v>220</v>
      </c>
      <c r="AT289" s="14" t="s">
        <v>217</v>
      </c>
      <c r="AU289" s="14" t="s">
        <v>80</v>
      </c>
      <c r="AY289" s="14" t="s">
        <v>216</v>
      </c>
      <c r="BE289" s="110">
        <f t="shared" si="59"/>
        <v>0</v>
      </c>
      <c r="BF289" s="110">
        <f t="shared" si="60"/>
        <v>0</v>
      </c>
      <c r="BG289" s="110">
        <f t="shared" si="61"/>
        <v>0</v>
      </c>
      <c r="BH289" s="110">
        <f t="shared" si="62"/>
        <v>0</v>
      </c>
      <c r="BI289" s="110">
        <f t="shared" si="63"/>
        <v>0</v>
      </c>
      <c r="BJ289" s="14" t="s">
        <v>80</v>
      </c>
      <c r="BK289" s="110">
        <f t="shared" si="64"/>
        <v>0</v>
      </c>
      <c r="BL289" s="14" t="s">
        <v>220</v>
      </c>
      <c r="BM289" s="14" t="s">
        <v>472</v>
      </c>
    </row>
    <row r="290" spans="2:65" s="1" customFormat="1" ht="44.25" customHeight="1" x14ac:dyDescent="0.3">
      <c r="B290" s="132"/>
      <c r="C290" s="161" t="s">
        <v>502</v>
      </c>
      <c r="D290" s="161" t="s">
        <v>217</v>
      </c>
      <c r="E290" s="162"/>
      <c r="F290" s="246" t="s">
        <v>503</v>
      </c>
      <c r="G290" s="247"/>
      <c r="H290" s="247"/>
      <c r="I290" s="247"/>
      <c r="J290" s="163" t="s">
        <v>219</v>
      </c>
      <c r="K290" s="164">
        <v>573.17100000000005</v>
      </c>
      <c r="L290" s="233">
        <v>0</v>
      </c>
      <c r="M290" s="247"/>
      <c r="N290" s="248">
        <f t="shared" si="55"/>
        <v>0</v>
      </c>
      <c r="O290" s="247"/>
      <c r="P290" s="247"/>
      <c r="Q290" s="247"/>
      <c r="R290" s="134"/>
      <c r="T290" s="165" t="s">
        <v>3</v>
      </c>
      <c r="U290" s="40" t="s">
        <v>36</v>
      </c>
      <c r="V290" s="32"/>
      <c r="W290" s="166">
        <f t="shared" si="56"/>
        <v>0</v>
      </c>
      <c r="X290" s="166">
        <v>2.86799925327695E-2</v>
      </c>
      <c r="Y290" s="166">
        <f t="shared" si="57"/>
        <v>16.438540000000028</v>
      </c>
      <c r="Z290" s="166">
        <v>0</v>
      </c>
      <c r="AA290" s="167">
        <f t="shared" si="58"/>
        <v>0</v>
      </c>
      <c r="AR290" s="14" t="s">
        <v>220</v>
      </c>
      <c r="AT290" s="14" t="s">
        <v>217</v>
      </c>
      <c r="AU290" s="14" t="s">
        <v>80</v>
      </c>
      <c r="AY290" s="14" t="s">
        <v>216</v>
      </c>
      <c r="BE290" s="110">
        <f t="shared" si="59"/>
        <v>0</v>
      </c>
      <c r="BF290" s="110">
        <f t="shared" si="60"/>
        <v>0</v>
      </c>
      <c r="BG290" s="110">
        <f t="shared" si="61"/>
        <v>0</v>
      </c>
      <c r="BH290" s="110">
        <f t="shared" si="62"/>
        <v>0</v>
      </c>
      <c r="BI290" s="110">
        <f t="shared" si="63"/>
        <v>0</v>
      </c>
      <c r="BJ290" s="14" t="s">
        <v>80</v>
      </c>
      <c r="BK290" s="110">
        <f t="shared" si="64"/>
        <v>0</v>
      </c>
      <c r="BL290" s="14" t="s">
        <v>220</v>
      </c>
      <c r="BM290" s="14" t="s">
        <v>474</v>
      </c>
    </row>
    <row r="291" spans="2:65" s="1" customFormat="1" ht="31.5" customHeight="1" x14ac:dyDescent="0.3">
      <c r="B291" s="132"/>
      <c r="C291" s="161" t="s">
        <v>504</v>
      </c>
      <c r="D291" s="161" t="s">
        <v>217</v>
      </c>
      <c r="E291" s="162"/>
      <c r="F291" s="246" t="s">
        <v>505</v>
      </c>
      <c r="G291" s="247"/>
      <c r="H291" s="247"/>
      <c r="I291" s="247"/>
      <c r="J291" s="163" t="s">
        <v>219</v>
      </c>
      <c r="K291" s="164">
        <v>573.17100000000005</v>
      </c>
      <c r="L291" s="233">
        <v>0</v>
      </c>
      <c r="M291" s="247"/>
      <c r="N291" s="248">
        <f t="shared" si="55"/>
        <v>0</v>
      </c>
      <c r="O291" s="247"/>
      <c r="P291" s="247"/>
      <c r="Q291" s="247"/>
      <c r="R291" s="134"/>
      <c r="T291" s="165" t="s">
        <v>3</v>
      </c>
      <c r="U291" s="40" t="s">
        <v>36</v>
      </c>
      <c r="V291" s="32"/>
      <c r="W291" s="166">
        <f t="shared" si="56"/>
        <v>0</v>
      </c>
      <c r="X291" s="166">
        <v>0</v>
      </c>
      <c r="Y291" s="166">
        <f t="shared" si="57"/>
        <v>0</v>
      </c>
      <c r="Z291" s="166">
        <v>0</v>
      </c>
      <c r="AA291" s="167">
        <f t="shared" si="58"/>
        <v>0</v>
      </c>
      <c r="AR291" s="14" t="s">
        <v>220</v>
      </c>
      <c r="AT291" s="14" t="s">
        <v>217</v>
      </c>
      <c r="AU291" s="14" t="s">
        <v>80</v>
      </c>
      <c r="AY291" s="14" t="s">
        <v>216</v>
      </c>
      <c r="BE291" s="110">
        <f t="shared" si="59"/>
        <v>0</v>
      </c>
      <c r="BF291" s="110">
        <f t="shared" si="60"/>
        <v>0</v>
      </c>
      <c r="BG291" s="110">
        <f t="shared" si="61"/>
        <v>0</v>
      </c>
      <c r="BH291" s="110">
        <f t="shared" si="62"/>
        <v>0</v>
      </c>
      <c r="BI291" s="110">
        <f t="shared" si="63"/>
        <v>0</v>
      </c>
      <c r="BJ291" s="14" t="s">
        <v>80</v>
      </c>
      <c r="BK291" s="110">
        <f t="shared" si="64"/>
        <v>0</v>
      </c>
      <c r="BL291" s="14" t="s">
        <v>220</v>
      </c>
      <c r="BM291" s="14" t="s">
        <v>476</v>
      </c>
    </row>
    <row r="292" spans="2:65" s="1" customFormat="1" ht="31.5" customHeight="1" x14ac:dyDescent="0.3">
      <c r="B292" s="132"/>
      <c r="C292" s="161" t="s">
        <v>506</v>
      </c>
      <c r="D292" s="161" t="s">
        <v>217</v>
      </c>
      <c r="E292" s="162"/>
      <c r="F292" s="246" t="s">
        <v>507</v>
      </c>
      <c r="G292" s="247"/>
      <c r="H292" s="247"/>
      <c r="I292" s="247"/>
      <c r="J292" s="163" t="s">
        <v>219</v>
      </c>
      <c r="K292" s="164">
        <v>573.17100000000005</v>
      </c>
      <c r="L292" s="233">
        <v>0</v>
      </c>
      <c r="M292" s="247"/>
      <c r="N292" s="248">
        <f t="shared" si="55"/>
        <v>0</v>
      </c>
      <c r="O292" s="247"/>
      <c r="P292" s="247"/>
      <c r="Q292" s="247"/>
      <c r="R292" s="134"/>
      <c r="T292" s="165" t="s">
        <v>3</v>
      </c>
      <c r="U292" s="40" t="s">
        <v>36</v>
      </c>
      <c r="V292" s="32"/>
      <c r="W292" s="166">
        <f t="shared" si="56"/>
        <v>0</v>
      </c>
      <c r="X292" s="166">
        <v>2.3900005408508101E-2</v>
      </c>
      <c r="Y292" s="166">
        <f t="shared" si="57"/>
        <v>13.698789999999997</v>
      </c>
      <c r="Z292" s="166">
        <v>0</v>
      </c>
      <c r="AA292" s="167">
        <f t="shared" si="58"/>
        <v>0</v>
      </c>
      <c r="AR292" s="14" t="s">
        <v>220</v>
      </c>
      <c r="AT292" s="14" t="s">
        <v>217</v>
      </c>
      <c r="AU292" s="14" t="s">
        <v>80</v>
      </c>
      <c r="AY292" s="14" t="s">
        <v>216</v>
      </c>
      <c r="BE292" s="110">
        <f t="shared" si="59"/>
        <v>0</v>
      </c>
      <c r="BF292" s="110">
        <f t="shared" si="60"/>
        <v>0</v>
      </c>
      <c r="BG292" s="110">
        <f t="shared" si="61"/>
        <v>0</v>
      </c>
      <c r="BH292" s="110">
        <f t="shared" si="62"/>
        <v>0</v>
      </c>
      <c r="BI292" s="110">
        <f t="shared" si="63"/>
        <v>0</v>
      </c>
      <c r="BJ292" s="14" t="s">
        <v>80</v>
      </c>
      <c r="BK292" s="110">
        <f t="shared" si="64"/>
        <v>0</v>
      </c>
      <c r="BL292" s="14" t="s">
        <v>220</v>
      </c>
      <c r="BM292" s="14" t="s">
        <v>478</v>
      </c>
    </row>
    <row r="293" spans="2:65" s="1" customFormat="1" ht="31.5" customHeight="1" x14ac:dyDescent="0.3">
      <c r="B293" s="132"/>
      <c r="C293" s="161" t="s">
        <v>508</v>
      </c>
      <c r="D293" s="161" t="s">
        <v>217</v>
      </c>
      <c r="E293" s="162"/>
      <c r="F293" s="246" t="s">
        <v>509</v>
      </c>
      <c r="G293" s="247"/>
      <c r="H293" s="247"/>
      <c r="I293" s="247"/>
      <c r="J293" s="163" t="s">
        <v>262</v>
      </c>
      <c r="K293" s="164">
        <v>132.52500000000001</v>
      </c>
      <c r="L293" s="233">
        <v>0</v>
      </c>
      <c r="M293" s="247"/>
      <c r="N293" s="248">
        <f t="shared" si="55"/>
        <v>0</v>
      </c>
      <c r="O293" s="247"/>
      <c r="P293" s="247"/>
      <c r="Q293" s="247"/>
      <c r="R293" s="134"/>
      <c r="T293" s="165" t="s">
        <v>3</v>
      </c>
      <c r="U293" s="40" t="s">
        <v>36</v>
      </c>
      <c r="V293" s="32"/>
      <c r="W293" s="166">
        <f t="shared" si="56"/>
        <v>0</v>
      </c>
      <c r="X293" s="166">
        <v>0</v>
      </c>
      <c r="Y293" s="166">
        <f t="shared" si="57"/>
        <v>0</v>
      </c>
      <c r="Z293" s="166">
        <v>0</v>
      </c>
      <c r="AA293" s="167">
        <f t="shared" si="58"/>
        <v>0</v>
      </c>
      <c r="AR293" s="14" t="s">
        <v>220</v>
      </c>
      <c r="AT293" s="14" t="s">
        <v>217</v>
      </c>
      <c r="AU293" s="14" t="s">
        <v>80</v>
      </c>
      <c r="AY293" s="14" t="s">
        <v>216</v>
      </c>
      <c r="BE293" s="110">
        <f t="shared" si="59"/>
        <v>0</v>
      </c>
      <c r="BF293" s="110">
        <f t="shared" si="60"/>
        <v>0</v>
      </c>
      <c r="BG293" s="110">
        <f t="shared" si="61"/>
        <v>0</v>
      </c>
      <c r="BH293" s="110">
        <f t="shared" si="62"/>
        <v>0</v>
      </c>
      <c r="BI293" s="110">
        <f t="shared" si="63"/>
        <v>0</v>
      </c>
      <c r="BJ293" s="14" t="s">
        <v>80</v>
      </c>
      <c r="BK293" s="110">
        <f t="shared" si="64"/>
        <v>0</v>
      </c>
      <c r="BL293" s="14" t="s">
        <v>220</v>
      </c>
      <c r="BM293" s="14" t="s">
        <v>480</v>
      </c>
    </row>
    <row r="294" spans="2:65" s="1" customFormat="1" ht="44.25" customHeight="1" x14ac:dyDescent="0.3">
      <c r="B294" s="132"/>
      <c r="C294" s="161" t="s">
        <v>510</v>
      </c>
      <c r="D294" s="161" t="s">
        <v>217</v>
      </c>
      <c r="E294" s="162"/>
      <c r="F294" s="246" t="s">
        <v>511</v>
      </c>
      <c r="G294" s="247"/>
      <c r="H294" s="247"/>
      <c r="I294" s="247"/>
      <c r="J294" s="163" t="s">
        <v>262</v>
      </c>
      <c r="K294" s="164">
        <v>132.52500000000001</v>
      </c>
      <c r="L294" s="233">
        <v>0</v>
      </c>
      <c r="M294" s="247"/>
      <c r="N294" s="248">
        <f t="shared" si="55"/>
        <v>0</v>
      </c>
      <c r="O294" s="247"/>
      <c r="P294" s="247"/>
      <c r="Q294" s="247"/>
      <c r="R294" s="134"/>
      <c r="T294" s="165" t="s">
        <v>3</v>
      </c>
      <c r="U294" s="40" t="s">
        <v>36</v>
      </c>
      <c r="V294" s="32"/>
      <c r="W294" s="166">
        <f t="shared" si="56"/>
        <v>0</v>
      </c>
      <c r="X294" s="166">
        <v>1.7900018864365199E-3</v>
      </c>
      <c r="Y294" s="166">
        <f t="shared" si="57"/>
        <v>0.23721999999999982</v>
      </c>
      <c r="Z294" s="166">
        <v>0</v>
      </c>
      <c r="AA294" s="167">
        <f t="shared" si="58"/>
        <v>0</v>
      </c>
      <c r="AR294" s="14" t="s">
        <v>220</v>
      </c>
      <c r="AT294" s="14" t="s">
        <v>217</v>
      </c>
      <c r="AU294" s="14" t="s">
        <v>80</v>
      </c>
      <c r="AY294" s="14" t="s">
        <v>216</v>
      </c>
      <c r="BE294" s="110">
        <f t="shared" si="59"/>
        <v>0</v>
      </c>
      <c r="BF294" s="110">
        <f t="shared" si="60"/>
        <v>0</v>
      </c>
      <c r="BG294" s="110">
        <f t="shared" si="61"/>
        <v>0</v>
      </c>
      <c r="BH294" s="110">
        <f t="shared" si="62"/>
        <v>0</v>
      </c>
      <c r="BI294" s="110">
        <f t="shared" si="63"/>
        <v>0</v>
      </c>
      <c r="BJ294" s="14" t="s">
        <v>80</v>
      </c>
      <c r="BK294" s="110">
        <f t="shared" si="64"/>
        <v>0</v>
      </c>
      <c r="BL294" s="14" t="s">
        <v>220</v>
      </c>
      <c r="BM294" s="14" t="s">
        <v>482</v>
      </c>
    </row>
    <row r="295" spans="2:65" s="1" customFormat="1" ht="31.5" customHeight="1" x14ac:dyDescent="0.3">
      <c r="B295" s="132"/>
      <c r="C295" s="161" t="s">
        <v>512</v>
      </c>
      <c r="D295" s="161" t="s">
        <v>217</v>
      </c>
      <c r="E295" s="162"/>
      <c r="F295" s="246" t="s">
        <v>513</v>
      </c>
      <c r="G295" s="247"/>
      <c r="H295" s="247"/>
      <c r="I295" s="247"/>
      <c r="J295" s="163" t="s">
        <v>262</v>
      </c>
      <c r="K295" s="164">
        <v>132.52500000000001</v>
      </c>
      <c r="L295" s="233">
        <v>0</v>
      </c>
      <c r="M295" s="247"/>
      <c r="N295" s="248">
        <f t="shared" si="55"/>
        <v>0</v>
      </c>
      <c r="O295" s="247"/>
      <c r="P295" s="247"/>
      <c r="Q295" s="247"/>
      <c r="R295" s="134"/>
      <c r="T295" s="165" t="s">
        <v>3</v>
      </c>
      <c r="U295" s="40" t="s">
        <v>36</v>
      </c>
      <c r="V295" s="32"/>
      <c r="W295" s="166">
        <f t="shared" si="56"/>
        <v>0</v>
      </c>
      <c r="X295" s="166">
        <v>2.7429994340690399E-2</v>
      </c>
      <c r="Y295" s="166">
        <f t="shared" si="57"/>
        <v>3.6351599999999951</v>
      </c>
      <c r="Z295" s="166">
        <v>0</v>
      </c>
      <c r="AA295" s="167">
        <f t="shared" si="58"/>
        <v>0</v>
      </c>
      <c r="AR295" s="14" t="s">
        <v>220</v>
      </c>
      <c r="AT295" s="14" t="s">
        <v>217</v>
      </c>
      <c r="AU295" s="14" t="s">
        <v>80</v>
      </c>
      <c r="AY295" s="14" t="s">
        <v>216</v>
      </c>
      <c r="BE295" s="110">
        <f t="shared" si="59"/>
        <v>0</v>
      </c>
      <c r="BF295" s="110">
        <f t="shared" si="60"/>
        <v>0</v>
      </c>
      <c r="BG295" s="110">
        <f t="shared" si="61"/>
        <v>0</v>
      </c>
      <c r="BH295" s="110">
        <f t="shared" si="62"/>
        <v>0</v>
      </c>
      <c r="BI295" s="110">
        <f t="shared" si="63"/>
        <v>0</v>
      </c>
      <c r="BJ295" s="14" t="s">
        <v>80</v>
      </c>
      <c r="BK295" s="110">
        <f t="shared" si="64"/>
        <v>0</v>
      </c>
      <c r="BL295" s="14" t="s">
        <v>220</v>
      </c>
      <c r="BM295" s="14" t="s">
        <v>484</v>
      </c>
    </row>
    <row r="296" spans="2:65" s="1" customFormat="1" ht="22.5" customHeight="1" x14ac:dyDescent="0.3">
      <c r="B296" s="132"/>
      <c r="C296" s="161" t="s">
        <v>514</v>
      </c>
      <c r="D296" s="161" t="s">
        <v>217</v>
      </c>
      <c r="E296" s="162"/>
      <c r="F296" s="246" t="s">
        <v>515</v>
      </c>
      <c r="G296" s="247"/>
      <c r="H296" s="247"/>
      <c r="I296" s="247"/>
      <c r="J296" s="163" t="s">
        <v>262</v>
      </c>
      <c r="K296" s="164">
        <v>604.05999999999995</v>
      </c>
      <c r="L296" s="233">
        <v>0</v>
      </c>
      <c r="M296" s="247"/>
      <c r="N296" s="248">
        <f t="shared" si="55"/>
        <v>0</v>
      </c>
      <c r="O296" s="247"/>
      <c r="P296" s="247"/>
      <c r="Q296" s="247"/>
      <c r="R296" s="134"/>
      <c r="T296" s="165" t="s">
        <v>3</v>
      </c>
      <c r="U296" s="40" t="s">
        <v>36</v>
      </c>
      <c r="V296" s="32"/>
      <c r="W296" s="166">
        <f t="shared" si="56"/>
        <v>0</v>
      </c>
      <c r="X296" s="166">
        <v>5.0000000000000002E-5</v>
      </c>
      <c r="Y296" s="166">
        <f t="shared" si="57"/>
        <v>3.0202999999999997E-2</v>
      </c>
      <c r="Z296" s="166">
        <v>0</v>
      </c>
      <c r="AA296" s="167">
        <f t="shared" si="58"/>
        <v>0</v>
      </c>
      <c r="AR296" s="14" t="s">
        <v>220</v>
      </c>
      <c r="AT296" s="14" t="s">
        <v>217</v>
      </c>
      <c r="AU296" s="14" t="s">
        <v>80</v>
      </c>
      <c r="AY296" s="14" t="s">
        <v>216</v>
      </c>
      <c r="BE296" s="110">
        <f t="shared" si="59"/>
        <v>0</v>
      </c>
      <c r="BF296" s="110">
        <f t="shared" si="60"/>
        <v>0</v>
      </c>
      <c r="BG296" s="110">
        <f t="shared" si="61"/>
        <v>0</v>
      </c>
      <c r="BH296" s="110">
        <f t="shared" si="62"/>
        <v>0</v>
      </c>
      <c r="BI296" s="110">
        <f t="shared" si="63"/>
        <v>0</v>
      </c>
      <c r="BJ296" s="14" t="s">
        <v>80</v>
      </c>
      <c r="BK296" s="110">
        <f t="shared" si="64"/>
        <v>0</v>
      </c>
      <c r="BL296" s="14" t="s">
        <v>220</v>
      </c>
      <c r="BM296" s="14" t="s">
        <v>516</v>
      </c>
    </row>
    <row r="297" spans="2:65" s="1" customFormat="1" ht="31.5" customHeight="1" x14ac:dyDescent="0.3">
      <c r="B297" s="132"/>
      <c r="C297" s="161" t="s">
        <v>517</v>
      </c>
      <c r="D297" s="161" t="s">
        <v>217</v>
      </c>
      <c r="E297" s="162"/>
      <c r="F297" s="246" t="s">
        <v>518</v>
      </c>
      <c r="G297" s="247"/>
      <c r="H297" s="247"/>
      <c r="I297" s="247"/>
      <c r="J297" s="163" t="s">
        <v>262</v>
      </c>
      <c r="K297" s="164">
        <v>604.05999999999995</v>
      </c>
      <c r="L297" s="233">
        <v>0</v>
      </c>
      <c r="M297" s="247"/>
      <c r="N297" s="248">
        <f t="shared" si="55"/>
        <v>0</v>
      </c>
      <c r="O297" s="247"/>
      <c r="P297" s="247"/>
      <c r="Q297" s="247"/>
      <c r="R297" s="134"/>
      <c r="T297" s="165" t="s">
        <v>3</v>
      </c>
      <c r="U297" s="40" t="s">
        <v>36</v>
      </c>
      <c r="V297" s="32"/>
      <c r="W297" s="166">
        <f t="shared" si="56"/>
        <v>0</v>
      </c>
      <c r="X297" s="166">
        <v>0</v>
      </c>
      <c r="Y297" s="166">
        <f t="shared" si="57"/>
        <v>0</v>
      </c>
      <c r="Z297" s="166">
        <v>0</v>
      </c>
      <c r="AA297" s="167">
        <f t="shared" si="58"/>
        <v>0</v>
      </c>
      <c r="AR297" s="14" t="s">
        <v>220</v>
      </c>
      <c r="AT297" s="14" t="s">
        <v>217</v>
      </c>
      <c r="AU297" s="14" t="s">
        <v>80</v>
      </c>
      <c r="AY297" s="14" t="s">
        <v>216</v>
      </c>
      <c r="BE297" s="110">
        <f t="shared" si="59"/>
        <v>0</v>
      </c>
      <c r="BF297" s="110">
        <f t="shared" si="60"/>
        <v>0</v>
      </c>
      <c r="BG297" s="110">
        <f t="shared" si="61"/>
        <v>0</v>
      </c>
      <c r="BH297" s="110">
        <f t="shared" si="62"/>
        <v>0</v>
      </c>
      <c r="BI297" s="110">
        <f t="shared" si="63"/>
        <v>0</v>
      </c>
      <c r="BJ297" s="14" t="s">
        <v>80</v>
      </c>
      <c r="BK297" s="110">
        <f t="shared" si="64"/>
        <v>0</v>
      </c>
      <c r="BL297" s="14" t="s">
        <v>220</v>
      </c>
      <c r="BM297" s="14" t="s">
        <v>519</v>
      </c>
    </row>
    <row r="298" spans="2:65" s="1" customFormat="1" ht="22.5" customHeight="1" x14ac:dyDescent="0.3">
      <c r="B298" s="132"/>
      <c r="C298" s="161" t="s">
        <v>520</v>
      </c>
      <c r="D298" s="161" t="s">
        <v>217</v>
      </c>
      <c r="E298" s="162"/>
      <c r="F298" s="246" t="s">
        <v>521</v>
      </c>
      <c r="G298" s="247"/>
      <c r="H298" s="247"/>
      <c r="I298" s="247"/>
      <c r="J298" s="163" t="s">
        <v>262</v>
      </c>
      <c r="K298" s="164">
        <v>369.096</v>
      </c>
      <c r="L298" s="233">
        <v>0</v>
      </c>
      <c r="M298" s="247"/>
      <c r="N298" s="248">
        <f t="shared" si="55"/>
        <v>0</v>
      </c>
      <c r="O298" s="247"/>
      <c r="P298" s="247"/>
      <c r="Q298" s="247"/>
      <c r="R298" s="134"/>
      <c r="T298" s="165" t="s">
        <v>3</v>
      </c>
      <c r="U298" s="40" t="s">
        <v>36</v>
      </c>
      <c r="V298" s="32"/>
      <c r="W298" s="166">
        <f t="shared" si="56"/>
        <v>0</v>
      </c>
      <c r="X298" s="166">
        <v>4.9986995253267399E-5</v>
      </c>
      <c r="Y298" s="166">
        <f t="shared" si="57"/>
        <v>1.8449999999999984E-2</v>
      </c>
      <c r="Z298" s="166">
        <v>0</v>
      </c>
      <c r="AA298" s="167">
        <f t="shared" si="58"/>
        <v>0</v>
      </c>
      <c r="AR298" s="14" t="s">
        <v>220</v>
      </c>
      <c r="AT298" s="14" t="s">
        <v>217</v>
      </c>
      <c r="AU298" s="14" t="s">
        <v>80</v>
      </c>
      <c r="AY298" s="14" t="s">
        <v>216</v>
      </c>
      <c r="BE298" s="110">
        <f t="shared" si="59"/>
        <v>0</v>
      </c>
      <c r="BF298" s="110">
        <f t="shared" si="60"/>
        <v>0</v>
      </c>
      <c r="BG298" s="110">
        <f t="shared" si="61"/>
        <v>0</v>
      </c>
      <c r="BH298" s="110">
        <f t="shared" si="62"/>
        <v>0</v>
      </c>
      <c r="BI298" s="110">
        <f t="shared" si="63"/>
        <v>0</v>
      </c>
      <c r="BJ298" s="14" t="s">
        <v>80</v>
      </c>
      <c r="BK298" s="110">
        <f t="shared" si="64"/>
        <v>0</v>
      </c>
      <c r="BL298" s="14" t="s">
        <v>220</v>
      </c>
      <c r="BM298" s="14" t="s">
        <v>486</v>
      </c>
    </row>
    <row r="299" spans="2:65" s="1" customFormat="1" ht="31.5" customHeight="1" x14ac:dyDescent="0.3">
      <c r="B299" s="132"/>
      <c r="C299" s="161" t="s">
        <v>522</v>
      </c>
      <c r="D299" s="161" t="s">
        <v>217</v>
      </c>
      <c r="E299" s="162"/>
      <c r="F299" s="246" t="s">
        <v>523</v>
      </c>
      <c r="G299" s="247"/>
      <c r="H299" s="247"/>
      <c r="I299" s="247"/>
      <c r="J299" s="163" t="s">
        <v>297</v>
      </c>
      <c r="K299" s="164">
        <v>2</v>
      </c>
      <c r="L299" s="233">
        <v>0</v>
      </c>
      <c r="M299" s="247"/>
      <c r="N299" s="248">
        <f t="shared" si="55"/>
        <v>0</v>
      </c>
      <c r="O299" s="247"/>
      <c r="P299" s="247"/>
      <c r="Q299" s="247"/>
      <c r="R299" s="134"/>
      <c r="T299" s="165" t="s">
        <v>3</v>
      </c>
      <c r="U299" s="40" t="s">
        <v>36</v>
      </c>
      <c r="V299" s="32"/>
      <c r="W299" s="166">
        <f t="shared" si="56"/>
        <v>0</v>
      </c>
      <c r="X299" s="166">
        <v>6.2429999999999999E-2</v>
      </c>
      <c r="Y299" s="166">
        <f t="shared" si="57"/>
        <v>0.12486</v>
      </c>
      <c r="Z299" s="166">
        <v>0</v>
      </c>
      <c r="AA299" s="167">
        <f t="shared" si="58"/>
        <v>0</v>
      </c>
      <c r="AR299" s="14" t="s">
        <v>220</v>
      </c>
      <c r="AT299" s="14" t="s">
        <v>217</v>
      </c>
      <c r="AU299" s="14" t="s">
        <v>80</v>
      </c>
      <c r="AY299" s="14" t="s">
        <v>216</v>
      </c>
      <c r="BE299" s="110">
        <f t="shared" si="59"/>
        <v>0</v>
      </c>
      <c r="BF299" s="110">
        <f t="shared" si="60"/>
        <v>0</v>
      </c>
      <c r="BG299" s="110">
        <f t="shared" si="61"/>
        <v>0</v>
      </c>
      <c r="BH299" s="110">
        <f t="shared" si="62"/>
        <v>0</v>
      </c>
      <c r="BI299" s="110">
        <f t="shared" si="63"/>
        <v>0</v>
      </c>
      <c r="BJ299" s="14" t="s">
        <v>80</v>
      </c>
      <c r="BK299" s="110">
        <f t="shared" si="64"/>
        <v>0</v>
      </c>
      <c r="BL299" s="14" t="s">
        <v>220</v>
      </c>
      <c r="BM299" s="14" t="s">
        <v>488</v>
      </c>
    </row>
    <row r="300" spans="2:65" s="1" customFormat="1" ht="31.5" customHeight="1" x14ac:dyDescent="0.3">
      <c r="B300" s="132"/>
      <c r="C300" s="168" t="s">
        <v>524</v>
      </c>
      <c r="D300" s="168" t="s">
        <v>250</v>
      </c>
      <c r="E300" s="169"/>
      <c r="F300" s="251" t="s">
        <v>525</v>
      </c>
      <c r="G300" s="252"/>
      <c r="H300" s="252"/>
      <c r="I300" s="252"/>
      <c r="J300" s="170" t="s">
        <v>297</v>
      </c>
      <c r="K300" s="171">
        <v>1</v>
      </c>
      <c r="L300" s="253">
        <v>0</v>
      </c>
      <c r="M300" s="252"/>
      <c r="N300" s="254">
        <f t="shared" si="55"/>
        <v>0</v>
      </c>
      <c r="O300" s="247"/>
      <c r="P300" s="247"/>
      <c r="Q300" s="247"/>
      <c r="R300" s="134"/>
      <c r="T300" s="165" t="s">
        <v>3</v>
      </c>
      <c r="U300" s="40" t="s">
        <v>36</v>
      </c>
      <c r="V300" s="32"/>
      <c r="W300" s="166">
        <f t="shared" si="56"/>
        <v>0</v>
      </c>
      <c r="X300" s="166">
        <v>0</v>
      </c>
      <c r="Y300" s="166">
        <f t="shared" si="57"/>
        <v>0</v>
      </c>
      <c r="Z300" s="166">
        <v>0</v>
      </c>
      <c r="AA300" s="167">
        <f t="shared" si="58"/>
        <v>0</v>
      </c>
      <c r="AR300" s="14" t="s">
        <v>230</v>
      </c>
      <c r="AT300" s="14" t="s">
        <v>250</v>
      </c>
      <c r="AU300" s="14" t="s">
        <v>80</v>
      </c>
      <c r="AY300" s="14" t="s">
        <v>216</v>
      </c>
      <c r="BE300" s="110">
        <f t="shared" si="59"/>
        <v>0</v>
      </c>
      <c r="BF300" s="110">
        <f t="shared" si="60"/>
        <v>0</v>
      </c>
      <c r="BG300" s="110">
        <f t="shared" si="61"/>
        <v>0</v>
      </c>
      <c r="BH300" s="110">
        <f t="shared" si="62"/>
        <v>0</v>
      </c>
      <c r="BI300" s="110">
        <f t="shared" si="63"/>
        <v>0</v>
      </c>
      <c r="BJ300" s="14" t="s">
        <v>80</v>
      </c>
      <c r="BK300" s="110">
        <f t="shared" si="64"/>
        <v>0</v>
      </c>
      <c r="BL300" s="14" t="s">
        <v>220</v>
      </c>
      <c r="BM300" s="14" t="s">
        <v>490</v>
      </c>
    </row>
    <row r="301" spans="2:65" s="1" customFormat="1" ht="44.25" customHeight="1" x14ac:dyDescent="0.3">
      <c r="B301" s="132"/>
      <c r="C301" s="168" t="s">
        <v>526</v>
      </c>
      <c r="D301" s="168" t="s">
        <v>250</v>
      </c>
      <c r="E301" s="169"/>
      <c r="F301" s="251" t="s">
        <v>527</v>
      </c>
      <c r="G301" s="252"/>
      <c r="H301" s="252"/>
      <c r="I301" s="252"/>
      <c r="J301" s="170" t="s">
        <v>297</v>
      </c>
      <c r="K301" s="171">
        <v>1</v>
      </c>
      <c r="L301" s="253">
        <v>0</v>
      </c>
      <c r="M301" s="252"/>
      <c r="N301" s="254">
        <f t="shared" si="55"/>
        <v>0</v>
      </c>
      <c r="O301" s="247"/>
      <c r="P301" s="247"/>
      <c r="Q301" s="247"/>
      <c r="R301" s="134"/>
      <c r="T301" s="165" t="s">
        <v>3</v>
      </c>
      <c r="U301" s="40" t="s">
        <v>36</v>
      </c>
      <c r="V301" s="32"/>
      <c r="W301" s="166">
        <f t="shared" si="56"/>
        <v>0</v>
      </c>
      <c r="X301" s="166">
        <v>0</v>
      </c>
      <c r="Y301" s="166">
        <f t="shared" si="57"/>
        <v>0</v>
      </c>
      <c r="Z301" s="166">
        <v>0</v>
      </c>
      <c r="AA301" s="167">
        <f t="shared" si="58"/>
        <v>0</v>
      </c>
      <c r="AR301" s="14" t="s">
        <v>230</v>
      </c>
      <c r="AT301" s="14" t="s">
        <v>250</v>
      </c>
      <c r="AU301" s="14" t="s">
        <v>80</v>
      </c>
      <c r="AY301" s="14" t="s">
        <v>216</v>
      </c>
      <c r="BE301" s="110">
        <f t="shared" si="59"/>
        <v>0</v>
      </c>
      <c r="BF301" s="110">
        <f t="shared" si="60"/>
        <v>0</v>
      </c>
      <c r="BG301" s="110">
        <f t="shared" si="61"/>
        <v>0</v>
      </c>
      <c r="BH301" s="110">
        <f t="shared" si="62"/>
        <v>0</v>
      </c>
      <c r="BI301" s="110">
        <f t="shared" si="63"/>
        <v>0</v>
      </c>
      <c r="BJ301" s="14" t="s">
        <v>80</v>
      </c>
      <c r="BK301" s="110">
        <f t="shared" si="64"/>
        <v>0</v>
      </c>
      <c r="BL301" s="14" t="s">
        <v>220</v>
      </c>
      <c r="BM301" s="14" t="s">
        <v>492</v>
      </c>
    </row>
    <row r="302" spans="2:65" s="1" customFormat="1" ht="44.25" customHeight="1" x14ac:dyDescent="0.3">
      <c r="B302" s="132"/>
      <c r="C302" s="161" t="s">
        <v>528</v>
      </c>
      <c r="D302" s="161" t="s">
        <v>217</v>
      </c>
      <c r="E302" s="162"/>
      <c r="F302" s="246" t="s">
        <v>529</v>
      </c>
      <c r="G302" s="247"/>
      <c r="H302" s="247"/>
      <c r="I302" s="247"/>
      <c r="J302" s="163" t="s">
        <v>297</v>
      </c>
      <c r="K302" s="164">
        <v>1</v>
      </c>
      <c r="L302" s="233">
        <v>0</v>
      </c>
      <c r="M302" s="247"/>
      <c r="N302" s="248">
        <f t="shared" si="55"/>
        <v>0</v>
      </c>
      <c r="O302" s="247"/>
      <c r="P302" s="247"/>
      <c r="Q302" s="247"/>
      <c r="R302" s="134"/>
      <c r="T302" s="165" t="s">
        <v>3</v>
      </c>
      <c r="U302" s="40" t="s">
        <v>36</v>
      </c>
      <c r="V302" s="32"/>
      <c r="W302" s="166">
        <f t="shared" si="56"/>
        <v>0</v>
      </c>
      <c r="X302" s="166">
        <v>1.4999999999999999E-4</v>
      </c>
      <c r="Y302" s="166">
        <f t="shared" si="57"/>
        <v>1.4999999999999999E-4</v>
      </c>
      <c r="Z302" s="166">
        <v>0</v>
      </c>
      <c r="AA302" s="167">
        <f t="shared" si="58"/>
        <v>0</v>
      </c>
      <c r="AR302" s="14" t="s">
        <v>220</v>
      </c>
      <c r="AT302" s="14" t="s">
        <v>217</v>
      </c>
      <c r="AU302" s="14" t="s">
        <v>80</v>
      </c>
      <c r="AY302" s="14" t="s">
        <v>216</v>
      </c>
      <c r="BE302" s="110">
        <f t="shared" si="59"/>
        <v>0</v>
      </c>
      <c r="BF302" s="110">
        <f t="shared" si="60"/>
        <v>0</v>
      </c>
      <c r="BG302" s="110">
        <f t="shared" si="61"/>
        <v>0</v>
      </c>
      <c r="BH302" s="110">
        <f t="shared" si="62"/>
        <v>0</v>
      </c>
      <c r="BI302" s="110">
        <f t="shared" si="63"/>
        <v>0</v>
      </c>
      <c r="BJ302" s="14" t="s">
        <v>80</v>
      </c>
      <c r="BK302" s="110">
        <f t="shared" si="64"/>
        <v>0</v>
      </c>
      <c r="BL302" s="14" t="s">
        <v>220</v>
      </c>
      <c r="BM302" s="14" t="s">
        <v>494</v>
      </c>
    </row>
    <row r="303" spans="2:65" s="1" customFormat="1" ht="22.5" customHeight="1" x14ac:dyDescent="0.3">
      <c r="B303" s="132"/>
      <c r="C303" s="168" t="s">
        <v>530</v>
      </c>
      <c r="D303" s="168" t="s">
        <v>250</v>
      </c>
      <c r="E303" s="169"/>
      <c r="F303" s="251" t="s">
        <v>531</v>
      </c>
      <c r="G303" s="252"/>
      <c r="H303" s="252"/>
      <c r="I303" s="252"/>
      <c r="J303" s="170" t="s">
        <v>297</v>
      </c>
      <c r="K303" s="171">
        <v>1</v>
      </c>
      <c r="L303" s="253">
        <v>0</v>
      </c>
      <c r="M303" s="252"/>
      <c r="N303" s="254">
        <f t="shared" si="55"/>
        <v>0</v>
      </c>
      <c r="O303" s="247"/>
      <c r="P303" s="247"/>
      <c r="Q303" s="247"/>
      <c r="R303" s="134"/>
      <c r="T303" s="165" t="s">
        <v>3</v>
      </c>
      <c r="U303" s="40" t="s">
        <v>36</v>
      </c>
      <c r="V303" s="32"/>
      <c r="W303" s="166">
        <f t="shared" si="56"/>
        <v>0</v>
      </c>
      <c r="X303" s="166">
        <v>0</v>
      </c>
      <c r="Y303" s="166">
        <f t="shared" si="57"/>
        <v>0</v>
      </c>
      <c r="Z303" s="166">
        <v>0</v>
      </c>
      <c r="AA303" s="167">
        <f t="shared" si="58"/>
        <v>0</v>
      </c>
      <c r="AR303" s="14" t="s">
        <v>230</v>
      </c>
      <c r="AT303" s="14" t="s">
        <v>250</v>
      </c>
      <c r="AU303" s="14" t="s">
        <v>80</v>
      </c>
      <c r="AY303" s="14" t="s">
        <v>216</v>
      </c>
      <c r="BE303" s="110">
        <f t="shared" si="59"/>
        <v>0</v>
      </c>
      <c r="BF303" s="110">
        <f t="shared" si="60"/>
        <v>0</v>
      </c>
      <c r="BG303" s="110">
        <f t="shared" si="61"/>
        <v>0</v>
      </c>
      <c r="BH303" s="110">
        <f t="shared" si="62"/>
        <v>0</v>
      </c>
      <c r="BI303" s="110">
        <f t="shared" si="63"/>
        <v>0</v>
      </c>
      <c r="BJ303" s="14" t="s">
        <v>80</v>
      </c>
      <c r="BK303" s="110">
        <f t="shared" si="64"/>
        <v>0</v>
      </c>
      <c r="BL303" s="14" t="s">
        <v>220</v>
      </c>
      <c r="BM303" s="14" t="s">
        <v>496</v>
      </c>
    </row>
    <row r="304" spans="2:65" s="1" customFormat="1" ht="44.25" customHeight="1" x14ac:dyDescent="0.3">
      <c r="B304" s="132"/>
      <c r="C304" s="161" t="s">
        <v>532</v>
      </c>
      <c r="D304" s="161" t="s">
        <v>217</v>
      </c>
      <c r="E304" s="162"/>
      <c r="F304" s="246" t="s">
        <v>533</v>
      </c>
      <c r="G304" s="247"/>
      <c r="H304" s="247"/>
      <c r="I304" s="247"/>
      <c r="J304" s="163" t="s">
        <v>297</v>
      </c>
      <c r="K304" s="164">
        <v>28</v>
      </c>
      <c r="L304" s="233">
        <v>0</v>
      </c>
      <c r="M304" s="247"/>
      <c r="N304" s="248">
        <f t="shared" si="55"/>
        <v>0</v>
      </c>
      <c r="O304" s="247"/>
      <c r="P304" s="247"/>
      <c r="Q304" s="247"/>
      <c r="R304" s="134"/>
      <c r="T304" s="165" t="s">
        <v>3</v>
      </c>
      <c r="U304" s="40" t="s">
        <v>36</v>
      </c>
      <c r="V304" s="32"/>
      <c r="W304" s="166">
        <f t="shared" si="56"/>
        <v>0</v>
      </c>
      <c r="X304" s="166">
        <v>2.5000000000000001E-4</v>
      </c>
      <c r="Y304" s="166">
        <f t="shared" si="57"/>
        <v>7.0000000000000001E-3</v>
      </c>
      <c r="Z304" s="166">
        <v>0</v>
      </c>
      <c r="AA304" s="167">
        <f t="shared" si="58"/>
        <v>0</v>
      </c>
      <c r="AR304" s="14" t="s">
        <v>220</v>
      </c>
      <c r="AT304" s="14" t="s">
        <v>217</v>
      </c>
      <c r="AU304" s="14" t="s">
        <v>80</v>
      </c>
      <c r="AY304" s="14" t="s">
        <v>216</v>
      </c>
      <c r="BE304" s="110">
        <f t="shared" si="59"/>
        <v>0</v>
      </c>
      <c r="BF304" s="110">
        <f t="shared" si="60"/>
        <v>0</v>
      </c>
      <c r="BG304" s="110">
        <f t="shared" si="61"/>
        <v>0</v>
      </c>
      <c r="BH304" s="110">
        <f t="shared" si="62"/>
        <v>0</v>
      </c>
      <c r="BI304" s="110">
        <f t="shared" si="63"/>
        <v>0</v>
      </c>
      <c r="BJ304" s="14" t="s">
        <v>80</v>
      </c>
      <c r="BK304" s="110">
        <f t="shared" si="64"/>
        <v>0</v>
      </c>
      <c r="BL304" s="14" t="s">
        <v>220</v>
      </c>
      <c r="BM304" s="14" t="s">
        <v>498</v>
      </c>
    </row>
    <row r="305" spans="2:65" s="1" customFormat="1" ht="22.5" customHeight="1" x14ac:dyDescent="0.3">
      <c r="B305" s="132"/>
      <c r="C305" s="168" t="s">
        <v>534</v>
      </c>
      <c r="D305" s="168" t="s">
        <v>250</v>
      </c>
      <c r="E305" s="169"/>
      <c r="F305" s="251" t="s">
        <v>535</v>
      </c>
      <c r="G305" s="252"/>
      <c r="H305" s="252"/>
      <c r="I305" s="252"/>
      <c r="J305" s="170" t="s">
        <v>297</v>
      </c>
      <c r="K305" s="171">
        <v>14</v>
      </c>
      <c r="L305" s="253">
        <v>0</v>
      </c>
      <c r="M305" s="252"/>
      <c r="N305" s="254">
        <f t="shared" si="55"/>
        <v>0</v>
      </c>
      <c r="O305" s="247"/>
      <c r="P305" s="247"/>
      <c r="Q305" s="247"/>
      <c r="R305" s="134"/>
      <c r="T305" s="165" t="s">
        <v>3</v>
      </c>
      <c r="U305" s="40" t="s">
        <v>36</v>
      </c>
      <c r="V305" s="32"/>
      <c r="W305" s="166">
        <f t="shared" si="56"/>
        <v>0</v>
      </c>
      <c r="X305" s="166">
        <v>0</v>
      </c>
      <c r="Y305" s="166">
        <f t="shared" si="57"/>
        <v>0</v>
      </c>
      <c r="Z305" s="166">
        <v>0</v>
      </c>
      <c r="AA305" s="167">
        <f t="shared" si="58"/>
        <v>0</v>
      </c>
      <c r="AR305" s="14" t="s">
        <v>230</v>
      </c>
      <c r="AT305" s="14" t="s">
        <v>250</v>
      </c>
      <c r="AU305" s="14" t="s">
        <v>80</v>
      </c>
      <c r="AY305" s="14" t="s">
        <v>216</v>
      </c>
      <c r="BE305" s="110">
        <f t="shared" si="59"/>
        <v>0</v>
      </c>
      <c r="BF305" s="110">
        <f t="shared" si="60"/>
        <v>0</v>
      </c>
      <c r="BG305" s="110">
        <f t="shared" si="61"/>
        <v>0</v>
      </c>
      <c r="BH305" s="110">
        <f t="shared" si="62"/>
        <v>0</v>
      </c>
      <c r="BI305" s="110">
        <f t="shared" si="63"/>
        <v>0</v>
      </c>
      <c r="BJ305" s="14" t="s">
        <v>80</v>
      </c>
      <c r="BK305" s="110">
        <f t="shared" si="64"/>
        <v>0</v>
      </c>
      <c r="BL305" s="14" t="s">
        <v>220</v>
      </c>
      <c r="BM305" s="14" t="s">
        <v>500</v>
      </c>
    </row>
    <row r="306" spans="2:65" s="1" customFormat="1" ht="22.5" customHeight="1" x14ac:dyDescent="0.3">
      <c r="B306" s="132"/>
      <c r="C306" s="168" t="s">
        <v>536</v>
      </c>
      <c r="D306" s="168" t="s">
        <v>250</v>
      </c>
      <c r="E306" s="169"/>
      <c r="F306" s="251" t="s">
        <v>537</v>
      </c>
      <c r="G306" s="252"/>
      <c r="H306" s="252"/>
      <c r="I306" s="252"/>
      <c r="J306" s="170" t="s">
        <v>297</v>
      </c>
      <c r="K306" s="171">
        <v>14</v>
      </c>
      <c r="L306" s="253">
        <v>0</v>
      </c>
      <c r="M306" s="252"/>
      <c r="N306" s="254">
        <f t="shared" si="55"/>
        <v>0</v>
      </c>
      <c r="O306" s="247"/>
      <c r="P306" s="247"/>
      <c r="Q306" s="247"/>
      <c r="R306" s="134"/>
      <c r="T306" s="165" t="s">
        <v>3</v>
      </c>
      <c r="U306" s="40" t="s">
        <v>36</v>
      </c>
      <c r="V306" s="32"/>
      <c r="W306" s="166">
        <f t="shared" si="56"/>
        <v>0</v>
      </c>
      <c r="X306" s="166">
        <v>0</v>
      </c>
      <c r="Y306" s="166">
        <f t="shared" si="57"/>
        <v>0</v>
      </c>
      <c r="Z306" s="166">
        <v>0</v>
      </c>
      <c r="AA306" s="167">
        <f t="shared" si="58"/>
        <v>0</v>
      </c>
      <c r="AR306" s="14" t="s">
        <v>230</v>
      </c>
      <c r="AT306" s="14" t="s">
        <v>250</v>
      </c>
      <c r="AU306" s="14" t="s">
        <v>80</v>
      </c>
      <c r="AY306" s="14" t="s">
        <v>216</v>
      </c>
      <c r="BE306" s="110">
        <f t="shared" si="59"/>
        <v>0</v>
      </c>
      <c r="BF306" s="110">
        <f t="shared" si="60"/>
        <v>0</v>
      </c>
      <c r="BG306" s="110">
        <f t="shared" si="61"/>
        <v>0</v>
      </c>
      <c r="BH306" s="110">
        <f t="shared" si="62"/>
        <v>0</v>
      </c>
      <c r="BI306" s="110">
        <f t="shared" si="63"/>
        <v>0</v>
      </c>
      <c r="BJ306" s="14" t="s">
        <v>80</v>
      </c>
      <c r="BK306" s="110">
        <f t="shared" si="64"/>
        <v>0</v>
      </c>
      <c r="BL306" s="14" t="s">
        <v>220</v>
      </c>
      <c r="BM306" s="14" t="s">
        <v>502</v>
      </c>
    </row>
    <row r="307" spans="2:65" s="10" customFormat="1" ht="29.85" customHeight="1" x14ac:dyDescent="0.3">
      <c r="B307" s="150"/>
      <c r="C307" s="151"/>
      <c r="D307" s="160" t="s">
        <v>176</v>
      </c>
      <c r="E307" s="160"/>
      <c r="F307" s="160"/>
      <c r="G307" s="160"/>
      <c r="H307" s="160"/>
      <c r="I307" s="160"/>
      <c r="J307" s="160"/>
      <c r="K307" s="160"/>
      <c r="L307" s="160"/>
      <c r="M307" s="160"/>
      <c r="N307" s="242">
        <f>BK307</f>
        <v>0</v>
      </c>
      <c r="O307" s="243"/>
      <c r="P307" s="243"/>
      <c r="Q307" s="243"/>
      <c r="R307" s="153"/>
      <c r="T307" s="154"/>
      <c r="U307" s="151"/>
      <c r="V307" s="151"/>
      <c r="W307" s="155">
        <f>W308</f>
        <v>0</v>
      </c>
      <c r="X307" s="151"/>
      <c r="Y307" s="155">
        <f>Y308</f>
        <v>0</v>
      </c>
      <c r="Z307" s="151"/>
      <c r="AA307" s="156">
        <f>AA308</f>
        <v>0</v>
      </c>
      <c r="AR307" s="157" t="s">
        <v>76</v>
      </c>
      <c r="AT307" s="158" t="s">
        <v>68</v>
      </c>
      <c r="AU307" s="158" t="s">
        <v>76</v>
      </c>
      <c r="AY307" s="157" t="s">
        <v>216</v>
      </c>
      <c r="BK307" s="159">
        <f>BK308</f>
        <v>0</v>
      </c>
    </row>
    <row r="308" spans="2:65" s="1" customFormat="1" ht="31.5" customHeight="1" x14ac:dyDescent="0.3">
      <c r="B308" s="132"/>
      <c r="C308" s="161" t="s">
        <v>538</v>
      </c>
      <c r="D308" s="161" t="s">
        <v>217</v>
      </c>
      <c r="E308" s="162"/>
      <c r="F308" s="246" t="s">
        <v>539</v>
      </c>
      <c r="G308" s="247"/>
      <c r="H308" s="247"/>
      <c r="I308" s="247"/>
      <c r="J308" s="163" t="s">
        <v>245</v>
      </c>
      <c r="K308" s="164">
        <v>1435.15</v>
      </c>
      <c r="L308" s="233">
        <v>0</v>
      </c>
      <c r="M308" s="247"/>
      <c r="N308" s="248">
        <f>ROUND(L308*K308,2)</f>
        <v>0</v>
      </c>
      <c r="O308" s="247"/>
      <c r="P308" s="247"/>
      <c r="Q308" s="247"/>
      <c r="R308" s="134"/>
      <c r="T308" s="165" t="s">
        <v>3</v>
      </c>
      <c r="U308" s="40" t="s">
        <v>36</v>
      </c>
      <c r="V308" s="32"/>
      <c r="W308" s="166">
        <f>V308*K308</f>
        <v>0</v>
      </c>
      <c r="X308" s="166">
        <v>0</v>
      </c>
      <c r="Y308" s="166">
        <f>X308*K308</f>
        <v>0</v>
      </c>
      <c r="Z308" s="166">
        <v>0</v>
      </c>
      <c r="AA308" s="167">
        <f>Z308*K308</f>
        <v>0</v>
      </c>
      <c r="AR308" s="14" t="s">
        <v>220</v>
      </c>
      <c r="AT308" s="14" t="s">
        <v>217</v>
      </c>
      <c r="AU308" s="14" t="s">
        <v>80</v>
      </c>
      <c r="AY308" s="14" t="s">
        <v>216</v>
      </c>
      <c r="BE308" s="110">
        <f>IF(U308="základná",N308,0)</f>
        <v>0</v>
      </c>
      <c r="BF308" s="110">
        <f>IF(U308="znížená",N308,0)</f>
        <v>0</v>
      </c>
      <c r="BG308" s="110">
        <f>IF(U308="zákl. prenesená",N308,0)</f>
        <v>0</v>
      </c>
      <c r="BH308" s="110">
        <f>IF(U308="zníž. prenesená",N308,0)</f>
        <v>0</v>
      </c>
      <c r="BI308" s="110">
        <f>IF(U308="nulová",N308,0)</f>
        <v>0</v>
      </c>
      <c r="BJ308" s="14" t="s">
        <v>80</v>
      </c>
      <c r="BK308" s="110">
        <f>ROUND(L308*K308,2)</f>
        <v>0</v>
      </c>
      <c r="BL308" s="14" t="s">
        <v>220</v>
      </c>
      <c r="BM308" s="14" t="s">
        <v>504</v>
      </c>
    </row>
    <row r="309" spans="2:65" s="10" customFormat="1" ht="37.35" customHeight="1" x14ac:dyDescent="0.35">
      <c r="B309" s="150"/>
      <c r="C309" s="151"/>
      <c r="D309" s="152" t="s">
        <v>177</v>
      </c>
      <c r="E309" s="152"/>
      <c r="F309" s="152"/>
      <c r="G309" s="152"/>
      <c r="H309" s="152"/>
      <c r="I309" s="152"/>
      <c r="J309" s="152"/>
      <c r="K309" s="152"/>
      <c r="L309" s="152"/>
      <c r="M309" s="152"/>
      <c r="N309" s="244">
        <f>BK309</f>
        <v>0</v>
      </c>
      <c r="O309" s="245"/>
      <c r="P309" s="245"/>
      <c r="Q309" s="245"/>
      <c r="R309" s="153"/>
      <c r="T309" s="154"/>
      <c r="U309" s="151"/>
      <c r="V309" s="151"/>
      <c r="W309" s="155">
        <f>W310+W320+W328+W339+W361+W365+W386+W389+W434+W447+W456+W464+W468+W475+W481</f>
        <v>0</v>
      </c>
      <c r="X309" s="151"/>
      <c r="Y309" s="155">
        <f>Y310+Y320+Y328+Y339+Y361+Y365+Y386+Y389+Y434+Y447+Y456+Y464+Y468+Y475+Y481</f>
        <v>36.263359999999992</v>
      </c>
      <c r="Z309" s="151"/>
      <c r="AA309" s="156">
        <f>AA310+AA320+AA328+AA339+AA361+AA365+AA386+AA389+AA434+AA447+AA456+AA464+AA468+AA475+AA481</f>
        <v>0</v>
      </c>
      <c r="AR309" s="157" t="s">
        <v>80</v>
      </c>
      <c r="AT309" s="158" t="s">
        <v>68</v>
      </c>
      <c r="AU309" s="158" t="s">
        <v>69</v>
      </c>
      <c r="AY309" s="157" t="s">
        <v>216</v>
      </c>
      <c r="BK309" s="159">
        <f>BK310+BK320+BK328+BK339+BK361+BK365+BK386+BK389+BK434+BK447+BK456+BK464+BK468+BK475+BK481</f>
        <v>0</v>
      </c>
    </row>
    <row r="310" spans="2:65" s="10" customFormat="1" ht="19.899999999999999" customHeight="1" x14ac:dyDescent="0.3">
      <c r="B310" s="150"/>
      <c r="C310" s="151"/>
      <c r="D310" s="160" t="s">
        <v>178</v>
      </c>
      <c r="E310" s="160"/>
      <c r="F310" s="160"/>
      <c r="G310" s="160"/>
      <c r="H310" s="160"/>
      <c r="I310" s="160"/>
      <c r="J310" s="160"/>
      <c r="K310" s="160"/>
      <c r="L310" s="160"/>
      <c r="M310" s="160"/>
      <c r="N310" s="240">
        <f>BK310</f>
        <v>0</v>
      </c>
      <c r="O310" s="241"/>
      <c r="P310" s="241"/>
      <c r="Q310" s="241"/>
      <c r="R310" s="153"/>
      <c r="T310" s="154"/>
      <c r="U310" s="151"/>
      <c r="V310" s="151"/>
      <c r="W310" s="155">
        <f>SUM(W311:W319)</f>
        <v>0</v>
      </c>
      <c r="X310" s="151"/>
      <c r="Y310" s="155">
        <f>SUM(Y311:Y319)</f>
        <v>2.3562999999999992</v>
      </c>
      <c r="Z310" s="151"/>
      <c r="AA310" s="156">
        <f>SUM(AA311:AA319)</f>
        <v>0</v>
      </c>
      <c r="AR310" s="157" t="s">
        <v>80</v>
      </c>
      <c r="AT310" s="158" t="s">
        <v>68</v>
      </c>
      <c r="AU310" s="158" t="s">
        <v>76</v>
      </c>
      <c r="AY310" s="157" t="s">
        <v>216</v>
      </c>
      <c r="BK310" s="159">
        <f>SUM(BK311:BK319)</f>
        <v>0</v>
      </c>
    </row>
    <row r="311" spans="2:65" s="1" customFormat="1" ht="31.5" customHeight="1" x14ac:dyDescent="0.3">
      <c r="B311" s="132"/>
      <c r="C311" s="161" t="s">
        <v>540</v>
      </c>
      <c r="D311" s="161" t="s">
        <v>217</v>
      </c>
      <c r="E311" s="162"/>
      <c r="F311" s="246" t="s">
        <v>541</v>
      </c>
      <c r="G311" s="247"/>
      <c r="H311" s="247"/>
      <c r="I311" s="247"/>
      <c r="J311" s="163" t="s">
        <v>262</v>
      </c>
      <c r="K311" s="164">
        <v>416.548</v>
      </c>
      <c r="L311" s="233">
        <v>0</v>
      </c>
      <c r="M311" s="247"/>
      <c r="N311" s="248">
        <f t="shared" ref="N311:N319" si="65">ROUND(L311*K311,2)</f>
        <v>0</v>
      </c>
      <c r="O311" s="247"/>
      <c r="P311" s="247"/>
      <c r="Q311" s="247"/>
      <c r="R311" s="134"/>
      <c r="T311" s="165" t="s">
        <v>3</v>
      </c>
      <c r="U311" s="40" t="s">
        <v>36</v>
      </c>
      <c r="V311" s="32"/>
      <c r="W311" s="166">
        <f t="shared" ref="W311:W319" si="66">V311*K311</f>
        <v>0</v>
      </c>
      <c r="X311" s="166">
        <v>0</v>
      </c>
      <c r="Y311" s="166">
        <f t="shared" ref="Y311:Y319" si="67">X311*K311</f>
        <v>0</v>
      </c>
      <c r="Z311" s="166">
        <v>0</v>
      </c>
      <c r="AA311" s="167">
        <f t="shared" ref="AA311:AA319" si="68">Z311*K311</f>
        <v>0</v>
      </c>
      <c r="AR311" s="14" t="s">
        <v>247</v>
      </c>
      <c r="AT311" s="14" t="s">
        <v>217</v>
      </c>
      <c r="AU311" s="14" t="s">
        <v>80</v>
      </c>
      <c r="AY311" s="14" t="s">
        <v>216</v>
      </c>
      <c r="BE311" s="110">
        <f t="shared" ref="BE311:BE319" si="69">IF(U311="základná",N311,0)</f>
        <v>0</v>
      </c>
      <c r="BF311" s="110">
        <f t="shared" ref="BF311:BF319" si="70">IF(U311="znížená",N311,0)</f>
        <v>0</v>
      </c>
      <c r="BG311" s="110">
        <f t="shared" ref="BG311:BG319" si="71">IF(U311="zákl. prenesená",N311,0)</f>
        <v>0</v>
      </c>
      <c r="BH311" s="110">
        <f t="shared" ref="BH311:BH319" si="72">IF(U311="zníž. prenesená",N311,0)</f>
        <v>0</v>
      </c>
      <c r="BI311" s="110">
        <f t="shared" ref="BI311:BI319" si="73">IF(U311="nulová",N311,0)</f>
        <v>0</v>
      </c>
      <c r="BJ311" s="14" t="s">
        <v>80</v>
      </c>
      <c r="BK311" s="110">
        <f t="shared" ref="BK311:BK319" si="74">ROUND(L311*K311,2)</f>
        <v>0</v>
      </c>
      <c r="BL311" s="14" t="s">
        <v>247</v>
      </c>
      <c r="BM311" s="14" t="s">
        <v>506</v>
      </c>
    </row>
    <row r="312" spans="2:65" s="1" customFormat="1" ht="22.5" customHeight="1" x14ac:dyDescent="0.3">
      <c r="B312" s="132"/>
      <c r="C312" s="168" t="s">
        <v>542</v>
      </c>
      <c r="D312" s="168" t="s">
        <v>250</v>
      </c>
      <c r="E312" s="169"/>
      <c r="F312" s="251" t="s">
        <v>543</v>
      </c>
      <c r="G312" s="252"/>
      <c r="H312" s="252"/>
      <c r="I312" s="252"/>
      <c r="J312" s="170" t="s">
        <v>245</v>
      </c>
      <c r="K312" s="171">
        <v>0.125</v>
      </c>
      <c r="L312" s="253">
        <v>0</v>
      </c>
      <c r="M312" s="252"/>
      <c r="N312" s="254">
        <f t="shared" si="65"/>
        <v>0</v>
      </c>
      <c r="O312" s="247"/>
      <c r="P312" s="247"/>
      <c r="Q312" s="247"/>
      <c r="R312" s="134"/>
      <c r="T312" s="165" t="s">
        <v>3</v>
      </c>
      <c r="U312" s="40" t="s">
        <v>36</v>
      </c>
      <c r="V312" s="32"/>
      <c r="W312" s="166">
        <f t="shared" si="66"/>
        <v>0</v>
      </c>
      <c r="X312" s="166">
        <v>1</v>
      </c>
      <c r="Y312" s="166">
        <f t="shared" si="67"/>
        <v>0.125</v>
      </c>
      <c r="Z312" s="166">
        <v>0</v>
      </c>
      <c r="AA312" s="167">
        <f t="shared" si="68"/>
        <v>0</v>
      </c>
      <c r="AR312" s="14" t="s">
        <v>284</v>
      </c>
      <c r="AT312" s="14" t="s">
        <v>250</v>
      </c>
      <c r="AU312" s="14" t="s">
        <v>80</v>
      </c>
      <c r="AY312" s="14" t="s">
        <v>216</v>
      </c>
      <c r="BE312" s="110">
        <f t="shared" si="69"/>
        <v>0</v>
      </c>
      <c r="BF312" s="110">
        <f t="shared" si="70"/>
        <v>0</v>
      </c>
      <c r="BG312" s="110">
        <f t="shared" si="71"/>
        <v>0</v>
      </c>
      <c r="BH312" s="110">
        <f t="shared" si="72"/>
        <v>0</v>
      </c>
      <c r="BI312" s="110">
        <f t="shared" si="73"/>
        <v>0</v>
      </c>
      <c r="BJ312" s="14" t="s">
        <v>80</v>
      </c>
      <c r="BK312" s="110">
        <f t="shared" si="74"/>
        <v>0</v>
      </c>
      <c r="BL312" s="14" t="s">
        <v>247</v>
      </c>
      <c r="BM312" s="14" t="s">
        <v>508</v>
      </c>
    </row>
    <row r="313" spans="2:65" s="1" customFormat="1" ht="31.5" customHeight="1" x14ac:dyDescent="0.3">
      <c r="B313" s="132"/>
      <c r="C313" s="161" t="s">
        <v>544</v>
      </c>
      <c r="D313" s="161" t="s">
        <v>217</v>
      </c>
      <c r="E313" s="162"/>
      <c r="F313" s="246" t="s">
        <v>545</v>
      </c>
      <c r="G313" s="247"/>
      <c r="H313" s="247"/>
      <c r="I313" s="247"/>
      <c r="J313" s="163" t="s">
        <v>262</v>
      </c>
      <c r="K313" s="164">
        <v>8.3810000000000002</v>
      </c>
      <c r="L313" s="233">
        <v>0</v>
      </c>
      <c r="M313" s="247"/>
      <c r="N313" s="248">
        <f t="shared" si="65"/>
        <v>0</v>
      </c>
      <c r="O313" s="247"/>
      <c r="P313" s="247"/>
      <c r="Q313" s="247"/>
      <c r="R313" s="134"/>
      <c r="T313" s="165" t="s">
        <v>3</v>
      </c>
      <c r="U313" s="40" t="s">
        <v>36</v>
      </c>
      <c r="V313" s="32"/>
      <c r="W313" s="166">
        <f t="shared" si="66"/>
        <v>0</v>
      </c>
      <c r="X313" s="166">
        <v>0</v>
      </c>
      <c r="Y313" s="166">
        <f t="shared" si="67"/>
        <v>0</v>
      </c>
      <c r="Z313" s="166">
        <v>0</v>
      </c>
      <c r="AA313" s="167">
        <f t="shared" si="68"/>
        <v>0</v>
      </c>
      <c r="AR313" s="14" t="s">
        <v>247</v>
      </c>
      <c r="AT313" s="14" t="s">
        <v>217</v>
      </c>
      <c r="AU313" s="14" t="s">
        <v>80</v>
      </c>
      <c r="AY313" s="14" t="s">
        <v>216</v>
      </c>
      <c r="BE313" s="110">
        <f t="shared" si="69"/>
        <v>0</v>
      </c>
      <c r="BF313" s="110">
        <f t="shared" si="70"/>
        <v>0</v>
      </c>
      <c r="BG313" s="110">
        <f t="shared" si="71"/>
        <v>0</v>
      </c>
      <c r="BH313" s="110">
        <f t="shared" si="72"/>
        <v>0</v>
      </c>
      <c r="BI313" s="110">
        <f t="shared" si="73"/>
        <v>0</v>
      </c>
      <c r="BJ313" s="14" t="s">
        <v>80</v>
      </c>
      <c r="BK313" s="110">
        <f t="shared" si="74"/>
        <v>0</v>
      </c>
      <c r="BL313" s="14" t="s">
        <v>247</v>
      </c>
      <c r="BM313" s="14" t="s">
        <v>510</v>
      </c>
    </row>
    <row r="314" spans="2:65" s="1" customFormat="1" ht="31.5" customHeight="1" x14ac:dyDescent="0.3">
      <c r="B314" s="132"/>
      <c r="C314" s="161" t="s">
        <v>546</v>
      </c>
      <c r="D314" s="161" t="s">
        <v>217</v>
      </c>
      <c r="E314" s="162"/>
      <c r="F314" s="246" t="s">
        <v>547</v>
      </c>
      <c r="G314" s="247"/>
      <c r="H314" s="247"/>
      <c r="I314" s="247"/>
      <c r="J314" s="163" t="s">
        <v>262</v>
      </c>
      <c r="K314" s="164">
        <v>416.548</v>
      </c>
      <c r="L314" s="233">
        <v>0</v>
      </c>
      <c r="M314" s="247"/>
      <c r="N314" s="248">
        <f t="shared" si="65"/>
        <v>0</v>
      </c>
      <c r="O314" s="247"/>
      <c r="P314" s="247"/>
      <c r="Q314" s="247"/>
      <c r="R314" s="134"/>
      <c r="T314" s="165" t="s">
        <v>3</v>
      </c>
      <c r="U314" s="40" t="s">
        <v>36</v>
      </c>
      <c r="V314" s="32"/>
      <c r="W314" s="166">
        <f t="shared" si="66"/>
        <v>0</v>
      </c>
      <c r="X314" s="166">
        <v>5.4000979478955604E-4</v>
      </c>
      <c r="Y314" s="166">
        <f t="shared" si="67"/>
        <v>0.22494</v>
      </c>
      <c r="Z314" s="166">
        <v>0</v>
      </c>
      <c r="AA314" s="167">
        <f t="shared" si="68"/>
        <v>0</v>
      </c>
      <c r="AR314" s="14" t="s">
        <v>247</v>
      </c>
      <c r="AT314" s="14" t="s">
        <v>217</v>
      </c>
      <c r="AU314" s="14" t="s">
        <v>80</v>
      </c>
      <c r="AY314" s="14" t="s">
        <v>216</v>
      </c>
      <c r="BE314" s="110">
        <f t="shared" si="69"/>
        <v>0</v>
      </c>
      <c r="BF314" s="110">
        <f t="shared" si="70"/>
        <v>0</v>
      </c>
      <c r="BG314" s="110">
        <f t="shared" si="71"/>
        <v>0</v>
      </c>
      <c r="BH314" s="110">
        <f t="shared" si="72"/>
        <v>0</v>
      </c>
      <c r="BI314" s="110">
        <f t="shared" si="73"/>
        <v>0</v>
      </c>
      <c r="BJ314" s="14" t="s">
        <v>80</v>
      </c>
      <c r="BK314" s="110">
        <f t="shared" si="74"/>
        <v>0</v>
      </c>
      <c r="BL314" s="14" t="s">
        <v>247</v>
      </c>
      <c r="BM314" s="14" t="s">
        <v>512</v>
      </c>
    </row>
    <row r="315" spans="2:65" s="1" customFormat="1" ht="31.5" customHeight="1" x14ac:dyDescent="0.3">
      <c r="B315" s="132"/>
      <c r="C315" s="161" t="s">
        <v>548</v>
      </c>
      <c r="D315" s="161" t="s">
        <v>217</v>
      </c>
      <c r="E315" s="162"/>
      <c r="F315" s="246" t="s">
        <v>549</v>
      </c>
      <c r="G315" s="247"/>
      <c r="H315" s="247"/>
      <c r="I315" s="247"/>
      <c r="J315" s="163" t="s">
        <v>262</v>
      </c>
      <c r="K315" s="164">
        <v>8.3810000000000002</v>
      </c>
      <c r="L315" s="233">
        <v>0</v>
      </c>
      <c r="M315" s="247"/>
      <c r="N315" s="248">
        <f t="shared" si="65"/>
        <v>0</v>
      </c>
      <c r="O315" s="247"/>
      <c r="P315" s="247"/>
      <c r="Q315" s="247"/>
      <c r="R315" s="134"/>
      <c r="T315" s="165" t="s">
        <v>3</v>
      </c>
      <c r="U315" s="40" t="s">
        <v>36</v>
      </c>
      <c r="V315" s="32"/>
      <c r="W315" s="166">
        <f t="shared" si="66"/>
        <v>0</v>
      </c>
      <c r="X315" s="166">
        <v>5.4050829256652004E-4</v>
      </c>
      <c r="Y315" s="166">
        <f t="shared" si="67"/>
        <v>4.5300000000000045E-3</v>
      </c>
      <c r="Z315" s="166">
        <v>0</v>
      </c>
      <c r="AA315" s="167">
        <f t="shared" si="68"/>
        <v>0</v>
      </c>
      <c r="AR315" s="14" t="s">
        <v>247</v>
      </c>
      <c r="AT315" s="14" t="s">
        <v>217</v>
      </c>
      <c r="AU315" s="14" t="s">
        <v>80</v>
      </c>
      <c r="AY315" s="14" t="s">
        <v>216</v>
      </c>
      <c r="BE315" s="110">
        <f t="shared" si="69"/>
        <v>0</v>
      </c>
      <c r="BF315" s="110">
        <f t="shared" si="70"/>
        <v>0</v>
      </c>
      <c r="BG315" s="110">
        <f t="shared" si="71"/>
        <v>0</v>
      </c>
      <c r="BH315" s="110">
        <f t="shared" si="72"/>
        <v>0</v>
      </c>
      <c r="BI315" s="110">
        <f t="shared" si="73"/>
        <v>0</v>
      </c>
      <c r="BJ315" s="14" t="s">
        <v>80</v>
      </c>
      <c r="BK315" s="110">
        <f t="shared" si="74"/>
        <v>0</v>
      </c>
      <c r="BL315" s="14" t="s">
        <v>247</v>
      </c>
      <c r="BM315" s="14" t="s">
        <v>514</v>
      </c>
    </row>
    <row r="316" spans="2:65" s="1" customFormat="1" ht="22.5" customHeight="1" x14ac:dyDescent="0.3">
      <c r="B316" s="132"/>
      <c r="C316" s="168" t="s">
        <v>550</v>
      </c>
      <c r="D316" s="168" t="s">
        <v>250</v>
      </c>
      <c r="E316" s="169"/>
      <c r="F316" s="251" t="s">
        <v>551</v>
      </c>
      <c r="G316" s="252"/>
      <c r="H316" s="252"/>
      <c r="I316" s="252"/>
      <c r="J316" s="170" t="s">
        <v>262</v>
      </c>
      <c r="K316" s="171">
        <v>469.92399999999998</v>
      </c>
      <c r="L316" s="253">
        <v>0</v>
      </c>
      <c r="M316" s="252"/>
      <c r="N316" s="254">
        <f t="shared" si="65"/>
        <v>0</v>
      </c>
      <c r="O316" s="247"/>
      <c r="P316" s="247"/>
      <c r="Q316" s="247"/>
      <c r="R316" s="134"/>
      <c r="T316" s="165" t="s">
        <v>3</v>
      </c>
      <c r="U316" s="40" t="s">
        <v>36</v>
      </c>
      <c r="V316" s="32"/>
      <c r="W316" s="166">
        <f t="shared" si="66"/>
        <v>0</v>
      </c>
      <c r="X316" s="166">
        <v>4.2500063840110302E-3</v>
      </c>
      <c r="Y316" s="166">
        <f t="shared" si="67"/>
        <v>1.9971799999999993</v>
      </c>
      <c r="Z316" s="166">
        <v>0</v>
      </c>
      <c r="AA316" s="167">
        <f t="shared" si="68"/>
        <v>0</v>
      </c>
      <c r="AR316" s="14" t="s">
        <v>284</v>
      </c>
      <c r="AT316" s="14" t="s">
        <v>250</v>
      </c>
      <c r="AU316" s="14" t="s">
        <v>80</v>
      </c>
      <c r="AY316" s="14" t="s">
        <v>216</v>
      </c>
      <c r="BE316" s="110">
        <f t="shared" si="69"/>
        <v>0</v>
      </c>
      <c r="BF316" s="110">
        <f t="shared" si="70"/>
        <v>0</v>
      </c>
      <c r="BG316" s="110">
        <f t="shared" si="71"/>
        <v>0</v>
      </c>
      <c r="BH316" s="110">
        <f t="shared" si="72"/>
        <v>0</v>
      </c>
      <c r="BI316" s="110">
        <f t="shared" si="73"/>
        <v>0</v>
      </c>
      <c r="BJ316" s="14" t="s">
        <v>80</v>
      </c>
      <c r="BK316" s="110">
        <f t="shared" si="74"/>
        <v>0</v>
      </c>
      <c r="BL316" s="14" t="s">
        <v>247</v>
      </c>
      <c r="BM316" s="14" t="s">
        <v>517</v>
      </c>
    </row>
    <row r="317" spans="2:65" s="1" customFormat="1" ht="31.5" customHeight="1" x14ac:dyDescent="0.3">
      <c r="B317" s="132"/>
      <c r="C317" s="161" t="s">
        <v>552</v>
      </c>
      <c r="D317" s="161" t="s">
        <v>217</v>
      </c>
      <c r="E317" s="162"/>
      <c r="F317" s="246" t="s">
        <v>553</v>
      </c>
      <c r="G317" s="247"/>
      <c r="H317" s="247"/>
      <c r="I317" s="247"/>
      <c r="J317" s="163" t="s">
        <v>262</v>
      </c>
      <c r="K317" s="164">
        <v>20.216999999999999</v>
      </c>
      <c r="L317" s="233">
        <v>0</v>
      </c>
      <c r="M317" s="247"/>
      <c r="N317" s="248">
        <f t="shared" si="65"/>
        <v>0</v>
      </c>
      <c r="O317" s="247"/>
      <c r="P317" s="247"/>
      <c r="Q317" s="247"/>
      <c r="R317" s="134"/>
      <c r="T317" s="165" t="s">
        <v>3</v>
      </c>
      <c r="U317" s="40" t="s">
        <v>36</v>
      </c>
      <c r="V317" s="32"/>
      <c r="W317" s="166">
        <f t="shared" si="66"/>
        <v>0</v>
      </c>
      <c r="X317" s="166">
        <v>0</v>
      </c>
      <c r="Y317" s="166">
        <f t="shared" si="67"/>
        <v>0</v>
      </c>
      <c r="Z317" s="166">
        <v>0</v>
      </c>
      <c r="AA317" s="167">
        <f t="shared" si="68"/>
        <v>0</v>
      </c>
      <c r="AR317" s="14" t="s">
        <v>247</v>
      </c>
      <c r="AT317" s="14" t="s">
        <v>217</v>
      </c>
      <c r="AU317" s="14" t="s">
        <v>80</v>
      </c>
      <c r="AY317" s="14" t="s">
        <v>216</v>
      </c>
      <c r="BE317" s="110">
        <f t="shared" si="69"/>
        <v>0</v>
      </c>
      <c r="BF317" s="110">
        <f t="shared" si="70"/>
        <v>0</v>
      </c>
      <c r="BG317" s="110">
        <f t="shared" si="71"/>
        <v>0</v>
      </c>
      <c r="BH317" s="110">
        <f t="shared" si="72"/>
        <v>0</v>
      </c>
      <c r="BI317" s="110">
        <f t="shared" si="73"/>
        <v>0</v>
      </c>
      <c r="BJ317" s="14" t="s">
        <v>80</v>
      </c>
      <c r="BK317" s="110">
        <f t="shared" si="74"/>
        <v>0</v>
      </c>
      <c r="BL317" s="14" t="s">
        <v>247</v>
      </c>
      <c r="BM317" s="14" t="s">
        <v>520</v>
      </c>
    </row>
    <row r="318" spans="2:65" s="1" customFormat="1" ht="31.5" customHeight="1" x14ac:dyDescent="0.3">
      <c r="B318" s="132"/>
      <c r="C318" s="168" t="s">
        <v>554</v>
      </c>
      <c r="D318" s="168" t="s">
        <v>250</v>
      </c>
      <c r="E318" s="169"/>
      <c r="F318" s="251" t="s">
        <v>555</v>
      </c>
      <c r="G318" s="252"/>
      <c r="H318" s="252"/>
      <c r="I318" s="252"/>
      <c r="J318" s="170" t="s">
        <v>262</v>
      </c>
      <c r="K318" s="171">
        <v>23.25</v>
      </c>
      <c r="L318" s="253">
        <v>0</v>
      </c>
      <c r="M318" s="252"/>
      <c r="N318" s="254">
        <f t="shared" si="65"/>
        <v>0</v>
      </c>
      <c r="O318" s="247"/>
      <c r="P318" s="247"/>
      <c r="Q318" s="247"/>
      <c r="R318" s="134"/>
      <c r="T318" s="165" t="s">
        <v>3</v>
      </c>
      <c r="U318" s="40" t="s">
        <v>36</v>
      </c>
      <c r="V318" s="32"/>
      <c r="W318" s="166">
        <f t="shared" si="66"/>
        <v>0</v>
      </c>
      <c r="X318" s="166">
        <v>2.0000000000000001E-4</v>
      </c>
      <c r="Y318" s="166">
        <f t="shared" si="67"/>
        <v>4.6500000000000005E-3</v>
      </c>
      <c r="Z318" s="166">
        <v>0</v>
      </c>
      <c r="AA318" s="167">
        <f t="shared" si="68"/>
        <v>0</v>
      </c>
      <c r="AR318" s="14" t="s">
        <v>284</v>
      </c>
      <c r="AT318" s="14" t="s">
        <v>250</v>
      </c>
      <c r="AU318" s="14" t="s">
        <v>80</v>
      </c>
      <c r="AY318" s="14" t="s">
        <v>216</v>
      </c>
      <c r="BE318" s="110">
        <f t="shared" si="69"/>
        <v>0</v>
      </c>
      <c r="BF318" s="110">
        <f t="shared" si="70"/>
        <v>0</v>
      </c>
      <c r="BG318" s="110">
        <f t="shared" si="71"/>
        <v>0</v>
      </c>
      <c r="BH318" s="110">
        <f t="shared" si="72"/>
        <v>0</v>
      </c>
      <c r="BI318" s="110">
        <f t="shared" si="73"/>
        <v>0</v>
      </c>
      <c r="BJ318" s="14" t="s">
        <v>80</v>
      </c>
      <c r="BK318" s="110">
        <f t="shared" si="74"/>
        <v>0</v>
      </c>
      <c r="BL318" s="14" t="s">
        <v>247</v>
      </c>
      <c r="BM318" s="14" t="s">
        <v>522</v>
      </c>
    </row>
    <row r="319" spans="2:65" s="1" customFormat="1" ht="31.5" customHeight="1" x14ac:dyDescent="0.3">
      <c r="B319" s="132"/>
      <c r="C319" s="161" t="s">
        <v>556</v>
      </c>
      <c r="D319" s="161" t="s">
        <v>217</v>
      </c>
      <c r="E319" s="162"/>
      <c r="F319" s="246" t="s">
        <v>557</v>
      </c>
      <c r="G319" s="247"/>
      <c r="H319" s="247"/>
      <c r="I319" s="247"/>
      <c r="J319" s="163" t="s">
        <v>558</v>
      </c>
      <c r="K319" s="172">
        <v>0</v>
      </c>
      <c r="L319" s="233">
        <v>0</v>
      </c>
      <c r="M319" s="247"/>
      <c r="N319" s="248">
        <f t="shared" si="65"/>
        <v>0</v>
      </c>
      <c r="O319" s="247"/>
      <c r="P319" s="247"/>
      <c r="Q319" s="247"/>
      <c r="R319" s="134"/>
      <c r="T319" s="165" t="s">
        <v>3</v>
      </c>
      <c r="U319" s="40" t="s">
        <v>36</v>
      </c>
      <c r="V319" s="32"/>
      <c r="W319" s="166">
        <f t="shared" si="66"/>
        <v>0</v>
      </c>
      <c r="X319" s="166">
        <v>0</v>
      </c>
      <c r="Y319" s="166">
        <f t="shared" si="67"/>
        <v>0</v>
      </c>
      <c r="Z319" s="166">
        <v>0</v>
      </c>
      <c r="AA319" s="167">
        <f t="shared" si="68"/>
        <v>0</v>
      </c>
      <c r="AR319" s="14" t="s">
        <v>247</v>
      </c>
      <c r="AT319" s="14" t="s">
        <v>217</v>
      </c>
      <c r="AU319" s="14" t="s">
        <v>80</v>
      </c>
      <c r="AY319" s="14" t="s">
        <v>216</v>
      </c>
      <c r="BE319" s="110">
        <f t="shared" si="69"/>
        <v>0</v>
      </c>
      <c r="BF319" s="110">
        <f t="shared" si="70"/>
        <v>0</v>
      </c>
      <c r="BG319" s="110">
        <f t="shared" si="71"/>
        <v>0</v>
      </c>
      <c r="BH319" s="110">
        <f t="shared" si="72"/>
        <v>0</v>
      </c>
      <c r="BI319" s="110">
        <f t="shared" si="73"/>
        <v>0</v>
      </c>
      <c r="BJ319" s="14" t="s">
        <v>80</v>
      </c>
      <c r="BK319" s="110">
        <f t="shared" si="74"/>
        <v>0</v>
      </c>
      <c r="BL319" s="14" t="s">
        <v>247</v>
      </c>
      <c r="BM319" s="14" t="s">
        <v>524</v>
      </c>
    </row>
    <row r="320" spans="2:65" s="10" customFormat="1" ht="29.85" customHeight="1" x14ac:dyDescent="0.3">
      <c r="B320" s="150"/>
      <c r="C320" s="151"/>
      <c r="D320" s="160" t="s">
        <v>179</v>
      </c>
      <c r="E320" s="160"/>
      <c r="F320" s="160"/>
      <c r="G320" s="160"/>
      <c r="H320" s="160"/>
      <c r="I320" s="160"/>
      <c r="J320" s="160"/>
      <c r="K320" s="160"/>
      <c r="L320" s="160"/>
      <c r="M320" s="160"/>
      <c r="N320" s="242">
        <f>BK320</f>
        <v>0</v>
      </c>
      <c r="O320" s="243"/>
      <c r="P320" s="243"/>
      <c r="Q320" s="243"/>
      <c r="R320" s="153"/>
      <c r="T320" s="154"/>
      <c r="U320" s="151"/>
      <c r="V320" s="151"/>
      <c r="W320" s="155">
        <f>SUM(W321:W327)</f>
        <v>0</v>
      </c>
      <c r="X320" s="151"/>
      <c r="Y320" s="155">
        <f>SUM(Y321:Y327)</f>
        <v>1.1003200000000004</v>
      </c>
      <c r="Z320" s="151"/>
      <c r="AA320" s="156">
        <f>SUM(AA321:AA327)</f>
        <v>0</v>
      </c>
      <c r="AR320" s="157" t="s">
        <v>80</v>
      </c>
      <c r="AT320" s="158" t="s">
        <v>68</v>
      </c>
      <c r="AU320" s="158" t="s">
        <v>76</v>
      </c>
      <c r="AY320" s="157" t="s">
        <v>216</v>
      </c>
      <c r="BK320" s="159">
        <f>SUM(BK321:BK327)</f>
        <v>0</v>
      </c>
    </row>
    <row r="321" spans="2:65" s="1" customFormat="1" ht="44.25" customHeight="1" x14ac:dyDescent="0.3">
      <c r="B321" s="132"/>
      <c r="C321" s="161" t="s">
        <v>559</v>
      </c>
      <c r="D321" s="161" t="s">
        <v>217</v>
      </c>
      <c r="E321" s="162"/>
      <c r="F321" s="246" t="s">
        <v>560</v>
      </c>
      <c r="G321" s="247"/>
      <c r="H321" s="247"/>
      <c r="I321" s="247"/>
      <c r="J321" s="163" t="s">
        <v>262</v>
      </c>
      <c r="K321" s="164">
        <v>412.78699999999998</v>
      </c>
      <c r="L321" s="233">
        <v>0</v>
      </c>
      <c r="M321" s="247"/>
      <c r="N321" s="248">
        <f t="shared" ref="N321:N327" si="75">ROUND(L321*K321,2)</f>
        <v>0</v>
      </c>
      <c r="O321" s="247"/>
      <c r="P321" s="247"/>
      <c r="Q321" s="247"/>
      <c r="R321" s="134"/>
      <c r="T321" s="165" t="s">
        <v>3</v>
      </c>
      <c r="U321" s="40" t="s">
        <v>36</v>
      </c>
      <c r="V321" s="32"/>
      <c r="W321" s="166">
        <f t="shared" ref="W321:W327" si="76">V321*K321</f>
        <v>0</v>
      </c>
      <c r="X321" s="166">
        <v>0</v>
      </c>
      <c r="Y321" s="166">
        <f t="shared" ref="Y321:Y327" si="77">X321*K321</f>
        <v>0</v>
      </c>
      <c r="Z321" s="166">
        <v>0</v>
      </c>
      <c r="AA321" s="167">
        <f t="shared" ref="AA321:AA327" si="78">Z321*K321</f>
        <v>0</v>
      </c>
      <c r="AR321" s="14" t="s">
        <v>247</v>
      </c>
      <c r="AT321" s="14" t="s">
        <v>217</v>
      </c>
      <c r="AU321" s="14" t="s">
        <v>80</v>
      </c>
      <c r="AY321" s="14" t="s">
        <v>216</v>
      </c>
      <c r="BE321" s="110">
        <f t="shared" ref="BE321:BE327" si="79">IF(U321="základná",N321,0)</f>
        <v>0</v>
      </c>
      <c r="BF321" s="110">
        <f t="shared" ref="BF321:BF327" si="80">IF(U321="znížená",N321,0)</f>
        <v>0</v>
      </c>
      <c r="BG321" s="110">
        <f t="shared" ref="BG321:BG327" si="81">IF(U321="zákl. prenesená",N321,0)</f>
        <v>0</v>
      </c>
      <c r="BH321" s="110">
        <f t="shared" ref="BH321:BH327" si="82">IF(U321="zníž. prenesená",N321,0)</f>
        <v>0</v>
      </c>
      <c r="BI321" s="110">
        <f t="shared" ref="BI321:BI327" si="83">IF(U321="nulová",N321,0)</f>
        <v>0</v>
      </c>
      <c r="BJ321" s="14" t="s">
        <v>80</v>
      </c>
      <c r="BK321" s="110">
        <f t="shared" ref="BK321:BK327" si="84">ROUND(L321*K321,2)</f>
        <v>0</v>
      </c>
      <c r="BL321" s="14" t="s">
        <v>247</v>
      </c>
      <c r="BM321" s="14" t="s">
        <v>526</v>
      </c>
    </row>
    <row r="322" spans="2:65" s="1" customFormat="1" ht="22.5" customHeight="1" x14ac:dyDescent="0.3">
      <c r="B322" s="132"/>
      <c r="C322" s="168" t="s">
        <v>561</v>
      </c>
      <c r="D322" s="168" t="s">
        <v>250</v>
      </c>
      <c r="E322" s="169"/>
      <c r="F322" s="251" t="s">
        <v>562</v>
      </c>
      <c r="G322" s="252"/>
      <c r="H322" s="252"/>
      <c r="I322" s="252"/>
      <c r="J322" s="170" t="s">
        <v>262</v>
      </c>
      <c r="K322" s="171">
        <v>474.70499999999998</v>
      </c>
      <c r="L322" s="253">
        <v>0</v>
      </c>
      <c r="M322" s="252"/>
      <c r="N322" s="254">
        <f t="shared" si="75"/>
        <v>0</v>
      </c>
      <c r="O322" s="247"/>
      <c r="P322" s="247"/>
      <c r="Q322" s="247"/>
      <c r="R322" s="134"/>
      <c r="T322" s="165" t="s">
        <v>3</v>
      </c>
      <c r="U322" s="40" t="s">
        <v>36</v>
      </c>
      <c r="V322" s="32"/>
      <c r="W322" s="166">
        <f t="shared" si="76"/>
        <v>0</v>
      </c>
      <c r="X322" s="166">
        <v>0</v>
      </c>
      <c r="Y322" s="166">
        <f t="shared" si="77"/>
        <v>0</v>
      </c>
      <c r="Z322" s="166">
        <v>0</v>
      </c>
      <c r="AA322" s="167">
        <f t="shared" si="78"/>
        <v>0</v>
      </c>
      <c r="AR322" s="14" t="s">
        <v>284</v>
      </c>
      <c r="AT322" s="14" t="s">
        <v>250</v>
      </c>
      <c r="AU322" s="14" t="s">
        <v>80</v>
      </c>
      <c r="AY322" s="14" t="s">
        <v>216</v>
      </c>
      <c r="BE322" s="110">
        <f t="shared" si="79"/>
        <v>0</v>
      </c>
      <c r="BF322" s="110">
        <f t="shared" si="80"/>
        <v>0</v>
      </c>
      <c r="BG322" s="110">
        <f t="shared" si="81"/>
        <v>0</v>
      </c>
      <c r="BH322" s="110">
        <f t="shared" si="82"/>
        <v>0</v>
      </c>
      <c r="BI322" s="110">
        <f t="shared" si="83"/>
        <v>0</v>
      </c>
      <c r="BJ322" s="14" t="s">
        <v>80</v>
      </c>
      <c r="BK322" s="110">
        <f t="shared" si="84"/>
        <v>0</v>
      </c>
      <c r="BL322" s="14" t="s">
        <v>247</v>
      </c>
      <c r="BM322" s="14" t="s">
        <v>528</v>
      </c>
    </row>
    <row r="323" spans="2:65" s="1" customFormat="1" ht="44.25" customHeight="1" x14ac:dyDescent="0.3">
      <c r="B323" s="132"/>
      <c r="C323" s="161" t="s">
        <v>563</v>
      </c>
      <c r="D323" s="161" t="s">
        <v>217</v>
      </c>
      <c r="E323" s="162"/>
      <c r="F323" s="246" t="s">
        <v>564</v>
      </c>
      <c r="G323" s="247"/>
      <c r="H323" s="247"/>
      <c r="I323" s="247"/>
      <c r="J323" s="163" t="s">
        <v>262</v>
      </c>
      <c r="K323" s="164">
        <v>266.12400000000002</v>
      </c>
      <c r="L323" s="233">
        <v>0</v>
      </c>
      <c r="M323" s="247"/>
      <c r="N323" s="248">
        <f t="shared" si="75"/>
        <v>0</v>
      </c>
      <c r="O323" s="247"/>
      <c r="P323" s="247"/>
      <c r="Q323" s="247"/>
      <c r="R323" s="134"/>
      <c r="T323" s="165" t="s">
        <v>3</v>
      </c>
      <c r="U323" s="40" t="s">
        <v>36</v>
      </c>
      <c r="V323" s="32"/>
      <c r="W323" s="166">
        <f t="shared" si="76"/>
        <v>0</v>
      </c>
      <c r="X323" s="166">
        <v>0</v>
      </c>
      <c r="Y323" s="166">
        <f t="shared" si="77"/>
        <v>0</v>
      </c>
      <c r="Z323" s="166">
        <v>0</v>
      </c>
      <c r="AA323" s="167">
        <f t="shared" si="78"/>
        <v>0</v>
      </c>
      <c r="AR323" s="14" t="s">
        <v>247</v>
      </c>
      <c r="AT323" s="14" t="s">
        <v>217</v>
      </c>
      <c r="AU323" s="14" t="s">
        <v>80</v>
      </c>
      <c r="AY323" s="14" t="s">
        <v>216</v>
      </c>
      <c r="BE323" s="110">
        <f t="shared" si="79"/>
        <v>0</v>
      </c>
      <c r="BF323" s="110">
        <f t="shared" si="80"/>
        <v>0</v>
      </c>
      <c r="BG323" s="110">
        <f t="shared" si="81"/>
        <v>0</v>
      </c>
      <c r="BH323" s="110">
        <f t="shared" si="82"/>
        <v>0</v>
      </c>
      <c r="BI323" s="110">
        <f t="shared" si="83"/>
        <v>0</v>
      </c>
      <c r="BJ323" s="14" t="s">
        <v>80</v>
      </c>
      <c r="BK323" s="110">
        <f t="shared" si="84"/>
        <v>0</v>
      </c>
      <c r="BL323" s="14" t="s">
        <v>247</v>
      </c>
      <c r="BM323" s="14" t="s">
        <v>530</v>
      </c>
    </row>
    <row r="324" spans="2:65" s="1" customFormat="1" ht="22.5" customHeight="1" x14ac:dyDescent="0.3">
      <c r="B324" s="132"/>
      <c r="C324" s="168" t="s">
        <v>565</v>
      </c>
      <c r="D324" s="168" t="s">
        <v>250</v>
      </c>
      <c r="E324" s="169"/>
      <c r="F324" s="251" t="s">
        <v>566</v>
      </c>
      <c r="G324" s="252"/>
      <c r="H324" s="252"/>
      <c r="I324" s="252"/>
      <c r="J324" s="170" t="s">
        <v>262</v>
      </c>
      <c r="K324" s="171">
        <v>306.04300000000001</v>
      </c>
      <c r="L324" s="253">
        <v>0</v>
      </c>
      <c r="M324" s="252"/>
      <c r="N324" s="254">
        <f t="shared" si="75"/>
        <v>0</v>
      </c>
      <c r="O324" s="247"/>
      <c r="P324" s="247"/>
      <c r="Q324" s="247"/>
      <c r="R324" s="134"/>
      <c r="T324" s="165" t="s">
        <v>3</v>
      </c>
      <c r="U324" s="40" t="s">
        <v>36</v>
      </c>
      <c r="V324" s="32"/>
      <c r="W324" s="166">
        <f t="shared" si="76"/>
        <v>0</v>
      </c>
      <c r="X324" s="166">
        <v>2.1999849694324001E-3</v>
      </c>
      <c r="Y324" s="166">
        <f t="shared" si="77"/>
        <v>0.67329000000000006</v>
      </c>
      <c r="Z324" s="166">
        <v>0</v>
      </c>
      <c r="AA324" s="167">
        <f t="shared" si="78"/>
        <v>0</v>
      </c>
      <c r="AR324" s="14" t="s">
        <v>284</v>
      </c>
      <c r="AT324" s="14" t="s">
        <v>250</v>
      </c>
      <c r="AU324" s="14" t="s">
        <v>80</v>
      </c>
      <c r="AY324" s="14" t="s">
        <v>216</v>
      </c>
      <c r="BE324" s="110">
        <f t="shared" si="79"/>
        <v>0</v>
      </c>
      <c r="BF324" s="110">
        <f t="shared" si="80"/>
        <v>0</v>
      </c>
      <c r="BG324" s="110">
        <f t="shared" si="81"/>
        <v>0</v>
      </c>
      <c r="BH324" s="110">
        <f t="shared" si="82"/>
        <v>0</v>
      </c>
      <c r="BI324" s="110">
        <f t="shared" si="83"/>
        <v>0</v>
      </c>
      <c r="BJ324" s="14" t="s">
        <v>80</v>
      </c>
      <c r="BK324" s="110">
        <f t="shared" si="84"/>
        <v>0</v>
      </c>
      <c r="BL324" s="14" t="s">
        <v>247</v>
      </c>
      <c r="BM324" s="14" t="s">
        <v>532</v>
      </c>
    </row>
    <row r="325" spans="2:65" s="1" customFormat="1" ht="44.25" customHeight="1" x14ac:dyDescent="0.3">
      <c r="B325" s="132"/>
      <c r="C325" s="161" t="s">
        <v>567</v>
      </c>
      <c r="D325" s="161" t="s">
        <v>217</v>
      </c>
      <c r="E325" s="162"/>
      <c r="F325" s="246" t="s">
        <v>568</v>
      </c>
      <c r="G325" s="247"/>
      <c r="H325" s="247"/>
      <c r="I325" s="247"/>
      <c r="J325" s="163" t="s">
        <v>262</v>
      </c>
      <c r="K325" s="164">
        <v>928.32299999999998</v>
      </c>
      <c r="L325" s="233">
        <v>0</v>
      </c>
      <c r="M325" s="247"/>
      <c r="N325" s="248">
        <f t="shared" si="75"/>
        <v>0</v>
      </c>
      <c r="O325" s="247"/>
      <c r="P325" s="247"/>
      <c r="Q325" s="247"/>
      <c r="R325" s="134"/>
      <c r="T325" s="165" t="s">
        <v>3</v>
      </c>
      <c r="U325" s="40" t="s">
        <v>36</v>
      </c>
      <c r="V325" s="32"/>
      <c r="W325" s="166">
        <f t="shared" si="76"/>
        <v>0</v>
      </c>
      <c r="X325" s="166">
        <v>0</v>
      </c>
      <c r="Y325" s="166">
        <f t="shared" si="77"/>
        <v>0</v>
      </c>
      <c r="Z325" s="166">
        <v>0</v>
      </c>
      <c r="AA325" s="167">
        <f t="shared" si="78"/>
        <v>0</v>
      </c>
      <c r="AR325" s="14" t="s">
        <v>247</v>
      </c>
      <c r="AT325" s="14" t="s">
        <v>217</v>
      </c>
      <c r="AU325" s="14" t="s">
        <v>80</v>
      </c>
      <c r="AY325" s="14" t="s">
        <v>216</v>
      </c>
      <c r="BE325" s="110">
        <f t="shared" si="79"/>
        <v>0</v>
      </c>
      <c r="BF325" s="110">
        <f t="shared" si="80"/>
        <v>0</v>
      </c>
      <c r="BG325" s="110">
        <f t="shared" si="81"/>
        <v>0</v>
      </c>
      <c r="BH325" s="110">
        <f t="shared" si="82"/>
        <v>0</v>
      </c>
      <c r="BI325" s="110">
        <f t="shared" si="83"/>
        <v>0</v>
      </c>
      <c r="BJ325" s="14" t="s">
        <v>80</v>
      </c>
      <c r="BK325" s="110">
        <f t="shared" si="84"/>
        <v>0</v>
      </c>
      <c r="BL325" s="14" t="s">
        <v>247</v>
      </c>
      <c r="BM325" s="14" t="s">
        <v>534</v>
      </c>
    </row>
    <row r="326" spans="2:65" s="1" customFormat="1" ht="31.5" customHeight="1" x14ac:dyDescent="0.3">
      <c r="B326" s="132"/>
      <c r="C326" s="168" t="s">
        <v>569</v>
      </c>
      <c r="D326" s="168" t="s">
        <v>250</v>
      </c>
      <c r="E326" s="169"/>
      <c r="F326" s="251" t="s">
        <v>570</v>
      </c>
      <c r="G326" s="252"/>
      <c r="H326" s="252"/>
      <c r="I326" s="252"/>
      <c r="J326" s="170" t="s">
        <v>262</v>
      </c>
      <c r="K326" s="171">
        <v>1067.5709999999999</v>
      </c>
      <c r="L326" s="253">
        <v>0</v>
      </c>
      <c r="M326" s="252"/>
      <c r="N326" s="254">
        <f t="shared" si="75"/>
        <v>0</v>
      </c>
      <c r="O326" s="247"/>
      <c r="P326" s="247"/>
      <c r="Q326" s="247"/>
      <c r="R326" s="134"/>
      <c r="T326" s="165" t="s">
        <v>3</v>
      </c>
      <c r="U326" s="40" t="s">
        <v>36</v>
      </c>
      <c r="V326" s="32"/>
      <c r="W326" s="166">
        <f t="shared" si="76"/>
        <v>0</v>
      </c>
      <c r="X326" s="166">
        <v>4.0000149872935901E-4</v>
      </c>
      <c r="Y326" s="166">
        <f t="shared" si="77"/>
        <v>0.42703000000000046</v>
      </c>
      <c r="Z326" s="166">
        <v>0</v>
      </c>
      <c r="AA326" s="167">
        <f t="shared" si="78"/>
        <v>0</v>
      </c>
      <c r="AR326" s="14" t="s">
        <v>284</v>
      </c>
      <c r="AT326" s="14" t="s">
        <v>250</v>
      </c>
      <c r="AU326" s="14" t="s">
        <v>80</v>
      </c>
      <c r="AY326" s="14" t="s">
        <v>216</v>
      </c>
      <c r="BE326" s="110">
        <f t="shared" si="79"/>
        <v>0</v>
      </c>
      <c r="BF326" s="110">
        <f t="shared" si="80"/>
        <v>0</v>
      </c>
      <c r="BG326" s="110">
        <f t="shared" si="81"/>
        <v>0</v>
      </c>
      <c r="BH326" s="110">
        <f t="shared" si="82"/>
        <v>0</v>
      </c>
      <c r="BI326" s="110">
        <f t="shared" si="83"/>
        <v>0</v>
      </c>
      <c r="BJ326" s="14" t="s">
        <v>80</v>
      </c>
      <c r="BK326" s="110">
        <f t="shared" si="84"/>
        <v>0</v>
      </c>
      <c r="BL326" s="14" t="s">
        <v>247</v>
      </c>
      <c r="BM326" s="14" t="s">
        <v>536</v>
      </c>
    </row>
    <row r="327" spans="2:65" s="1" customFormat="1" ht="31.5" customHeight="1" x14ac:dyDescent="0.3">
      <c r="B327" s="132"/>
      <c r="C327" s="161" t="s">
        <v>571</v>
      </c>
      <c r="D327" s="161" t="s">
        <v>217</v>
      </c>
      <c r="E327" s="162"/>
      <c r="F327" s="246" t="s">
        <v>572</v>
      </c>
      <c r="G327" s="247"/>
      <c r="H327" s="247"/>
      <c r="I327" s="247"/>
      <c r="J327" s="163" t="s">
        <v>558</v>
      </c>
      <c r="K327" s="172">
        <v>0</v>
      </c>
      <c r="L327" s="233">
        <v>0</v>
      </c>
      <c r="M327" s="247"/>
      <c r="N327" s="248">
        <f t="shared" si="75"/>
        <v>0</v>
      </c>
      <c r="O327" s="247"/>
      <c r="P327" s="247"/>
      <c r="Q327" s="247"/>
      <c r="R327" s="134"/>
      <c r="T327" s="165" t="s">
        <v>3</v>
      </c>
      <c r="U327" s="40" t="s">
        <v>36</v>
      </c>
      <c r="V327" s="32"/>
      <c r="W327" s="166">
        <f t="shared" si="76"/>
        <v>0</v>
      </c>
      <c r="X327" s="166">
        <v>0</v>
      </c>
      <c r="Y327" s="166">
        <f t="shared" si="77"/>
        <v>0</v>
      </c>
      <c r="Z327" s="166">
        <v>0</v>
      </c>
      <c r="AA327" s="167">
        <f t="shared" si="78"/>
        <v>0</v>
      </c>
      <c r="AR327" s="14" t="s">
        <v>247</v>
      </c>
      <c r="AT327" s="14" t="s">
        <v>217</v>
      </c>
      <c r="AU327" s="14" t="s">
        <v>80</v>
      </c>
      <c r="AY327" s="14" t="s">
        <v>216</v>
      </c>
      <c r="BE327" s="110">
        <f t="shared" si="79"/>
        <v>0</v>
      </c>
      <c r="BF327" s="110">
        <f t="shared" si="80"/>
        <v>0</v>
      </c>
      <c r="BG327" s="110">
        <f t="shared" si="81"/>
        <v>0</v>
      </c>
      <c r="BH327" s="110">
        <f t="shared" si="82"/>
        <v>0</v>
      </c>
      <c r="BI327" s="110">
        <f t="shared" si="83"/>
        <v>0</v>
      </c>
      <c r="BJ327" s="14" t="s">
        <v>80</v>
      </c>
      <c r="BK327" s="110">
        <f t="shared" si="84"/>
        <v>0</v>
      </c>
      <c r="BL327" s="14" t="s">
        <v>247</v>
      </c>
      <c r="BM327" s="14" t="s">
        <v>538</v>
      </c>
    </row>
    <row r="328" spans="2:65" s="10" customFormat="1" ht="29.85" customHeight="1" x14ac:dyDescent="0.3">
      <c r="B328" s="150"/>
      <c r="C328" s="151"/>
      <c r="D328" s="160" t="s">
        <v>180</v>
      </c>
      <c r="E328" s="160"/>
      <c r="F328" s="160"/>
      <c r="G328" s="160"/>
      <c r="H328" s="160"/>
      <c r="I328" s="160"/>
      <c r="J328" s="160"/>
      <c r="K328" s="160"/>
      <c r="L328" s="160"/>
      <c r="M328" s="160"/>
      <c r="N328" s="242">
        <f>BK328</f>
        <v>0</v>
      </c>
      <c r="O328" s="243"/>
      <c r="P328" s="243"/>
      <c r="Q328" s="243"/>
      <c r="R328" s="153"/>
      <c r="T328" s="154"/>
      <c r="U328" s="151"/>
      <c r="V328" s="151"/>
      <c r="W328" s="155">
        <f>SUM(W329:W338)</f>
        <v>0</v>
      </c>
      <c r="X328" s="151"/>
      <c r="Y328" s="155">
        <f>SUM(Y329:Y338)</f>
        <v>3.1307099999999966</v>
      </c>
      <c r="Z328" s="151"/>
      <c r="AA328" s="156">
        <f>SUM(AA329:AA338)</f>
        <v>0</v>
      </c>
      <c r="AR328" s="157" t="s">
        <v>80</v>
      </c>
      <c r="AT328" s="158" t="s">
        <v>68</v>
      </c>
      <c r="AU328" s="158" t="s">
        <v>76</v>
      </c>
      <c r="AY328" s="157" t="s">
        <v>216</v>
      </c>
      <c r="BK328" s="159">
        <f>SUM(BK329:BK338)</f>
        <v>0</v>
      </c>
    </row>
    <row r="329" spans="2:65" s="1" customFormat="1" ht="44.25" customHeight="1" x14ac:dyDescent="0.3">
      <c r="B329" s="132"/>
      <c r="C329" s="161" t="s">
        <v>573</v>
      </c>
      <c r="D329" s="161" t="s">
        <v>217</v>
      </c>
      <c r="E329" s="162"/>
      <c r="F329" s="246" t="s">
        <v>574</v>
      </c>
      <c r="G329" s="247"/>
      <c r="H329" s="247"/>
      <c r="I329" s="247"/>
      <c r="J329" s="163" t="s">
        <v>262</v>
      </c>
      <c r="K329" s="164">
        <v>464.161</v>
      </c>
      <c r="L329" s="233">
        <v>0</v>
      </c>
      <c r="M329" s="247"/>
      <c r="N329" s="248">
        <f t="shared" ref="N329:N338" si="85">ROUND(L329*K329,2)</f>
        <v>0</v>
      </c>
      <c r="O329" s="247"/>
      <c r="P329" s="247"/>
      <c r="Q329" s="247"/>
      <c r="R329" s="134"/>
      <c r="T329" s="165" t="s">
        <v>3</v>
      </c>
      <c r="U329" s="40" t="s">
        <v>36</v>
      </c>
      <c r="V329" s="32"/>
      <c r="W329" s="166">
        <f t="shared" ref="W329:W338" si="86">V329*K329</f>
        <v>0</v>
      </c>
      <c r="X329" s="166">
        <v>0</v>
      </c>
      <c r="Y329" s="166">
        <f t="shared" ref="Y329:Y338" si="87">X329*K329</f>
        <v>0</v>
      </c>
      <c r="Z329" s="166">
        <v>0</v>
      </c>
      <c r="AA329" s="167">
        <f t="shared" ref="AA329:AA338" si="88">Z329*K329</f>
        <v>0</v>
      </c>
      <c r="AR329" s="14" t="s">
        <v>247</v>
      </c>
      <c r="AT329" s="14" t="s">
        <v>217</v>
      </c>
      <c r="AU329" s="14" t="s">
        <v>80</v>
      </c>
      <c r="AY329" s="14" t="s">
        <v>216</v>
      </c>
      <c r="BE329" s="110">
        <f t="shared" ref="BE329:BE338" si="89">IF(U329="základná",N329,0)</f>
        <v>0</v>
      </c>
      <c r="BF329" s="110">
        <f t="shared" ref="BF329:BF338" si="90">IF(U329="znížená",N329,0)</f>
        <v>0</v>
      </c>
      <c r="BG329" s="110">
        <f t="shared" ref="BG329:BG338" si="91">IF(U329="zákl. prenesená",N329,0)</f>
        <v>0</v>
      </c>
      <c r="BH329" s="110">
        <f t="shared" ref="BH329:BH338" si="92">IF(U329="zníž. prenesená",N329,0)</f>
        <v>0</v>
      </c>
      <c r="BI329" s="110">
        <f t="shared" ref="BI329:BI338" si="93">IF(U329="nulová",N329,0)</f>
        <v>0</v>
      </c>
      <c r="BJ329" s="14" t="s">
        <v>80</v>
      </c>
      <c r="BK329" s="110">
        <f t="shared" ref="BK329:BK338" si="94">ROUND(L329*K329,2)</f>
        <v>0</v>
      </c>
      <c r="BL329" s="14" t="s">
        <v>247</v>
      </c>
      <c r="BM329" s="14" t="s">
        <v>540</v>
      </c>
    </row>
    <row r="330" spans="2:65" s="1" customFormat="1" ht="31.5" customHeight="1" x14ac:dyDescent="0.3">
      <c r="B330" s="132"/>
      <c r="C330" s="168" t="s">
        <v>575</v>
      </c>
      <c r="D330" s="168" t="s">
        <v>250</v>
      </c>
      <c r="E330" s="169"/>
      <c r="F330" s="251" t="s">
        <v>576</v>
      </c>
      <c r="G330" s="252"/>
      <c r="H330" s="252"/>
      <c r="I330" s="252"/>
      <c r="J330" s="170" t="s">
        <v>297</v>
      </c>
      <c r="K330" s="171">
        <v>946.88900000000001</v>
      </c>
      <c r="L330" s="253">
        <v>0</v>
      </c>
      <c r="M330" s="252"/>
      <c r="N330" s="254">
        <f t="shared" si="85"/>
        <v>0</v>
      </c>
      <c r="O330" s="247"/>
      <c r="P330" s="247"/>
      <c r="Q330" s="247"/>
      <c r="R330" s="134"/>
      <c r="T330" s="165" t="s">
        <v>3</v>
      </c>
      <c r="U330" s="40" t="s">
        <v>36</v>
      </c>
      <c r="V330" s="32"/>
      <c r="W330" s="166">
        <f t="shared" si="86"/>
        <v>0</v>
      </c>
      <c r="X330" s="166">
        <v>0</v>
      </c>
      <c r="Y330" s="166">
        <f t="shared" si="87"/>
        <v>0</v>
      </c>
      <c r="Z330" s="166">
        <v>0</v>
      </c>
      <c r="AA330" s="167">
        <f t="shared" si="88"/>
        <v>0</v>
      </c>
      <c r="AR330" s="14" t="s">
        <v>284</v>
      </c>
      <c r="AT330" s="14" t="s">
        <v>250</v>
      </c>
      <c r="AU330" s="14" t="s">
        <v>80</v>
      </c>
      <c r="AY330" s="14" t="s">
        <v>216</v>
      </c>
      <c r="BE330" s="110">
        <f t="shared" si="89"/>
        <v>0</v>
      </c>
      <c r="BF330" s="110">
        <f t="shared" si="90"/>
        <v>0</v>
      </c>
      <c r="BG330" s="110">
        <f t="shared" si="91"/>
        <v>0</v>
      </c>
      <c r="BH330" s="110">
        <f t="shared" si="92"/>
        <v>0</v>
      </c>
      <c r="BI330" s="110">
        <f t="shared" si="93"/>
        <v>0</v>
      </c>
      <c r="BJ330" s="14" t="s">
        <v>80</v>
      </c>
      <c r="BK330" s="110">
        <f t="shared" si="94"/>
        <v>0</v>
      </c>
      <c r="BL330" s="14" t="s">
        <v>247</v>
      </c>
      <c r="BM330" s="14" t="s">
        <v>542</v>
      </c>
    </row>
    <row r="331" spans="2:65" s="1" customFormat="1" ht="44.25" customHeight="1" x14ac:dyDescent="0.3">
      <c r="B331" s="132"/>
      <c r="C331" s="161" t="s">
        <v>577</v>
      </c>
      <c r="D331" s="161" t="s">
        <v>217</v>
      </c>
      <c r="E331" s="162"/>
      <c r="F331" s="246" t="s">
        <v>578</v>
      </c>
      <c r="G331" s="247"/>
      <c r="H331" s="247"/>
      <c r="I331" s="247"/>
      <c r="J331" s="163" t="s">
        <v>262</v>
      </c>
      <c r="K331" s="164">
        <v>173.95699999999999</v>
      </c>
      <c r="L331" s="233">
        <v>0</v>
      </c>
      <c r="M331" s="247"/>
      <c r="N331" s="248">
        <f t="shared" si="85"/>
        <v>0</v>
      </c>
      <c r="O331" s="247"/>
      <c r="P331" s="247"/>
      <c r="Q331" s="247"/>
      <c r="R331" s="134"/>
      <c r="T331" s="165" t="s">
        <v>3</v>
      </c>
      <c r="U331" s="40" t="s">
        <v>36</v>
      </c>
      <c r="V331" s="32"/>
      <c r="W331" s="166">
        <f t="shared" si="86"/>
        <v>0</v>
      </c>
      <c r="X331" s="166">
        <v>3.0001667078645899E-4</v>
      </c>
      <c r="Y331" s="166">
        <f t="shared" si="87"/>
        <v>5.2190000000000042E-2</v>
      </c>
      <c r="Z331" s="166">
        <v>0</v>
      </c>
      <c r="AA331" s="167">
        <f t="shared" si="88"/>
        <v>0</v>
      </c>
      <c r="AR331" s="14" t="s">
        <v>247</v>
      </c>
      <c r="AT331" s="14" t="s">
        <v>217</v>
      </c>
      <c r="AU331" s="14" t="s">
        <v>80</v>
      </c>
      <c r="AY331" s="14" t="s">
        <v>216</v>
      </c>
      <c r="BE331" s="110">
        <f t="shared" si="89"/>
        <v>0</v>
      </c>
      <c r="BF331" s="110">
        <f t="shared" si="90"/>
        <v>0</v>
      </c>
      <c r="BG331" s="110">
        <f t="shared" si="91"/>
        <v>0</v>
      </c>
      <c r="BH331" s="110">
        <f t="shared" si="92"/>
        <v>0</v>
      </c>
      <c r="BI331" s="110">
        <f t="shared" si="93"/>
        <v>0</v>
      </c>
      <c r="BJ331" s="14" t="s">
        <v>80</v>
      </c>
      <c r="BK331" s="110">
        <f t="shared" si="94"/>
        <v>0</v>
      </c>
      <c r="BL331" s="14" t="s">
        <v>247</v>
      </c>
      <c r="BM331" s="14" t="s">
        <v>544</v>
      </c>
    </row>
    <row r="332" spans="2:65" s="1" customFormat="1" ht="31.5" customHeight="1" x14ac:dyDescent="0.3">
      <c r="B332" s="132"/>
      <c r="C332" s="168" t="s">
        <v>579</v>
      </c>
      <c r="D332" s="168" t="s">
        <v>250</v>
      </c>
      <c r="E332" s="169"/>
      <c r="F332" s="251" t="s">
        <v>580</v>
      </c>
      <c r="G332" s="252"/>
      <c r="H332" s="252"/>
      <c r="I332" s="252"/>
      <c r="J332" s="170" t="s">
        <v>262</v>
      </c>
      <c r="K332" s="171">
        <v>143.71700000000001</v>
      </c>
      <c r="L332" s="253">
        <v>0</v>
      </c>
      <c r="M332" s="252"/>
      <c r="N332" s="254">
        <f t="shared" si="85"/>
        <v>0</v>
      </c>
      <c r="O332" s="247"/>
      <c r="P332" s="247"/>
      <c r="Q332" s="247"/>
      <c r="R332" s="134"/>
      <c r="T332" s="165" t="s">
        <v>3</v>
      </c>
      <c r="U332" s="40" t="s">
        <v>36</v>
      </c>
      <c r="V332" s="32"/>
      <c r="W332" s="166">
        <f t="shared" si="86"/>
        <v>0</v>
      </c>
      <c r="X332" s="166">
        <v>1.4399966601028401E-2</v>
      </c>
      <c r="Y332" s="166">
        <f t="shared" si="87"/>
        <v>2.0695199999999989</v>
      </c>
      <c r="Z332" s="166">
        <v>0</v>
      </c>
      <c r="AA332" s="167">
        <f t="shared" si="88"/>
        <v>0</v>
      </c>
      <c r="AR332" s="14" t="s">
        <v>284</v>
      </c>
      <c r="AT332" s="14" t="s">
        <v>250</v>
      </c>
      <c r="AU332" s="14" t="s">
        <v>80</v>
      </c>
      <c r="AY332" s="14" t="s">
        <v>216</v>
      </c>
      <c r="BE332" s="110">
        <f t="shared" si="89"/>
        <v>0</v>
      </c>
      <c r="BF332" s="110">
        <f t="shared" si="90"/>
        <v>0</v>
      </c>
      <c r="BG332" s="110">
        <f t="shared" si="91"/>
        <v>0</v>
      </c>
      <c r="BH332" s="110">
        <f t="shared" si="92"/>
        <v>0</v>
      </c>
      <c r="BI332" s="110">
        <f t="shared" si="93"/>
        <v>0</v>
      </c>
      <c r="BJ332" s="14" t="s">
        <v>80</v>
      </c>
      <c r="BK332" s="110">
        <f t="shared" si="94"/>
        <v>0</v>
      </c>
      <c r="BL332" s="14" t="s">
        <v>247</v>
      </c>
      <c r="BM332" s="14" t="s">
        <v>546</v>
      </c>
    </row>
    <row r="333" spans="2:65" s="1" customFormat="1" ht="31.5" customHeight="1" x14ac:dyDescent="0.3">
      <c r="B333" s="132"/>
      <c r="C333" s="168" t="s">
        <v>581</v>
      </c>
      <c r="D333" s="168" t="s">
        <v>250</v>
      </c>
      <c r="E333" s="169"/>
      <c r="F333" s="251" t="s">
        <v>582</v>
      </c>
      <c r="G333" s="252"/>
      <c r="H333" s="252"/>
      <c r="I333" s="252"/>
      <c r="J333" s="170" t="s">
        <v>262</v>
      </c>
      <c r="K333" s="171">
        <v>38.936999999999998</v>
      </c>
      <c r="L333" s="253">
        <v>0</v>
      </c>
      <c r="M333" s="252"/>
      <c r="N333" s="254">
        <f t="shared" si="85"/>
        <v>0</v>
      </c>
      <c r="O333" s="247"/>
      <c r="P333" s="247"/>
      <c r="Q333" s="247"/>
      <c r="R333" s="134"/>
      <c r="T333" s="165" t="s">
        <v>3</v>
      </c>
      <c r="U333" s="40" t="s">
        <v>36</v>
      </c>
      <c r="V333" s="32"/>
      <c r="W333" s="166">
        <f t="shared" si="86"/>
        <v>0</v>
      </c>
      <c r="X333" s="166">
        <v>1.08000102730051E-2</v>
      </c>
      <c r="Y333" s="166">
        <f t="shared" si="87"/>
        <v>0.42051999999999956</v>
      </c>
      <c r="Z333" s="166">
        <v>0</v>
      </c>
      <c r="AA333" s="167">
        <f t="shared" si="88"/>
        <v>0</v>
      </c>
      <c r="AR333" s="14" t="s">
        <v>284</v>
      </c>
      <c r="AT333" s="14" t="s">
        <v>250</v>
      </c>
      <c r="AU333" s="14" t="s">
        <v>80</v>
      </c>
      <c r="AY333" s="14" t="s">
        <v>216</v>
      </c>
      <c r="BE333" s="110">
        <f t="shared" si="89"/>
        <v>0</v>
      </c>
      <c r="BF333" s="110">
        <f t="shared" si="90"/>
        <v>0</v>
      </c>
      <c r="BG333" s="110">
        <f t="shared" si="91"/>
        <v>0</v>
      </c>
      <c r="BH333" s="110">
        <f t="shared" si="92"/>
        <v>0</v>
      </c>
      <c r="BI333" s="110">
        <f t="shared" si="93"/>
        <v>0</v>
      </c>
      <c r="BJ333" s="14" t="s">
        <v>80</v>
      </c>
      <c r="BK333" s="110">
        <f t="shared" si="94"/>
        <v>0</v>
      </c>
      <c r="BL333" s="14" t="s">
        <v>247</v>
      </c>
      <c r="BM333" s="14" t="s">
        <v>548</v>
      </c>
    </row>
    <row r="334" spans="2:65" s="1" customFormat="1" ht="31.5" customHeight="1" x14ac:dyDescent="0.3">
      <c r="B334" s="132"/>
      <c r="C334" s="161" t="s">
        <v>583</v>
      </c>
      <c r="D334" s="161" t="s">
        <v>217</v>
      </c>
      <c r="E334" s="162"/>
      <c r="F334" s="246" t="s">
        <v>584</v>
      </c>
      <c r="G334" s="247"/>
      <c r="H334" s="247"/>
      <c r="I334" s="247"/>
      <c r="J334" s="163" t="s">
        <v>262</v>
      </c>
      <c r="K334" s="164">
        <v>306.39</v>
      </c>
      <c r="L334" s="233">
        <v>0</v>
      </c>
      <c r="M334" s="247"/>
      <c r="N334" s="248">
        <f t="shared" si="85"/>
        <v>0</v>
      </c>
      <c r="O334" s="247"/>
      <c r="P334" s="247"/>
      <c r="Q334" s="247"/>
      <c r="R334" s="134"/>
      <c r="T334" s="165" t="s">
        <v>3</v>
      </c>
      <c r="U334" s="40" t="s">
        <v>36</v>
      </c>
      <c r="V334" s="32"/>
      <c r="W334" s="166">
        <f t="shared" si="86"/>
        <v>0</v>
      </c>
      <c r="X334" s="166">
        <v>0</v>
      </c>
      <c r="Y334" s="166">
        <f t="shared" si="87"/>
        <v>0</v>
      </c>
      <c r="Z334" s="166">
        <v>0</v>
      </c>
      <c r="AA334" s="167">
        <f t="shared" si="88"/>
        <v>0</v>
      </c>
      <c r="AR334" s="14" t="s">
        <v>247</v>
      </c>
      <c r="AT334" s="14" t="s">
        <v>217</v>
      </c>
      <c r="AU334" s="14" t="s">
        <v>80</v>
      </c>
      <c r="AY334" s="14" t="s">
        <v>216</v>
      </c>
      <c r="BE334" s="110">
        <f t="shared" si="89"/>
        <v>0</v>
      </c>
      <c r="BF334" s="110">
        <f t="shared" si="90"/>
        <v>0</v>
      </c>
      <c r="BG334" s="110">
        <f t="shared" si="91"/>
        <v>0</v>
      </c>
      <c r="BH334" s="110">
        <f t="shared" si="92"/>
        <v>0</v>
      </c>
      <c r="BI334" s="110">
        <f t="shared" si="93"/>
        <v>0</v>
      </c>
      <c r="BJ334" s="14" t="s">
        <v>80</v>
      </c>
      <c r="BK334" s="110">
        <f t="shared" si="94"/>
        <v>0</v>
      </c>
      <c r="BL334" s="14" t="s">
        <v>247</v>
      </c>
      <c r="BM334" s="14" t="s">
        <v>550</v>
      </c>
    </row>
    <row r="335" spans="2:65" s="1" customFormat="1" ht="31.5" customHeight="1" x14ac:dyDescent="0.3">
      <c r="B335" s="132"/>
      <c r="C335" s="168" t="s">
        <v>585</v>
      </c>
      <c r="D335" s="168" t="s">
        <v>250</v>
      </c>
      <c r="E335" s="169"/>
      <c r="F335" s="251" t="s">
        <v>586</v>
      </c>
      <c r="G335" s="252"/>
      <c r="H335" s="252"/>
      <c r="I335" s="252"/>
      <c r="J335" s="170" t="s">
        <v>262</v>
      </c>
      <c r="K335" s="171">
        <v>290.363</v>
      </c>
      <c r="L335" s="253">
        <v>0</v>
      </c>
      <c r="M335" s="252"/>
      <c r="N335" s="254">
        <f t="shared" si="85"/>
        <v>0</v>
      </c>
      <c r="O335" s="247"/>
      <c r="P335" s="247"/>
      <c r="Q335" s="247"/>
      <c r="R335" s="134"/>
      <c r="T335" s="165" t="s">
        <v>3</v>
      </c>
      <c r="U335" s="40" t="s">
        <v>36</v>
      </c>
      <c r="V335" s="32"/>
      <c r="W335" s="166">
        <f t="shared" si="86"/>
        <v>0</v>
      </c>
      <c r="X335" s="166">
        <v>1.4999845021576399E-3</v>
      </c>
      <c r="Y335" s="166">
        <f t="shared" si="87"/>
        <v>0.43553999999999882</v>
      </c>
      <c r="Z335" s="166">
        <v>0</v>
      </c>
      <c r="AA335" s="167">
        <f t="shared" si="88"/>
        <v>0</v>
      </c>
      <c r="AR335" s="14" t="s">
        <v>284</v>
      </c>
      <c r="AT335" s="14" t="s">
        <v>250</v>
      </c>
      <c r="AU335" s="14" t="s">
        <v>80</v>
      </c>
      <c r="AY335" s="14" t="s">
        <v>216</v>
      </c>
      <c r="BE335" s="110">
        <f t="shared" si="89"/>
        <v>0</v>
      </c>
      <c r="BF335" s="110">
        <f t="shared" si="90"/>
        <v>0</v>
      </c>
      <c r="BG335" s="110">
        <f t="shared" si="91"/>
        <v>0</v>
      </c>
      <c r="BH335" s="110">
        <f t="shared" si="92"/>
        <v>0</v>
      </c>
      <c r="BI335" s="110">
        <f t="shared" si="93"/>
        <v>0</v>
      </c>
      <c r="BJ335" s="14" t="s">
        <v>80</v>
      </c>
      <c r="BK335" s="110">
        <f t="shared" si="94"/>
        <v>0</v>
      </c>
      <c r="BL335" s="14" t="s">
        <v>247</v>
      </c>
      <c r="BM335" s="14" t="s">
        <v>552</v>
      </c>
    </row>
    <row r="336" spans="2:65" s="1" customFormat="1" ht="31.5" customHeight="1" x14ac:dyDescent="0.3">
      <c r="B336" s="132"/>
      <c r="C336" s="168" t="s">
        <v>587</v>
      </c>
      <c r="D336" s="168" t="s">
        <v>250</v>
      </c>
      <c r="E336" s="169"/>
      <c r="F336" s="251" t="s">
        <v>588</v>
      </c>
      <c r="G336" s="252"/>
      <c r="H336" s="252"/>
      <c r="I336" s="252"/>
      <c r="J336" s="170" t="s">
        <v>262</v>
      </c>
      <c r="K336" s="171">
        <v>22.154</v>
      </c>
      <c r="L336" s="253">
        <v>0</v>
      </c>
      <c r="M336" s="252"/>
      <c r="N336" s="254">
        <f t="shared" si="85"/>
        <v>0</v>
      </c>
      <c r="O336" s="247"/>
      <c r="P336" s="247"/>
      <c r="Q336" s="247"/>
      <c r="R336" s="134"/>
      <c r="T336" s="165" t="s">
        <v>3</v>
      </c>
      <c r="U336" s="40" t="s">
        <v>36</v>
      </c>
      <c r="V336" s="32"/>
      <c r="W336" s="166">
        <f t="shared" si="86"/>
        <v>0</v>
      </c>
      <c r="X336" s="166">
        <v>1.80012638801119E-3</v>
      </c>
      <c r="Y336" s="166">
        <f t="shared" si="87"/>
        <v>3.9879999999999902E-2</v>
      </c>
      <c r="Z336" s="166">
        <v>0</v>
      </c>
      <c r="AA336" s="167">
        <f t="shared" si="88"/>
        <v>0</v>
      </c>
      <c r="AR336" s="14" t="s">
        <v>284</v>
      </c>
      <c r="AT336" s="14" t="s">
        <v>250</v>
      </c>
      <c r="AU336" s="14" t="s">
        <v>80</v>
      </c>
      <c r="AY336" s="14" t="s">
        <v>216</v>
      </c>
      <c r="BE336" s="110">
        <f t="shared" si="89"/>
        <v>0</v>
      </c>
      <c r="BF336" s="110">
        <f t="shared" si="90"/>
        <v>0</v>
      </c>
      <c r="BG336" s="110">
        <f t="shared" si="91"/>
        <v>0</v>
      </c>
      <c r="BH336" s="110">
        <f t="shared" si="92"/>
        <v>0</v>
      </c>
      <c r="BI336" s="110">
        <f t="shared" si="93"/>
        <v>0</v>
      </c>
      <c r="BJ336" s="14" t="s">
        <v>80</v>
      </c>
      <c r="BK336" s="110">
        <f t="shared" si="94"/>
        <v>0</v>
      </c>
      <c r="BL336" s="14" t="s">
        <v>247</v>
      </c>
      <c r="BM336" s="14" t="s">
        <v>554</v>
      </c>
    </row>
    <row r="337" spans="2:65" s="1" customFormat="1" ht="31.5" customHeight="1" x14ac:dyDescent="0.3">
      <c r="B337" s="132"/>
      <c r="C337" s="161" t="s">
        <v>589</v>
      </c>
      <c r="D337" s="161" t="s">
        <v>217</v>
      </c>
      <c r="E337" s="162"/>
      <c r="F337" s="246" t="s">
        <v>590</v>
      </c>
      <c r="G337" s="247"/>
      <c r="H337" s="247"/>
      <c r="I337" s="247"/>
      <c r="J337" s="163" t="s">
        <v>262</v>
      </c>
      <c r="K337" s="164">
        <v>306.39</v>
      </c>
      <c r="L337" s="233">
        <v>0</v>
      </c>
      <c r="M337" s="247"/>
      <c r="N337" s="248">
        <f t="shared" si="85"/>
        <v>0</v>
      </c>
      <c r="O337" s="247"/>
      <c r="P337" s="247"/>
      <c r="Q337" s="247"/>
      <c r="R337" s="134"/>
      <c r="T337" s="165" t="s">
        <v>3</v>
      </c>
      <c r="U337" s="40" t="s">
        <v>36</v>
      </c>
      <c r="V337" s="32"/>
      <c r="W337" s="166">
        <f t="shared" si="86"/>
        <v>0</v>
      </c>
      <c r="X337" s="166">
        <v>3.6900682137145502E-4</v>
      </c>
      <c r="Y337" s="166">
        <f t="shared" si="87"/>
        <v>0.1130600000000001</v>
      </c>
      <c r="Z337" s="166">
        <v>0</v>
      </c>
      <c r="AA337" s="167">
        <f t="shared" si="88"/>
        <v>0</v>
      </c>
      <c r="AR337" s="14" t="s">
        <v>247</v>
      </c>
      <c r="AT337" s="14" t="s">
        <v>217</v>
      </c>
      <c r="AU337" s="14" t="s">
        <v>80</v>
      </c>
      <c r="AY337" s="14" t="s">
        <v>216</v>
      </c>
      <c r="BE337" s="110">
        <f t="shared" si="89"/>
        <v>0</v>
      </c>
      <c r="BF337" s="110">
        <f t="shared" si="90"/>
        <v>0</v>
      </c>
      <c r="BG337" s="110">
        <f t="shared" si="91"/>
        <v>0</v>
      </c>
      <c r="BH337" s="110">
        <f t="shared" si="92"/>
        <v>0</v>
      </c>
      <c r="BI337" s="110">
        <f t="shared" si="93"/>
        <v>0</v>
      </c>
      <c r="BJ337" s="14" t="s">
        <v>80</v>
      </c>
      <c r="BK337" s="110">
        <f t="shared" si="94"/>
        <v>0</v>
      </c>
      <c r="BL337" s="14" t="s">
        <v>247</v>
      </c>
      <c r="BM337" s="14" t="s">
        <v>556</v>
      </c>
    </row>
    <row r="338" spans="2:65" s="1" customFormat="1" ht="31.5" customHeight="1" x14ac:dyDescent="0.3">
      <c r="B338" s="132"/>
      <c r="C338" s="161" t="s">
        <v>591</v>
      </c>
      <c r="D338" s="161" t="s">
        <v>217</v>
      </c>
      <c r="E338" s="162"/>
      <c r="F338" s="246" t="s">
        <v>592</v>
      </c>
      <c r="G338" s="247"/>
      <c r="H338" s="247"/>
      <c r="I338" s="247"/>
      <c r="J338" s="163" t="s">
        <v>558</v>
      </c>
      <c r="K338" s="172">
        <v>0</v>
      </c>
      <c r="L338" s="233">
        <v>0</v>
      </c>
      <c r="M338" s="247"/>
      <c r="N338" s="248">
        <f t="shared" si="85"/>
        <v>0</v>
      </c>
      <c r="O338" s="247"/>
      <c r="P338" s="247"/>
      <c r="Q338" s="247"/>
      <c r="R338" s="134"/>
      <c r="T338" s="165" t="s">
        <v>3</v>
      </c>
      <c r="U338" s="40" t="s">
        <v>36</v>
      </c>
      <c r="V338" s="32"/>
      <c r="W338" s="166">
        <f t="shared" si="86"/>
        <v>0</v>
      </c>
      <c r="X338" s="166">
        <v>0</v>
      </c>
      <c r="Y338" s="166">
        <f t="shared" si="87"/>
        <v>0</v>
      </c>
      <c r="Z338" s="166">
        <v>0</v>
      </c>
      <c r="AA338" s="167">
        <f t="shared" si="88"/>
        <v>0</v>
      </c>
      <c r="AR338" s="14" t="s">
        <v>247</v>
      </c>
      <c r="AT338" s="14" t="s">
        <v>217</v>
      </c>
      <c r="AU338" s="14" t="s">
        <v>80</v>
      </c>
      <c r="AY338" s="14" t="s">
        <v>216</v>
      </c>
      <c r="BE338" s="110">
        <f t="shared" si="89"/>
        <v>0</v>
      </c>
      <c r="BF338" s="110">
        <f t="shared" si="90"/>
        <v>0</v>
      </c>
      <c r="BG338" s="110">
        <f t="shared" si="91"/>
        <v>0</v>
      </c>
      <c r="BH338" s="110">
        <f t="shared" si="92"/>
        <v>0</v>
      </c>
      <c r="BI338" s="110">
        <f t="shared" si="93"/>
        <v>0</v>
      </c>
      <c r="BJ338" s="14" t="s">
        <v>80</v>
      </c>
      <c r="BK338" s="110">
        <f t="shared" si="94"/>
        <v>0</v>
      </c>
      <c r="BL338" s="14" t="s">
        <v>247</v>
      </c>
      <c r="BM338" s="14" t="s">
        <v>559</v>
      </c>
    </row>
    <row r="339" spans="2:65" s="10" customFormat="1" ht="29.85" customHeight="1" x14ac:dyDescent="0.3">
      <c r="B339" s="150"/>
      <c r="C339" s="151"/>
      <c r="D339" s="160" t="s">
        <v>181</v>
      </c>
      <c r="E339" s="160"/>
      <c r="F339" s="160"/>
      <c r="G339" s="160"/>
      <c r="H339" s="160"/>
      <c r="I339" s="160"/>
      <c r="J339" s="160"/>
      <c r="K339" s="160"/>
      <c r="L339" s="160"/>
      <c r="M339" s="160"/>
      <c r="N339" s="242">
        <f>BK339</f>
        <v>0</v>
      </c>
      <c r="O339" s="243"/>
      <c r="P339" s="243"/>
      <c r="Q339" s="243"/>
      <c r="R339" s="153"/>
      <c r="T339" s="154"/>
      <c r="U339" s="151"/>
      <c r="V339" s="151"/>
      <c r="W339" s="155">
        <f>SUM(W340:W360)</f>
        <v>0</v>
      </c>
      <c r="X339" s="151"/>
      <c r="Y339" s="155">
        <f>SUM(Y340:Y360)</f>
        <v>5.6638400000000022</v>
      </c>
      <c r="Z339" s="151"/>
      <c r="AA339" s="156">
        <f>SUM(AA340:AA360)</f>
        <v>0</v>
      </c>
      <c r="AR339" s="157" t="s">
        <v>80</v>
      </c>
      <c r="AT339" s="158" t="s">
        <v>68</v>
      </c>
      <c r="AU339" s="158" t="s">
        <v>76</v>
      </c>
      <c r="AY339" s="157" t="s">
        <v>216</v>
      </c>
      <c r="BK339" s="159">
        <f>SUM(BK340:BK360)</f>
        <v>0</v>
      </c>
    </row>
    <row r="340" spans="2:65" s="1" customFormat="1" ht="31.5" customHeight="1" x14ac:dyDescent="0.3">
      <c r="B340" s="132"/>
      <c r="C340" s="161" t="s">
        <v>593</v>
      </c>
      <c r="D340" s="161" t="s">
        <v>217</v>
      </c>
      <c r="E340" s="162"/>
      <c r="F340" s="246" t="s">
        <v>594</v>
      </c>
      <c r="G340" s="247"/>
      <c r="H340" s="247"/>
      <c r="I340" s="247"/>
      <c r="J340" s="163" t="s">
        <v>262</v>
      </c>
      <c r="K340" s="164">
        <v>17.715</v>
      </c>
      <c r="L340" s="233">
        <v>0</v>
      </c>
      <c r="M340" s="247"/>
      <c r="N340" s="248">
        <f t="shared" ref="N340:N360" si="95">ROUND(L340*K340,2)</f>
        <v>0</v>
      </c>
      <c r="O340" s="247"/>
      <c r="P340" s="247"/>
      <c r="Q340" s="247"/>
      <c r="R340" s="134"/>
      <c r="T340" s="165" t="s">
        <v>3</v>
      </c>
      <c r="U340" s="40" t="s">
        <v>36</v>
      </c>
      <c r="V340" s="32"/>
      <c r="W340" s="166">
        <f t="shared" ref="W340:W360" si="96">V340*K340</f>
        <v>0</v>
      </c>
      <c r="X340" s="166">
        <v>0</v>
      </c>
      <c r="Y340" s="166">
        <f t="shared" ref="Y340:Y360" si="97">X340*K340</f>
        <v>0</v>
      </c>
      <c r="Z340" s="166">
        <v>0</v>
      </c>
      <c r="AA340" s="167">
        <f t="shared" ref="AA340:AA360" si="98">Z340*K340</f>
        <v>0</v>
      </c>
      <c r="AR340" s="14" t="s">
        <v>247</v>
      </c>
      <c r="AT340" s="14" t="s">
        <v>217</v>
      </c>
      <c r="AU340" s="14" t="s">
        <v>80</v>
      </c>
      <c r="AY340" s="14" t="s">
        <v>216</v>
      </c>
      <c r="BE340" s="110">
        <f t="shared" ref="BE340:BE360" si="99">IF(U340="základná",N340,0)</f>
        <v>0</v>
      </c>
      <c r="BF340" s="110">
        <f t="shared" ref="BF340:BF360" si="100">IF(U340="znížená",N340,0)</f>
        <v>0</v>
      </c>
      <c r="BG340" s="110">
        <f t="shared" ref="BG340:BG360" si="101">IF(U340="zákl. prenesená",N340,0)</f>
        <v>0</v>
      </c>
      <c r="BH340" s="110">
        <f t="shared" ref="BH340:BH360" si="102">IF(U340="zníž. prenesená",N340,0)</f>
        <v>0</v>
      </c>
      <c r="BI340" s="110">
        <f t="shared" ref="BI340:BI360" si="103">IF(U340="nulová",N340,0)</f>
        <v>0</v>
      </c>
      <c r="BJ340" s="14" t="s">
        <v>80</v>
      </c>
      <c r="BK340" s="110">
        <f t="shared" ref="BK340:BK360" si="104">ROUND(L340*K340,2)</f>
        <v>0</v>
      </c>
      <c r="BL340" s="14" t="s">
        <v>247</v>
      </c>
      <c r="BM340" s="14" t="s">
        <v>561</v>
      </c>
    </row>
    <row r="341" spans="2:65" s="1" customFormat="1" ht="31.5" customHeight="1" x14ac:dyDescent="0.3">
      <c r="B341" s="132"/>
      <c r="C341" s="161" t="s">
        <v>595</v>
      </c>
      <c r="D341" s="161" t="s">
        <v>217</v>
      </c>
      <c r="E341" s="162"/>
      <c r="F341" s="246" t="s">
        <v>596</v>
      </c>
      <c r="G341" s="247"/>
      <c r="H341" s="247"/>
      <c r="I341" s="247"/>
      <c r="J341" s="163" t="s">
        <v>369</v>
      </c>
      <c r="K341" s="164">
        <v>17.8</v>
      </c>
      <c r="L341" s="233">
        <v>0</v>
      </c>
      <c r="M341" s="247"/>
      <c r="N341" s="248">
        <f t="shared" si="95"/>
        <v>0</v>
      </c>
      <c r="O341" s="247"/>
      <c r="P341" s="247"/>
      <c r="Q341" s="247"/>
      <c r="R341" s="134"/>
      <c r="T341" s="165" t="s">
        <v>3</v>
      </c>
      <c r="U341" s="40" t="s">
        <v>36</v>
      </c>
      <c r="V341" s="32"/>
      <c r="W341" s="166">
        <f t="shared" si="96"/>
        <v>0</v>
      </c>
      <c r="X341" s="166">
        <v>2.6011235955056202E-4</v>
      </c>
      <c r="Y341" s="166">
        <f t="shared" si="97"/>
        <v>4.6300000000000039E-3</v>
      </c>
      <c r="Z341" s="166">
        <v>0</v>
      </c>
      <c r="AA341" s="167">
        <f t="shared" si="98"/>
        <v>0</v>
      </c>
      <c r="AR341" s="14" t="s">
        <v>247</v>
      </c>
      <c r="AT341" s="14" t="s">
        <v>217</v>
      </c>
      <c r="AU341" s="14" t="s">
        <v>80</v>
      </c>
      <c r="AY341" s="14" t="s">
        <v>216</v>
      </c>
      <c r="BE341" s="110">
        <f t="shared" si="99"/>
        <v>0</v>
      </c>
      <c r="BF341" s="110">
        <f t="shared" si="100"/>
        <v>0</v>
      </c>
      <c r="BG341" s="110">
        <f t="shared" si="101"/>
        <v>0</v>
      </c>
      <c r="BH341" s="110">
        <f t="shared" si="102"/>
        <v>0</v>
      </c>
      <c r="BI341" s="110">
        <f t="shared" si="103"/>
        <v>0</v>
      </c>
      <c r="BJ341" s="14" t="s">
        <v>80</v>
      </c>
      <c r="BK341" s="110">
        <f t="shared" si="104"/>
        <v>0</v>
      </c>
      <c r="BL341" s="14" t="s">
        <v>247</v>
      </c>
      <c r="BM341" s="14" t="s">
        <v>563</v>
      </c>
    </row>
    <row r="342" spans="2:65" s="1" customFormat="1" ht="31.5" customHeight="1" x14ac:dyDescent="0.3">
      <c r="B342" s="132"/>
      <c r="C342" s="161" t="s">
        <v>597</v>
      </c>
      <c r="D342" s="161" t="s">
        <v>217</v>
      </c>
      <c r="E342" s="162"/>
      <c r="F342" s="246" t="s">
        <v>598</v>
      </c>
      <c r="G342" s="247"/>
      <c r="H342" s="247"/>
      <c r="I342" s="247"/>
      <c r="J342" s="163" t="s">
        <v>369</v>
      </c>
      <c r="K342" s="164">
        <v>174.92</v>
      </c>
      <c r="L342" s="233">
        <v>0</v>
      </c>
      <c r="M342" s="247"/>
      <c r="N342" s="248">
        <f t="shared" si="95"/>
        <v>0</v>
      </c>
      <c r="O342" s="247"/>
      <c r="P342" s="247"/>
      <c r="Q342" s="247"/>
      <c r="R342" s="134"/>
      <c r="T342" s="165" t="s">
        <v>3</v>
      </c>
      <c r="U342" s="40" t="s">
        <v>36</v>
      </c>
      <c r="V342" s="32"/>
      <c r="W342" s="166">
        <f t="shared" si="96"/>
        <v>0</v>
      </c>
      <c r="X342" s="166">
        <v>2.60004573519323E-4</v>
      </c>
      <c r="Y342" s="166">
        <f t="shared" si="97"/>
        <v>4.5479999999999979E-2</v>
      </c>
      <c r="Z342" s="166">
        <v>0</v>
      </c>
      <c r="AA342" s="167">
        <f t="shared" si="98"/>
        <v>0</v>
      </c>
      <c r="AR342" s="14" t="s">
        <v>247</v>
      </c>
      <c r="AT342" s="14" t="s">
        <v>217</v>
      </c>
      <c r="AU342" s="14" t="s">
        <v>80</v>
      </c>
      <c r="AY342" s="14" t="s">
        <v>216</v>
      </c>
      <c r="BE342" s="110">
        <f t="shared" si="99"/>
        <v>0</v>
      </c>
      <c r="BF342" s="110">
        <f t="shared" si="100"/>
        <v>0</v>
      </c>
      <c r="BG342" s="110">
        <f t="shared" si="101"/>
        <v>0</v>
      </c>
      <c r="BH342" s="110">
        <f t="shared" si="102"/>
        <v>0</v>
      </c>
      <c r="BI342" s="110">
        <f t="shared" si="103"/>
        <v>0</v>
      </c>
      <c r="BJ342" s="14" t="s">
        <v>80</v>
      </c>
      <c r="BK342" s="110">
        <f t="shared" si="104"/>
        <v>0</v>
      </c>
      <c r="BL342" s="14" t="s">
        <v>247</v>
      </c>
      <c r="BM342" s="14" t="s">
        <v>565</v>
      </c>
    </row>
    <row r="343" spans="2:65" s="1" customFormat="1" ht="31.5" customHeight="1" x14ac:dyDescent="0.3">
      <c r="B343" s="132"/>
      <c r="C343" s="161" t="s">
        <v>599</v>
      </c>
      <c r="D343" s="161" t="s">
        <v>217</v>
      </c>
      <c r="E343" s="162"/>
      <c r="F343" s="246" t="s">
        <v>600</v>
      </c>
      <c r="G343" s="247"/>
      <c r="H343" s="247"/>
      <c r="I343" s="247"/>
      <c r="J343" s="163" t="s">
        <v>369</v>
      </c>
      <c r="K343" s="164">
        <v>75.34</v>
      </c>
      <c r="L343" s="233">
        <v>0</v>
      </c>
      <c r="M343" s="247"/>
      <c r="N343" s="248">
        <f t="shared" si="95"/>
        <v>0</v>
      </c>
      <c r="O343" s="247"/>
      <c r="P343" s="247"/>
      <c r="Q343" s="247"/>
      <c r="R343" s="134"/>
      <c r="T343" s="165" t="s">
        <v>3</v>
      </c>
      <c r="U343" s="40" t="s">
        <v>36</v>
      </c>
      <c r="V343" s="32"/>
      <c r="W343" s="166">
        <f t="shared" si="96"/>
        <v>0</v>
      </c>
      <c r="X343" s="166">
        <v>2.60021237058667E-4</v>
      </c>
      <c r="Y343" s="166">
        <f t="shared" si="97"/>
        <v>1.9589999999999972E-2</v>
      </c>
      <c r="Z343" s="166">
        <v>0</v>
      </c>
      <c r="AA343" s="167">
        <f t="shared" si="98"/>
        <v>0</v>
      </c>
      <c r="AR343" s="14" t="s">
        <v>247</v>
      </c>
      <c r="AT343" s="14" t="s">
        <v>217</v>
      </c>
      <c r="AU343" s="14" t="s">
        <v>80</v>
      </c>
      <c r="AY343" s="14" t="s">
        <v>216</v>
      </c>
      <c r="BE343" s="110">
        <f t="shared" si="99"/>
        <v>0</v>
      </c>
      <c r="BF343" s="110">
        <f t="shared" si="100"/>
        <v>0</v>
      </c>
      <c r="BG343" s="110">
        <f t="shared" si="101"/>
        <v>0</v>
      </c>
      <c r="BH343" s="110">
        <f t="shared" si="102"/>
        <v>0</v>
      </c>
      <c r="BI343" s="110">
        <f t="shared" si="103"/>
        <v>0</v>
      </c>
      <c r="BJ343" s="14" t="s">
        <v>80</v>
      </c>
      <c r="BK343" s="110">
        <f t="shared" si="104"/>
        <v>0</v>
      </c>
      <c r="BL343" s="14" t="s">
        <v>247</v>
      </c>
      <c r="BM343" s="14" t="s">
        <v>567</v>
      </c>
    </row>
    <row r="344" spans="2:65" s="1" customFormat="1" ht="31.5" customHeight="1" x14ac:dyDescent="0.3">
      <c r="B344" s="132"/>
      <c r="C344" s="161" t="s">
        <v>601</v>
      </c>
      <c r="D344" s="161" t="s">
        <v>217</v>
      </c>
      <c r="E344" s="162"/>
      <c r="F344" s="246" t="s">
        <v>602</v>
      </c>
      <c r="G344" s="247"/>
      <c r="H344" s="247"/>
      <c r="I344" s="247"/>
      <c r="J344" s="163" t="s">
        <v>369</v>
      </c>
      <c r="K344" s="164">
        <v>179.262</v>
      </c>
      <c r="L344" s="233">
        <v>0</v>
      </c>
      <c r="M344" s="247"/>
      <c r="N344" s="248">
        <f t="shared" si="95"/>
        <v>0</v>
      </c>
      <c r="O344" s="247"/>
      <c r="P344" s="247"/>
      <c r="Q344" s="247"/>
      <c r="R344" s="134"/>
      <c r="T344" s="165" t="s">
        <v>3</v>
      </c>
      <c r="U344" s="40" t="s">
        <v>36</v>
      </c>
      <c r="V344" s="32"/>
      <c r="W344" s="166">
        <f t="shared" si="96"/>
        <v>0</v>
      </c>
      <c r="X344" s="166">
        <v>2.6001048744296102E-4</v>
      </c>
      <c r="Y344" s="166">
        <f t="shared" si="97"/>
        <v>4.6610000000000082E-2</v>
      </c>
      <c r="Z344" s="166">
        <v>0</v>
      </c>
      <c r="AA344" s="167">
        <f t="shared" si="98"/>
        <v>0</v>
      </c>
      <c r="AR344" s="14" t="s">
        <v>247</v>
      </c>
      <c r="AT344" s="14" t="s">
        <v>217</v>
      </c>
      <c r="AU344" s="14" t="s">
        <v>80</v>
      </c>
      <c r="AY344" s="14" t="s">
        <v>216</v>
      </c>
      <c r="BE344" s="110">
        <f t="shared" si="99"/>
        <v>0</v>
      </c>
      <c r="BF344" s="110">
        <f t="shared" si="100"/>
        <v>0</v>
      </c>
      <c r="BG344" s="110">
        <f t="shared" si="101"/>
        <v>0</v>
      </c>
      <c r="BH344" s="110">
        <f t="shared" si="102"/>
        <v>0</v>
      </c>
      <c r="BI344" s="110">
        <f t="shared" si="103"/>
        <v>0</v>
      </c>
      <c r="BJ344" s="14" t="s">
        <v>80</v>
      </c>
      <c r="BK344" s="110">
        <f t="shared" si="104"/>
        <v>0</v>
      </c>
      <c r="BL344" s="14" t="s">
        <v>247</v>
      </c>
      <c r="BM344" s="14" t="s">
        <v>569</v>
      </c>
    </row>
    <row r="345" spans="2:65" s="1" customFormat="1" ht="44.25" customHeight="1" x14ac:dyDescent="0.3">
      <c r="B345" s="132"/>
      <c r="C345" s="161" t="s">
        <v>603</v>
      </c>
      <c r="D345" s="161" t="s">
        <v>217</v>
      </c>
      <c r="E345" s="162"/>
      <c r="F345" s="246" t="s">
        <v>604</v>
      </c>
      <c r="G345" s="247"/>
      <c r="H345" s="247"/>
      <c r="I345" s="247"/>
      <c r="J345" s="163" t="s">
        <v>262</v>
      </c>
      <c r="K345" s="164">
        <v>234.2</v>
      </c>
      <c r="L345" s="233">
        <v>0</v>
      </c>
      <c r="M345" s="247"/>
      <c r="N345" s="248">
        <f t="shared" si="95"/>
        <v>0</v>
      </c>
      <c r="O345" s="247"/>
      <c r="P345" s="247"/>
      <c r="Q345" s="247"/>
      <c r="R345" s="134"/>
      <c r="T345" s="165" t="s">
        <v>3</v>
      </c>
      <c r="U345" s="40" t="s">
        <v>36</v>
      </c>
      <c r="V345" s="32"/>
      <c r="W345" s="166">
        <f t="shared" si="96"/>
        <v>0</v>
      </c>
      <c r="X345" s="166">
        <v>0</v>
      </c>
      <c r="Y345" s="166">
        <f t="shared" si="97"/>
        <v>0</v>
      </c>
      <c r="Z345" s="166">
        <v>0</v>
      </c>
      <c r="AA345" s="167">
        <f t="shared" si="98"/>
        <v>0</v>
      </c>
      <c r="AR345" s="14" t="s">
        <v>247</v>
      </c>
      <c r="AT345" s="14" t="s">
        <v>217</v>
      </c>
      <c r="AU345" s="14" t="s">
        <v>80</v>
      </c>
      <c r="AY345" s="14" t="s">
        <v>216</v>
      </c>
      <c r="BE345" s="110">
        <f t="shared" si="99"/>
        <v>0</v>
      </c>
      <c r="BF345" s="110">
        <f t="shared" si="100"/>
        <v>0</v>
      </c>
      <c r="BG345" s="110">
        <f t="shared" si="101"/>
        <v>0</v>
      </c>
      <c r="BH345" s="110">
        <f t="shared" si="102"/>
        <v>0</v>
      </c>
      <c r="BI345" s="110">
        <f t="shared" si="103"/>
        <v>0</v>
      </c>
      <c r="BJ345" s="14" t="s">
        <v>80</v>
      </c>
      <c r="BK345" s="110">
        <f t="shared" si="104"/>
        <v>0</v>
      </c>
      <c r="BL345" s="14" t="s">
        <v>247</v>
      </c>
      <c r="BM345" s="14" t="s">
        <v>571</v>
      </c>
    </row>
    <row r="346" spans="2:65" s="1" customFormat="1" ht="44.25" customHeight="1" x14ac:dyDescent="0.3">
      <c r="B346" s="132"/>
      <c r="C346" s="161" t="s">
        <v>605</v>
      </c>
      <c r="D346" s="161" t="s">
        <v>217</v>
      </c>
      <c r="E346" s="162"/>
      <c r="F346" s="246" t="s">
        <v>606</v>
      </c>
      <c r="G346" s="247"/>
      <c r="H346" s="247"/>
      <c r="I346" s="247"/>
      <c r="J346" s="163" t="s">
        <v>262</v>
      </c>
      <c r="K346" s="164">
        <v>1695.4</v>
      </c>
      <c r="L346" s="233">
        <v>0</v>
      </c>
      <c r="M346" s="247"/>
      <c r="N346" s="248">
        <f t="shared" si="95"/>
        <v>0</v>
      </c>
      <c r="O346" s="247"/>
      <c r="P346" s="247"/>
      <c r="Q346" s="247"/>
      <c r="R346" s="134"/>
      <c r="T346" s="165" t="s">
        <v>3</v>
      </c>
      <c r="U346" s="40" t="s">
        <v>36</v>
      </c>
      <c r="V346" s="32"/>
      <c r="W346" s="166">
        <f t="shared" si="96"/>
        <v>0</v>
      </c>
      <c r="X346" s="166">
        <v>0</v>
      </c>
      <c r="Y346" s="166">
        <f t="shared" si="97"/>
        <v>0</v>
      </c>
      <c r="Z346" s="166">
        <v>0</v>
      </c>
      <c r="AA346" s="167">
        <f t="shared" si="98"/>
        <v>0</v>
      </c>
      <c r="AR346" s="14" t="s">
        <v>247</v>
      </c>
      <c r="AT346" s="14" t="s">
        <v>217</v>
      </c>
      <c r="AU346" s="14" t="s">
        <v>80</v>
      </c>
      <c r="AY346" s="14" t="s">
        <v>216</v>
      </c>
      <c r="BE346" s="110">
        <f t="shared" si="99"/>
        <v>0</v>
      </c>
      <c r="BF346" s="110">
        <f t="shared" si="100"/>
        <v>0</v>
      </c>
      <c r="BG346" s="110">
        <f t="shared" si="101"/>
        <v>0</v>
      </c>
      <c r="BH346" s="110">
        <f t="shared" si="102"/>
        <v>0</v>
      </c>
      <c r="BI346" s="110">
        <f t="shared" si="103"/>
        <v>0</v>
      </c>
      <c r="BJ346" s="14" t="s">
        <v>80</v>
      </c>
      <c r="BK346" s="110">
        <f t="shared" si="104"/>
        <v>0</v>
      </c>
      <c r="BL346" s="14" t="s">
        <v>247</v>
      </c>
      <c r="BM346" s="14" t="s">
        <v>573</v>
      </c>
    </row>
    <row r="347" spans="2:65" s="1" customFormat="1" ht="31.5" customHeight="1" x14ac:dyDescent="0.3">
      <c r="B347" s="132"/>
      <c r="C347" s="168" t="s">
        <v>607</v>
      </c>
      <c r="D347" s="168" t="s">
        <v>250</v>
      </c>
      <c r="E347" s="169"/>
      <c r="F347" s="251" t="s">
        <v>608</v>
      </c>
      <c r="G347" s="252"/>
      <c r="H347" s="252"/>
      <c r="I347" s="252"/>
      <c r="J347" s="170" t="s">
        <v>219</v>
      </c>
      <c r="K347" s="171">
        <v>2.2839999999999998</v>
      </c>
      <c r="L347" s="253">
        <v>0</v>
      </c>
      <c r="M347" s="252"/>
      <c r="N347" s="254">
        <f t="shared" si="95"/>
        <v>0</v>
      </c>
      <c r="O347" s="247"/>
      <c r="P347" s="247"/>
      <c r="Q347" s="247"/>
      <c r="R347" s="134"/>
      <c r="T347" s="165" t="s">
        <v>3</v>
      </c>
      <c r="U347" s="40" t="s">
        <v>36</v>
      </c>
      <c r="V347" s="32"/>
      <c r="W347" s="166">
        <f t="shared" si="96"/>
        <v>0</v>
      </c>
      <c r="X347" s="166">
        <v>0</v>
      </c>
      <c r="Y347" s="166">
        <f t="shared" si="97"/>
        <v>0</v>
      </c>
      <c r="Z347" s="166">
        <v>0</v>
      </c>
      <c r="AA347" s="167">
        <f t="shared" si="98"/>
        <v>0</v>
      </c>
      <c r="AR347" s="14" t="s">
        <v>284</v>
      </c>
      <c r="AT347" s="14" t="s">
        <v>250</v>
      </c>
      <c r="AU347" s="14" t="s">
        <v>80</v>
      </c>
      <c r="AY347" s="14" t="s">
        <v>216</v>
      </c>
      <c r="BE347" s="110">
        <f t="shared" si="99"/>
        <v>0</v>
      </c>
      <c r="BF347" s="110">
        <f t="shared" si="100"/>
        <v>0</v>
      </c>
      <c r="BG347" s="110">
        <f t="shared" si="101"/>
        <v>0</v>
      </c>
      <c r="BH347" s="110">
        <f t="shared" si="102"/>
        <v>0</v>
      </c>
      <c r="BI347" s="110">
        <f t="shared" si="103"/>
        <v>0</v>
      </c>
      <c r="BJ347" s="14" t="s">
        <v>80</v>
      </c>
      <c r="BK347" s="110">
        <f t="shared" si="104"/>
        <v>0</v>
      </c>
      <c r="BL347" s="14" t="s">
        <v>247</v>
      </c>
      <c r="BM347" s="14" t="s">
        <v>575</v>
      </c>
    </row>
    <row r="348" spans="2:65" s="1" customFormat="1" ht="31.5" customHeight="1" x14ac:dyDescent="0.3">
      <c r="B348" s="132"/>
      <c r="C348" s="168" t="s">
        <v>609</v>
      </c>
      <c r="D348" s="168" t="s">
        <v>250</v>
      </c>
      <c r="E348" s="169"/>
      <c r="F348" s="251" t="s">
        <v>610</v>
      </c>
      <c r="G348" s="252"/>
      <c r="H348" s="252"/>
      <c r="I348" s="252"/>
      <c r="J348" s="170" t="s">
        <v>219</v>
      </c>
      <c r="K348" s="171">
        <v>7.82</v>
      </c>
      <c r="L348" s="253">
        <v>0</v>
      </c>
      <c r="M348" s="252"/>
      <c r="N348" s="254">
        <f t="shared" si="95"/>
        <v>0</v>
      </c>
      <c r="O348" s="247"/>
      <c r="P348" s="247"/>
      <c r="Q348" s="247"/>
      <c r="R348" s="134"/>
      <c r="T348" s="165" t="s">
        <v>3</v>
      </c>
      <c r="U348" s="40" t="s">
        <v>36</v>
      </c>
      <c r="V348" s="32"/>
      <c r="W348" s="166">
        <f t="shared" si="96"/>
        <v>0</v>
      </c>
      <c r="X348" s="166">
        <v>0</v>
      </c>
      <c r="Y348" s="166">
        <f t="shared" si="97"/>
        <v>0</v>
      </c>
      <c r="Z348" s="166">
        <v>0</v>
      </c>
      <c r="AA348" s="167">
        <f t="shared" si="98"/>
        <v>0</v>
      </c>
      <c r="AR348" s="14" t="s">
        <v>284</v>
      </c>
      <c r="AT348" s="14" t="s">
        <v>250</v>
      </c>
      <c r="AU348" s="14" t="s">
        <v>80</v>
      </c>
      <c r="AY348" s="14" t="s">
        <v>216</v>
      </c>
      <c r="BE348" s="110">
        <f t="shared" si="99"/>
        <v>0</v>
      </c>
      <c r="BF348" s="110">
        <f t="shared" si="100"/>
        <v>0</v>
      </c>
      <c r="BG348" s="110">
        <f t="shared" si="101"/>
        <v>0</v>
      </c>
      <c r="BH348" s="110">
        <f t="shared" si="102"/>
        <v>0</v>
      </c>
      <c r="BI348" s="110">
        <f t="shared" si="103"/>
        <v>0</v>
      </c>
      <c r="BJ348" s="14" t="s">
        <v>80</v>
      </c>
      <c r="BK348" s="110">
        <f t="shared" si="104"/>
        <v>0</v>
      </c>
      <c r="BL348" s="14" t="s">
        <v>247</v>
      </c>
      <c r="BM348" s="14" t="s">
        <v>577</v>
      </c>
    </row>
    <row r="349" spans="2:65" s="1" customFormat="1" ht="22.5" customHeight="1" x14ac:dyDescent="0.3">
      <c r="B349" s="132"/>
      <c r="C349" s="168" t="s">
        <v>611</v>
      </c>
      <c r="D349" s="168" t="s">
        <v>250</v>
      </c>
      <c r="E349" s="169"/>
      <c r="F349" s="251" t="s">
        <v>612</v>
      </c>
      <c r="G349" s="252"/>
      <c r="H349" s="252"/>
      <c r="I349" s="252"/>
      <c r="J349" s="170" t="s">
        <v>219</v>
      </c>
      <c r="K349" s="171">
        <v>5.133</v>
      </c>
      <c r="L349" s="253">
        <v>0</v>
      </c>
      <c r="M349" s="252"/>
      <c r="N349" s="254">
        <f t="shared" si="95"/>
        <v>0</v>
      </c>
      <c r="O349" s="247"/>
      <c r="P349" s="247"/>
      <c r="Q349" s="247"/>
      <c r="R349" s="134"/>
      <c r="T349" s="165" t="s">
        <v>3</v>
      </c>
      <c r="U349" s="40" t="s">
        <v>36</v>
      </c>
      <c r="V349" s="32"/>
      <c r="W349" s="166">
        <f t="shared" si="96"/>
        <v>0</v>
      </c>
      <c r="X349" s="166">
        <v>0.55000000000000004</v>
      </c>
      <c r="Y349" s="166">
        <f t="shared" si="97"/>
        <v>2.82315</v>
      </c>
      <c r="Z349" s="166">
        <v>0</v>
      </c>
      <c r="AA349" s="167">
        <f t="shared" si="98"/>
        <v>0</v>
      </c>
      <c r="AR349" s="14" t="s">
        <v>284</v>
      </c>
      <c r="AT349" s="14" t="s">
        <v>250</v>
      </c>
      <c r="AU349" s="14" t="s">
        <v>80</v>
      </c>
      <c r="AY349" s="14" t="s">
        <v>216</v>
      </c>
      <c r="BE349" s="110">
        <f t="shared" si="99"/>
        <v>0</v>
      </c>
      <c r="BF349" s="110">
        <f t="shared" si="100"/>
        <v>0</v>
      </c>
      <c r="BG349" s="110">
        <f t="shared" si="101"/>
        <v>0</v>
      </c>
      <c r="BH349" s="110">
        <f t="shared" si="102"/>
        <v>0</v>
      </c>
      <c r="BI349" s="110">
        <f t="shared" si="103"/>
        <v>0</v>
      </c>
      <c r="BJ349" s="14" t="s">
        <v>80</v>
      </c>
      <c r="BK349" s="110">
        <f t="shared" si="104"/>
        <v>0</v>
      </c>
      <c r="BL349" s="14" t="s">
        <v>247</v>
      </c>
      <c r="BM349" s="14" t="s">
        <v>579</v>
      </c>
    </row>
    <row r="350" spans="2:65" s="1" customFormat="1" ht="22.5" customHeight="1" x14ac:dyDescent="0.3">
      <c r="B350" s="132"/>
      <c r="C350" s="168" t="s">
        <v>613</v>
      </c>
      <c r="D350" s="168" t="s">
        <v>250</v>
      </c>
      <c r="E350" s="169"/>
      <c r="F350" s="251" t="s">
        <v>614</v>
      </c>
      <c r="G350" s="252"/>
      <c r="H350" s="252"/>
      <c r="I350" s="252"/>
      <c r="J350" s="170" t="s">
        <v>297</v>
      </c>
      <c r="K350" s="171">
        <v>14</v>
      </c>
      <c r="L350" s="253">
        <v>0</v>
      </c>
      <c r="M350" s="252"/>
      <c r="N350" s="254">
        <f t="shared" si="95"/>
        <v>0</v>
      </c>
      <c r="O350" s="247"/>
      <c r="P350" s="247"/>
      <c r="Q350" s="247"/>
      <c r="R350" s="134"/>
      <c r="T350" s="165" t="s">
        <v>3</v>
      </c>
      <c r="U350" s="40" t="s">
        <v>36</v>
      </c>
      <c r="V350" s="32"/>
      <c r="W350" s="166">
        <f t="shared" si="96"/>
        <v>0</v>
      </c>
      <c r="X350" s="166">
        <v>0</v>
      </c>
      <c r="Y350" s="166">
        <f t="shared" si="97"/>
        <v>0</v>
      </c>
      <c r="Z350" s="166">
        <v>0</v>
      </c>
      <c r="AA350" s="167">
        <f t="shared" si="98"/>
        <v>0</v>
      </c>
      <c r="AR350" s="14" t="s">
        <v>284</v>
      </c>
      <c r="AT350" s="14" t="s">
        <v>250</v>
      </c>
      <c r="AU350" s="14" t="s">
        <v>80</v>
      </c>
      <c r="AY350" s="14" t="s">
        <v>216</v>
      </c>
      <c r="BE350" s="110">
        <f t="shared" si="99"/>
        <v>0</v>
      </c>
      <c r="BF350" s="110">
        <f t="shared" si="100"/>
        <v>0</v>
      </c>
      <c r="BG350" s="110">
        <f t="shared" si="101"/>
        <v>0</v>
      </c>
      <c r="BH350" s="110">
        <f t="shared" si="102"/>
        <v>0</v>
      </c>
      <c r="BI350" s="110">
        <f t="shared" si="103"/>
        <v>0</v>
      </c>
      <c r="BJ350" s="14" t="s">
        <v>80</v>
      </c>
      <c r="BK350" s="110">
        <f t="shared" si="104"/>
        <v>0</v>
      </c>
      <c r="BL350" s="14" t="s">
        <v>247</v>
      </c>
      <c r="BM350" s="14" t="s">
        <v>581</v>
      </c>
    </row>
    <row r="351" spans="2:65" s="1" customFormat="1" ht="31.5" customHeight="1" x14ac:dyDescent="0.3">
      <c r="B351" s="132"/>
      <c r="C351" s="161" t="s">
        <v>615</v>
      </c>
      <c r="D351" s="161" t="s">
        <v>217</v>
      </c>
      <c r="E351" s="162"/>
      <c r="F351" s="246" t="s">
        <v>616</v>
      </c>
      <c r="G351" s="247"/>
      <c r="H351" s="247"/>
      <c r="I351" s="247"/>
      <c r="J351" s="163" t="s">
        <v>219</v>
      </c>
      <c r="K351" s="164">
        <v>24.013000000000002</v>
      </c>
      <c r="L351" s="233">
        <v>0</v>
      </c>
      <c r="M351" s="247"/>
      <c r="N351" s="248">
        <f t="shared" si="95"/>
        <v>0</v>
      </c>
      <c r="O351" s="247"/>
      <c r="P351" s="247"/>
      <c r="Q351" s="247"/>
      <c r="R351" s="134"/>
      <c r="T351" s="165" t="s">
        <v>3</v>
      </c>
      <c r="U351" s="40" t="s">
        <v>36</v>
      </c>
      <c r="V351" s="32"/>
      <c r="W351" s="166">
        <f t="shared" si="96"/>
        <v>0</v>
      </c>
      <c r="X351" s="166">
        <v>2.30999875067672E-2</v>
      </c>
      <c r="Y351" s="166">
        <f t="shared" si="97"/>
        <v>0.55470000000000086</v>
      </c>
      <c r="Z351" s="166">
        <v>0</v>
      </c>
      <c r="AA351" s="167">
        <f t="shared" si="98"/>
        <v>0</v>
      </c>
      <c r="AR351" s="14" t="s">
        <v>247</v>
      </c>
      <c r="AT351" s="14" t="s">
        <v>217</v>
      </c>
      <c r="AU351" s="14" t="s">
        <v>80</v>
      </c>
      <c r="AY351" s="14" t="s">
        <v>216</v>
      </c>
      <c r="BE351" s="110">
        <f t="shared" si="99"/>
        <v>0</v>
      </c>
      <c r="BF351" s="110">
        <f t="shared" si="100"/>
        <v>0</v>
      </c>
      <c r="BG351" s="110">
        <f t="shared" si="101"/>
        <v>0</v>
      </c>
      <c r="BH351" s="110">
        <f t="shared" si="102"/>
        <v>0</v>
      </c>
      <c r="BI351" s="110">
        <f t="shared" si="103"/>
        <v>0</v>
      </c>
      <c r="BJ351" s="14" t="s">
        <v>80</v>
      </c>
      <c r="BK351" s="110">
        <f t="shared" si="104"/>
        <v>0</v>
      </c>
      <c r="BL351" s="14" t="s">
        <v>247</v>
      </c>
      <c r="BM351" s="14" t="s">
        <v>583</v>
      </c>
    </row>
    <row r="352" spans="2:65" s="1" customFormat="1" ht="22.5" customHeight="1" x14ac:dyDescent="0.3">
      <c r="B352" s="132"/>
      <c r="C352" s="168" t="s">
        <v>617</v>
      </c>
      <c r="D352" s="168" t="s">
        <v>250</v>
      </c>
      <c r="E352" s="169"/>
      <c r="F352" s="251" t="s">
        <v>618</v>
      </c>
      <c r="G352" s="252"/>
      <c r="H352" s="252"/>
      <c r="I352" s="252"/>
      <c r="J352" s="170" t="s">
        <v>297</v>
      </c>
      <c r="K352" s="171">
        <v>204</v>
      </c>
      <c r="L352" s="253">
        <v>0</v>
      </c>
      <c r="M352" s="252"/>
      <c r="N352" s="254">
        <f t="shared" si="95"/>
        <v>0</v>
      </c>
      <c r="O352" s="247"/>
      <c r="P352" s="247"/>
      <c r="Q352" s="247"/>
      <c r="R352" s="134"/>
      <c r="T352" s="165" t="s">
        <v>3</v>
      </c>
      <c r="U352" s="40" t="s">
        <v>36</v>
      </c>
      <c r="V352" s="32"/>
      <c r="W352" s="166">
        <f t="shared" si="96"/>
        <v>0</v>
      </c>
      <c r="X352" s="166">
        <v>0</v>
      </c>
      <c r="Y352" s="166">
        <f t="shared" si="97"/>
        <v>0</v>
      </c>
      <c r="Z352" s="166">
        <v>0</v>
      </c>
      <c r="AA352" s="167">
        <f t="shared" si="98"/>
        <v>0</v>
      </c>
      <c r="AR352" s="14" t="s">
        <v>284</v>
      </c>
      <c r="AT352" s="14" t="s">
        <v>250</v>
      </c>
      <c r="AU352" s="14" t="s">
        <v>80</v>
      </c>
      <c r="AY352" s="14" t="s">
        <v>216</v>
      </c>
      <c r="BE352" s="110">
        <f t="shared" si="99"/>
        <v>0</v>
      </c>
      <c r="BF352" s="110">
        <f t="shared" si="100"/>
        <v>0</v>
      </c>
      <c r="BG352" s="110">
        <f t="shared" si="101"/>
        <v>0</v>
      </c>
      <c r="BH352" s="110">
        <f t="shared" si="102"/>
        <v>0</v>
      </c>
      <c r="BI352" s="110">
        <f t="shared" si="103"/>
        <v>0</v>
      </c>
      <c r="BJ352" s="14" t="s">
        <v>80</v>
      </c>
      <c r="BK352" s="110">
        <f t="shared" si="104"/>
        <v>0</v>
      </c>
      <c r="BL352" s="14" t="s">
        <v>247</v>
      </c>
      <c r="BM352" s="14" t="s">
        <v>585</v>
      </c>
    </row>
    <row r="353" spans="2:65" s="1" customFormat="1" ht="22.5" customHeight="1" x14ac:dyDescent="0.3">
      <c r="B353" s="132"/>
      <c r="C353" s="168" t="s">
        <v>619</v>
      </c>
      <c r="D353" s="168" t="s">
        <v>250</v>
      </c>
      <c r="E353" s="169"/>
      <c r="F353" s="251" t="s">
        <v>620</v>
      </c>
      <c r="G353" s="252"/>
      <c r="H353" s="252"/>
      <c r="I353" s="252"/>
      <c r="J353" s="170" t="s">
        <v>297</v>
      </c>
      <c r="K353" s="171">
        <v>17</v>
      </c>
      <c r="L353" s="253">
        <v>0</v>
      </c>
      <c r="M353" s="252"/>
      <c r="N353" s="254">
        <f t="shared" si="95"/>
        <v>0</v>
      </c>
      <c r="O353" s="247"/>
      <c r="P353" s="247"/>
      <c r="Q353" s="247"/>
      <c r="R353" s="134"/>
      <c r="T353" s="165" t="s">
        <v>3</v>
      </c>
      <c r="U353" s="40" t="s">
        <v>36</v>
      </c>
      <c r="V353" s="32"/>
      <c r="W353" s="166">
        <f t="shared" si="96"/>
        <v>0</v>
      </c>
      <c r="X353" s="166">
        <v>0</v>
      </c>
      <c r="Y353" s="166">
        <f t="shared" si="97"/>
        <v>0</v>
      </c>
      <c r="Z353" s="166">
        <v>0</v>
      </c>
      <c r="AA353" s="167">
        <f t="shared" si="98"/>
        <v>0</v>
      </c>
      <c r="AR353" s="14" t="s">
        <v>284</v>
      </c>
      <c r="AT353" s="14" t="s">
        <v>250</v>
      </c>
      <c r="AU353" s="14" t="s">
        <v>80</v>
      </c>
      <c r="AY353" s="14" t="s">
        <v>216</v>
      </c>
      <c r="BE353" s="110">
        <f t="shared" si="99"/>
        <v>0</v>
      </c>
      <c r="BF353" s="110">
        <f t="shared" si="100"/>
        <v>0</v>
      </c>
      <c r="BG353" s="110">
        <f t="shared" si="101"/>
        <v>0</v>
      </c>
      <c r="BH353" s="110">
        <f t="shared" si="102"/>
        <v>0</v>
      </c>
      <c r="BI353" s="110">
        <f t="shared" si="103"/>
        <v>0</v>
      </c>
      <c r="BJ353" s="14" t="s">
        <v>80</v>
      </c>
      <c r="BK353" s="110">
        <f t="shared" si="104"/>
        <v>0</v>
      </c>
      <c r="BL353" s="14" t="s">
        <v>247</v>
      </c>
      <c r="BM353" s="14" t="s">
        <v>587</v>
      </c>
    </row>
    <row r="354" spans="2:65" s="1" customFormat="1" ht="22.5" customHeight="1" x14ac:dyDescent="0.3">
      <c r="B354" s="132"/>
      <c r="C354" s="168" t="s">
        <v>621</v>
      </c>
      <c r="D354" s="168" t="s">
        <v>250</v>
      </c>
      <c r="E354" s="169"/>
      <c r="F354" s="251" t="s">
        <v>622</v>
      </c>
      <c r="G354" s="252"/>
      <c r="H354" s="252"/>
      <c r="I354" s="252"/>
      <c r="J354" s="170" t="s">
        <v>297</v>
      </c>
      <c r="K354" s="171">
        <v>17</v>
      </c>
      <c r="L354" s="253">
        <v>0</v>
      </c>
      <c r="M354" s="252"/>
      <c r="N354" s="254">
        <f t="shared" si="95"/>
        <v>0</v>
      </c>
      <c r="O354" s="247"/>
      <c r="P354" s="247"/>
      <c r="Q354" s="247"/>
      <c r="R354" s="134"/>
      <c r="T354" s="165" t="s">
        <v>3</v>
      </c>
      <c r="U354" s="40" t="s">
        <v>36</v>
      </c>
      <c r="V354" s="32"/>
      <c r="W354" s="166">
        <f t="shared" si="96"/>
        <v>0</v>
      </c>
      <c r="X354" s="166">
        <v>0</v>
      </c>
      <c r="Y354" s="166">
        <f t="shared" si="97"/>
        <v>0</v>
      </c>
      <c r="Z354" s="166">
        <v>0</v>
      </c>
      <c r="AA354" s="167">
        <f t="shared" si="98"/>
        <v>0</v>
      </c>
      <c r="AR354" s="14" t="s">
        <v>284</v>
      </c>
      <c r="AT354" s="14" t="s">
        <v>250</v>
      </c>
      <c r="AU354" s="14" t="s">
        <v>80</v>
      </c>
      <c r="AY354" s="14" t="s">
        <v>216</v>
      </c>
      <c r="BE354" s="110">
        <f t="shared" si="99"/>
        <v>0</v>
      </c>
      <c r="BF354" s="110">
        <f t="shared" si="100"/>
        <v>0</v>
      </c>
      <c r="BG354" s="110">
        <f t="shared" si="101"/>
        <v>0</v>
      </c>
      <c r="BH354" s="110">
        <f t="shared" si="102"/>
        <v>0</v>
      </c>
      <c r="BI354" s="110">
        <f t="shared" si="103"/>
        <v>0</v>
      </c>
      <c r="BJ354" s="14" t="s">
        <v>80</v>
      </c>
      <c r="BK354" s="110">
        <f t="shared" si="104"/>
        <v>0</v>
      </c>
      <c r="BL354" s="14" t="s">
        <v>247</v>
      </c>
      <c r="BM354" s="14" t="s">
        <v>589</v>
      </c>
    </row>
    <row r="355" spans="2:65" s="1" customFormat="1" ht="22.5" customHeight="1" x14ac:dyDescent="0.3">
      <c r="B355" s="132"/>
      <c r="C355" s="168" t="s">
        <v>623</v>
      </c>
      <c r="D355" s="168" t="s">
        <v>250</v>
      </c>
      <c r="E355" s="169"/>
      <c r="F355" s="251" t="s">
        <v>624</v>
      </c>
      <c r="G355" s="252"/>
      <c r="H355" s="252"/>
      <c r="I355" s="252"/>
      <c r="J355" s="170" t="s">
        <v>297</v>
      </c>
      <c r="K355" s="171">
        <v>14</v>
      </c>
      <c r="L355" s="253">
        <v>0</v>
      </c>
      <c r="M355" s="252"/>
      <c r="N355" s="254">
        <f t="shared" si="95"/>
        <v>0</v>
      </c>
      <c r="O355" s="247"/>
      <c r="P355" s="247"/>
      <c r="Q355" s="247"/>
      <c r="R355" s="134"/>
      <c r="T355" s="165" t="s">
        <v>3</v>
      </c>
      <c r="U355" s="40" t="s">
        <v>36</v>
      </c>
      <c r="V355" s="32"/>
      <c r="W355" s="166">
        <f t="shared" si="96"/>
        <v>0</v>
      </c>
      <c r="X355" s="166">
        <v>0</v>
      </c>
      <c r="Y355" s="166">
        <f t="shared" si="97"/>
        <v>0</v>
      </c>
      <c r="Z355" s="166">
        <v>0</v>
      </c>
      <c r="AA355" s="167">
        <f t="shared" si="98"/>
        <v>0</v>
      </c>
      <c r="AR355" s="14" t="s">
        <v>284</v>
      </c>
      <c r="AT355" s="14" t="s">
        <v>250</v>
      </c>
      <c r="AU355" s="14" t="s">
        <v>80</v>
      </c>
      <c r="AY355" s="14" t="s">
        <v>216</v>
      </c>
      <c r="BE355" s="110">
        <f t="shared" si="99"/>
        <v>0</v>
      </c>
      <c r="BF355" s="110">
        <f t="shared" si="100"/>
        <v>0</v>
      </c>
      <c r="BG355" s="110">
        <f t="shared" si="101"/>
        <v>0</v>
      </c>
      <c r="BH355" s="110">
        <f t="shared" si="102"/>
        <v>0</v>
      </c>
      <c r="BI355" s="110">
        <f t="shared" si="103"/>
        <v>0</v>
      </c>
      <c r="BJ355" s="14" t="s">
        <v>80</v>
      </c>
      <c r="BK355" s="110">
        <f t="shared" si="104"/>
        <v>0</v>
      </c>
      <c r="BL355" s="14" t="s">
        <v>247</v>
      </c>
      <c r="BM355" s="14" t="s">
        <v>591</v>
      </c>
    </row>
    <row r="356" spans="2:65" s="1" customFormat="1" ht="22.5" customHeight="1" x14ac:dyDescent="0.3">
      <c r="B356" s="132"/>
      <c r="C356" s="168" t="s">
        <v>625</v>
      </c>
      <c r="D356" s="168" t="s">
        <v>250</v>
      </c>
      <c r="E356" s="169"/>
      <c r="F356" s="251" t="s">
        <v>626</v>
      </c>
      <c r="G356" s="252"/>
      <c r="H356" s="252"/>
      <c r="I356" s="252"/>
      <c r="J356" s="170" t="s">
        <v>297</v>
      </c>
      <c r="K356" s="171">
        <v>22</v>
      </c>
      <c r="L356" s="253">
        <v>0</v>
      </c>
      <c r="M356" s="252"/>
      <c r="N356" s="254">
        <f t="shared" si="95"/>
        <v>0</v>
      </c>
      <c r="O356" s="247"/>
      <c r="P356" s="247"/>
      <c r="Q356" s="247"/>
      <c r="R356" s="134"/>
      <c r="T356" s="165" t="s">
        <v>3</v>
      </c>
      <c r="U356" s="40" t="s">
        <v>36</v>
      </c>
      <c r="V356" s="32"/>
      <c r="W356" s="166">
        <f t="shared" si="96"/>
        <v>0</v>
      </c>
      <c r="X356" s="166">
        <v>0</v>
      </c>
      <c r="Y356" s="166">
        <f t="shared" si="97"/>
        <v>0</v>
      </c>
      <c r="Z356" s="166">
        <v>0</v>
      </c>
      <c r="AA356" s="167">
        <f t="shared" si="98"/>
        <v>0</v>
      </c>
      <c r="AR356" s="14" t="s">
        <v>284</v>
      </c>
      <c r="AT356" s="14" t="s">
        <v>250</v>
      </c>
      <c r="AU356" s="14" t="s">
        <v>80</v>
      </c>
      <c r="AY356" s="14" t="s">
        <v>216</v>
      </c>
      <c r="BE356" s="110">
        <f t="shared" si="99"/>
        <v>0</v>
      </c>
      <c r="BF356" s="110">
        <f t="shared" si="100"/>
        <v>0</v>
      </c>
      <c r="BG356" s="110">
        <f t="shared" si="101"/>
        <v>0</v>
      </c>
      <c r="BH356" s="110">
        <f t="shared" si="102"/>
        <v>0</v>
      </c>
      <c r="BI356" s="110">
        <f t="shared" si="103"/>
        <v>0</v>
      </c>
      <c r="BJ356" s="14" t="s">
        <v>80</v>
      </c>
      <c r="BK356" s="110">
        <f t="shared" si="104"/>
        <v>0</v>
      </c>
      <c r="BL356" s="14" t="s">
        <v>247</v>
      </c>
      <c r="BM356" s="14" t="s">
        <v>593</v>
      </c>
    </row>
    <row r="357" spans="2:65" s="1" customFormat="1" ht="22.5" customHeight="1" x14ac:dyDescent="0.3">
      <c r="B357" s="132"/>
      <c r="C357" s="168" t="s">
        <v>627</v>
      </c>
      <c r="D357" s="168" t="s">
        <v>250</v>
      </c>
      <c r="E357" s="169"/>
      <c r="F357" s="251" t="s">
        <v>628</v>
      </c>
      <c r="G357" s="252"/>
      <c r="H357" s="252"/>
      <c r="I357" s="252"/>
      <c r="J357" s="170" t="s">
        <v>297</v>
      </c>
      <c r="K357" s="171">
        <v>14</v>
      </c>
      <c r="L357" s="253">
        <v>0</v>
      </c>
      <c r="M357" s="252"/>
      <c r="N357" s="254">
        <f t="shared" si="95"/>
        <v>0</v>
      </c>
      <c r="O357" s="247"/>
      <c r="P357" s="247"/>
      <c r="Q357" s="247"/>
      <c r="R357" s="134"/>
      <c r="T357" s="165" t="s">
        <v>3</v>
      </c>
      <c r="U357" s="40" t="s">
        <v>36</v>
      </c>
      <c r="V357" s="32"/>
      <c r="W357" s="166">
        <f t="shared" si="96"/>
        <v>0</v>
      </c>
      <c r="X357" s="166">
        <v>0</v>
      </c>
      <c r="Y357" s="166">
        <f t="shared" si="97"/>
        <v>0</v>
      </c>
      <c r="Z357" s="166">
        <v>0</v>
      </c>
      <c r="AA357" s="167">
        <f t="shared" si="98"/>
        <v>0</v>
      </c>
      <c r="AR357" s="14" t="s">
        <v>284</v>
      </c>
      <c r="AT357" s="14" t="s">
        <v>250</v>
      </c>
      <c r="AU357" s="14" t="s">
        <v>80</v>
      </c>
      <c r="AY357" s="14" t="s">
        <v>216</v>
      </c>
      <c r="BE357" s="110">
        <f t="shared" si="99"/>
        <v>0</v>
      </c>
      <c r="BF357" s="110">
        <f t="shared" si="100"/>
        <v>0</v>
      </c>
      <c r="BG357" s="110">
        <f t="shared" si="101"/>
        <v>0</v>
      </c>
      <c r="BH357" s="110">
        <f t="shared" si="102"/>
        <v>0</v>
      </c>
      <c r="BI357" s="110">
        <f t="shared" si="103"/>
        <v>0</v>
      </c>
      <c r="BJ357" s="14" t="s">
        <v>80</v>
      </c>
      <c r="BK357" s="110">
        <f t="shared" si="104"/>
        <v>0</v>
      </c>
      <c r="BL357" s="14" t="s">
        <v>247</v>
      </c>
      <c r="BM357" s="14" t="s">
        <v>595</v>
      </c>
    </row>
    <row r="358" spans="2:65" s="1" customFormat="1" ht="31.5" customHeight="1" x14ac:dyDescent="0.3">
      <c r="B358" s="132"/>
      <c r="C358" s="161" t="s">
        <v>629</v>
      </c>
      <c r="D358" s="161" t="s">
        <v>217</v>
      </c>
      <c r="E358" s="162"/>
      <c r="F358" s="246" t="s">
        <v>630</v>
      </c>
      <c r="G358" s="247"/>
      <c r="H358" s="247"/>
      <c r="I358" s="247"/>
      <c r="J358" s="163" t="s">
        <v>262</v>
      </c>
      <c r="K358" s="164">
        <v>226.62899999999999</v>
      </c>
      <c r="L358" s="233">
        <v>0</v>
      </c>
      <c r="M358" s="247"/>
      <c r="N358" s="248">
        <f t="shared" si="95"/>
        <v>0</v>
      </c>
      <c r="O358" s="247"/>
      <c r="P358" s="247"/>
      <c r="Q358" s="247"/>
      <c r="R358" s="134"/>
      <c r="T358" s="165" t="s">
        <v>3</v>
      </c>
      <c r="U358" s="40" t="s">
        <v>36</v>
      </c>
      <c r="V358" s="32"/>
      <c r="W358" s="166">
        <f t="shared" si="96"/>
        <v>0</v>
      </c>
      <c r="X358" s="166">
        <v>5.0500156643677602E-3</v>
      </c>
      <c r="Y358" s="166">
        <f t="shared" si="97"/>
        <v>1.1444800000000011</v>
      </c>
      <c r="Z358" s="166">
        <v>0</v>
      </c>
      <c r="AA358" s="167">
        <f t="shared" si="98"/>
        <v>0</v>
      </c>
      <c r="AR358" s="14" t="s">
        <v>247</v>
      </c>
      <c r="AT358" s="14" t="s">
        <v>217</v>
      </c>
      <c r="AU358" s="14" t="s">
        <v>80</v>
      </c>
      <c r="AY358" s="14" t="s">
        <v>216</v>
      </c>
      <c r="BE358" s="110">
        <f t="shared" si="99"/>
        <v>0</v>
      </c>
      <c r="BF358" s="110">
        <f t="shared" si="100"/>
        <v>0</v>
      </c>
      <c r="BG358" s="110">
        <f t="shared" si="101"/>
        <v>0</v>
      </c>
      <c r="BH358" s="110">
        <f t="shared" si="102"/>
        <v>0</v>
      </c>
      <c r="BI358" s="110">
        <f t="shared" si="103"/>
        <v>0</v>
      </c>
      <c r="BJ358" s="14" t="s">
        <v>80</v>
      </c>
      <c r="BK358" s="110">
        <f t="shared" si="104"/>
        <v>0</v>
      </c>
      <c r="BL358" s="14" t="s">
        <v>247</v>
      </c>
      <c r="BM358" s="14" t="s">
        <v>597</v>
      </c>
    </row>
    <row r="359" spans="2:65" s="1" customFormat="1" ht="31.5" customHeight="1" x14ac:dyDescent="0.3">
      <c r="B359" s="132"/>
      <c r="C359" s="161" t="s">
        <v>631</v>
      </c>
      <c r="D359" s="161" t="s">
        <v>217</v>
      </c>
      <c r="E359" s="162"/>
      <c r="F359" s="246" t="s">
        <v>632</v>
      </c>
      <c r="G359" s="247"/>
      <c r="H359" s="247"/>
      <c r="I359" s="247"/>
      <c r="J359" s="163" t="s">
        <v>262</v>
      </c>
      <c r="K359" s="164">
        <v>55</v>
      </c>
      <c r="L359" s="233">
        <v>0</v>
      </c>
      <c r="M359" s="247"/>
      <c r="N359" s="248">
        <f t="shared" si="95"/>
        <v>0</v>
      </c>
      <c r="O359" s="247"/>
      <c r="P359" s="247"/>
      <c r="Q359" s="247"/>
      <c r="R359" s="134"/>
      <c r="T359" s="165" t="s">
        <v>3</v>
      </c>
      <c r="U359" s="40" t="s">
        <v>36</v>
      </c>
      <c r="V359" s="32"/>
      <c r="W359" s="166">
        <f t="shared" si="96"/>
        <v>0</v>
      </c>
      <c r="X359" s="166">
        <v>1.864E-2</v>
      </c>
      <c r="Y359" s="166">
        <f t="shared" si="97"/>
        <v>1.0252000000000001</v>
      </c>
      <c r="Z359" s="166">
        <v>0</v>
      </c>
      <c r="AA359" s="167">
        <f t="shared" si="98"/>
        <v>0</v>
      </c>
      <c r="AR359" s="14" t="s">
        <v>247</v>
      </c>
      <c r="AT359" s="14" t="s">
        <v>217</v>
      </c>
      <c r="AU359" s="14" t="s">
        <v>80</v>
      </c>
      <c r="AY359" s="14" t="s">
        <v>216</v>
      </c>
      <c r="BE359" s="110">
        <f t="shared" si="99"/>
        <v>0</v>
      </c>
      <c r="BF359" s="110">
        <f t="shared" si="100"/>
        <v>0</v>
      </c>
      <c r="BG359" s="110">
        <f t="shared" si="101"/>
        <v>0</v>
      </c>
      <c r="BH359" s="110">
        <f t="shared" si="102"/>
        <v>0</v>
      </c>
      <c r="BI359" s="110">
        <f t="shared" si="103"/>
        <v>0</v>
      </c>
      <c r="BJ359" s="14" t="s">
        <v>80</v>
      </c>
      <c r="BK359" s="110">
        <f t="shared" si="104"/>
        <v>0</v>
      </c>
      <c r="BL359" s="14" t="s">
        <v>247</v>
      </c>
      <c r="BM359" s="14" t="s">
        <v>599</v>
      </c>
    </row>
    <row r="360" spans="2:65" s="1" customFormat="1" ht="31.5" customHeight="1" x14ac:dyDescent="0.3">
      <c r="B360" s="132"/>
      <c r="C360" s="161" t="s">
        <v>633</v>
      </c>
      <c r="D360" s="161" t="s">
        <v>217</v>
      </c>
      <c r="E360" s="162"/>
      <c r="F360" s="246" t="s">
        <v>634</v>
      </c>
      <c r="G360" s="247"/>
      <c r="H360" s="247"/>
      <c r="I360" s="247"/>
      <c r="J360" s="163" t="s">
        <v>558</v>
      </c>
      <c r="K360" s="172">
        <v>0</v>
      </c>
      <c r="L360" s="233">
        <v>0</v>
      </c>
      <c r="M360" s="247"/>
      <c r="N360" s="248">
        <f t="shared" si="95"/>
        <v>0</v>
      </c>
      <c r="O360" s="247"/>
      <c r="P360" s="247"/>
      <c r="Q360" s="247"/>
      <c r="R360" s="134"/>
      <c r="T360" s="165" t="s">
        <v>3</v>
      </c>
      <c r="U360" s="40" t="s">
        <v>36</v>
      </c>
      <c r="V360" s="32"/>
      <c r="W360" s="166">
        <f t="shared" si="96"/>
        <v>0</v>
      </c>
      <c r="X360" s="166">
        <v>0</v>
      </c>
      <c r="Y360" s="166">
        <f t="shared" si="97"/>
        <v>0</v>
      </c>
      <c r="Z360" s="166">
        <v>0</v>
      </c>
      <c r="AA360" s="167">
        <f t="shared" si="98"/>
        <v>0</v>
      </c>
      <c r="AR360" s="14" t="s">
        <v>247</v>
      </c>
      <c r="AT360" s="14" t="s">
        <v>217</v>
      </c>
      <c r="AU360" s="14" t="s">
        <v>80</v>
      </c>
      <c r="AY360" s="14" t="s">
        <v>216</v>
      </c>
      <c r="BE360" s="110">
        <f t="shared" si="99"/>
        <v>0</v>
      </c>
      <c r="BF360" s="110">
        <f t="shared" si="100"/>
        <v>0</v>
      </c>
      <c r="BG360" s="110">
        <f t="shared" si="101"/>
        <v>0</v>
      </c>
      <c r="BH360" s="110">
        <f t="shared" si="102"/>
        <v>0</v>
      </c>
      <c r="BI360" s="110">
        <f t="shared" si="103"/>
        <v>0</v>
      </c>
      <c r="BJ360" s="14" t="s">
        <v>80</v>
      </c>
      <c r="BK360" s="110">
        <f t="shared" si="104"/>
        <v>0</v>
      </c>
      <c r="BL360" s="14" t="s">
        <v>247</v>
      </c>
      <c r="BM360" s="14" t="s">
        <v>601</v>
      </c>
    </row>
    <row r="361" spans="2:65" s="10" customFormat="1" ht="29.85" customHeight="1" x14ac:dyDescent="0.3">
      <c r="B361" s="150"/>
      <c r="C361" s="151"/>
      <c r="D361" s="160" t="s">
        <v>182</v>
      </c>
      <c r="E361" s="160"/>
      <c r="F361" s="160"/>
      <c r="G361" s="160"/>
      <c r="H361" s="160"/>
      <c r="I361" s="160"/>
      <c r="J361" s="160"/>
      <c r="K361" s="160"/>
      <c r="L361" s="160"/>
      <c r="M361" s="160"/>
      <c r="N361" s="242">
        <f>BK361</f>
        <v>0</v>
      </c>
      <c r="O361" s="243"/>
      <c r="P361" s="243"/>
      <c r="Q361" s="243"/>
      <c r="R361" s="153"/>
      <c r="T361" s="154"/>
      <c r="U361" s="151"/>
      <c r="V361" s="151"/>
      <c r="W361" s="155">
        <f>SUM(W362:W364)</f>
        <v>0</v>
      </c>
      <c r="X361" s="151"/>
      <c r="Y361" s="155">
        <f>SUM(Y362:Y364)</f>
        <v>3.7802099999999976</v>
      </c>
      <c r="Z361" s="151"/>
      <c r="AA361" s="156">
        <f>SUM(AA362:AA364)</f>
        <v>0</v>
      </c>
      <c r="AR361" s="157" t="s">
        <v>80</v>
      </c>
      <c r="AT361" s="158" t="s">
        <v>68</v>
      </c>
      <c r="AU361" s="158" t="s">
        <v>76</v>
      </c>
      <c r="AY361" s="157" t="s">
        <v>216</v>
      </c>
      <c r="BK361" s="159">
        <f>SUM(BK362:BK364)</f>
        <v>0</v>
      </c>
    </row>
    <row r="362" spans="2:65" s="1" customFormat="1" ht="31.5" customHeight="1" x14ac:dyDescent="0.3">
      <c r="B362" s="132"/>
      <c r="C362" s="161" t="s">
        <v>635</v>
      </c>
      <c r="D362" s="161" t="s">
        <v>217</v>
      </c>
      <c r="E362" s="162"/>
      <c r="F362" s="246" t="s">
        <v>636</v>
      </c>
      <c r="G362" s="247"/>
      <c r="H362" s="247"/>
      <c r="I362" s="247"/>
      <c r="J362" s="163" t="s">
        <v>262</v>
      </c>
      <c r="K362" s="164">
        <v>173.95699999999999</v>
      </c>
      <c r="L362" s="233">
        <v>0</v>
      </c>
      <c r="M362" s="247"/>
      <c r="N362" s="248">
        <f>ROUND(L362*K362,2)</f>
        <v>0</v>
      </c>
      <c r="O362" s="247"/>
      <c r="P362" s="247"/>
      <c r="Q362" s="247"/>
      <c r="R362" s="134"/>
      <c r="T362" s="165" t="s">
        <v>3</v>
      </c>
      <c r="U362" s="40" t="s">
        <v>36</v>
      </c>
      <c r="V362" s="32"/>
      <c r="W362" s="166">
        <f>V362*K362</f>
        <v>0</v>
      </c>
      <c r="X362" s="166">
        <v>2.1430008565335099E-2</v>
      </c>
      <c r="Y362" s="166">
        <f>X362*K362</f>
        <v>3.7278999999999978</v>
      </c>
      <c r="Z362" s="166">
        <v>0</v>
      </c>
      <c r="AA362" s="167">
        <f>Z362*K362</f>
        <v>0</v>
      </c>
      <c r="AR362" s="14" t="s">
        <v>247</v>
      </c>
      <c r="AT362" s="14" t="s">
        <v>217</v>
      </c>
      <c r="AU362" s="14" t="s">
        <v>80</v>
      </c>
      <c r="AY362" s="14" t="s">
        <v>216</v>
      </c>
      <c r="BE362" s="110">
        <f>IF(U362="základná",N362,0)</f>
        <v>0</v>
      </c>
      <c r="BF362" s="110">
        <f>IF(U362="znížená",N362,0)</f>
        <v>0</v>
      </c>
      <c r="BG362" s="110">
        <f>IF(U362="zákl. prenesená",N362,0)</f>
        <v>0</v>
      </c>
      <c r="BH362" s="110">
        <f>IF(U362="zníž. prenesená",N362,0)</f>
        <v>0</v>
      </c>
      <c r="BI362" s="110">
        <f>IF(U362="nulová",N362,0)</f>
        <v>0</v>
      </c>
      <c r="BJ362" s="14" t="s">
        <v>80</v>
      </c>
      <c r="BK362" s="110">
        <f>ROUND(L362*K362,2)</f>
        <v>0</v>
      </c>
      <c r="BL362" s="14" t="s">
        <v>247</v>
      </c>
      <c r="BM362" s="14" t="s">
        <v>603</v>
      </c>
    </row>
    <row r="363" spans="2:65" s="1" customFormat="1" ht="31.5" customHeight="1" x14ac:dyDescent="0.3">
      <c r="B363" s="132"/>
      <c r="C363" s="161" t="s">
        <v>637</v>
      </c>
      <c r="D363" s="161" t="s">
        <v>217</v>
      </c>
      <c r="E363" s="162"/>
      <c r="F363" s="246" t="s">
        <v>638</v>
      </c>
      <c r="G363" s="247"/>
      <c r="H363" s="247"/>
      <c r="I363" s="247"/>
      <c r="J363" s="163" t="s">
        <v>262</v>
      </c>
      <c r="K363" s="164">
        <v>2.9740000000000002</v>
      </c>
      <c r="L363" s="233">
        <v>0</v>
      </c>
      <c r="M363" s="247"/>
      <c r="N363" s="248">
        <f>ROUND(L363*K363,2)</f>
        <v>0</v>
      </c>
      <c r="O363" s="247"/>
      <c r="P363" s="247"/>
      <c r="Q363" s="247"/>
      <c r="R363" s="134"/>
      <c r="T363" s="165" t="s">
        <v>3</v>
      </c>
      <c r="U363" s="40" t="s">
        <v>36</v>
      </c>
      <c r="V363" s="32"/>
      <c r="W363" s="166">
        <f>V363*K363</f>
        <v>0</v>
      </c>
      <c r="X363" s="166">
        <v>1.7589105581708099E-2</v>
      </c>
      <c r="Y363" s="166">
        <f>X363*K363</f>
        <v>5.2309999999999891E-2</v>
      </c>
      <c r="Z363" s="166">
        <v>0</v>
      </c>
      <c r="AA363" s="167">
        <f>Z363*K363</f>
        <v>0</v>
      </c>
      <c r="AR363" s="14" t="s">
        <v>247</v>
      </c>
      <c r="AT363" s="14" t="s">
        <v>217</v>
      </c>
      <c r="AU363" s="14" t="s">
        <v>80</v>
      </c>
      <c r="AY363" s="14" t="s">
        <v>216</v>
      </c>
      <c r="BE363" s="110">
        <f>IF(U363="základná",N363,0)</f>
        <v>0</v>
      </c>
      <c r="BF363" s="110">
        <f>IF(U363="znížená",N363,0)</f>
        <v>0</v>
      </c>
      <c r="BG363" s="110">
        <f>IF(U363="zákl. prenesená",N363,0)</f>
        <v>0</v>
      </c>
      <c r="BH363" s="110">
        <f>IF(U363="zníž. prenesená",N363,0)</f>
        <v>0</v>
      </c>
      <c r="BI363" s="110">
        <f>IF(U363="nulová",N363,0)</f>
        <v>0</v>
      </c>
      <c r="BJ363" s="14" t="s">
        <v>80</v>
      </c>
      <c r="BK363" s="110">
        <f>ROUND(L363*K363,2)</f>
        <v>0</v>
      </c>
      <c r="BL363" s="14" t="s">
        <v>247</v>
      </c>
      <c r="BM363" s="14" t="s">
        <v>605</v>
      </c>
    </row>
    <row r="364" spans="2:65" s="1" customFormat="1" ht="31.5" customHeight="1" x14ac:dyDescent="0.3">
      <c r="B364" s="132"/>
      <c r="C364" s="161" t="s">
        <v>639</v>
      </c>
      <c r="D364" s="161" t="s">
        <v>217</v>
      </c>
      <c r="E364" s="162"/>
      <c r="F364" s="246" t="s">
        <v>640</v>
      </c>
      <c r="G364" s="247"/>
      <c r="H364" s="247"/>
      <c r="I364" s="247"/>
      <c r="J364" s="163" t="s">
        <v>558</v>
      </c>
      <c r="K364" s="172">
        <v>0</v>
      </c>
      <c r="L364" s="233">
        <v>0</v>
      </c>
      <c r="M364" s="247"/>
      <c r="N364" s="248">
        <f>ROUND(L364*K364,2)</f>
        <v>0</v>
      </c>
      <c r="O364" s="247"/>
      <c r="P364" s="247"/>
      <c r="Q364" s="247"/>
      <c r="R364" s="134"/>
      <c r="T364" s="165" t="s">
        <v>3</v>
      </c>
      <c r="U364" s="40" t="s">
        <v>36</v>
      </c>
      <c r="V364" s="32"/>
      <c r="W364" s="166">
        <f>V364*K364</f>
        <v>0</v>
      </c>
      <c r="X364" s="166">
        <v>0</v>
      </c>
      <c r="Y364" s="166">
        <f>X364*K364</f>
        <v>0</v>
      </c>
      <c r="Z364" s="166">
        <v>0</v>
      </c>
      <c r="AA364" s="167">
        <f>Z364*K364</f>
        <v>0</v>
      </c>
      <c r="AR364" s="14" t="s">
        <v>247</v>
      </c>
      <c r="AT364" s="14" t="s">
        <v>217</v>
      </c>
      <c r="AU364" s="14" t="s">
        <v>80</v>
      </c>
      <c r="AY364" s="14" t="s">
        <v>216</v>
      </c>
      <c r="BE364" s="110">
        <f>IF(U364="základná",N364,0)</f>
        <v>0</v>
      </c>
      <c r="BF364" s="110">
        <f>IF(U364="znížená",N364,0)</f>
        <v>0</v>
      </c>
      <c r="BG364" s="110">
        <f>IF(U364="zákl. prenesená",N364,0)</f>
        <v>0</v>
      </c>
      <c r="BH364" s="110">
        <f>IF(U364="zníž. prenesená",N364,0)</f>
        <v>0</v>
      </c>
      <c r="BI364" s="110">
        <f>IF(U364="nulová",N364,0)</f>
        <v>0</v>
      </c>
      <c r="BJ364" s="14" t="s">
        <v>80</v>
      </c>
      <c r="BK364" s="110">
        <f>ROUND(L364*K364,2)</f>
        <v>0</v>
      </c>
      <c r="BL364" s="14" t="s">
        <v>247</v>
      </c>
      <c r="BM364" s="14" t="s">
        <v>607</v>
      </c>
    </row>
    <row r="365" spans="2:65" s="10" customFormat="1" ht="29.85" customHeight="1" x14ac:dyDescent="0.3">
      <c r="B365" s="150"/>
      <c r="C365" s="151"/>
      <c r="D365" s="160" t="s">
        <v>183</v>
      </c>
      <c r="E365" s="160"/>
      <c r="F365" s="160"/>
      <c r="G365" s="160"/>
      <c r="H365" s="160"/>
      <c r="I365" s="160"/>
      <c r="J365" s="160"/>
      <c r="K365" s="160"/>
      <c r="L365" s="160"/>
      <c r="M365" s="160"/>
      <c r="N365" s="242">
        <f>BK365</f>
        <v>0</v>
      </c>
      <c r="O365" s="243"/>
      <c r="P365" s="243"/>
      <c r="Q365" s="243"/>
      <c r="R365" s="153"/>
      <c r="T365" s="154"/>
      <c r="U365" s="151"/>
      <c r="V365" s="151"/>
      <c r="W365" s="155">
        <f>SUM(W366:W385)</f>
        <v>0</v>
      </c>
      <c r="X365" s="151"/>
      <c r="Y365" s="155">
        <f>SUM(Y366:Y385)</f>
        <v>2.3560599999999994</v>
      </c>
      <c r="Z365" s="151"/>
      <c r="AA365" s="156">
        <f>SUM(AA366:AA385)</f>
        <v>0</v>
      </c>
      <c r="AR365" s="157" t="s">
        <v>80</v>
      </c>
      <c r="AT365" s="158" t="s">
        <v>68</v>
      </c>
      <c r="AU365" s="158" t="s">
        <v>76</v>
      </c>
      <c r="AY365" s="157" t="s">
        <v>216</v>
      </c>
      <c r="BK365" s="159">
        <f>SUM(BK366:BK385)</f>
        <v>0</v>
      </c>
    </row>
    <row r="366" spans="2:65" s="1" customFormat="1" ht="31.5" customHeight="1" x14ac:dyDescent="0.3">
      <c r="B366" s="132"/>
      <c r="C366" s="161" t="s">
        <v>641</v>
      </c>
      <c r="D366" s="161" t="s">
        <v>217</v>
      </c>
      <c r="E366" s="162"/>
      <c r="F366" s="246" t="s">
        <v>642</v>
      </c>
      <c r="G366" s="247"/>
      <c r="H366" s="247"/>
      <c r="I366" s="247"/>
      <c r="J366" s="163" t="s">
        <v>262</v>
      </c>
      <c r="K366" s="164">
        <v>173.95699999999999</v>
      </c>
      <c r="L366" s="233">
        <v>0</v>
      </c>
      <c r="M366" s="247"/>
      <c r="N366" s="248">
        <f t="shared" ref="N366:N385" si="105">ROUND(L366*K366,2)</f>
        <v>0</v>
      </c>
      <c r="O366" s="247"/>
      <c r="P366" s="247"/>
      <c r="Q366" s="247"/>
      <c r="R366" s="134"/>
      <c r="T366" s="165" t="s">
        <v>3</v>
      </c>
      <c r="U366" s="40" t="s">
        <v>36</v>
      </c>
      <c r="V366" s="32"/>
      <c r="W366" s="166">
        <f t="shared" ref="W366:W385" si="106">V366*K366</f>
        <v>0</v>
      </c>
      <c r="X366" s="166">
        <v>6.4043987882062801E-3</v>
      </c>
      <c r="Y366" s="166">
        <f t="shared" ref="Y366:Y385" si="107">X366*K366</f>
        <v>1.1140899999999998</v>
      </c>
      <c r="Z366" s="166">
        <v>0</v>
      </c>
      <c r="AA366" s="167">
        <f t="shared" ref="AA366:AA385" si="108">Z366*K366</f>
        <v>0</v>
      </c>
      <c r="AR366" s="14" t="s">
        <v>247</v>
      </c>
      <c r="AT366" s="14" t="s">
        <v>217</v>
      </c>
      <c r="AU366" s="14" t="s">
        <v>80</v>
      </c>
      <c r="AY366" s="14" t="s">
        <v>216</v>
      </c>
      <c r="BE366" s="110">
        <f t="shared" ref="BE366:BE385" si="109">IF(U366="základná",N366,0)</f>
        <v>0</v>
      </c>
      <c r="BF366" s="110">
        <f t="shared" ref="BF366:BF385" si="110">IF(U366="znížená",N366,0)</f>
        <v>0</v>
      </c>
      <c r="BG366" s="110">
        <f t="shared" ref="BG366:BG385" si="111">IF(U366="zákl. prenesená",N366,0)</f>
        <v>0</v>
      </c>
      <c r="BH366" s="110">
        <f t="shared" ref="BH366:BH385" si="112">IF(U366="zníž. prenesená",N366,0)</f>
        <v>0</v>
      </c>
      <c r="BI366" s="110">
        <f t="shared" ref="BI366:BI385" si="113">IF(U366="nulová",N366,0)</f>
        <v>0</v>
      </c>
      <c r="BJ366" s="14" t="s">
        <v>80</v>
      </c>
      <c r="BK366" s="110">
        <f t="shared" ref="BK366:BK385" si="114">ROUND(L366*K366,2)</f>
        <v>0</v>
      </c>
      <c r="BL366" s="14" t="s">
        <v>247</v>
      </c>
      <c r="BM366" s="14" t="s">
        <v>609</v>
      </c>
    </row>
    <row r="367" spans="2:65" s="1" customFormat="1" ht="31.5" customHeight="1" x14ac:dyDescent="0.3">
      <c r="B367" s="132"/>
      <c r="C367" s="161" t="s">
        <v>643</v>
      </c>
      <c r="D367" s="161" t="s">
        <v>217</v>
      </c>
      <c r="E367" s="162"/>
      <c r="F367" s="246" t="s">
        <v>644</v>
      </c>
      <c r="G367" s="247"/>
      <c r="H367" s="247"/>
      <c r="I367" s="247"/>
      <c r="J367" s="163" t="s">
        <v>262</v>
      </c>
      <c r="K367" s="164">
        <v>1.875</v>
      </c>
      <c r="L367" s="233">
        <v>0</v>
      </c>
      <c r="M367" s="247"/>
      <c r="N367" s="248">
        <f t="shared" si="105"/>
        <v>0</v>
      </c>
      <c r="O367" s="247"/>
      <c r="P367" s="247"/>
      <c r="Q367" s="247"/>
      <c r="R367" s="134"/>
      <c r="T367" s="165" t="s">
        <v>3</v>
      </c>
      <c r="U367" s="40" t="s">
        <v>36</v>
      </c>
      <c r="V367" s="32"/>
      <c r="W367" s="166">
        <f t="shared" si="106"/>
        <v>0</v>
      </c>
      <c r="X367" s="166">
        <v>0</v>
      </c>
      <c r="Y367" s="166">
        <f t="shared" si="107"/>
        <v>0</v>
      </c>
      <c r="Z367" s="166">
        <v>0</v>
      </c>
      <c r="AA367" s="167">
        <f t="shared" si="108"/>
        <v>0</v>
      </c>
      <c r="AR367" s="14" t="s">
        <v>247</v>
      </c>
      <c r="AT367" s="14" t="s">
        <v>217</v>
      </c>
      <c r="AU367" s="14" t="s">
        <v>80</v>
      </c>
      <c r="AY367" s="14" t="s">
        <v>216</v>
      </c>
      <c r="BE367" s="110">
        <f t="shared" si="109"/>
        <v>0</v>
      </c>
      <c r="BF367" s="110">
        <f t="shared" si="110"/>
        <v>0</v>
      </c>
      <c r="BG367" s="110">
        <f t="shared" si="111"/>
        <v>0</v>
      </c>
      <c r="BH367" s="110">
        <f t="shared" si="112"/>
        <v>0</v>
      </c>
      <c r="BI367" s="110">
        <f t="shared" si="113"/>
        <v>0</v>
      </c>
      <c r="BJ367" s="14" t="s">
        <v>80</v>
      </c>
      <c r="BK367" s="110">
        <f t="shared" si="114"/>
        <v>0</v>
      </c>
      <c r="BL367" s="14" t="s">
        <v>247</v>
      </c>
      <c r="BM367" s="14" t="s">
        <v>611</v>
      </c>
    </row>
    <row r="368" spans="2:65" s="1" customFormat="1" ht="44.25" customHeight="1" x14ac:dyDescent="0.3">
      <c r="B368" s="132"/>
      <c r="C368" s="161" t="s">
        <v>645</v>
      </c>
      <c r="D368" s="161" t="s">
        <v>217</v>
      </c>
      <c r="E368" s="162"/>
      <c r="F368" s="246" t="s">
        <v>646</v>
      </c>
      <c r="G368" s="247"/>
      <c r="H368" s="247"/>
      <c r="I368" s="247"/>
      <c r="J368" s="163" t="s">
        <v>369</v>
      </c>
      <c r="K368" s="164">
        <v>15.9</v>
      </c>
      <c r="L368" s="233">
        <v>0</v>
      </c>
      <c r="M368" s="247"/>
      <c r="N368" s="248">
        <f t="shared" si="105"/>
        <v>0</v>
      </c>
      <c r="O368" s="247"/>
      <c r="P368" s="247"/>
      <c r="Q368" s="247"/>
      <c r="R368" s="134"/>
      <c r="T368" s="165" t="s">
        <v>3</v>
      </c>
      <c r="U368" s="40" t="s">
        <v>36</v>
      </c>
      <c r="V368" s="32"/>
      <c r="W368" s="166">
        <f t="shared" si="106"/>
        <v>0</v>
      </c>
      <c r="X368" s="166">
        <v>6.6037735849056606E-5</v>
      </c>
      <c r="Y368" s="166">
        <f t="shared" si="107"/>
        <v>1.0500000000000002E-3</v>
      </c>
      <c r="Z368" s="166">
        <v>0</v>
      </c>
      <c r="AA368" s="167">
        <f t="shared" si="108"/>
        <v>0</v>
      </c>
      <c r="AR368" s="14" t="s">
        <v>247</v>
      </c>
      <c r="AT368" s="14" t="s">
        <v>217</v>
      </c>
      <c r="AU368" s="14" t="s">
        <v>80</v>
      </c>
      <c r="AY368" s="14" t="s">
        <v>216</v>
      </c>
      <c r="BE368" s="110">
        <f t="shared" si="109"/>
        <v>0</v>
      </c>
      <c r="BF368" s="110">
        <f t="shared" si="110"/>
        <v>0</v>
      </c>
      <c r="BG368" s="110">
        <f t="shared" si="111"/>
        <v>0</v>
      </c>
      <c r="BH368" s="110">
        <f t="shared" si="112"/>
        <v>0</v>
      </c>
      <c r="BI368" s="110">
        <f t="shared" si="113"/>
        <v>0</v>
      </c>
      <c r="BJ368" s="14" t="s">
        <v>80</v>
      </c>
      <c r="BK368" s="110">
        <f t="shared" si="114"/>
        <v>0</v>
      </c>
      <c r="BL368" s="14" t="s">
        <v>247</v>
      </c>
      <c r="BM368" s="14" t="s">
        <v>613</v>
      </c>
    </row>
    <row r="369" spans="2:65" s="1" customFormat="1" ht="22.5" customHeight="1" x14ac:dyDescent="0.3">
      <c r="B369" s="132"/>
      <c r="C369" s="161" t="s">
        <v>647</v>
      </c>
      <c r="D369" s="161" t="s">
        <v>217</v>
      </c>
      <c r="E369" s="162"/>
      <c r="F369" s="246" t="s">
        <v>648</v>
      </c>
      <c r="G369" s="247"/>
      <c r="H369" s="247"/>
      <c r="I369" s="247"/>
      <c r="J369" s="163" t="s">
        <v>369</v>
      </c>
      <c r="K369" s="164">
        <v>14</v>
      </c>
      <c r="L369" s="233">
        <v>0</v>
      </c>
      <c r="M369" s="247"/>
      <c r="N369" s="248">
        <f t="shared" si="105"/>
        <v>0</v>
      </c>
      <c r="O369" s="247"/>
      <c r="P369" s="247"/>
      <c r="Q369" s="247"/>
      <c r="R369" s="134"/>
      <c r="T369" s="165" t="s">
        <v>3</v>
      </c>
      <c r="U369" s="40" t="s">
        <v>36</v>
      </c>
      <c r="V369" s="32"/>
      <c r="W369" s="166">
        <f t="shared" si="106"/>
        <v>0</v>
      </c>
      <c r="X369" s="166">
        <v>0</v>
      </c>
      <c r="Y369" s="166">
        <f t="shared" si="107"/>
        <v>0</v>
      </c>
      <c r="Z369" s="166">
        <v>0</v>
      </c>
      <c r="AA369" s="167">
        <f t="shared" si="108"/>
        <v>0</v>
      </c>
      <c r="AR369" s="14" t="s">
        <v>247</v>
      </c>
      <c r="AT369" s="14" t="s">
        <v>217</v>
      </c>
      <c r="AU369" s="14" t="s">
        <v>80</v>
      </c>
      <c r="AY369" s="14" t="s">
        <v>216</v>
      </c>
      <c r="BE369" s="110">
        <f t="shared" si="109"/>
        <v>0</v>
      </c>
      <c r="BF369" s="110">
        <f t="shared" si="110"/>
        <v>0</v>
      </c>
      <c r="BG369" s="110">
        <f t="shared" si="111"/>
        <v>0</v>
      </c>
      <c r="BH369" s="110">
        <f t="shared" si="112"/>
        <v>0</v>
      </c>
      <c r="BI369" s="110">
        <f t="shared" si="113"/>
        <v>0</v>
      </c>
      <c r="BJ369" s="14" t="s">
        <v>80</v>
      </c>
      <c r="BK369" s="110">
        <f t="shared" si="114"/>
        <v>0</v>
      </c>
      <c r="BL369" s="14" t="s">
        <v>247</v>
      </c>
      <c r="BM369" s="14" t="s">
        <v>615</v>
      </c>
    </row>
    <row r="370" spans="2:65" s="1" customFormat="1" ht="44.25" customHeight="1" x14ac:dyDescent="0.3">
      <c r="B370" s="132"/>
      <c r="C370" s="161" t="s">
        <v>649</v>
      </c>
      <c r="D370" s="161" t="s">
        <v>217</v>
      </c>
      <c r="E370" s="162"/>
      <c r="F370" s="246" t="s">
        <v>650</v>
      </c>
      <c r="G370" s="247"/>
      <c r="H370" s="247"/>
      <c r="I370" s="247"/>
      <c r="J370" s="163" t="s">
        <v>369</v>
      </c>
      <c r="K370" s="164">
        <v>13.6</v>
      </c>
      <c r="L370" s="233">
        <v>0</v>
      </c>
      <c r="M370" s="247"/>
      <c r="N370" s="248">
        <f t="shared" si="105"/>
        <v>0</v>
      </c>
      <c r="O370" s="247"/>
      <c r="P370" s="247"/>
      <c r="Q370" s="247"/>
      <c r="R370" s="134"/>
      <c r="T370" s="165" t="s">
        <v>3</v>
      </c>
      <c r="U370" s="40" t="s">
        <v>36</v>
      </c>
      <c r="V370" s="32"/>
      <c r="W370" s="166">
        <f t="shared" si="106"/>
        <v>0</v>
      </c>
      <c r="X370" s="166">
        <v>8.3823529411764699E-5</v>
      </c>
      <c r="Y370" s="166">
        <f t="shared" si="107"/>
        <v>1.14E-3</v>
      </c>
      <c r="Z370" s="166">
        <v>0</v>
      </c>
      <c r="AA370" s="167">
        <f t="shared" si="108"/>
        <v>0</v>
      </c>
      <c r="AR370" s="14" t="s">
        <v>247</v>
      </c>
      <c r="AT370" s="14" t="s">
        <v>217</v>
      </c>
      <c r="AU370" s="14" t="s">
        <v>80</v>
      </c>
      <c r="AY370" s="14" t="s">
        <v>216</v>
      </c>
      <c r="BE370" s="110">
        <f t="shared" si="109"/>
        <v>0</v>
      </c>
      <c r="BF370" s="110">
        <f t="shared" si="110"/>
        <v>0</v>
      </c>
      <c r="BG370" s="110">
        <f t="shared" si="111"/>
        <v>0</v>
      </c>
      <c r="BH370" s="110">
        <f t="shared" si="112"/>
        <v>0</v>
      </c>
      <c r="BI370" s="110">
        <f t="shared" si="113"/>
        <v>0</v>
      </c>
      <c r="BJ370" s="14" t="s">
        <v>80</v>
      </c>
      <c r="BK370" s="110">
        <f t="shared" si="114"/>
        <v>0</v>
      </c>
      <c r="BL370" s="14" t="s">
        <v>247</v>
      </c>
      <c r="BM370" s="14" t="s">
        <v>617</v>
      </c>
    </row>
    <row r="371" spans="2:65" s="1" customFormat="1" ht="44.25" customHeight="1" x14ac:dyDescent="0.3">
      <c r="B371" s="132"/>
      <c r="C371" s="161" t="s">
        <v>651</v>
      </c>
      <c r="D371" s="161" t="s">
        <v>217</v>
      </c>
      <c r="E371" s="162"/>
      <c r="F371" s="246" t="s">
        <v>652</v>
      </c>
      <c r="G371" s="247"/>
      <c r="H371" s="247"/>
      <c r="I371" s="247"/>
      <c r="J371" s="163" t="s">
        <v>369</v>
      </c>
      <c r="K371" s="164">
        <v>22.1</v>
      </c>
      <c r="L371" s="233">
        <v>0</v>
      </c>
      <c r="M371" s="247"/>
      <c r="N371" s="248">
        <f t="shared" si="105"/>
        <v>0</v>
      </c>
      <c r="O371" s="247"/>
      <c r="P371" s="247"/>
      <c r="Q371" s="247"/>
      <c r="R371" s="134"/>
      <c r="T371" s="165" t="s">
        <v>3</v>
      </c>
      <c r="U371" s="40" t="s">
        <v>36</v>
      </c>
      <c r="V371" s="32"/>
      <c r="W371" s="166">
        <f t="shared" si="106"/>
        <v>0</v>
      </c>
      <c r="X371" s="166">
        <v>1.4389140271493201E-4</v>
      </c>
      <c r="Y371" s="166">
        <f t="shared" si="107"/>
        <v>3.1799999999999975E-3</v>
      </c>
      <c r="Z371" s="166">
        <v>0</v>
      </c>
      <c r="AA371" s="167">
        <f t="shared" si="108"/>
        <v>0</v>
      </c>
      <c r="AR371" s="14" t="s">
        <v>247</v>
      </c>
      <c r="AT371" s="14" t="s">
        <v>217</v>
      </c>
      <c r="AU371" s="14" t="s">
        <v>80</v>
      </c>
      <c r="AY371" s="14" t="s">
        <v>216</v>
      </c>
      <c r="BE371" s="110">
        <f t="shared" si="109"/>
        <v>0</v>
      </c>
      <c r="BF371" s="110">
        <f t="shared" si="110"/>
        <v>0</v>
      </c>
      <c r="BG371" s="110">
        <f t="shared" si="111"/>
        <v>0</v>
      </c>
      <c r="BH371" s="110">
        <f t="shared" si="112"/>
        <v>0</v>
      </c>
      <c r="BI371" s="110">
        <f t="shared" si="113"/>
        <v>0</v>
      </c>
      <c r="BJ371" s="14" t="s">
        <v>80</v>
      </c>
      <c r="BK371" s="110">
        <f t="shared" si="114"/>
        <v>0</v>
      </c>
      <c r="BL371" s="14" t="s">
        <v>247</v>
      </c>
      <c r="BM371" s="14" t="s">
        <v>619</v>
      </c>
    </row>
    <row r="372" spans="2:65" s="1" customFormat="1" ht="31.5" customHeight="1" x14ac:dyDescent="0.3">
      <c r="B372" s="132"/>
      <c r="C372" s="161" t="s">
        <v>653</v>
      </c>
      <c r="D372" s="161" t="s">
        <v>217</v>
      </c>
      <c r="E372" s="162"/>
      <c r="F372" s="246" t="s">
        <v>654</v>
      </c>
      <c r="G372" s="247"/>
      <c r="H372" s="247"/>
      <c r="I372" s="247"/>
      <c r="J372" s="163" t="s">
        <v>369</v>
      </c>
      <c r="K372" s="164">
        <v>10</v>
      </c>
      <c r="L372" s="233">
        <v>0</v>
      </c>
      <c r="M372" s="247"/>
      <c r="N372" s="248">
        <f t="shared" si="105"/>
        <v>0</v>
      </c>
      <c r="O372" s="247"/>
      <c r="P372" s="247"/>
      <c r="Q372" s="247"/>
      <c r="R372" s="134"/>
      <c r="T372" s="165" t="s">
        <v>3</v>
      </c>
      <c r="U372" s="40" t="s">
        <v>36</v>
      </c>
      <c r="V372" s="32"/>
      <c r="W372" s="166">
        <f t="shared" si="106"/>
        <v>0</v>
      </c>
      <c r="X372" s="166">
        <v>6.4019999999999997E-3</v>
      </c>
      <c r="Y372" s="166">
        <f t="shared" si="107"/>
        <v>6.4019999999999994E-2</v>
      </c>
      <c r="Z372" s="166">
        <v>0</v>
      </c>
      <c r="AA372" s="167">
        <f t="shared" si="108"/>
        <v>0</v>
      </c>
      <c r="AR372" s="14" t="s">
        <v>247</v>
      </c>
      <c r="AT372" s="14" t="s">
        <v>217</v>
      </c>
      <c r="AU372" s="14" t="s">
        <v>80</v>
      </c>
      <c r="AY372" s="14" t="s">
        <v>216</v>
      </c>
      <c r="BE372" s="110">
        <f t="shared" si="109"/>
        <v>0</v>
      </c>
      <c r="BF372" s="110">
        <f t="shared" si="110"/>
        <v>0</v>
      </c>
      <c r="BG372" s="110">
        <f t="shared" si="111"/>
        <v>0</v>
      </c>
      <c r="BH372" s="110">
        <f t="shared" si="112"/>
        <v>0</v>
      </c>
      <c r="BI372" s="110">
        <f t="shared" si="113"/>
        <v>0</v>
      </c>
      <c r="BJ372" s="14" t="s">
        <v>80</v>
      </c>
      <c r="BK372" s="110">
        <f t="shared" si="114"/>
        <v>0</v>
      </c>
      <c r="BL372" s="14" t="s">
        <v>247</v>
      </c>
      <c r="BM372" s="14" t="s">
        <v>621</v>
      </c>
    </row>
    <row r="373" spans="2:65" s="1" customFormat="1" ht="31.5" customHeight="1" x14ac:dyDescent="0.3">
      <c r="B373" s="132"/>
      <c r="C373" s="161" t="s">
        <v>655</v>
      </c>
      <c r="D373" s="161" t="s">
        <v>217</v>
      </c>
      <c r="E373" s="162"/>
      <c r="F373" s="246" t="s">
        <v>656</v>
      </c>
      <c r="G373" s="247"/>
      <c r="H373" s="247"/>
      <c r="I373" s="247"/>
      <c r="J373" s="163" t="s">
        <v>369</v>
      </c>
      <c r="K373" s="164">
        <v>18.925000000000001</v>
      </c>
      <c r="L373" s="233">
        <v>0</v>
      </c>
      <c r="M373" s="247"/>
      <c r="N373" s="248">
        <f t="shared" si="105"/>
        <v>0</v>
      </c>
      <c r="O373" s="247"/>
      <c r="P373" s="247"/>
      <c r="Q373" s="247"/>
      <c r="R373" s="134"/>
      <c r="T373" s="165" t="s">
        <v>3</v>
      </c>
      <c r="U373" s="40" t="s">
        <v>36</v>
      </c>
      <c r="V373" s="32"/>
      <c r="W373" s="166">
        <f t="shared" si="106"/>
        <v>0</v>
      </c>
      <c r="X373" s="166">
        <v>3.22536327608983E-3</v>
      </c>
      <c r="Y373" s="166">
        <f t="shared" si="107"/>
        <v>6.1040000000000032E-2</v>
      </c>
      <c r="Z373" s="166">
        <v>0</v>
      </c>
      <c r="AA373" s="167">
        <f t="shared" si="108"/>
        <v>0</v>
      </c>
      <c r="AR373" s="14" t="s">
        <v>247</v>
      </c>
      <c r="AT373" s="14" t="s">
        <v>217</v>
      </c>
      <c r="AU373" s="14" t="s">
        <v>80</v>
      </c>
      <c r="AY373" s="14" t="s">
        <v>216</v>
      </c>
      <c r="BE373" s="110">
        <f t="shared" si="109"/>
        <v>0</v>
      </c>
      <c r="BF373" s="110">
        <f t="shared" si="110"/>
        <v>0</v>
      </c>
      <c r="BG373" s="110">
        <f t="shared" si="111"/>
        <v>0</v>
      </c>
      <c r="BH373" s="110">
        <f t="shared" si="112"/>
        <v>0</v>
      </c>
      <c r="BI373" s="110">
        <f t="shared" si="113"/>
        <v>0</v>
      </c>
      <c r="BJ373" s="14" t="s">
        <v>80</v>
      </c>
      <c r="BK373" s="110">
        <f t="shared" si="114"/>
        <v>0</v>
      </c>
      <c r="BL373" s="14" t="s">
        <v>247</v>
      </c>
      <c r="BM373" s="14" t="s">
        <v>623</v>
      </c>
    </row>
    <row r="374" spans="2:65" s="1" customFormat="1" ht="31.5" customHeight="1" x14ac:dyDescent="0.3">
      <c r="B374" s="132"/>
      <c r="C374" s="161" t="s">
        <v>657</v>
      </c>
      <c r="D374" s="161" t="s">
        <v>217</v>
      </c>
      <c r="E374" s="162"/>
      <c r="F374" s="246" t="s">
        <v>658</v>
      </c>
      <c r="G374" s="247"/>
      <c r="H374" s="247"/>
      <c r="I374" s="247"/>
      <c r="J374" s="163" t="s">
        <v>369</v>
      </c>
      <c r="K374" s="164">
        <v>15.5</v>
      </c>
      <c r="L374" s="233">
        <v>0</v>
      </c>
      <c r="M374" s="247"/>
      <c r="N374" s="248">
        <f t="shared" si="105"/>
        <v>0</v>
      </c>
      <c r="O374" s="247"/>
      <c r="P374" s="247"/>
      <c r="Q374" s="247"/>
      <c r="R374" s="134"/>
      <c r="T374" s="165" t="s">
        <v>3</v>
      </c>
      <c r="U374" s="40" t="s">
        <v>36</v>
      </c>
      <c r="V374" s="32"/>
      <c r="W374" s="166">
        <f t="shared" si="106"/>
        <v>0</v>
      </c>
      <c r="X374" s="166">
        <v>1.74470967741935E-2</v>
      </c>
      <c r="Y374" s="166">
        <f t="shared" si="107"/>
        <v>0.27042999999999923</v>
      </c>
      <c r="Z374" s="166">
        <v>0</v>
      </c>
      <c r="AA374" s="167">
        <f t="shared" si="108"/>
        <v>0</v>
      </c>
      <c r="AR374" s="14" t="s">
        <v>247</v>
      </c>
      <c r="AT374" s="14" t="s">
        <v>217</v>
      </c>
      <c r="AU374" s="14" t="s">
        <v>80</v>
      </c>
      <c r="AY374" s="14" t="s">
        <v>216</v>
      </c>
      <c r="BE374" s="110">
        <f t="shared" si="109"/>
        <v>0</v>
      </c>
      <c r="BF374" s="110">
        <f t="shared" si="110"/>
        <v>0</v>
      </c>
      <c r="BG374" s="110">
        <f t="shared" si="111"/>
        <v>0</v>
      </c>
      <c r="BH374" s="110">
        <f t="shared" si="112"/>
        <v>0</v>
      </c>
      <c r="BI374" s="110">
        <f t="shared" si="113"/>
        <v>0</v>
      </c>
      <c r="BJ374" s="14" t="s">
        <v>80</v>
      </c>
      <c r="BK374" s="110">
        <f t="shared" si="114"/>
        <v>0</v>
      </c>
      <c r="BL374" s="14" t="s">
        <v>247</v>
      </c>
      <c r="BM374" s="14" t="s">
        <v>625</v>
      </c>
    </row>
    <row r="375" spans="2:65" s="1" customFormat="1" ht="31.5" customHeight="1" x14ac:dyDescent="0.3">
      <c r="B375" s="132"/>
      <c r="C375" s="161" t="s">
        <v>659</v>
      </c>
      <c r="D375" s="161" t="s">
        <v>217</v>
      </c>
      <c r="E375" s="162"/>
      <c r="F375" s="246" t="s">
        <v>660</v>
      </c>
      <c r="G375" s="247"/>
      <c r="H375" s="247"/>
      <c r="I375" s="247"/>
      <c r="J375" s="163" t="s">
        <v>369</v>
      </c>
      <c r="K375" s="164">
        <v>8</v>
      </c>
      <c r="L375" s="233">
        <v>0</v>
      </c>
      <c r="M375" s="247"/>
      <c r="N375" s="248">
        <f t="shared" si="105"/>
        <v>0</v>
      </c>
      <c r="O375" s="247"/>
      <c r="P375" s="247"/>
      <c r="Q375" s="247"/>
      <c r="R375" s="134"/>
      <c r="T375" s="165" t="s">
        <v>3</v>
      </c>
      <c r="U375" s="40" t="s">
        <v>36</v>
      </c>
      <c r="V375" s="32"/>
      <c r="W375" s="166">
        <f t="shared" si="106"/>
        <v>0</v>
      </c>
      <c r="X375" s="166">
        <v>5.4799999999999996E-3</v>
      </c>
      <c r="Y375" s="166">
        <f t="shared" si="107"/>
        <v>4.3839999999999997E-2</v>
      </c>
      <c r="Z375" s="166">
        <v>0</v>
      </c>
      <c r="AA375" s="167">
        <f t="shared" si="108"/>
        <v>0</v>
      </c>
      <c r="AR375" s="14" t="s">
        <v>247</v>
      </c>
      <c r="AT375" s="14" t="s">
        <v>217</v>
      </c>
      <c r="AU375" s="14" t="s">
        <v>80</v>
      </c>
      <c r="AY375" s="14" t="s">
        <v>216</v>
      </c>
      <c r="BE375" s="110">
        <f t="shared" si="109"/>
        <v>0</v>
      </c>
      <c r="BF375" s="110">
        <f t="shared" si="110"/>
        <v>0</v>
      </c>
      <c r="BG375" s="110">
        <f t="shared" si="111"/>
        <v>0</v>
      </c>
      <c r="BH375" s="110">
        <f t="shared" si="112"/>
        <v>0</v>
      </c>
      <c r="BI375" s="110">
        <f t="shared" si="113"/>
        <v>0</v>
      </c>
      <c r="BJ375" s="14" t="s">
        <v>80</v>
      </c>
      <c r="BK375" s="110">
        <f t="shared" si="114"/>
        <v>0</v>
      </c>
      <c r="BL375" s="14" t="s">
        <v>247</v>
      </c>
      <c r="BM375" s="14" t="s">
        <v>627</v>
      </c>
    </row>
    <row r="376" spans="2:65" s="1" customFormat="1" ht="31.5" customHeight="1" x14ac:dyDescent="0.3">
      <c r="B376" s="132"/>
      <c r="C376" s="161" t="s">
        <v>661</v>
      </c>
      <c r="D376" s="161" t="s">
        <v>217</v>
      </c>
      <c r="E376" s="162"/>
      <c r="F376" s="246" t="s">
        <v>662</v>
      </c>
      <c r="G376" s="247"/>
      <c r="H376" s="247"/>
      <c r="I376" s="247"/>
      <c r="J376" s="163" t="s">
        <v>369</v>
      </c>
      <c r="K376" s="164">
        <v>8</v>
      </c>
      <c r="L376" s="233">
        <v>0</v>
      </c>
      <c r="M376" s="247"/>
      <c r="N376" s="248">
        <f t="shared" si="105"/>
        <v>0</v>
      </c>
      <c r="O376" s="247"/>
      <c r="P376" s="247"/>
      <c r="Q376" s="247"/>
      <c r="R376" s="134"/>
      <c r="T376" s="165" t="s">
        <v>3</v>
      </c>
      <c r="U376" s="40" t="s">
        <v>36</v>
      </c>
      <c r="V376" s="32"/>
      <c r="W376" s="166">
        <f t="shared" si="106"/>
        <v>0</v>
      </c>
      <c r="X376" s="166">
        <v>1.8249999999999999E-4</v>
      </c>
      <c r="Y376" s="166">
        <f t="shared" si="107"/>
        <v>1.4599999999999999E-3</v>
      </c>
      <c r="Z376" s="166">
        <v>0</v>
      </c>
      <c r="AA376" s="167">
        <f t="shared" si="108"/>
        <v>0</v>
      </c>
      <c r="AR376" s="14" t="s">
        <v>247</v>
      </c>
      <c r="AT376" s="14" t="s">
        <v>217</v>
      </c>
      <c r="AU376" s="14" t="s">
        <v>80</v>
      </c>
      <c r="AY376" s="14" t="s">
        <v>216</v>
      </c>
      <c r="BE376" s="110">
        <f t="shared" si="109"/>
        <v>0</v>
      </c>
      <c r="BF376" s="110">
        <f t="shared" si="110"/>
        <v>0</v>
      </c>
      <c r="BG376" s="110">
        <f t="shared" si="111"/>
        <v>0</v>
      </c>
      <c r="BH376" s="110">
        <f t="shared" si="112"/>
        <v>0</v>
      </c>
      <c r="BI376" s="110">
        <f t="shared" si="113"/>
        <v>0</v>
      </c>
      <c r="BJ376" s="14" t="s">
        <v>80</v>
      </c>
      <c r="BK376" s="110">
        <f t="shared" si="114"/>
        <v>0</v>
      </c>
      <c r="BL376" s="14" t="s">
        <v>247</v>
      </c>
      <c r="BM376" s="14" t="s">
        <v>629</v>
      </c>
    </row>
    <row r="377" spans="2:65" s="1" customFormat="1" ht="31.5" customHeight="1" x14ac:dyDescent="0.3">
      <c r="B377" s="132"/>
      <c r="C377" s="161" t="s">
        <v>663</v>
      </c>
      <c r="D377" s="161" t="s">
        <v>217</v>
      </c>
      <c r="E377" s="162"/>
      <c r="F377" s="246" t="s">
        <v>664</v>
      </c>
      <c r="G377" s="247"/>
      <c r="H377" s="247"/>
      <c r="I377" s="247"/>
      <c r="J377" s="163" t="s">
        <v>369</v>
      </c>
      <c r="K377" s="164">
        <v>24.44</v>
      </c>
      <c r="L377" s="233">
        <v>0</v>
      </c>
      <c r="M377" s="247"/>
      <c r="N377" s="248">
        <f t="shared" si="105"/>
        <v>0</v>
      </c>
      <c r="O377" s="247"/>
      <c r="P377" s="247"/>
      <c r="Q377" s="247"/>
      <c r="R377" s="134"/>
      <c r="T377" s="165" t="s">
        <v>3</v>
      </c>
      <c r="U377" s="40" t="s">
        <v>36</v>
      </c>
      <c r="V377" s="32"/>
      <c r="W377" s="166">
        <f t="shared" si="106"/>
        <v>0</v>
      </c>
      <c r="X377" s="166">
        <v>2.3600654664484499E-3</v>
      </c>
      <c r="Y377" s="166">
        <f t="shared" si="107"/>
        <v>5.768000000000012E-2</v>
      </c>
      <c r="Z377" s="166">
        <v>0</v>
      </c>
      <c r="AA377" s="167">
        <f t="shared" si="108"/>
        <v>0</v>
      </c>
      <c r="AR377" s="14" t="s">
        <v>247</v>
      </c>
      <c r="AT377" s="14" t="s">
        <v>217</v>
      </c>
      <c r="AU377" s="14" t="s">
        <v>80</v>
      </c>
      <c r="AY377" s="14" t="s">
        <v>216</v>
      </c>
      <c r="BE377" s="110">
        <f t="shared" si="109"/>
        <v>0</v>
      </c>
      <c r="BF377" s="110">
        <f t="shared" si="110"/>
        <v>0</v>
      </c>
      <c r="BG377" s="110">
        <f t="shared" si="111"/>
        <v>0</v>
      </c>
      <c r="BH377" s="110">
        <f t="shared" si="112"/>
        <v>0</v>
      </c>
      <c r="BI377" s="110">
        <f t="shared" si="113"/>
        <v>0</v>
      </c>
      <c r="BJ377" s="14" t="s">
        <v>80</v>
      </c>
      <c r="BK377" s="110">
        <f t="shared" si="114"/>
        <v>0</v>
      </c>
      <c r="BL377" s="14" t="s">
        <v>247</v>
      </c>
      <c r="BM377" s="14" t="s">
        <v>631</v>
      </c>
    </row>
    <row r="378" spans="2:65" s="1" customFormat="1" ht="31.5" customHeight="1" x14ac:dyDescent="0.3">
      <c r="B378" s="132"/>
      <c r="C378" s="161" t="s">
        <v>665</v>
      </c>
      <c r="D378" s="161" t="s">
        <v>217</v>
      </c>
      <c r="E378" s="162"/>
      <c r="F378" s="246" t="s">
        <v>666</v>
      </c>
      <c r="G378" s="247"/>
      <c r="H378" s="247"/>
      <c r="I378" s="247"/>
      <c r="J378" s="163" t="s">
        <v>369</v>
      </c>
      <c r="K378" s="164">
        <v>49.8</v>
      </c>
      <c r="L378" s="233">
        <v>0</v>
      </c>
      <c r="M378" s="247"/>
      <c r="N378" s="248">
        <f t="shared" si="105"/>
        <v>0</v>
      </c>
      <c r="O378" s="247"/>
      <c r="P378" s="247"/>
      <c r="Q378" s="247"/>
      <c r="R378" s="134"/>
      <c r="T378" s="165" t="s">
        <v>3</v>
      </c>
      <c r="U378" s="40" t="s">
        <v>36</v>
      </c>
      <c r="V378" s="32"/>
      <c r="W378" s="166">
        <f t="shared" si="106"/>
        <v>0</v>
      </c>
      <c r="X378" s="166">
        <v>1.9150602409638601E-3</v>
      </c>
      <c r="Y378" s="166">
        <f t="shared" si="107"/>
        <v>9.5370000000000232E-2</v>
      </c>
      <c r="Z378" s="166">
        <v>0</v>
      </c>
      <c r="AA378" s="167">
        <f t="shared" si="108"/>
        <v>0</v>
      </c>
      <c r="AR378" s="14" t="s">
        <v>247</v>
      </c>
      <c r="AT378" s="14" t="s">
        <v>217</v>
      </c>
      <c r="AU378" s="14" t="s">
        <v>80</v>
      </c>
      <c r="AY378" s="14" t="s">
        <v>216</v>
      </c>
      <c r="BE378" s="110">
        <f t="shared" si="109"/>
        <v>0</v>
      </c>
      <c r="BF378" s="110">
        <f t="shared" si="110"/>
        <v>0</v>
      </c>
      <c r="BG378" s="110">
        <f t="shared" si="111"/>
        <v>0</v>
      </c>
      <c r="BH378" s="110">
        <f t="shared" si="112"/>
        <v>0</v>
      </c>
      <c r="BI378" s="110">
        <f t="shared" si="113"/>
        <v>0</v>
      </c>
      <c r="BJ378" s="14" t="s">
        <v>80</v>
      </c>
      <c r="BK378" s="110">
        <f t="shared" si="114"/>
        <v>0</v>
      </c>
      <c r="BL378" s="14" t="s">
        <v>247</v>
      </c>
      <c r="BM378" s="14" t="s">
        <v>633</v>
      </c>
    </row>
    <row r="379" spans="2:65" s="1" customFormat="1" ht="31.5" customHeight="1" x14ac:dyDescent="0.3">
      <c r="B379" s="132"/>
      <c r="C379" s="161" t="s">
        <v>667</v>
      </c>
      <c r="D379" s="161" t="s">
        <v>217</v>
      </c>
      <c r="E379" s="162"/>
      <c r="F379" s="246" t="s">
        <v>668</v>
      </c>
      <c r="G379" s="247"/>
      <c r="H379" s="247"/>
      <c r="I379" s="247"/>
      <c r="J379" s="163" t="s">
        <v>369</v>
      </c>
      <c r="K379" s="164">
        <v>13.6</v>
      </c>
      <c r="L379" s="233">
        <v>0</v>
      </c>
      <c r="M379" s="247"/>
      <c r="N379" s="248">
        <f t="shared" si="105"/>
        <v>0</v>
      </c>
      <c r="O379" s="247"/>
      <c r="P379" s="247"/>
      <c r="Q379" s="247"/>
      <c r="R379" s="134"/>
      <c r="T379" s="165" t="s">
        <v>3</v>
      </c>
      <c r="U379" s="40" t="s">
        <v>36</v>
      </c>
      <c r="V379" s="32"/>
      <c r="W379" s="166">
        <f t="shared" si="106"/>
        <v>0</v>
      </c>
      <c r="X379" s="166">
        <v>3.0904411764705901E-3</v>
      </c>
      <c r="Y379" s="166">
        <f t="shared" si="107"/>
        <v>4.2030000000000026E-2</v>
      </c>
      <c r="Z379" s="166">
        <v>0</v>
      </c>
      <c r="AA379" s="167">
        <f t="shared" si="108"/>
        <v>0</v>
      </c>
      <c r="AR379" s="14" t="s">
        <v>247</v>
      </c>
      <c r="AT379" s="14" t="s">
        <v>217</v>
      </c>
      <c r="AU379" s="14" t="s">
        <v>80</v>
      </c>
      <c r="AY379" s="14" t="s">
        <v>216</v>
      </c>
      <c r="BE379" s="110">
        <f t="shared" si="109"/>
        <v>0</v>
      </c>
      <c r="BF379" s="110">
        <f t="shared" si="110"/>
        <v>0</v>
      </c>
      <c r="BG379" s="110">
        <f t="shared" si="111"/>
        <v>0</v>
      </c>
      <c r="BH379" s="110">
        <f t="shared" si="112"/>
        <v>0</v>
      </c>
      <c r="BI379" s="110">
        <f t="shared" si="113"/>
        <v>0</v>
      </c>
      <c r="BJ379" s="14" t="s">
        <v>80</v>
      </c>
      <c r="BK379" s="110">
        <f t="shared" si="114"/>
        <v>0</v>
      </c>
      <c r="BL379" s="14" t="s">
        <v>247</v>
      </c>
      <c r="BM379" s="14" t="s">
        <v>635</v>
      </c>
    </row>
    <row r="380" spans="2:65" s="1" customFormat="1" ht="31.5" customHeight="1" x14ac:dyDescent="0.3">
      <c r="B380" s="132"/>
      <c r="C380" s="161" t="s">
        <v>669</v>
      </c>
      <c r="D380" s="161" t="s">
        <v>217</v>
      </c>
      <c r="E380" s="162"/>
      <c r="F380" s="246" t="s">
        <v>670</v>
      </c>
      <c r="G380" s="247"/>
      <c r="H380" s="247"/>
      <c r="I380" s="247"/>
      <c r="J380" s="163" t="s">
        <v>369</v>
      </c>
      <c r="K380" s="164">
        <v>24.5</v>
      </c>
      <c r="L380" s="233">
        <v>0</v>
      </c>
      <c r="M380" s="247"/>
      <c r="N380" s="248">
        <f t="shared" si="105"/>
        <v>0</v>
      </c>
      <c r="O380" s="247"/>
      <c r="P380" s="247"/>
      <c r="Q380" s="247"/>
      <c r="R380" s="134"/>
      <c r="T380" s="165" t="s">
        <v>3</v>
      </c>
      <c r="U380" s="40" t="s">
        <v>36</v>
      </c>
      <c r="V380" s="32"/>
      <c r="W380" s="166">
        <f t="shared" si="106"/>
        <v>0</v>
      </c>
      <c r="X380" s="166">
        <v>4.6212244897959201E-3</v>
      </c>
      <c r="Y380" s="166">
        <f t="shared" si="107"/>
        <v>0.11322000000000004</v>
      </c>
      <c r="Z380" s="166">
        <v>0</v>
      </c>
      <c r="AA380" s="167">
        <f t="shared" si="108"/>
        <v>0</v>
      </c>
      <c r="AR380" s="14" t="s">
        <v>247</v>
      </c>
      <c r="AT380" s="14" t="s">
        <v>217</v>
      </c>
      <c r="AU380" s="14" t="s">
        <v>80</v>
      </c>
      <c r="AY380" s="14" t="s">
        <v>216</v>
      </c>
      <c r="BE380" s="110">
        <f t="shared" si="109"/>
        <v>0</v>
      </c>
      <c r="BF380" s="110">
        <f t="shared" si="110"/>
        <v>0</v>
      </c>
      <c r="BG380" s="110">
        <f t="shared" si="111"/>
        <v>0</v>
      </c>
      <c r="BH380" s="110">
        <f t="shared" si="112"/>
        <v>0</v>
      </c>
      <c r="BI380" s="110">
        <f t="shared" si="113"/>
        <v>0</v>
      </c>
      <c r="BJ380" s="14" t="s">
        <v>80</v>
      </c>
      <c r="BK380" s="110">
        <f t="shared" si="114"/>
        <v>0</v>
      </c>
      <c r="BL380" s="14" t="s">
        <v>247</v>
      </c>
      <c r="BM380" s="14" t="s">
        <v>637</v>
      </c>
    </row>
    <row r="381" spans="2:65" s="1" customFormat="1" ht="31.5" customHeight="1" x14ac:dyDescent="0.3">
      <c r="B381" s="132"/>
      <c r="C381" s="161" t="s">
        <v>671</v>
      </c>
      <c r="D381" s="161" t="s">
        <v>217</v>
      </c>
      <c r="E381" s="162"/>
      <c r="F381" s="246" t="s">
        <v>672</v>
      </c>
      <c r="G381" s="247"/>
      <c r="H381" s="247"/>
      <c r="I381" s="247"/>
      <c r="J381" s="163" t="s">
        <v>369</v>
      </c>
      <c r="K381" s="164">
        <v>55.15</v>
      </c>
      <c r="L381" s="233">
        <v>0</v>
      </c>
      <c r="M381" s="247"/>
      <c r="N381" s="248">
        <f t="shared" si="105"/>
        <v>0</v>
      </c>
      <c r="O381" s="247"/>
      <c r="P381" s="247"/>
      <c r="Q381" s="247"/>
      <c r="R381" s="134"/>
      <c r="T381" s="165" t="s">
        <v>3</v>
      </c>
      <c r="U381" s="40" t="s">
        <v>36</v>
      </c>
      <c r="V381" s="32"/>
      <c r="W381" s="166">
        <f t="shared" si="106"/>
        <v>0</v>
      </c>
      <c r="X381" s="166">
        <v>5.5113327289211204E-3</v>
      </c>
      <c r="Y381" s="166">
        <f t="shared" si="107"/>
        <v>0.30394999999999978</v>
      </c>
      <c r="Z381" s="166">
        <v>0</v>
      </c>
      <c r="AA381" s="167">
        <f t="shared" si="108"/>
        <v>0</v>
      </c>
      <c r="AR381" s="14" t="s">
        <v>247</v>
      </c>
      <c r="AT381" s="14" t="s">
        <v>217</v>
      </c>
      <c r="AU381" s="14" t="s">
        <v>80</v>
      </c>
      <c r="AY381" s="14" t="s">
        <v>216</v>
      </c>
      <c r="BE381" s="110">
        <f t="shared" si="109"/>
        <v>0</v>
      </c>
      <c r="BF381" s="110">
        <f t="shared" si="110"/>
        <v>0</v>
      </c>
      <c r="BG381" s="110">
        <f t="shared" si="111"/>
        <v>0</v>
      </c>
      <c r="BH381" s="110">
        <f t="shared" si="112"/>
        <v>0</v>
      </c>
      <c r="BI381" s="110">
        <f t="shared" si="113"/>
        <v>0</v>
      </c>
      <c r="BJ381" s="14" t="s">
        <v>80</v>
      </c>
      <c r="BK381" s="110">
        <f t="shared" si="114"/>
        <v>0</v>
      </c>
      <c r="BL381" s="14" t="s">
        <v>247</v>
      </c>
      <c r="BM381" s="14" t="s">
        <v>639</v>
      </c>
    </row>
    <row r="382" spans="2:65" s="1" customFormat="1" ht="31.5" customHeight="1" x14ac:dyDescent="0.3">
      <c r="B382" s="132"/>
      <c r="C382" s="161" t="s">
        <v>673</v>
      </c>
      <c r="D382" s="161" t="s">
        <v>217</v>
      </c>
      <c r="E382" s="162"/>
      <c r="F382" s="246" t="s">
        <v>674</v>
      </c>
      <c r="G382" s="247"/>
      <c r="H382" s="247"/>
      <c r="I382" s="247"/>
      <c r="J382" s="163" t="s">
        <v>369</v>
      </c>
      <c r="K382" s="164">
        <v>26.1</v>
      </c>
      <c r="L382" s="233">
        <v>0</v>
      </c>
      <c r="M382" s="247"/>
      <c r="N382" s="248">
        <f t="shared" si="105"/>
        <v>0</v>
      </c>
      <c r="O382" s="247"/>
      <c r="P382" s="247"/>
      <c r="Q382" s="247"/>
      <c r="R382" s="134"/>
      <c r="T382" s="165" t="s">
        <v>3</v>
      </c>
      <c r="U382" s="40" t="s">
        <v>36</v>
      </c>
      <c r="V382" s="32"/>
      <c r="W382" s="166">
        <f t="shared" si="106"/>
        <v>0</v>
      </c>
      <c r="X382" s="166">
        <v>6.40191570881226E-3</v>
      </c>
      <c r="Y382" s="166">
        <f t="shared" si="107"/>
        <v>0.16708999999999999</v>
      </c>
      <c r="Z382" s="166">
        <v>0</v>
      </c>
      <c r="AA382" s="167">
        <f t="shared" si="108"/>
        <v>0</v>
      </c>
      <c r="AR382" s="14" t="s">
        <v>247</v>
      </c>
      <c r="AT382" s="14" t="s">
        <v>217</v>
      </c>
      <c r="AU382" s="14" t="s">
        <v>80</v>
      </c>
      <c r="AY382" s="14" t="s">
        <v>216</v>
      </c>
      <c r="BE382" s="110">
        <f t="shared" si="109"/>
        <v>0</v>
      </c>
      <c r="BF382" s="110">
        <f t="shared" si="110"/>
        <v>0</v>
      </c>
      <c r="BG382" s="110">
        <f t="shared" si="111"/>
        <v>0</v>
      </c>
      <c r="BH382" s="110">
        <f t="shared" si="112"/>
        <v>0</v>
      </c>
      <c r="BI382" s="110">
        <f t="shared" si="113"/>
        <v>0</v>
      </c>
      <c r="BJ382" s="14" t="s">
        <v>80</v>
      </c>
      <c r="BK382" s="110">
        <f t="shared" si="114"/>
        <v>0</v>
      </c>
      <c r="BL382" s="14" t="s">
        <v>247</v>
      </c>
      <c r="BM382" s="14" t="s">
        <v>641</v>
      </c>
    </row>
    <row r="383" spans="2:65" s="1" customFormat="1" ht="31.5" customHeight="1" x14ac:dyDescent="0.3">
      <c r="B383" s="132"/>
      <c r="C383" s="161" t="s">
        <v>675</v>
      </c>
      <c r="D383" s="161" t="s">
        <v>217</v>
      </c>
      <c r="E383" s="162"/>
      <c r="F383" s="246" t="s">
        <v>676</v>
      </c>
      <c r="G383" s="247"/>
      <c r="H383" s="247"/>
      <c r="I383" s="247"/>
      <c r="J383" s="163" t="s">
        <v>369</v>
      </c>
      <c r="K383" s="164">
        <v>9</v>
      </c>
      <c r="L383" s="233">
        <v>0</v>
      </c>
      <c r="M383" s="247"/>
      <c r="N383" s="248">
        <f t="shared" si="105"/>
        <v>0</v>
      </c>
      <c r="O383" s="247"/>
      <c r="P383" s="247"/>
      <c r="Q383" s="247"/>
      <c r="R383" s="134"/>
      <c r="T383" s="165" t="s">
        <v>3</v>
      </c>
      <c r="U383" s="40" t="s">
        <v>36</v>
      </c>
      <c r="V383" s="32"/>
      <c r="W383" s="166">
        <f t="shared" si="106"/>
        <v>0</v>
      </c>
      <c r="X383" s="166">
        <v>7.1111111111111104E-4</v>
      </c>
      <c r="Y383" s="166">
        <f t="shared" si="107"/>
        <v>6.3999999999999994E-3</v>
      </c>
      <c r="Z383" s="166">
        <v>0</v>
      </c>
      <c r="AA383" s="167">
        <f t="shared" si="108"/>
        <v>0</v>
      </c>
      <c r="AR383" s="14" t="s">
        <v>247</v>
      </c>
      <c r="AT383" s="14" t="s">
        <v>217</v>
      </c>
      <c r="AU383" s="14" t="s">
        <v>80</v>
      </c>
      <c r="AY383" s="14" t="s">
        <v>216</v>
      </c>
      <c r="BE383" s="110">
        <f t="shared" si="109"/>
        <v>0</v>
      </c>
      <c r="BF383" s="110">
        <f t="shared" si="110"/>
        <v>0</v>
      </c>
      <c r="BG383" s="110">
        <f t="shared" si="111"/>
        <v>0</v>
      </c>
      <c r="BH383" s="110">
        <f t="shared" si="112"/>
        <v>0</v>
      </c>
      <c r="BI383" s="110">
        <f t="shared" si="113"/>
        <v>0</v>
      </c>
      <c r="BJ383" s="14" t="s">
        <v>80</v>
      </c>
      <c r="BK383" s="110">
        <f t="shared" si="114"/>
        <v>0</v>
      </c>
      <c r="BL383" s="14" t="s">
        <v>247</v>
      </c>
      <c r="BM383" s="14" t="s">
        <v>643</v>
      </c>
    </row>
    <row r="384" spans="2:65" s="1" customFormat="1" ht="31.5" customHeight="1" x14ac:dyDescent="0.3">
      <c r="B384" s="132"/>
      <c r="C384" s="161" t="s">
        <v>677</v>
      </c>
      <c r="D384" s="161" t="s">
        <v>217</v>
      </c>
      <c r="E384" s="162"/>
      <c r="F384" s="246" t="s">
        <v>678</v>
      </c>
      <c r="G384" s="247"/>
      <c r="H384" s="247"/>
      <c r="I384" s="247"/>
      <c r="J384" s="163" t="s">
        <v>369</v>
      </c>
      <c r="K384" s="164">
        <v>11.1</v>
      </c>
      <c r="L384" s="233">
        <v>0</v>
      </c>
      <c r="M384" s="247"/>
      <c r="N384" s="248">
        <f t="shared" si="105"/>
        <v>0</v>
      </c>
      <c r="O384" s="247"/>
      <c r="P384" s="247"/>
      <c r="Q384" s="247"/>
      <c r="R384" s="134"/>
      <c r="T384" s="165" t="s">
        <v>3</v>
      </c>
      <c r="U384" s="40" t="s">
        <v>36</v>
      </c>
      <c r="V384" s="32"/>
      <c r="W384" s="166">
        <f t="shared" si="106"/>
        <v>0</v>
      </c>
      <c r="X384" s="166">
        <v>9.0720720720720695E-4</v>
      </c>
      <c r="Y384" s="166">
        <f t="shared" si="107"/>
        <v>1.0069999999999997E-2</v>
      </c>
      <c r="Z384" s="166">
        <v>0</v>
      </c>
      <c r="AA384" s="167">
        <f t="shared" si="108"/>
        <v>0</v>
      </c>
      <c r="AR384" s="14" t="s">
        <v>247</v>
      </c>
      <c r="AT384" s="14" t="s">
        <v>217</v>
      </c>
      <c r="AU384" s="14" t="s">
        <v>80</v>
      </c>
      <c r="AY384" s="14" t="s">
        <v>216</v>
      </c>
      <c r="BE384" s="110">
        <f t="shared" si="109"/>
        <v>0</v>
      </c>
      <c r="BF384" s="110">
        <f t="shared" si="110"/>
        <v>0</v>
      </c>
      <c r="BG384" s="110">
        <f t="shared" si="111"/>
        <v>0</v>
      </c>
      <c r="BH384" s="110">
        <f t="shared" si="112"/>
        <v>0</v>
      </c>
      <c r="BI384" s="110">
        <f t="shared" si="113"/>
        <v>0</v>
      </c>
      <c r="BJ384" s="14" t="s">
        <v>80</v>
      </c>
      <c r="BK384" s="110">
        <f t="shared" si="114"/>
        <v>0</v>
      </c>
      <c r="BL384" s="14" t="s">
        <v>247</v>
      </c>
      <c r="BM384" s="14" t="s">
        <v>645</v>
      </c>
    </row>
    <row r="385" spans="2:65" s="1" customFormat="1" ht="31.5" customHeight="1" x14ac:dyDescent="0.3">
      <c r="B385" s="132"/>
      <c r="C385" s="161" t="s">
        <v>679</v>
      </c>
      <c r="D385" s="161" t="s">
        <v>217</v>
      </c>
      <c r="E385" s="162"/>
      <c r="F385" s="246" t="s">
        <v>680</v>
      </c>
      <c r="G385" s="247"/>
      <c r="H385" s="247"/>
      <c r="I385" s="247"/>
      <c r="J385" s="163" t="s">
        <v>558</v>
      </c>
      <c r="K385" s="172">
        <v>0</v>
      </c>
      <c r="L385" s="233">
        <v>0</v>
      </c>
      <c r="M385" s="247"/>
      <c r="N385" s="248">
        <f t="shared" si="105"/>
        <v>0</v>
      </c>
      <c r="O385" s="247"/>
      <c r="P385" s="247"/>
      <c r="Q385" s="247"/>
      <c r="R385" s="134"/>
      <c r="T385" s="165" t="s">
        <v>3</v>
      </c>
      <c r="U385" s="40" t="s">
        <v>36</v>
      </c>
      <c r="V385" s="32"/>
      <c r="W385" s="166">
        <f t="shared" si="106"/>
        <v>0</v>
      </c>
      <c r="X385" s="166">
        <v>0</v>
      </c>
      <c r="Y385" s="166">
        <f t="shared" si="107"/>
        <v>0</v>
      </c>
      <c r="Z385" s="166">
        <v>0</v>
      </c>
      <c r="AA385" s="167">
        <f t="shared" si="108"/>
        <v>0</v>
      </c>
      <c r="AR385" s="14" t="s">
        <v>247</v>
      </c>
      <c r="AT385" s="14" t="s">
        <v>217</v>
      </c>
      <c r="AU385" s="14" t="s">
        <v>80</v>
      </c>
      <c r="AY385" s="14" t="s">
        <v>216</v>
      </c>
      <c r="BE385" s="110">
        <f t="shared" si="109"/>
        <v>0</v>
      </c>
      <c r="BF385" s="110">
        <f t="shared" si="110"/>
        <v>0</v>
      </c>
      <c r="BG385" s="110">
        <f t="shared" si="111"/>
        <v>0</v>
      </c>
      <c r="BH385" s="110">
        <f t="shared" si="112"/>
        <v>0</v>
      </c>
      <c r="BI385" s="110">
        <f t="shared" si="113"/>
        <v>0</v>
      </c>
      <c r="BJ385" s="14" t="s">
        <v>80</v>
      </c>
      <c r="BK385" s="110">
        <f t="shared" si="114"/>
        <v>0</v>
      </c>
      <c r="BL385" s="14" t="s">
        <v>247</v>
      </c>
      <c r="BM385" s="14" t="s">
        <v>647</v>
      </c>
    </row>
    <row r="386" spans="2:65" s="10" customFormat="1" ht="29.85" customHeight="1" x14ac:dyDescent="0.3">
      <c r="B386" s="150"/>
      <c r="C386" s="151"/>
      <c r="D386" s="160" t="s">
        <v>184</v>
      </c>
      <c r="E386" s="160"/>
      <c r="F386" s="160"/>
      <c r="G386" s="160"/>
      <c r="H386" s="160"/>
      <c r="I386" s="160"/>
      <c r="J386" s="160"/>
      <c r="K386" s="160"/>
      <c r="L386" s="160"/>
      <c r="M386" s="160"/>
      <c r="N386" s="242">
        <f>BK386</f>
        <v>0</v>
      </c>
      <c r="O386" s="243"/>
      <c r="P386" s="243"/>
      <c r="Q386" s="243"/>
      <c r="R386" s="153"/>
      <c r="T386" s="154"/>
      <c r="U386" s="151"/>
      <c r="V386" s="151"/>
      <c r="W386" s="155">
        <f>SUM(W387:W388)</f>
        <v>0</v>
      </c>
      <c r="X386" s="151"/>
      <c r="Y386" s="155">
        <f>SUM(Y387:Y388)</f>
        <v>4.4570000000000082E-2</v>
      </c>
      <c r="Z386" s="151"/>
      <c r="AA386" s="156">
        <f>SUM(AA387:AA388)</f>
        <v>0</v>
      </c>
      <c r="AR386" s="157" t="s">
        <v>80</v>
      </c>
      <c r="AT386" s="158" t="s">
        <v>68</v>
      </c>
      <c r="AU386" s="158" t="s">
        <v>76</v>
      </c>
      <c r="AY386" s="157" t="s">
        <v>216</v>
      </c>
      <c r="BK386" s="159">
        <f>SUM(BK387:BK388)</f>
        <v>0</v>
      </c>
    </row>
    <row r="387" spans="2:65" s="1" customFormat="1" ht="22.5" customHeight="1" x14ac:dyDescent="0.3">
      <c r="B387" s="132"/>
      <c r="C387" s="161" t="s">
        <v>681</v>
      </c>
      <c r="D387" s="161" t="s">
        <v>217</v>
      </c>
      <c r="E387" s="162"/>
      <c r="F387" s="246" t="s">
        <v>682</v>
      </c>
      <c r="G387" s="247"/>
      <c r="H387" s="247"/>
      <c r="I387" s="247"/>
      <c r="J387" s="163" t="s">
        <v>262</v>
      </c>
      <c r="K387" s="164">
        <v>173.95699999999999</v>
      </c>
      <c r="L387" s="233">
        <v>0</v>
      </c>
      <c r="M387" s="247"/>
      <c r="N387" s="248">
        <f>ROUND(L387*K387,2)</f>
        <v>0</v>
      </c>
      <c r="O387" s="247"/>
      <c r="P387" s="247"/>
      <c r="Q387" s="247"/>
      <c r="R387" s="134"/>
      <c r="T387" s="165" t="s">
        <v>3</v>
      </c>
      <c r="U387" s="40" t="s">
        <v>36</v>
      </c>
      <c r="V387" s="32"/>
      <c r="W387" s="166">
        <f>V387*K387</f>
        <v>0</v>
      </c>
      <c r="X387" s="166">
        <v>2.5621274222940198E-4</v>
      </c>
      <c r="Y387" s="166">
        <f>X387*K387</f>
        <v>4.4570000000000082E-2</v>
      </c>
      <c r="Z387" s="166">
        <v>0</v>
      </c>
      <c r="AA387" s="167">
        <f>Z387*K387</f>
        <v>0</v>
      </c>
      <c r="AR387" s="14" t="s">
        <v>247</v>
      </c>
      <c r="AT387" s="14" t="s">
        <v>217</v>
      </c>
      <c r="AU387" s="14" t="s">
        <v>80</v>
      </c>
      <c r="AY387" s="14" t="s">
        <v>216</v>
      </c>
      <c r="BE387" s="110">
        <f>IF(U387="základná",N387,0)</f>
        <v>0</v>
      </c>
      <c r="BF387" s="110">
        <f>IF(U387="znížená",N387,0)</f>
        <v>0</v>
      </c>
      <c r="BG387" s="110">
        <f>IF(U387="zákl. prenesená",N387,0)</f>
        <v>0</v>
      </c>
      <c r="BH387" s="110">
        <f>IF(U387="zníž. prenesená",N387,0)</f>
        <v>0</v>
      </c>
      <c r="BI387" s="110">
        <f>IF(U387="nulová",N387,0)</f>
        <v>0</v>
      </c>
      <c r="BJ387" s="14" t="s">
        <v>80</v>
      </c>
      <c r="BK387" s="110">
        <f>ROUND(L387*K387,2)</f>
        <v>0</v>
      </c>
      <c r="BL387" s="14" t="s">
        <v>247</v>
      </c>
      <c r="BM387" s="14" t="s">
        <v>649</v>
      </c>
    </row>
    <row r="388" spans="2:65" s="1" customFormat="1" ht="31.5" customHeight="1" x14ac:dyDescent="0.3">
      <c r="B388" s="132"/>
      <c r="C388" s="161" t="s">
        <v>683</v>
      </c>
      <c r="D388" s="161" t="s">
        <v>217</v>
      </c>
      <c r="E388" s="162"/>
      <c r="F388" s="246" t="s">
        <v>684</v>
      </c>
      <c r="G388" s="247"/>
      <c r="H388" s="247"/>
      <c r="I388" s="247"/>
      <c r="J388" s="163" t="s">
        <v>558</v>
      </c>
      <c r="K388" s="172">
        <v>0</v>
      </c>
      <c r="L388" s="233">
        <v>0</v>
      </c>
      <c r="M388" s="247"/>
      <c r="N388" s="248">
        <f>ROUND(L388*K388,2)</f>
        <v>0</v>
      </c>
      <c r="O388" s="247"/>
      <c r="P388" s="247"/>
      <c r="Q388" s="247"/>
      <c r="R388" s="134"/>
      <c r="T388" s="165" t="s">
        <v>3</v>
      </c>
      <c r="U388" s="40" t="s">
        <v>36</v>
      </c>
      <c r="V388" s="32"/>
      <c r="W388" s="166">
        <f>V388*K388</f>
        <v>0</v>
      </c>
      <c r="X388" s="166">
        <v>0</v>
      </c>
      <c r="Y388" s="166">
        <f>X388*K388</f>
        <v>0</v>
      </c>
      <c r="Z388" s="166">
        <v>0</v>
      </c>
      <c r="AA388" s="167">
        <f>Z388*K388</f>
        <v>0</v>
      </c>
      <c r="AR388" s="14" t="s">
        <v>247</v>
      </c>
      <c r="AT388" s="14" t="s">
        <v>217</v>
      </c>
      <c r="AU388" s="14" t="s">
        <v>80</v>
      </c>
      <c r="AY388" s="14" t="s">
        <v>216</v>
      </c>
      <c r="BE388" s="110">
        <f>IF(U388="základná",N388,0)</f>
        <v>0</v>
      </c>
      <c r="BF388" s="110">
        <f>IF(U388="znížená",N388,0)</f>
        <v>0</v>
      </c>
      <c r="BG388" s="110">
        <f>IF(U388="zákl. prenesená",N388,0)</f>
        <v>0</v>
      </c>
      <c r="BH388" s="110">
        <f>IF(U388="zníž. prenesená",N388,0)</f>
        <v>0</v>
      </c>
      <c r="BI388" s="110">
        <f>IF(U388="nulová",N388,0)</f>
        <v>0</v>
      </c>
      <c r="BJ388" s="14" t="s">
        <v>80</v>
      </c>
      <c r="BK388" s="110">
        <f>ROUND(L388*K388,2)</f>
        <v>0</v>
      </c>
      <c r="BL388" s="14" t="s">
        <v>247</v>
      </c>
      <c r="BM388" s="14" t="s">
        <v>651</v>
      </c>
    </row>
    <row r="389" spans="2:65" s="10" customFormat="1" ht="29.85" customHeight="1" x14ac:dyDescent="0.3">
      <c r="B389" s="150"/>
      <c r="C389" s="151"/>
      <c r="D389" s="160" t="s">
        <v>185</v>
      </c>
      <c r="E389" s="160"/>
      <c r="F389" s="160"/>
      <c r="G389" s="160"/>
      <c r="H389" s="160"/>
      <c r="I389" s="160"/>
      <c r="J389" s="160"/>
      <c r="K389" s="160"/>
      <c r="L389" s="160"/>
      <c r="M389" s="160"/>
      <c r="N389" s="242">
        <f>BK389</f>
        <v>0</v>
      </c>
      <c r="O389" s="243"/>
      <c r="P389" s="243"/>
      <c r="Q389" s="243"/>
      <c r="R389" s="153"/>
      <c r="T389" s="154"/>
      <c r="U389" s="151"/>
      <c r="V389" s="151"/>
      <c r="W389" s="155">
        <f>SUM(W390:W433)</f>
        <v>0</v>
      </c>
      <c r="X389" s="151"/>
      <c r="Y389" s="155">
        <f>SUM(Y390:Y433)</f>
        <v>0.4165100000000001</v>
      </c>
      <c r="Z389" s="151"/>
      <c r="AA389" s="156">
        <f>SUM(AA390:AA433)</f>
        <v>0</v>
      </c>
      <c r="AR389" s="157" t="s">
        <v>80</v>
      </c>
      <c r="AT389" s="158" t="s">
        <v>68</v>
      </c>
      <c r="AU389" s="158" t="s">
        <v>76</v>
      </c>
      <c r="AY389" s="157" t="s">
        <v>216</v>
      </c>
      <c r="BK389" s="159">
        <f>SUM(BK390:BK433)</f>
        <v>0</v>
      </c>
    </row>
    <row r="390" spans="2:65" s="1" customFormat="1" ht="44.25" customHeight="1" x14ac:dyDescent="0.3">
      <c r="B390" s="132"/>
      <c r="C390" s="161" t="s">
        <v>685</v>
      </c>
      <c r="D390" s="161" t="s">
        <v>217</v>
      </c>
      <c r="E390" s="162"/>
      <c r="F390" s="246" t="s">
        <v>686</v>
      </c>
      <c r="G390" s="247"/>
      <c r="H390" s="247"/>
      <c r="I390" s="247"/>
      <c r="J390" s="163" t="s">
        <v>297</v>
      </c>
      <c r="K390" s="164">
        <v>7</v>
      </c>
      <c r="L390" s="233">
        <v>0</v>
      </c>
      <c r="M390" s="247"/>
      <c r="N390" s="248">
        <f t="shared" ref="N390:N433" si="115">ROUND(L390*K390,2)</f>
        <v>0</v>
      </c>
      <c r="O390" s="247"/>
      <c r="P390" s="247"/>
      <c r="Q390" s="247"/>
      <c r="R390" s="134"/>
      <c r="T390" s="165" t="s">
        <v>3</v>
      </c>
      <c r="U390" s="40" t="s">
        <v>36</v>
      </c>
      <c r="V390" s="32"/>
      <c r="W390" s="166">
        <f t="shared" ref="W390:W433" si="116">V390*K390</f>
        <v>0</v>
      </c>
      <c r="X390" s="166">
        <v>1.98E-3</v>
      </c>
      <c r="Y390" s="166">
        <f t="shared" ref="Y390:Y433" si="117">X390*K390</f>
        <v>1.3860000000000001E-2</v>
      </c>
      <c r="Z390" s="166">
        <v>0</v>
      </c>
      <c r="AA390" s="167">
        <f t="shared" ref="AA390:AA433" si="118">Z390*K390</f>
        <v>0</v>
      </c>
      <c r="AR390" s="14" t="s">
        <v>247</v>
      </c>
      <c r="AT390" s="14" t="s">
        <v>217</v>
      </c>
      <c r="AU390" s="14" t="s">
        <v>80</v>
      </c>
      <c r="AY390" s="14" t="s">
        <v>216</v>
      </c>
      <c r="BE390" s="110">
        <f t="shared" ref="BE390:BE433" si="119">IF(U390="základná",N390,0)</f>
        <v>0</v>
      </c>
      <c r="BF390" s="110">
        <f t="shared" ref="BF390:BF433" si="120">IF(U390="znížená",N390,0)</f>
        <v>0</v>
      </c>
      <c r="BG390" s="110">
        <f t="shared" ref="BG390:BG433" si="121">IF(U390="zákl. prenesená",N390,0)</f>
        <v>0</v>
      </c>
      <c r="BH390" s="110">
        <f t="shared" ref="BH390:BH433" si="122">IF(U390="zníž. prenesená",N390,0)</f>
        <v>0</v>
      </c>
      <c r="BI390" s="110">
        <f t="shared" ref="BI390:BI433" si="123">IF(U390="nulová",N390,0)</f>
        <v>0</v>
      </c>
      <c r="BJ390" s="14" t="s">
        <v>80</v>
      </c>
      <c r="BK390" s="110">
        <f t="shared" ref="BK390:BK433" si="124">ROUND(L390*K390,2)</f>
        <v>0</v>
      </c>
      <c r="BL390" s="14" t="s">
        <v>247</v>
      </c>
      <c r="BM390" s="14" t="s">
        <v>653</v>
      </c>
    </row>
    <row r="391" spans="2:65" s="1" customFormat="1" ht="31.5" customHeight="1" x14ac:dyDescent="0.3">
      <c r="B391" s="132"/>
      <c r="C391" s="161" t="s">
        <v>687</v>
      </c>
      <c r="D391" s="161" t="s">
        <v>217</v>
      </c>
      <c r="E391" s="162"/>
      <c r="F391" s="246" t="s">
        <v>688</v>
      </c>
      <c r="G391" s="247"/>
      <c r="H391" s="247"/>
      <c r="I391" s="247"/>
      <c r="J391" s="163" t="s">
        <v>297</v>
      </c>
      <c r="K391" s="164">
        <v>9</v>
      </c>
      <c r="L391" s="233">
        <v>0</v>
      </c>
      <c r="M391" s="247"/>
      <c r="N391" s="248">
        <f t="shared" si="115"/>
        <v>0</v>
      </c>
      <c r="O391" s="247"/>
      <c r="P391" s="247"/>
      <c r="Q391" s="247"/>
      <c r="R391" s="134"/>
      <c r="T391" s="165" t="s">
        <v>3</v>
      </c>
      <c r="U391" s="40" t="s">
        <v>36</v>
      </c>
      <c r="V391" s="32"/>
      <c r="W391" s="166">
        <f t="shared" si="116"/>
        <v>0</v>
      </c>
      <c r="X391" s="166">
        <v>3.0799999999999998E-3</v>
      </c>
      <c r="Y391" s="166">
        <f t="shared" si="117"/>
        <v>2.7719999999999998E-2</v>
      </c>
      <c r="Z391" s="166">
        <v>0</v>
      </c>
      <c r="AA391" s="167">
        <f t="shared" si="118"/>
        <v>0</v>
      </c>
      <c r="AR391" s="14" t="s">
        <v>247</v>
      </c>
      <c r="AT391" s="14" t="s">
        <v>217</v>
      </c>
      <c r="AU391" s="14" t="s">
        <v>80</v>
      </c>
      <c r="AY391" s="14" t="s">
        <v>216</v>
      </c>
      <c r="BE391" s="110">
        <f t="shared" si="119"/>
        <v>0</v>
      </c>
      <c r="BF391" s="110">
        <f t="shared" si="120"/>
        <v>0</v>
      </c>
      <c r="BG391" s="110">
        <f t="shared" si="121"/>
        <v>0</v>
      </c>
      <c r="BH391" s="110">
        <f t="shared" si="122"/>
        <v>0</v>
      </c>
      <c r="BI391" s="110">
        <f t="shared" si="123"/>
        <v>0</v>
      </c>
      <c r="BJ391" s="14" t="s">
        <v>80</v>
      </c>
      <c r="BK391" s="110">
        <f t="shared" si="124"/>
        <v>0</v>
      </c>
      <c r="BL391" s="14" t="s">
        <v>247</v>
      </c>
      <c r="BM391" s="14" t="s">
        <v>655</v>
      </c>
    </row>
    <row r="392" spans="2:65" s="1" customFormat="1" ht="31.5" customHeight="1" x14ac:dyDescent="0.3">
      <c r="B392" s="132"/>
      <c r="C392" s="161" t="s">
        <v>689</v>
      </c>
      <c r="D392" s="161" t="s">
        <v>217</v>
      </c>
      <c r="E392" s="162"/>
      <c r="F392" s="246" t="s">
        <v>690</v>
      </c>
      <c r="G392" s="247"/>
      <c r="H392" s="247"/>
      <c r="I392" s="247"/>
      <c r="J392" s="163" t="s">
        <v>297</v>
      </c>
      <c r="K392" s="164">
        <v>5</v>
      </c>
      <c r="L392" s="233">
        <v>0</v>
      </c>
      <c r="M392" s="247"/>
      <c r="N392" s="248">
        <f t="shared" si="115"/>
        <v>0</v>
      </c>
      <c r="O392" s="247"/>
      <c r="P392" s="247"/>
      <c r="Q392" s="247"/>
      <c r="R392" s="134"/>
      <c r="T392" s="165" t="s">
        <v>3</v>
      </c>
      <c r="U392" s="40" t="s">
        <v>36</v>
      </c>
      <c r="V392" s="32"/>
      <c r="W392" s="166">
        <f t="shared" si="116"/>
        <v>0</v>
      </c>
      <c r="X392" s="166">
        <v>2.7799999999999999E-3</v>
      </c>
      <c r="Y392" s="166">
        <f t="shared" si="117"/>
        <v>1.3899999999999999E-2</v>
      </c>
      <c r="Z392" s="166">
        <v>0</v>
      </c>
      <c r="AA392" s="167">
        <f t="shared" si="118"/>
        <v>0</v>
      </c>
      <c r="AR392" s="14" t="s">
        <v>247</v>
      </c>
      <c r="AT392" s="14" t="s">
        <v>217</v>
      </c>
      <c r="AU392" s="14" t="s">
        <v>80</v>
      </c>
      <c r="AY392" s="14" t="s">
        <v>216</v>
      </c>
      <c r="BE392" s="110">
        <f t="shared" si="119"/>
        <v>0</v>
      </c>
      <c r="BF392" s="110">
        <f t="shared" si="120"/>
        <v>0</v>
      </c>
      <c r="BG392" s="110">
        <f t="shared" si="121"/>
        <v>0</v>
      </c>
      <c r="BH392" s="110">
        <f t="shared" si="122"/>
        <v>0</v>
      </c>
      <c r="BI392" s="110">
        <f t="shared" si="123"/>
        <v>0</v>
      </c>
      <c r="BJ392" s="14" t="s">
        <v>80</v>
      </c>
      <c r="BK392" s="110">
        <f t="shared" si="124"/>
        <v>0</v>
      </c>
      <c r="BL392" s="14" t="s">
        <v>247</v>
      </c>
      <c r="BM392" s="14" t="s">
        <v>657</v>
      </c>
    </row>
    <row r="393" spans="2:65" s="1" customFormat="1" ht="31.5" customHeight="1" x14ac:dyDescent="0.3">
      <c r="B393" s="132"/>
      <c r="C393" s="161" t="s">
        <v>691</v>
      </c>
      <c r="D393" s="161" t="s">
        <v>217</v>
      </c>
      <c r="E393" s="162"/>
      <c r="F393" s="246" t="s">
        <v>692</v>
      </c>
      <c r="G393" s="247"/>
      <c r="H393" s="247"/>
      <c r="I393" s="247"/>
      <c r="J393" s="163" t="s">
        <v>297</v>
      </c>
      <c r="K393" s="164">
        <v>7</v>
      </c>
      <c r="L393" s="233">
        <v>0</v>
      </c>
      <c r="M393" s="247"/>
      <c r="N393" s="248">
        <f t="shared" si="115"/>
        <v>0</v>
      </c>
      <c r="O393" s="247"/>
      <c r="P393" s="247"/>
      <c r="Q393" s="247"/>
      <c r="R393" s="134"/>
      <c r="T393" s="165" t="s">
        <v>3</v>
      </c>
      <c r="U393" s="40" t="s">
        <v>36</v>
      </c>
      <c r="V393" s="32"/>
      <c r="W393" s="166">
        <f t="shared" si="116"/>
        <v>0</v>
      </c>
      <c r="X393" s="166">
        <v>3.6099999999999999E-3</v>
      </c>
      <c r="Y393" s="166">
        <f t="shared" si="117"/>
        <v>2.5270000000000001E-2</v>
      </c>
      <c r="Z393" s="166">
        <v>0</v>
      </c>
      <c r="AA393" s="167">
        <f t="shared" si="118"/>
        <v>0</v>
      </c>
      <c r="AR393" s="14" t="s">
        <v>247</v>
      </c>
      <c r="AT393" s="14" t="s">
        <v>217</v>
      </c>
      <c r="AU393" s="14" t="s">
        <v>80</v>
      </c>
      <c r="AY393" s="14" t="s">
        <v>216</v>
      </c>
      <c r="BE393" s="110">
        <f t="shared" si="119"/>
        <v>0</v>
      </c>
      <c r="BF393" s="110">
        <f t="shared" si="120"/>
        <v>0</v>
      </c>
      <c r="BG393" s="110">
        <f t="shared" si="121"/>
        <v>0</v>
      </c>
      <c r="BH393" s="110">
        <f t="shared" si="122"/>
        <v>0</v>
      </c>
      <c r="BI393" s="110">
        <f t="shared" si="123"/>
        <v>0</v>
      </c>
      <c r="BJ393" s="14" t="s">
        <v>80</v>
      </c>
      <c r="BK393" s="110">
        <f t="shared" si="124"/>
        <v>0</v>
      </c>
      <c r="BL393" s="14" t="s">
        <v>247</v>
      </c>
      <c r="BM393" s="14" t="s">
        <v>659</v>
      </c>
    </row>
    <row r="394" spans="2:65" s="1" customFormat="1" ht="31.5" customHeight="1" x14ac:dyDescent="0.3">
      <c r="B394" s="132"/>
      <c r="C394" s="168" t="s">
        <v>693</v>
      </c>
      <c r="D394" s="168" t="s">
        <v>250</v>
      </c>
      <c r="E394" s="169"/>
      <c r="F394" s="251" t="s">
        <v>694</v>
      </c>
      <c r="G394" s="252"/>
      <c r="H394" s="252"/>
      <c r="I394" s="252"/>
      <c r="J394" s="170" t="s">
        <v>297</v>
      </c>
      <c r="K394" s="171">
        <v>2</v>
      </c>
      <c r="L394" s="253">
        <v>0</v>
      </c>
      <c r="M394" s="252"/>
      <c r="N394" s="254">
        <f t="shared" si="115"/>
        <v>0</v>
      </c>
      <c r="O394" s="247"/>
      <c r="P394" s="247"/>
      <c r="Q394" s="247"/>
      <c r="R394" s="134"/>
      <c r="T394" s="165" t="s">
        <v>3</v>
      </c>
      <c r="U394" s="40" t="s">
        <v>36</v>
      </c>
      <c r="V394" s="32"/>
      <c r="W394" s="166">
        <f t="shared" si="116"/>
        <v>0</v>
      </c>
      <c r="X394" s="166">
        <v>0</v>
      </c>
      <c r="Y394" s="166">
        <f t="shared" si="117"/>
        <v>0</v>
      </c>
      <c r="Z394" s="166">
        <v>0</v>
      </c>
      <c r="AA394" s="167">
        <f t="shared" si="118"/>
        <v>0</v>
      </c>
      <c r="AR394" s="14" t="s">
        <v>284</v>
      </c>
      <c r="AT394" s="14" t="s">
        <v>250</v>
      </c>
      <c r="AU394" s="14" t="s">
        <v>80</v>
      </c>
      <c r="AY394" s="14" t="s">
        <v>216</v>
      </c>
      <c r="BE394" s="110">
        <f t="shared" si="119"/>
        <v>0</v>
      </c>
      <c r="BF394" s="110">
        <f t="shared" si="120"/>
        <v>0</v>
      </c>
      <c r="BG394" s="110">
        <f t="shared" si="121"/>
        <v>0</v>
      </c>
      <c r="BH394" s="110">
        <f t="shared" si="122"/>
        <v>0</v>
      </c>
      <c r="BI394" s="110">
        <f t="shared" si="123"/>
        <v>0</v>
      </c>
      <c r="BJ394" s="14" t="s">
        <v>80</v>
      </c>
      <c r="BK394" s="110">
        <f t="shared" si="124"/>
        <v>0</v>
      </c>
      <c r="BL394" s="14" t="s">
        <v>247</v>
      </c>
      <c r="BM394" s="14" t="s">
        <v>661</v>
      </c>
    </row>
    <row r="395" spans="2:65" s="1" customFormat="1" ht="31.5" customHeight="1" x14ac:dyDescent="0.3">
      <c r="B395" s="132"/>
      <c r="C395" s="168" t="s">
        <v>695</v>
      </c>
      <c r="D395" s="168" t="s">
        <v>250</v>
      </c>
      <c r="E395" s="169"/>
      <c r="F395" s="251" t="s">
        <v>696</v>
      </c>
      <c r="G395" s="252"/>
      <c r="H395" s="252"/>
      <c r="I395" s="252"/>
      <c r="J395" s="170" t="s">
        <v>297</v>
      </c>
      <c r="K395" s="171">
        <v>2</v>
      </c>
      <c r="L395" s="253">
        <v>0</v>
      </c>
      <c r="M395" s="252"/>
      <c r="N395" s="254">
        <f t="shared" si="115"/>
        <v>0</v>
      </c>
      <c r="O395" s="247"/>
      <c r="P395" s="247"/>
      <c r="Q395" s="247"/>
      <c r="R395" s="134"/>
      <c r="T395" s="165" t="s">
        <v>3</v>
      </c>
      <c r="U395" s="40" t="s">
        <v>36</v>
      </c>
      <c r="V395" s="32"/>
      <c r="W395" s="166">
        <f t="shared" si="116"/>
        <v>0</v>
      </c>
      <c r="X395" s="166">
        <v>0</v>
      </c>
      <c r="Y395" s="166">
        <f t="shared" si="117"/>
        <v>0</v>
      </c>
      <c r="Z395" s="166">
        <v>0</v>
      </c>
      <c r="AA395" s="167">
        <f t="shared" si="118"/>
        <v>0</v>
      </c>
      <c r="AR395" s="14" t="s">
        <v>284</v>
      </c>
      <c r="AT395" s="14" t="s">
        <v>250</v>
      </c>
      <c r="AU395" s="14" t="s">
        <v>80</v>
      </c>
      <c r="AY395" s="14" t="s">
        <v>216</v>
      </c>
      <c r="BE395" s="110">
        <f t="shared" si="119"/>
        <v>0</v>
      </c>
      <c r="BF395" s="110">
        <f t="shared" si="120"/>
        <v>0</v>
      </c>
      <c r="BG395" s="110">
        <f t="shared" si="121"/>
        <v>0</v>
      </c>
      <c r="BH395" s="110">
        <f t="shared" si="122"/>
        <v>0</v>
      </c>
      <c r="BI395" s="110">
        <f t="shared" si="123"/>
        <v>0</v>
      </c>
      <c r="BJ395" s="14" t="s">
        <v>80</v>
      </c>
      <c r="BK395" s="110">
        <f t="shared" si="124"/>
        <v>0</v>
      </c>
      <c r="BL395" s="14" t="s">
        <v>247</v>
      </c>
      <c r="BM395" s="14" t="s">
        <v>663</v>
      </c>
    </row>
    <row r="396" spans="2:65" s="1" customFormat="1" ht="31.5" customHeight="1" x14ac:dyDescent="0.3">
      <c r="B396" s="132"/>
      <c r="C396" s="168" t="s">
        <v>697</v>
      </c>
      <c r="D396" s="168" t="s">
        <v>250</v>
      </c>
      <c r="E396" s="169"/>
      <c r="F396" s="251" t="s">
        <v>698</v>
      </c>
      <c r="G396" s="252"/>
      <c r="H396" s="252"/>
      <c r="I396" s="252"/>
      <c r="J396" s="170" t="s">
        <v>297</v>
      </c>
      <c r="K396" s="171">
        <v>2</v>
      </c>
      <c r="L396" s="253">
        <v>0</v>
      </c>
      <c r="M396" s="252"/>
      <c r="N396" s="254">
        <f t="shared" si="115"/>
        <v>0</v>
      </c>
      <c r="O396" s="247"/>
      <c r="P396" s="247"/>
      <c r="Q396" s="247"/>
      <c r="R396" s="134"/>
      <c r="T396" s="165" t="s">
        <v>3</v>
      </c>
      <c r="U396" s="40" t="s">
        <v>36</v>
      </c>
      <c r="V396" s="32"/>
      <c r="W396" s="166">
        <f t="shared" si="116"/>
        <v>0</v>
      </c>
      <c r="X396" s="166">
        <v>0</v>
      </c>
      <c r="Y396" s="166">
        <f t="shared" si="117"/>
        <v>0</v>
      </c>
      <c r="Z396" s="166">
        <v>0</v>
      </c>
      <c r="AA396" s="167">
        <f t="shared" si="118"/>
        <v>0</v>
      </c>
      <c r="AR396" s="14" t="s">
        <v>284</v>
      </c>
      <c r="AT396" s="14" t="s">
        <v>250</v>
      </c>
      <c r="AU396" s="14" t="s">
        <v>80</v>
      </c>
      <c r="AY396" s="14" t="s">
        <v>216</v>
      </c>
      <c r="BE396" s="110">
        <f t="shared" si="119"/>
        <v>0</v>
      </c>
      <c r="BF396" s="110">
        <f t="shared" si="120"/>
        <v>0</v>
      </c>
      <c r="BG396" s="110">
        <f t="shared" si="121"/>
        <v>0</v>
      </c>
      <c r="BH396" s="110">
        <f t="shared" si="122"/>
        <v>0</v>
      </c>
      <c r="BI396" s="110">
        <f t="shared" si="123"/>
        <v>0</v>
      </c>
      <c r="BJ396" s="14" t="s">
        <v>80</v>
      </c>
      <c r="BK396" s="110">
        <f t="shared" si="124"/>
        <v>0</v>
      </c>
      <c r="BL396" s="14" t="s">
        <v>247</v>
      </c>
      <c r="BM396" s="14" t="s">
        <v>665</v>
      </c>
    </row>
    <row r="397" spans="2:65" s="1" customFormat="1" ht="31.5" customHeight="1" x14ac:dyDescent="0.3">
      <c r="B397" s="132"/>
      <c r="C397" s="168" t="s">
        <v>699</v>
      </c>
      <c r="D397" s="168" t="s">
        <v>250</v>
      </c>
      <c r="E397" s="169"/>
      <c r="F397" s="251" t="s">
        <v>700</v>
      </c>
      <c r="G397" s="252"/>
      <c r="H397" s="252"/>
      <c r="I397" s="252"/>
      <c r="J397" s="170" t="s">
        <v>297</v>
      </c>
      <c r="K397" s="171">
        <v>1</v>
      </c>
      <c r="L397" s="253">
        <v>0</v>
      </c>
      <c r="M397" s="252"/>
      <c r="N397" s="254">
        <f t="shared" si="115"/>
        <v>0</v>
      </c>
      <c r="O397" s="247"/>
      <c r="P397" s="247"/>
      <c r="Q397" s="247"/>
      <c r="R397" s="134"/>
      <c r="T397" s="165" t="s">
        <v>3</v>
      </c>
      <c r="U397" s="40" t="s">
        <v>36</v>
      </c>
      <c r="V397" s="32"/>
      <c r="W397" s="166">
        <f t="shared" si="116"/>
        <v>0</v>
      </c>
      <c r="X397" s="166">
        <v>0</v>
      </c>
      <c r="Y397" s="166">
        <f t="shared" si="117"/>
        <v>0</v>
      </c>
      <c r="Z397" s="166">
        <v>0</v>
      </c>
      <c r="AA397" s="167">
        <f t="shared" si="118"/>
        <v>0</v>
      </c>
      <c r="AR397" s="14" t="s">
        <v>284</v>
      </c>
      <c r="AT397" s="14" t="s">
        <v>250</v>
      </c>
      <c r="AU397" s="14" t="s">
        <v>80</v>
      </c>
      <c r="AY397" s="14" t="s">
        <v>216</v>
      </c>
      <c r="BE397" s="110">
        <f t="shared" si="119"/>
        <v>0</v>
      </c>
      <c r="BF397" s="110">
        <f t="shared" si="120"/>
        <v>0</v>
      </c>
      <c r="BG397" s="110">
        <f t="shared" si="121"/>
        <v>0</v>
      </c>
      <c r="BH397" s="110">
        <f t="shared" si="122"/>
        <v>0</v>
      </c>
      <c r="BI397" s="110">
        <f t="shared" si="123"/>
        <v>0</v>
      </c>
      <c r="BJ397" s="14" t="s">
        <v>80</v>
      </c>
      <c r="BK397" s="110">
        <f t="shared" si="124"/>
        <v>0</v>
      </c>
      <c r="BL397" s="14" t="s">
        <v>247</v>
      </c>
      <c r="BM397" s="14" t="s">
        <v>667</v>
      </c>
    </row>
    <row r="398" spans="2:65" s="1" customFormat="1" ht="44.25" customHeight="1" x14ac:dyDescent="0.3">
      <c r="B398" s="132"/>
      <c r="C398" s="168" t="s">
        <v>701</v>
      </c>
      <c r="D398" s="168" t="s">
        <v>250</v>
      </c>
      <c r="E398" s="169"/>
      <c r="F398" s="251" t="s">
        <v>702</v>
      </c>
      <c r="G398" s="252"/>
      <c r="H398" s="252"/>
      <c r="I398" s="252"/>
      <c r="J398" s="170" t="s">
        <v>297</v>
      </c>
      <c r="K398" s="171">
        <v>4</v>
      </c>
      <c r="L398" s="253">
        <v>0</v>
      </c>
      <c r="M398" s="252"/>
      <c r="N398" s="254">
        <f t="shared" si="115"/>
        <v>0</v>
      </c>
      <c r="O398" s="247"/>
      <c r="P398" s="247"/>
      <c r="Q398" s="247"/>
      <c r="R398" s="134"/>
      <c r="T398" s="165" t="s">
        <v>3</v>
      </c>
      <c r="U398" s="40" t="s">
        <v>36</v>
      </c>
      <c r="V398" s="32"/>
      <c r="W398" s="166">
        <f t="shared" si="116"/>
        <v>0</v>
      </c>
      <c r="X398" s="166">
        <v>0</v>
      </c>
      <c r="Y398" s="166">
        <f t="shared" si="117"/>
        <v>0</v>
      </c>
      <c r="Z398" s="166">
        <v>0</v>
      </c>
      <c r="AA398" s="167">
        <f t="shared" si="118"/>
        <v>0</v>
      </c>
      <c r="AR398" s="14" t="s">
        <v>284</v>
      </c>
      <c r="AT398" s="14" t="s">
        <v>250</v>
      </c>
      <c r="AU398" s="14" t="s">
        <v>80</v>
      </c>
      <c r="AY398" s="14" t="s">
        <v>216</v>
      </c>
      <c r="BE398" s="110">
        <f t="shared" si="119"/>
        <v>0</v>
      </c>
      <c r="BF398" s="110">
        <f t="shared" si="120"/>
        <v>0</v>
      </c>
      <c r="BG398" s="110">
        <f t="shared" si="121"/>
        <v>0</v>
      </c>
      <c r="BH398" s="110">
        <f t="shared" si="122"/>
        <v>0</v>
      </c>
      <c r="BI398" s="110">
        <f t="shared" si="123"/>
        <v>0</v>
      </c>
      <c r="BJ398" s="14" t="s">
        <v>80</v>
      </c>
      <c r="BK398" s="110">
        <f t="shared" si="124"/>
        <v>0</v>
      </c>
      <c r="BL398" s="14" t="s">
        <v>247</v>
      </c>
      <c r="BM398" s="14" t="s">
        <v>669</v>
      </c>
    </row>
    <row r="399" spans="2:65" s="1" customFormat="1" ht="31.5" customHeight="1" x14ac:dyDescent="0.3">
      <c r="B399" s="132"/>
      <c r="C399" s="168" t="s">
        <v>703</v>
      </c>
      <c r="D399" s="168" t="s">
        <v>250</v>
      </c>
      <c r="E399" s="169"/>
      <c r="F399" s="251" t="s">
        <v>704</v>
      </c>
      <c r="G399" s="252"/>
      <c r="H399" s="252"/>
      <c r="I399" s="252"/>
      <c r="J399" s="170" t="s">
        <v>297</v>
      </c>
      <c r="K399" s="171">
        <v>1</v>
      </c>
      <c r="L399" s="253">
        <v>0</v>
      </c>
      <c r="M399" s="252"/>
      <c r="N399" s="254">
        <f t="shared" si="115"/>
        <v>0</v>
      </c>
      <c r="O399" s="247"/>
      <c r="P399" s="247"/>
      <c r="Q399" s="247"/>
      <c r="R399" s="134"/>
      <c r="T399" s="165" t="s">
        <v>3</v>
      </c>
      <c r="U399" s="40" t="s">
        <v>36</v>
      </c>
      <c r="V399" s="32"/>
      <c r="W399" s="166">
        <f t="shared" si="116"/>
        <v>0</v>
      </c>
      <c r="X399" s="166">
        <v>0</v>
      </c>
      <c r="Y399" s="166">
        <f t="shared" si="117"/>
        <v>0</v>
      </c>
      <c r="Z399" s="166">
        <v>0</v>
      </c>
      <c r="AA399" s="167">
        <f t="shared" si="118"/>
        <v>0</v>
      </c>
      <c r="AR399" s="14" t="s">
        <v>284</v>
      </c>
      <c r="AT399" s="14" t="s">
        <v>250</v>
      </c>
      <c r="AU399" s="14" t="s">
        <v>80</v>
      </c>
      <c r="AY399" s="14" t="s">
        <v>216</v>
      </c>
      <c r="BE399" s="110">
        <f t="shared" si="119"/>
        <v>0</v>
      </c>
      <c r="BF399" s="110">
        <f t="shared" si="120"/>
        <v>0</v>
      </c>
      <c r="BG399" s="110">
        <f t="shared" si="121"/>
        <v>0</v>
      </c>
      <c r="BH399" s="110">
        <f t="shared" si="122"/>
        <v>0</v>
      </c>
      <c r="BI399" s="110">
        <f t="shared" si="123"/>
        <v>0</v>
      </c>
      <c r="BJ399" s="14" t="s">
        <v>80</v>
      </c>
      <c r="BK399" s="110">
        <f t="shared" si="124"/>
        <v>0</v>
      </c>
      <c r="BL399" s="14" t="s">
        <v>247</v>
      </c>
      <c r="BM399" s="14" t="s">
        <v>671</v>
      </c>
    </row>
    <row r="400" spans="2:65" s="1" customFormat="1" ht="31.5" customHeight="1" x14ac:dyDescent="0.3">
      <c r="B400" s="132"/>
      <c r="C400" s="168" t="s">
        <v>705</v>
      </c>
      <c r="D400" s="168" t="s">
        <v>250</v>
      </c>
      <c r="E400" s="169"/>
      <c r="F400" s="251" t="s">
        <v>706</v>
      </c>
      <c r="G400" s="252"/>
      <c r="H400" s="252"/>
      <c r="I400" s="252"/>
      <c r="J400" s="170" t="s">
        <v>297</v>
      </c>
      <c r="K400" s="171">
        <v>1</v>
      </c>
      <c r="L400" s="253">
        <v>0</v>
      </c>
      <c r="M400" s="252"/>
      <c r="N400" s="254">
        <f t="shared" si="115"/>
        <v>0</v>
      </c>
      <c r="O400" s="247"/>
      <c r="P400" s="247"/>
      <c r="Q400" s="247"/>
      <c r="R400" s="134"/>
      <c r="T400" s="165" t="s">
        <v>3</v>
      </c>
      <c r="U400" s="40" t="s">
        <v>36</v>
      </c>
      <c r="V400" s="32"/>
      <c r="W400" s="166">
        <f t="shared" si="116"/>
        <v>0</v>
      </c>
      <c r="X400" s="166">
        <v>0</v>
      </c>
      <c r="Y400" s="166">
        <f t="shared" si="117"/>
        <v>0</v>
      </c>
      <c r="Z400" s="166">
        <v>0</v>
      </c>
      <c r="AA400" s="167">
        <f t="shared" si="118"/>
        <v>0</v>
      </c>
      <c r="AR400" s="14" t="s">
        <v>284</v>
      </c>
      <c r="AT400" s="14" t="s">
        <v>250</v>
      </c>
      <c r="AU400" s="14" t="s">
        <v>80</v>
      </c>
      <c r="AY400" s="14" t="s">
        <v>216</v>
      </c>
      <c r="BE400" s="110">
        <f t="shared" si="119"/>
        <v>0</v>
      </c>
      <c r="BF400" s="110">
        <f t="shared" si="120"/>
        <v>0</v>
      </c>
      <c r="BG400" s="110">
        <f t="shared" si="121"/>
        <v>0</v>
      </c>
      <c r="BH400" s="110">
        <f t="shared" si="122"/>
        <v>0</v>
      </c>
      <c r="BI400" s="110">
        <f t="shared" si="123"/>
        <v>0</v>
      </c>
      <c r="BJ400" s="14" t="s">
        <v>80</v>
      </c>
      <c r="BK400" s="110">
        <f t="shared" si="124"/>
        <v>0</v>
      </c>
      <c r="BL400" s="14" t="s">
        <v>247</v>
      </c>
      <c r="BM400" s="14" t="s">
        <v>673</v>
      </c>
    </row>
    <row r="401" spans="2:65" s="1" customFormat="1" ht="31.5" customHeight="1" x14ac:dyDescent="0.3">
      <c r="B401" s="132"/>
      <c r="C401" s="168" t="s">
        <v>707</v>
      </c>
      <c r="D401" s="168" t="s">
        <v>250</v>
      </c>
      <c r="E401" s="169"/>
      <c r="F401" s="251" t="s">
        <v>708</v>
      </c>
      <c r="G401" s="252"/>
      <c r="H401" s="252"/>
      <c r="I401" s="252"/>
      <c r="J401" s="170" t="s">
        <v>297</v>
      </c>
      <c r="K401" s="171">
        <v>1</v>
      </c>
      <c r="L401" s="253">
        <v>0</v>
      </c>
      <c r="M401" s="252"/>
      <c r="N401" s="254">
        <f t="shared" si="115"/>
        <v>0</v>
      </c>
      <c r="O401" s="247"/>
      <c r="P401" s="247"/>
      <c r="Q401" s="247"/>
      <c r="R401" s="134"/>
      <c r="T401" s="165" t="s">
        <v>3</v>
      </c>
      <c r="U401" s="40" t="s">
        <v>36</v>
      </c>
      <c r="V401" s="32"/>
      <c r="W401" s="166">
        <f t="shared" si="116"/>
        <v>0</v>
      </c>
      <c r="X401" s="166">
        <v>0</v>
      </c>
      <c r="Y401" s="166">
        <f t="shared" si="117"/>
        <v>0</v>
      </c>
      <c r="Z401" s="166">
        <v>0</v>
      </c>
      <c r="AA401" s="167">
        <f t="shared" si="118"/>
        <v>0</v>
      </c>
      <c r="AR401" s="14" t="s">
        <v>284</v>
      </c>
      <c r="AT401" s="14" t="s">
        <v>250</v>
      </c>
      <c r="AU401" s="14" t="s">
        <v>80</v>
      </c>
      <c r="AY401" s="14" t="s">
        <v>216</v>
      </c>
      <c r="BE401" s="110">
        <f t="shared" si="119"/>
        <v>0</v>
      </c>
      <c r="BF401" s="110">
        <f t="shared" si="120"/>
        <v>0</v>
      </c>
      <c r="BG401" s="110">
        <f t="shared" si="121"/>
        <v>0</v>
      </c>
      <c r="BH401" s="110">
        <f t="shared" si="122"/>
        <v>0</v>
      </c>
      <c r="BI401" s="110">
        <f t="shared" si="123"/>
        <v>0</v>
      </c>
      <c r="BJ401" s="14" t="s">
        <v>80</v>
      </c>
      <c r="BK401" s="110">
        <f t="shared" si="124"/>
        <v>0</v>
      </c>
      <c r="BL401" s="14" t="s">
        <v>247</v>
      </c>
      <c r="BM401" s="14" t="s">
        <v>675</v>
      </c>
    </row>
    <row r="402" spans="2:65" s="1" customFormat="1" ht="31.5" customHeight="1" x14ac:dyDescent="0.3">
      <c r="B402" s="132"/>
      <c r="C402" s="168" t="s">
        <v>709</v>
      </c>
      <c r="D402" s="168" t="s">
        <v>250</v>
      </c>
      <c r="E402" s="169"/>
      <c r="F402" s="251" t="s">
        <v>710</v>
      </c>
      <c r="G402" s="252"/>
      <c r="H402" s="252"/>
      <c r="I402" s="252"/>
      <c r="J402" s="170" t="s">
        <v>297</v>
      </c>
      <c r="K402" s="171">
        <v>1</v>
      </c>
      <c r="L402" s="253">
        <v>0</v>
      </c>
      <c r="M402" s="252"/>
      <c r="N402" s="254">
        <f t="shared" si="115"/>
        <v>0</v>
      </c>
      <c r="O402" s="247"/>
      <c r="P402" s="247"/>
      <c r="Q402" s="247"/>
      <c r="R402" s="134"/>
      <c r="T402" s="165" t="s">
        <v>3</v>
      </c>
      <c r="U402" s="40" t="s">
        <v>36</v>
      </c>
      <c r="V402" s="32"/>
      <c r="W402" s="166">
        <f t="shared" si="116"/>
        <v>0</v>
      </c>
      <c r="X402" s="166">
        <v>0</v>
      </c>
      <c r="Y402" s="166">
        <f t="shared" si="117"/>
        <v>0</v>
      </c>
      <c r="Z402" s="166">
        <v>0</v>
      </c>
      <c r="AA402" s="167">
        <f t="shared" si="118"/>
        <v>0</v>
      </c>
      <c r="AR402" s="14" t="s">
        <v>284</v>
      </c>
      <c r="AT402" s="14" t="s">
        <v>250</v>
      </c>
      <c r="AU402" s="14" t="s">
        <v>80</v>
      </c>
      <c r="AY402" s="14" t="s">
        <v>216</v>
      </c>
      <c r="BE402" s="110">
        <f t="shared" si="119"/>
        <v>0</v>
      </c>
      <c r="BF402" s="110">
        <f t="shared" si="120"/>
        <v>0</v>
      </c>
      <c r="BG402" s="110">
        <f t="shared" si="121"/>
        <v>0</v>
      </c>
      <c r="BH402" s="110">
        <f t="shared" si="122"/>
        <v>0</v>
      </c>
      <c r="BI402" s="110">
        <f t="shared" si="123"/>
        <v>0</v>
      </c>
      <c r="BJ402" s="14" t="s">
        <v>80</v>
      </c>
      <c r="BK402" s="110">
        <f t="shared" si="124"/>
        <v>0</v>
      </c>
      <c r="BL402" s="14" t="s">
        <v>247</v>
      </c>
      <c r="BM402" s="14" t="s">
        <v>677</v>
      </c>
    </row>
    <row r="403" spans="2:65" s="1" customFormat="1" ht="31.5" customHeight="1" x14ac:dyDescent="0.3">
      <c r="B403" s="132"/>
      <c r="C403" s="168" t="s">
        <v>711</v>
      </c>
      <c r="D403" s="168" t="s">
        <v>250</v>
      </c>
      <c r="E403" s="169"/>
      <c r="F403" s="251" t="s">
        <v>712</v>
      </c>
      <c r="G403" s="252"/>
      <c r="H403" s="252"/>
      <c r="I403" s="252"/>
      <c r="J403" s="170" t="s">
        <v>297</v>
      </c>
      <c r="K403" s="171">
        <v>1</v>
      </c>
      <c r="L403" s="253">
        <v>0</v>
      </c>
      <c r="M403" s="252"/>
      <c r="N403" s="254">
        <f t="shared" si="115"/>
        <v>0</v>
      </c>
      <c r="O403" s="247"/>
      <c r="P403" s="247"/>
      <c r="Q403" s="247"/>
      <c r="R403" s="134"/>
      <c r="T403" s="165" t="s">
        <v>3</v>
      </c>
      <c r="U403" s="40" t="s">
        <v>36</v>
      </c>
      <c r="V403" s="32"/>
      <c r="W403" s="166">
        <f t="shared" si="116"/>
        <v>0</v>
      </c>
      <c r="X403" s="166">
        <v>0</v>
      </c>
      <c r="Y403" s="166">
        <f t="shared" si="117"/>
        <v>0</v>
      </c>
      <c r="Z403" s="166">
        <v>0</v>
      </c>
      <c r="AA403" s="167">
        <f t="shared" si="118"/>
        <v>0</v>
      </c>
      <c r="AR403" s="14" t="s">
        <v>284</v>
      </c>
      <c r="AT403" s="14" t="s">
        <v>250</v>
      </c>
      <c r="AU403" s="14" t="s">
        <v>80</v>
      </c>
      <c r="AY403" s="14" t="s">
        <v>216</v>
      </c>
      <c r="BE403" s="110">
        <f t="shared" si="119"/>
        <v>0</v>
      </c>
      <c r="BF403" s="110">
        <f t="shared" si="120"/>
        <v>0</v>
      </c>
      <c r="BG403" s="110">
        <f t="shared" si="121"/>
        <v>0</v>
      </c>
      <c r="BH403" s="110">
        <f t="shared" si="122"/>
        <v>0</v>
      </c>
      <c r="BI403" s="110">
        <f t="shared" si="123"/>
        <v>0</v>
      </c>
      <c r="BJ403" s="14" t="s">
        <v>80</v>
      </c>
      <c r="BK403" s="110">
        <f t="shared" si="124"/>
        <v>0</v>
      </c>
      <c r="BL403" s="14" t="s">
        <v>247</v>
      </c>
      <c r="BM403" s="14" t="s">
        <v>679</v>
      </c>
    </row>
    <row r="404" spans="2:65" s="1" customFormat="1" ht="31.5" customHeight="1" x14ac:dyDescent="0.3">
      <c r="B404" s="132"/>
      <c r="C404" s="168" t="s">
        <v>713</v>
      </c>
      <c r="D404" s="168" t="s">
        <v>250</v>
      </c>
      <c r="E404" s="169"/>
      <c r="F404" s="251" t="s">
        <v>714</v>
      </c>
      <c r="G404" s="252"/>
      <c r="H404" s="252"/>
      <c r="I404" s="252"/>
      <c r="J404" s="170" t="s">
        <v>297</v>
      </c>
      <c r="K404" s="171">
        <v>1</v>
      </c>
      <c r="L404" s="253">
        <v>0</v>
      </c>
      <c r="M404" s="252"/>
      <c r="N404" s="254">
        <f t="shared" si="115"/>
        <v>0</v>
      </c>
      <c r="O404" s="247"/>
      <c r="P404" s="247"/>
      <c r="Q404" s="247"/>
      <c r="R404" s="134"/>
      <c r="T404" s="165" t="s">
        <v>3</v>
      </c>
      <c r="U404" s="40" t="s">
        <v>36</v>
      </c>
      <c r="V404" s="32"/>
      <c r="W404" s="166">
        <f t="shared" si="116"/>
        <v>0</v>
      </c>
      <c r="X404" s="166">
        <v>0</v>
      </c>
      <c r="Y404" s="166">
        <f t="shared" si="117"/>
        <v>0</v>
      </c>
      <c r="Z404" s="166">
        <v>0</v>
      </c>
      <c r="AA404" s="167">
        <f t="shared" si="118"/>
        <v>0</v>
      </c>
      <c r="AR404" s="14" t="s">
        <v>284</v>
      </c>
      <c r="AT404" s="14" t="s">
        <v>250</v>
      </c>
      <c r="AU404" s="14" t="s">
        <v>80</v>
      </c>
      <c r="AY404" s="14" t="s">
        <v>216</v>
      </c>
      <c r="BE404" s="110">
        <f t="shared" si="119"/>
        <v>0</v>
      </c>
      <c r="BF404" s="110">
        <f t="shared" si="120"/>
        <v>0</v>
      </c>
      <c r="BG404" s="110">
        <f t="shared" si="121"/>
        <v>0</v>
      </c>
      <c r="BH404" s="110">
        <f t="shared" si="122"/>
        <v>0</v>
      </c>
      <c r="BI404" s="110">
        <f t="shared" si="123"/>
        <v>0</v>
      </c>
      <c r="BJ404" s="14" t="s">
        <v>80</v>
      </c>
      <c r="BK404" s="110">
        <f t="shared" si="124"/>
        <v>0</v>
      </c>
      <c r="BL404" s="14" t="s">
        <v>247</v>
      </c>
      <c r="BM404" s="14" t="s">
        <v>681</v>
      </c>
    </row>
    <row r="405" spans="2:65" s="1" customFormat="1" ht="31.5" customHeight="1" x14ac:dyDescent="0.3">
      <c r="B405" s="132"/>
      <c r="C405" s="168" t="s">
        <v>715</v>
      </c>
      <c r="D405" s="168" t="s">
        <v>250</v>
      </c>
      <c r="E405" s="169"/>
      <c r="F405" s="251" t="s">
        <v>716</v>
      </c>
      <c r="G405" s="252"/>
      <c r="H405" s="252"/>
      <c r="I405" s="252"/>
      <c r="J405" s="170" t="s">
        <v>297</v>
      </c>
      <c r="K405" s="171">
        <v>1</v>
      </c>
      <c r="L405" s="253">
        <v>0</v>
      </c>
      <c r="M405" s="252"/>
      <c r="N405" s="254">
        <f t="shared" si="115"/>
        <v>0</v>
      </c>
      <c r="O405" s="247"/>
      <c r="P405" s="247"/>
      <c r="Q405" s="247"/>
      <c r="R405" s="134"/>
      <c r="T405" s="165" t="s">
        <v>3</v>
      </c>
      <c r="U405" s="40" t="s">
        <v>36</v>
      </c>
      <c r="V405" s="32"/>
      <c r="W405" s="166">
        <f t="shared" si="116"/>
        <v>0</v>
      </c>
      <c r="X405" s="166">
        <v>0</v>
      </c>
      <c r="Y405" s="166">
        <f t="shared" si="117"/>
        <v>0</v>
      </c>
      <c r="Z405" s="166">
        <v>0</v>
      </c>
      <c r="AA405" s="167">
        <f t="shared" si="118"/>
        <v>0</v>
      </c>
      <c r="AR405" s="14" t="s">
        <v>284</v>
      </c>
      <c r="AT405" s="14" t="s">
        <v>250</v>
      </c>
      <c r="AU405" s="14" t="s">
        <v>80</v>
      </c>
      <c r="AY405" s="14" t="s">
        <v>216</v>
      </c>
      <c r="BE405" s="110">
        <f t="shared" si="119"/>
        <v>0</v>
      </c>
      <c r="BF405" s="110">
        <f t="shared" si="120"/>
        <v>0</v>
      </c>
      <c r="BG405" s="110">
        <f t="shared" si="121"/>
        <v>0</v>
      </c>
      <c r="BH405" s="110">
        <f t="shared" si="122"/>
        <v>0</v>
      </c>
      <c r="BI405" s="110">
        <f t="shared" si="123"/>
        <v>0</v>
      </c>
      <c r="BJ405" s="14" t="s">
        <v>80</v>
      </c>
      <c r="BK405" s="110">
        <f t="shared" si="124"/>
        <v>0</v>
      </c>
      <c r="BL405" s="14" t="s">
        <v>247</v>
      </c>
      <c r="BM405" s="14" t="s">
        <v>683</v>
      </c>
    </row>
    <row r="406" spans="2:65" s="1" customFormat="1" ht="31.5" customHeight="1" x14ac:dyDescent="0.3">
      <c r="B406" s="132"/>
      <c r="C406" s="168" t="s">
        <v>717</v>
      </c>
      <c r="D406" s="168" t="s">
        <v>250</v>
      </c>
      <c r="E406" s="169"/>
      <c r="F406" s="251" t="s">
        <v>718</v>
      </c>
      <c r="G406" s="252"/>
      <c r="H406" s="252"/>
      <c r="I406" s="252"/>
      <c r="J406" s="170" t="s">
        <v>297</v>
      </c>
      <c r="K406" s="171">
        <v>9</v>
      </c>
      <c r="L406" s="253">
        <v>0</v>
      </c>
      <c r="M406" s="252"/>
      <c r="N406" s="254">
        <f t="shared" si="115"/>
        <v>0</v>
      </c>
      <c r="O406" s="247"/>
      <c r="P406" s="247"/>
      <c r="Q406" s="247"/>
      <c r="R406" s="134"/>
      <c r="T406" s="165" t="s">
        <v>3</v>
      </c>
      <c r="U406" s="40" t="s">
        <v>36</v>
      </c>
      <c r="V406" s="32"/>
      <c r="W406" s="166">
        <f t="shared" si="116"/>
        <v>0</v>
      </c>
      <c r="X406" s="166">
        <v>0</v>
      </c>
      <c r="Y406" s="166">
        <f t="shared" si="117"/>
        <v>0</v>
      </c>
      <c r="Z406" s="166">
        <v>0</v>
      </c>
      <c r="AA406" s="167">
        <f t="shared" si="118"/>
        <v>0</v>
      </c>
      <c r="AR406" s="14" t="s">
        <v>284</v>
      </c>
      <c r="AT406" s="14" t="s">
        <v>250</v>
      </c>
      <c r="AU406" s="14" t="s">
        <v>80</v>
      </c>
      <c r="AY406" s="14" t="s">
        <v>216</v>
      </c>
      <c r="BE406" s="110">
        <f t="shared" si="119"/>
        <v>0</v>
      </c>
      <c r="BF406" s="110">
        <f t="shared" si="120"/>
        <v>0</v>
      </c>
      <c r="BG406" s="110">
        <f t="shared" si="121"/>
        <v>0</v>
      </c>
      <c r="BH406" s="110">
        <f t="shared" si="122"/>
        <v>0</v>
      </c>
      <c r="BI406" s="110">
        <f t="shared" si="123"/>
        <v>0</v>
      </c>
      <c r="BJ406" s="14" t="s">
        <v>80</v>
      </c>
      <c r="BK406" s="110">
        <f t="shared" si="124"/>
        <v>0</v>
      </c>
      <c r="BL406" s="14" t="s">
        <v>247</v>
      </c>
      <c r="BM406" s="14" t="s">
        <v>685</v>
      </c>
    </row>
    <row r="407" spans="2:65" s="1" customFormat="1" ht="31.5" customHeight="1" x14ac:dyDescent="0.3">
      <c r="B407" s="132"/>
      <c r="C407" s="168" t="s">
        <v>719</v>
      </c>
      <c r="D407" s="168" t="s">
        <v>250</v>
      </c>
      <c r="E407" s="169"/>
      <c r="F407" s="251" t="s">
        <v>720</v>
      </c>
      <c r="G407" s="252"/>
      <c r="H407" s="252"/>
      <c r="I407" s="252"/>
      <c r="J407" s="170" t="s">
        <v>297</v>
      </c>
      <c r="K407" s="171">
        <v>1</v>
      </c>
      <c r="L407" s="253">
        <v>0</v>
      </c>
      <c r="M407" s="252"/>
      <c r="N407" s="254">
        <f t="shared" si="115"/>
        <v>0</v>
      </c>
      <c r="O407" s="247"/>
      <c r="P407" s="247"/>
      <c r="Q407" s="247"/>
      <c r="R407" s="134"/>
      <c r="T407" s="165" t="s">
        <v>3</v>
      </c>
      <c r="U407" s="40" t="s">
        <v>36</v>
      </c>
      <c r="V407" s="32"/>
      <c r="W407" s="166">
        <f t="shared" si="116"/>
        <v>0</v>
      </c>
      <c r="X407" s="166">
        <v>0</v>
      </c>
      <c r="Y407" s="166">
        <f t="shared" si="117"/>
        <v>0</v>
      </c>
      <c r="Z407" s="166">
        <v>0</v>
      </c>
      <c r="AA407" s="167">
        <f t="shared" si="118"/>
        <v>0</v>
      </c>
      <c r="AR407" s="14" t="s">
        <v>284</v>
      </c>
      <c r="AT407" s="14" t="s">
        <v>250</v>
      </c>
      <c r="AU407" s="14" t="s">
        <v>80</v>
      </c>
      <c r="AY407" s="14" t="s">
        <v>216</v>
      </c>
      <c r="BE407" s="110">
        <f t="shared" si="119"/>
        <v>0</v>
      </c>
      <c r="BF407" s="110">
        <f t="shared" si="120"/>
        <v>0</v>
      </c>
      <c r="BG407" s="110">
        <f t="shared" si="121"/>
        <v>0</v>
      </c>
      <c r="BH407" s="110">
        <f t="shared" si="122"/>
        <v>0</v>
      </c>
      <c r="BI407" s="110">
        <f t="shared" si="123"/>
        <v>0</v>
      </c>
      <c r="BJ407" s="14" t="s">
        <v>80</v>
      </c>
      <c r="BK407" s="110">
        <f t="shared" si="124"/>
        <v>0</v>
      </c>
      <c r="BL407" s="14" t="s">
        <v>247</v>
      </c>
      <c r="BM407" s="14" t="s">
        <v>687</v>
      </c>
    </row>
    <row r="408" spans="2:65" s="1" customFormat="1" ht="31.5" customHeight="1" x14ac:dyDescent="0.3">
      <c r="B408" s="132"/>
      <c r="C408" s="161" t="s">
        <v>721</v>
      </c>
      <c r="D408" s="161" t="s">
        <v>217</v>
      </c>
      <c r="E408" s="162"/>
      <c r="F408" s="246" t="s">
        <v>722</v>
      </c>
      <c r="G408" s="247"/>
      <c r="H408" s="247"/>
      <c r="I408" s="247"/>
      <c r="J408" s="163" t="s">
        <v>297</v>
      </c>
      <c r="K408" s="164">
        <v>1</v>
      </c>
      <c r="L408" s="233">
        <v>0</v>
      </c>
      <c r="M408" s="247"/>
      <c r="N408" s="248">
        <f t="shared" si="115"/>
        <v>0</v>
      </c>
      <c r="O408" s="247"/>
      <c r="P408" s="247"/>
      <c r="Q408" s="247"/>
      <c r="R408" s="134"/>
      <c r="T408" s="165" t="s">
        <v>3</v>
      </c>
      <c r="U408" s="40" t="s">
        <v>36</v>
      </c>
      <c r="V408" s="32"/>
      <c r="W408" s="166">
        <f t="shared" si="116"/>
        <v>0</v>
      </c>
      <c r="X408" s="166">
        <v>8.3000000000000001E-3</v>
      </c>
      <c r="Y408" s="166">
        <f t="shared" si="117"/>
        <v>8.3000000000000001E-3</v>
      </c>
      <c r="Z408" s="166">
        <v>0</v>
      </c>
      <c r="AA408" s="167">
        <f t="shared" si="118"/>
        <v>0</v>
      </c>
      <c r="AR408" s="14" t="s">
        <v>247</v>
      </c>
      <c r="AT408" s="14" t="s">
        <v>217</v>
      </c>
      <c r="AU408" s="14" t="s">
        <v>80</v>
      </c>
      <c r="AY408" s="14" t="s">
        <v>216</v>
      </c>
      <c r="BE408" s="110">
        <f t="shared" si="119"/>
        <v>0</v>
      </c>
      <c r="BF408" s="110">
        <f t="shared" si="120"/>
        <v>0</v>
      </c>
      <c r="BG408" s="110">
        <f t="shared" si="121"/>
        <v>0</v>
      </c>
      <c r="BH408" s="110">
        <f t="shared" si="122"/>
        <v>0</v>
      </c>
      <c r="BI408" s="110">
        <f t="shared" si="123"/>
        <v>0</v>
      </c>
      <c r="BJ408" s="14" t="s">
        <v>80</v>
      </c>
      <c r="BK408" s="110">
        <f t="shared" si="124"/>
        <v>0</v>
      </c>
      <c r="BL408" s="14" t="s">
        <v>247</v>
      </c>
      <c r="BM408" s="14" t="s">
        <v>689</v>
      </c>
    </row>
    <row r="409" spans="2:65" s="1" customFormat="1" ht="44.25" customHeight="1" x14ac:dyDescent="0.3">
      <c r="B409" s="132"/>
      <c r="C409" s="161" t="s">
        <v>723</v>
      </c>
      <c r="D409" s="161" t="s">
        <v>217</v>
      </c>
      <c r="E409" s="162"/>
      <c r="F409" s="246" t="s">
        <v>724</v>
      </c>
      <c r="G409" s="247"/>
      <c r="H409" s="247"/>
      <c r="I409" s="247"/>
      <c r="J409" s="163" t="s">
        <v>297</v>
      </c>
      <c r="K409" s="164">
        <v>3</v>
      </c>
      <c r="L409" s="233">
        <v>0</v>
      </c>
      <c r="M409" s="247"/>
      <c r="N409" s="248">
        <f t="shared" si="115"/>
        <v>0</v>
      </c>
      <c r="O409" s="247"/>
      <c r="P409" s="247"/>
      <c r="Q409" s="247"/>
      <c r="R409" s="134"/>
      <c r="T409" s="165" t="s">
        <v>3</v>
      </c>
      <c r="U409" s="40" t="s">
        <v>36</v>
      </c>
      <c r="V409" s="32"/>
      <c r="W409" s="166">
        <f t="shared" si="116"/>
        <v>0</v>
      </c>
      <c r="X409" s="166">
        <v>5.45E-3</v>
      </c>
      <c r="Y409" s="166">
        <f t="shared" si="117"/>
        <v>1.635E-2</v>
      </c>
      <c r="Z409" s="166">
        <v>0</v>
      </c>
      <c r="AA409" s="167">
        <f t="shared" si="118"/>
        <v>0</v>
      </c>
      <c r="AR409" s="14" t="s">
        <v>247</v>
      </c>
      <c r="AT409" s="14" t="s">
        <v>217</v>
      </c>
      <c r="AU409" s="14" t="s">
        <v>80</v>
      </c>
      <c r="AY409" s="14" t="s">
        <v>216</v>
      </c>
      <c r="BE409" s="110">
        <f t="shared" si="119"/>
        <v>0</v>
      </c>
      <c r="BF409" s="110">
        <f t="shared" si="120"/>
        <v>0</v>
      </c>
      <c r="BG409" s="110">
        <f t="shared" si="121"/>
        <v>0</v>
      </c>
      <c r="BH409" s="110">
        <f t="shared" si="122"/>
        <v>0</v>
      </c>
      <c r="BI409" s="110">
        <f t="shared" si="123"/>
        <v>0</v>
      </c>
      <c r="BJ409" s="14" t="s">
        <v>80</v>
      </c>
      <c r="BK409" s="110">
        <f t="shared" si="124"/>
        <v>0</v>
      </c>
      <c r="BL409" s="14" t="s">
        <v>247</v>
      </c>
      <c r="BM409" s="14" t="s">
        <v>691</v>
      </c>
    </row>
    <row r="410" spans="2:65" s="1" customFormat="1" ht="44.25" customHeight="1" x14ac:dyDescent="0.3">
      <c r="B410" s="132"/>
      <c r="C410" s="161" t="s">
        <v>725</v>
      </c>
      <c r="D410" s="161" t="s">
        <v>217</v>
      </c>
      <c r="E410" s="162"/>
      <c r="F410" s="246" t="s">
        <v>726</v>
      </c>
      <c r="G410" s="247"/>
      <c r="H410" s="247"/>
      <c r="I410" s="247"/>
      <c r="J410" s="163" t="s">
        <v>297</v>
      </c>
      <c r="K410" s="164">
        <v>2</v>
      </c>
      <c r="L410" s="233">
        <v>0</v>
      </c>
      <c r="M410" s="247"/>
      <c r="N410" s="248">
        <f t="shared" si="115"/>
        <v>0</v>
      </c>
      <c r="O410" s="247"/>
      <c r="P410" s="247"/>
      <c r="Q410" s="247"/>
      <c r="R410" s="134"/>
      <c r="T410" s="165" t="s">
        <v>3</v>
      </c>
      <c r="U410" s="40" t="s">
        <v>36</v>
      </c>
      <c r="V410" s="32"/>
      <c r="W410" s="166">
        <f t="shared" si="116"/>
        <v>0</v>
      </c>
      <c r="X410" s="166">
        <v>6.3400000000000001E-3</v>
      </c>
      <c r="Y410" s="166">
        <f t="shared" si="117"/>
        <v>1.268E-2</v>
      </c>
      <c r="Z410" s="166">
        <v>0</v>
      </c>
      <c r="AA410" s="167">
        <f t="shared" si="118"/>
        <v>0</v>
      </c>
      <c r="AR410" s="14" t="s">
        <v>247</v>
      </c>
      <c r="AT410" s="14" t="s">
        <v>217</v>
      </c>
      <c r="AU410" s="14" t="s">
        <v>80</v>
      </c>
      <c r="AY410" s="14" t="s">
        <v>216</v>
      </c>
      <c r="BE410" s="110">
        <f t="shared" si="119"/>
        <v>0</v>
      </c>
      <c r="BF410" s="110">
        <f t="shared" si="120"/>
        <v>0</v>
      </c>
      <c r="BG410" s="110">
        <f t="shared" si="121"/>
        <v>0</v>
      </c>
      <c r="BH410" s="110">
        <f t="shared" si="122"/>
        <v>0</v>
      </c>
      <c r="BI410" s="110">
        <f t="shared" si="123"/>
        <v>0</v>
      </c>
      <c r="BJ410" s="14" t="s">
        <v>80</v>
      </c>
      <c r="BK410" s="110">
        <f t="shared" si="124"/>
        <v>0</v>
      </c>
      <c r="BL410" s="14" t="s">
        <v>247</v>
      </c>
      <c r="BM410" s="14" t="s">
        <v>693</v>
      </c>
    </row>
    <row r="411" spans="2:65" s="1" customFormat="1" ht="31.5" customHeight="1" x14ac:dyDescent="0.3">
      <c r="B411" s="132"/>
      <c r="C411" s="168" t="s">
        <v>727</v>
      </c>
      <c r="D411" s="168" t="s">
        <v>250</v>
      </c>
      <c r="E411" s="169"/>
      <c r="F411" s="251" t="s">
        <v>728</v>
      </c>
      <c r="G411" s="252"/>
      <c r="H411" s="252"/>
      <c r="I411" s="252"/>
      <c r="J411" s="170" t="s">
        <v>297</v>
      </c>
      <c r="K411" s="171">
        <v>1</v>
      </c>
      <c r="L411" s="253">
        <v>0</v>
      </c>
      <c r="M411" s="252"/>
      <c r="N411" s="254">
        <f t="shared" si="115"/>
        <v>0</v>
      </c>
      <c r="O411" s="247"/>
      <c r="P411" s="247"/>
      <c r="Q411" s="247"/>
      <c r="R411" s="134"/>
      <c r="T411" s="165" t="s">
        <v>3</v>
      </c>
      <c r="U411" s="40" t="s">
        <v>36</v>
      </c>
      <c r="V411" s="32"/>
      <c r="W411" s="166">
        <f t="shared" si="116"/>
        <v>0</v>
      </c>
      <c r="X411" s="166">
        <v>0</v>
      </c>
      <c r="Y411" s="166">
        <f t="shared" si="117"/>
        <v>0</v>
      </c>
      <c r="Z411" s="166">
        <v>0</v>
      </c>
      <c r="AA411" s="167">
        <f t="shared" si="118"/>
        <v>0</v>
      </c>
      <c r="AR411" s="14" t="s">
        <v>284</v>
      </c>
      <c r="AT411" s="14" t="s">
        <v>250</v>
      </c>
      <c r="AU411" s="14" t="s">
        <v>80</v>
      </c>
      <c r="AY411" s="14" t="s">
        <v>216</v>
      </c>
      <c r="BE411" s="110">
        <f t="shared" si="119"/>
        <v>0</v>
      </c>
      <c r="BF411" s="110">
        <f t="shared" si="120"/>
        <v>0</v>
      </c>
      <c r="BG411" s="110">
        <f t="shared" si="121"/>
        <v>0</v>
      </c>
      <c r="BH411" s="110">
        <f t="shared" si="122"/>
        <v>0</v>
      </c>
      <c r="BI411" s="110">
        <f t="shared" si="123"/>
        <v>0</v>
      </c>
      <c r="BJ411" s="14" t="s">
        <v>80</v>
      </c>
      <c r="BK411" s="110">
        <f t="shared" si="124"/>
        <v>0</v>
      </c>
      <c r="BL411" s="14" t="s">
        <v>247</v>
      </c>
      <c r="BM411" s="14" t="s">
        <v>695</v>
      </c>
    </row>
    <row r="412" spans="2:65" s="1" customFormat="1" ht="31.5" customHeight="1" x14ac:dyDescent="0.3">
      <c r="B412" s="132"/>
      <c r="C412" s="168" t="s">
        <v>729</v>
      </c>
      <c r="D412" s="168" t="s">
        <v>250</v>
      </c>
      <c r="E412" s="169"/>
      <c r="F412" s="251" t="s">
        <v>730</v>
      </c>
      <c r="G412" s="252"/>
      <c r="H412" s="252"/>
      <c r="I412" s="252"/>
      <c r="J412" s="170" t="s">
        <v>297</v>
      </c>
      <c r="K412" s="171">
        <v>1</v>
      </c>
      <c r="L412" s="253">
        <v>0</v>
      </c>
      <c r="M412" s="252"/>
      <c r="N412" s="254">
        <f t="shared" si="115"/>
        <v>0</v>
      </c>
      <c r="O412" s="247"/>
      <c r="P412" s="247"/>
      <c r="Q412" s="247"/>
      <c r="R412" s="134"/>
      <c r="T412" s="165" t="s">
        <v>3</v>
      </c>
      <c r="U412" s="40" t="s">
        <v>36</v>
      </c>
      <c r="V412" s="32"/>
      <c r="W412" s="166">
        <f t="shared" si="116"/>
        <v>0</v>
      </c>
      <c r="X412" s="166">
        <v>0</v>
      </c>
      <c r="Y412" s="166">
        <f t="shared" si="117"/>
        <v>0</v>
      </c>
      <c r="Z412" s="166">
        <v>0</v>
      </c>
      <c r="AA412" s="167">
        <f t="shared" si="118"/>
        <v>0</v>
      </c>
      <c r="AR412" s="14" t="s">
        <v>284</v>
      </c>
      <c r="AT412" s="14" t="s">
        <v>250</v>
      </c>
      <c r="AU412" s="14" t="s">
        <v>80</v>
      </c>
      <c r="AY412" s="14" t="s">
        <v>216</v>
      </c>
      <c r="BE412" s="110">
        <f t="shared" si="119"/>
        <v>0</v>
      </c>
      <c r="BF412" s="110">
        <f t="shared" si="120"/>
        <v>0</v>
      </c>
      <c r="BG412" s="110">
        <f t="shared" si="121"/>
        <v>0</v>
      </c>
      <c r="BH412" s="110">
        <f t="shared" si="122"/>
        <v>0</v>
      </c>
      <c r="BI412" s="110">
        <f t="shared" si="123"/>
        <v>0</v>
      </c>
      <c r="BJ412" s="14" t="s">
        <v>80</v>
      </c>
      <c r="BK412" s="110">
        <f t="shared" si="124"/>
        <v>0</v>
      </c>
      <c r="BL412" s="14" t="s">
        <v>247</v>
      </c>
      <c r="BM412" s="14" t="s">
        <v>697</v>
      </c>
    </row>
    <row r="413" spans="2:65" s="1" customFormat="1" ht="44.25" customHeight="1" x14ac:dyDescent="0.3">
      <c r="B413" s="132"/>
      <c r="C413" s="168" t="s">
        <v>731</v>
      </c>
      <c r="D413" s="168" t="s">
        <v>250</v>
      </c>
      <c r="E413" s="169"/>
      <c r="F413" s="251" t="s">
        <v>732</v>
      </c>
      <c r="G413" s="252"/>
      <c r="H413" s="252"/>
      <c r="I413" s="252"/>
      <c r="J413" s="170" t="s">
        <v>297</v>
      </c>
      <c r="K413" s="171">
        <v>1</v>
      </c>
      <c r="L413" s="253">
        <v>0</v>
      </c>
      <c r="M413" s="252"/>
      <c r="N413" s="254">
        <f t="shared" si="115"/>
        <v>0</v>
      </c>
      <c r="O413" s="247"/>
      <c r="P413" s="247"/>
      <c r="Q413" s="247"/>
      <c r="R413" s="134"/>
      <c r="T413" s="165" t="s">
        <v>3</v>
      </c>
      <c r="U413" s="40" t="s">
        <v>36</v>
      </c>
      <c r="V413" s="32"/>
      <c r="W413" s="166">
        <f t="shared" si="116"/>
        <v>0</v>
      </c>
      <c r="X413" s="166">
        <v>0</v>
      </c>
      <c r="Y413" s="166">
        <f t="shared" si="117"/>
        <v>0</v>
      </c>
      <c r="Z413" s="166">
        <v>0</v>
      </c>
      <c r="AA413" s="167">
        <f t="shared" si="118"/>
        <v>0</v>
      </c>
      <c r="AR413" s="14" t="s">
        <v>284</v>
      </c>
      <c r="AT413" s="14" t="s">
        <v>250</v>
      </c>
      <c r="AU413" s="14" t="s">
        <v>80</v>
      </c>
      <c r="AY413" s="14" t="s">
        <v>216</v>
      </c>
      <c r="BE413" s="110">
        <f t="shared" si="119"/>
        <v>0</v>
      </c>
      <c r="BF413" s="110">
        <f t="shared" si="120"/>
        <v>0</v>
      </c>
      <c r="BG413" s="110">
        <f t="shared" si="121"/>
        <v>0</v>
      </c>
      <c r="BH413" s="110">
        <f t="shared" si="122"/>
        <v>0</v>
      </c>
      <c r="BI413" s="110">
        <f t="shared" si="123"/>
        <v>0</v>
      </c>
      <c r="BJ413" s="14" t="s">
        <v>80</v>
      </c>
      <c r="BK413" s="110">
        <f t="shared" si="124"/>
        <v>0</v>
      </c>
      <c r="BL413" s="14" t="s">
        <v>247</v>
      </c>
      <c r="BM413" s="14" t="s">
        <v>699</v>
      </c>
    </row>
    <row r="414" spans="2:65" s="1" customFormat="1" ht="44.25" customHeight="1" x14ac:dyDescent="0.3">
      <c r="B414" s="132"/>
      <c r="C414" s="168" t="s">
        <v>733</v>
      </c>
      <c r="D414" s="168" t="s">
        <v>250</v>
      </c>
      <c r="E414" s="169"/>
      <c r="F414" s="251" t="s">
        <v>734</v>
      </c>
      <c r="G414" s="252"/>
      <c r="H414" s="252"/>
      <c r="I414" s="252"/>
      <c r="J414" s="170" t="s">
        <v>297</v>
      </c>
      <c r="K414" s="171">
        <v>1</v>
      </c>
      <c r="L414" s="253">
        <v>0</v>
      </c>
      <c r="M414" s="252"/>
      <c r="N414" s="254">
        <f t="shared" si="115"/>
        <v>0</v>
      </c>
      <c r="O414" s="247"/>
      <c r="P414" s="247"/>
      <c r="Q414" s="247"/>
      <c r="R414" s="134"/>
      <c r="T414" s="165" t="s">
        <v>3</v>
      </c>
      <c r="U414" s="40" t="s">
        <v>36</v>
      </c>
      <c r="V414" s="32"/>
      <c r="W414" s="166">
        <f t="shared" si="116"/>
        <v>0</v>
      </c>
      <c r="X414" s="166">
        <v>0</v>
      </c>
      <c r="Y414" s="166">
        <f t="shared" si="117"/>
        <v>0</v>
      </c>
      <c r="Z414" s="166">
        <v>0</v>
      </c>
      <c r="AA414" s="167">
        <f t="shared" si="118"/>
        <v>0</v>
      </c>
      <c r="AR414" s="14" t="s">
        <v>284</v>
      </c>
      <c r="AT414" s="14" t="s">
        <v>250</v>
      </c>
      <c r="AU414" s="14" t="s">
        <v>80</v>
      </c>
      <c r="AY414" s="14" t="s">
        <v>216</v>
      </c>
      <c r="BE414" s="110">
        <f t="shared" si="119"/>
        <v>0</v>
      </c>
      <c r="BF414" s="110">
        <f t="shared" si="120"/>
        <v>0</v>
      </c>
      <c r="BG414" s="110">
        <f t="shared" si="121"/>
        <v>0</v>
      </c>
      <c r="BH414" s="110">
        <f t="shared" si="122"/>
        <v>0</v>
      </c>
      <c r="BI414" s="110">
        <f t="shared" si="123"/>
        <v>0</v>
      </c>
      <c r="BJ414" s="14" t="s">
        <v>80</v>
      </c>
      <c r="BK414" s="110">
        <f t="shared" si="124"/>
        <v>0</v>
      </c>
      <c r="BL414" s="14" t="s">
        <v>247</v>
      </c>
      <c r="BM414" s="14" t="s">
        <v>701</v>
      </c>
    </row>
    <row r="415" spans="2:65" s="1" customFormat="1" ht="44.25" customHeight="1" x14ac:dyDescent="0.3">
      <c r="B415" s="132"/>
      <c r="C415" s="168" t="s">
        <v>735</v>
      </c>
      <c r="D415" s="168" t="s">
        <v>250</v>
      </c>
      <c r="E415" s="169"/>
      <c r="F415" s="251" t="s">
        <v>736</v>
      </c>
      <c r="G415" s="252"/>
      <c r="H415" s="252"/>
      <c r="I415" s="252"/>
      <c r="J415" s="170" t="s">
        <v>297</v>
      </c>
      <c r="K415" s="171">
        <v>1</v>
      </c>
      <c r="L415" s="253">
        <v>0</v>
      </c>
      <c r="M415" s="252"/>
      <c r="N415" s="254">
        <f t="shared" si="115"/>
        <v>0</v>
      </c>
      <c r="O415" s="247"/>
      <c r="P415" s="247"/>
      <c r="Q415" s="247"/>
      <c r="R415" s="134"/>
      <c r="T415" s="165" t="s">
        <v>3</v>
      </c>
      <c r="U415" s="40" t="s">
        <v>36</v>
      </c>
      <c r="V415" s="32"/>
      <c r="W415" s="166">
        <f t="shared" si="116"/>
        <v>0</v>
      </c>
      <c r="X415" s="166">
        <v>0</v>
      </c>
      <c r="Y415" s="166">
        <f t="shared" si="117"/>
        <v>0</v>
      </c>
      <c r="Z415" s="166">
        <v>0</v>
      </c>
      <c r="AA415" s="167">
        <f t="shared" si="118"/>
        <v>0</v>
      </c>
      <c r="AR415" s="14" t="s">
        <v>284</v>
      </c>
      <c r="AT415" s="14" t="s">
        <v>250</v>
      </c>
      <c r="AU415" s="14" t="s">
        <v>80</v>
      </c>
      <c r="AY415" s="14" t="s">
        <v>216</v>
      </c>
      <c r="BE415" s="110">
        <f t="shared" si="119"/>
        <v>0</v>
      </c>
      <c r="BF415" s="110">
        <f t="shared" si="120"/>
        <v>0</v>
      </c>
      <c r="BG415" s="110">
        <f t="shared" si="121"/>
        <v>0</v>
      </c>
      <c r="BH415" s="110">
        <f t="shared" si="122"/>
        <v>0</v>
      </c>
      <c r="BI415" s="110">
        <f t="shared" si="123"/>
        <v>0</v>
      </c>
      <c r="BJ415" s="14" t="s">
        <v>80</v>
      </c>
      <c r="BK415" s="110">
        <f t="shared" si="124"/>
        <v>0</v>
      </c>
      <c r="BL415" s="14" t="s">
        <v>247</v>
      </c>
      <c r="BM415" s="14" t="s">
        <v>703</v>
      </c>
    </row>
    <row r="416" spans="2:65" s="1" customFormat="1" ht="44.25" customHeight="1" x14ac:dyDescent="0.3">
      <c r="B416" s="132"/>
      <c r="C416" s="168" t="s">
        <v>737</v>
      </c>
      <c r="D416" s="168" t="s">
        <v>250</v>
      </c>
      <c r="E416" s="169"/>
      <c r="F416" s="251" t="s">
        <v>738</v>
      </c>
      <c r="G416" s="252"/>
      <c r="H416" s="252"/>
      <c r="I416" s="252"/>
      <c r="J416" s="170" t="s">
        <v>297</v>
      </c>
      <c r="K416" s="171">
        <v>1</v>
      </c>
      <c r="L416" s="253">
        <v>0</v>
      </c>
      <c r="M416" s="252"/>
      <c r="N416" s="254">
        <f t="shared" si="115"/>
        <v>0</v>
      </c>
      <c r="O416" s="247"/>
      <c r="P416" s="247"/>
      <c r="Q416" s="247"/>
      <c r="R416" s="134"/>
      <c r="T416" s="165" t="s">
        <v>3</v>
      </c>
      <c r="U416" s="40" t="s">
        <v>36</v>
      </c>
      <c r="V416" s="32"/>
      <c r="W416" s="166">
        <f t="shared" si="116"/>
        <v>0</v>
      </c>
      <c r="X416" s="166">
        <v>0</v>
      </c>
      <c r="Y416" s="166">
        <f t="shared" si="117"/>
        <v>0</v>
      </c>
      <c r="Z416" s="166">
        <v>0</v>
      </c>
      <c r="AA416" s="167">
        <f t="shared" si="118"/>
        <v>0</v>
      </c>
      <c r="AR416" s="14" t="s">
        <v>284</v>
      </c>
      <c r="AT416" s="14" t="s">
        <v>250</v>
      </c>
      <c r="AU416" s="14" t="s">
        <v>80</v>
      </c>
      <c r="AY416" s="14" t="s">
        <v>216</v>
      </c>
      <c r="BE416" s="110">
        <f t="shared" si="119"/>
        <v>0</v>
      </c>
      <c r="BF416" s="110">
        <f t="shared" si="120"/>
        <v>0</v>
      </c>
      <c r="BG416" s="110">
        <f t="shared" si="121"/>
        <v>0</v>
      </c>
      <c r="BH416" s="110">
        <f t="shared" si="122"/>
        <v>0</v>
      </c>
      <c r="BI416" s="110">
        <f t="shared" si="123"/>
        <v>0</v>
      </c>
      <c r="BJ416" s="14" t="s">
        <v>80</v>
      </c>
      <c r="BK416" s="110">
        <f t="shared" si="124"/>
        <v>0</v>
      </c>
      <c r="BL416" s="14" t="s">
        <v>247</v>
      </c>
      <c r="BM416" s="14" t="s">
        <v>705</v>
      </c>
    </row>
    <row r="417" spans="2:65" s="1" customFormat="1" ht="31.5" customHeight="1" x14ac:dyDescent="0.3">
      <c r="B417" s="132"/>
      <c r="C417" s="161" t="s">
        <v>739</v>
      </c>
      <c r="D417" s="161" t="s">
        <v>217</v>
      </c>
      <c r="E417" s="162"/>
      <c r="F417" s="246" t="s">
        <v>740</v>
      </c>
      <c r="G417" s="247"/>
      <c r="H417" s="247"/>
      <c r="I417" s="247"/>
      <c r="J417" s="163" t="s">
        <v>297</v>
      </c>
      <c r="K417" s="164">
        <v>12</v>
      </c>
      <c r="L417" s="233">
        <v>0</v>
      </c>
      <c r="M417" s="247"/>
      <c r="N417" s="248">
        <f t="shared" si="115"/>
        <v>0</v>
      </c>
      <c r="O417" s="247"/>
      <c r="P417" s="247"/>
      <c r="Q417" s="247"/>
      <c r="R417" s="134"/>
      <c r="T417" s="165" t="s">
        <v>3</v>
      </c>
      <c r="U417" s="40" t="s">
        <v>36</v>
      </c>
      <c r="V417" s="32"/>
      <c r="W417" s="166">
        <f t="shared" si="116"/>
        <v>0</v>
      </c>
      <c r="X417" s="166">
        <v>0</v>
      </c>
      <c r="Y417" s="166">
        <f t="shared" si="117"/>
        <v>0</v>
      </c>
      <c r="Z417" s="166">
        <v>0</v>
      </c>
      <c r="AA417" s="167">
        <f t="shared" si="118"/>
        <v>0</v>
      </c>
      <c r="AR417" s="14" t="s">
        <v>247</v>
      </c>
      <c r="AT417" s="14" t="s">
        <v>217</v>
      </c>
      <c r="AU417" s="14" t="s">
        <v>80</v>
      </c>
      <c r="AY417" s="14" t="s">
        <v>216</v>
      </c>
      <c r="BE417" s="110">
        <f t="shared" si="119"/>
        <v>0</v>
      </c>
      <c r="BF417" s="110">
        <f t="shared" si="120"/>
        <v>0</v>
      </c>
      <c r="BG417" s="110">
        <f t="shared" si="121"/>
        <v>0</v>
      </c>
      <c r="BH417" s="110">
        <f t="shared" si="122"/>
        <v>0</v>
      </c>
      <c r="BI417" s="110">
        <f t="shared" si="123"/>
        <v>0</v>
      </c>
      <c r="BJ417" s="14" t="s">
        <v>80</v>
      </c>
      <c r="BK417" s="110">
        <f t="shared" si="124"/>
        <v>0</v>
      </c>
      <c r="BL417" s="14" t="s">
        <v>247</v>
      </c>
      <c r="BM417" s="14" t="s">
        <v>707</v>
      </c>
    </row>
    <row r="418" spans="2:65" s="1" customFormat="1" ht="31.5" customHeight="1" x14ac:dyDescent="0.3">
      <c r="B418" s="132"/>
      <c r="C418" s="168" t="s">
        <v>741</v>
      </c>
      <c r="D418" s="168" t="s">
        <v>250</v>
      </c>
      <c r="E418" s="169"/>
      <c r="F418" s="251" t="s">
        <v>742</v>
      </c>
      <c r="G418" s="252"/>
      <c r="H418" s="252"/>
      <c r="I418" s="252"/>
      <c r="J418" s="170" t="s">
        <v>297</v>
      </c>
      <c r="K418" s="171">
        <v>5</v>
      </c>
      <c r="L418" s="253">
        <v>0</v>
      </c>
      <c r="M418" s="252"/>
      <c r="N418" s="254">
        <f t="shared" si="115"/>
        <v>0</v>
      </c>
      <c r="O418" s="247"/>
      <c r="P418" s="247"/>
      <c r="Q418" s="247"/>
      <c r="R418" s="134"/>
      <c r="T418" s="165" t="s">
        <v>3</v>
      </c>
      <c r="U418" s="40" t="s">
        <v>36</v>
      </c>
      <c r="V418" s="32"/>
      <c r="W418" s="166">
        <f t="shared" si="116"/>
        <v>0</v>
      </c>
      <c r="X418" s="166">
        <v>1.6E-2</v>
      </c>
      <c r="Y418" s="166">
        <f t="shared" si="117"/>
        <v>0.08</v>
      </c>
      <c r="Z418" s="166">
        <v>0</v>
      </c>
      <c r="AA418" s="167">
        <f t="shared" si="118"/>
        <v>0</v>
      </c>
      <c r="AR418" s="14" t="s">
        <v>284</v>
      </c>
      <c r="AT418" s="14" t="s">
        <v>250</v>
      </c>
      <c r="AU418" s="14" t="s">
        <v>80</v>
      </c>
      <c r="AY418" s="14" t="s">
        <v>216</v>
      </c>
      <c r="BE418" s="110">
        <f t="shared" si="119"/>
        <v>0</v>
      </c>
      <c r="BF418" s="110">
        <f t="shared" si="120"/>
        <v>0</v>
      </c>
      <c r="BG418" s="110">
        <f t="shared" si="121"/>
        <v>0</v>
      </c>
      <c r="BH418" s="110">
        <f t="shared" si="122"/>
        <v>0</v>
      </c>
      <c r="BI418" s="110">
        <f t="shared" si="123"/>
        <v>0</v>
      </c>
      <c r="BJ418" s="14" t="s">
        <v>80</v>
      </c>
      <c r="BK418" s="110">
        <f t="shared" si="124"/>
        <v>0</v>
      </c>
      <c r="BL418" s="14" t="s">
        <v>247</v>
      </c>
      <c r="BM418" s="14" t="s">
        <v>709</v>
      </c>
    </row>
    <row r="419" spans="2:65" s="1" customFormat="1" ht="31.5" customHeight="1" x14ac:dyDescent="0.3">
      <c r="B419" s="132"/>
      <c r="C419" s="168" t="s">
        <v>743</v>
      </c>
      <c r="D419" s="168" t="s">
        <v>250</v>
      </c>
      <c r="E419" s="169"/>
      <c r="F419" s="251" t="s">
        <v>744</v>
      </c>
      <c r="G419" s="252"/>
      <c r="H419" s="252"/>
      <c r="I419" s="252"/>
      <c r="J419" s="170" t="s">
        <v>297</v>
      </c>
      <c r="K419" s="171">
        <v>5</v>
      </c>
      <c r="L419" s="253">
        <v>0</v>
      </c>
      <c r="M419" s="252"/>
      <c r="N419" s="254">
        <f t="shared" si="115"/>
        <v>0</v>
      </c>
      <c r="O419" s="247"/>
      <c r="P419" s="247"/>
      <c r="Q419" s="247"/>
      <c r="R419" s="134"/>
      <c r="T419" s="165" t="s">
        <v>3</v>
      </c>
      <c r="U419" s="40" t="s">
        <v>36</v>
      </c>
      <c r="V419" s="32"/>
      <c r="W419" s="166">
        <f t="shared" si="116"/>
        <v>0</v>
      </c>
      <c r="X419" s="166">
        <v>1.7999999999999999E-2</v>
      </c>
      <c r="Y419" s="166">
        <f t="shared" si="117"/>
        <v>0.09</v>
      </c>
      <c r="Z419" s="166">
        <v>0</v>
      </c>
      <c r="AA419" s="167">
        <f t="shared" si="118"/>
        <v>0</v>
      </c>
      <c r="AR419" s="14" t="s">
        <v>284</v>
      </c>
      <c r="AT419" s="14" t="s">
        <v>250</v>
      </c>
      <c r="AU419" s="14" t="s">
        <v>80</v>
      </c>
      <c r="AY419" s="14" t="s">
        <v>216</v>
      </c>
      <c r="BE419" s="110">
        <f t="shared" si="119"/>
        <v>0</v>
      </c>
      <c r="BF419" s="110">
        <f t="shared" si="120"/>
        <v>0</v>
      </c>
      <c r="BG419" s="110">
        <f t="shared" si="121"/>
        <v>0</v>
      </c>
      <c r="BH419" s="110">
        <f t="shared" si="122"/>
        <v>0</v>
      </c>
      <c r="BI419" s="110">
        <f t="shared" si="123"/>
        <v>0</v>
      </c>
      <c r="BJ419" s="14" t="s">
        <v>80</v>
      </c>
      <c r="BK419" s="110">
        <f t="shared" si="124"/>
        <v>0</v>
      </c>
      <c r="BL419" s="14" t="s">
        <v>247</v>
      </c>
      <c r="BM419" s="14" t="s">
        <v>711</v>
      </c>
    </row>
    <row r="420" spans="2:65" s="1" customFormat="1" ht="31.5" customHeight="1" x14ac:dyDescent="0.3">
      <c r="B420" s="132"/>
      <c r="C420" s="168" t="s">
        <v>745</v>
      </c>
      <c r="D420" s="168" t="s">
        <v>250</v>
      </c>
      <c r="E420" s="169"/>
      <c r="F420" s="251" t="s">
        <v>746</v>
      </c>
      <c r="G420" s="252"/>
      <c r="H420" s="252"/>
      <c r="I420" s="252"/>
      <c r="J420" s="170" t="s">
        <v>297</v>
      </c>
      <c r="K420" s="171">
        <v>1</v>
      </c>
      <c r="L420" s="253">
        <v>0</v>
      </c>
      <c r="M420" s="252"/>
      <c r="N420" s="254">
        <f t="shared" si="115"/>
        <v>0</v>
      </c>
      <c r="O420" s="247"/>
      <c r="P420" s="247"/>
      <c r="Q420" s="247"/>
      <c r="R420" s="134"/>
      <c r="T420" s="165" t="s">
        <v>3</v>
      </c>
      <c r="U420" s="40" t="s">
        <v>36</v>
      </c>
      <c r="V420" s="32"/>
      <c r="W420" s="166">
        <f t="shared" si="116"/>
        <v>0</v>
      </c>
      <c r="X420" s="166">
        <v>2.1999999999999999E-2</v>
      </c>
      <c r="Y420" s="166">
        <f t="shared" si="117"/>
        <v>2.1999999999999999E-2</v>
      </c>
      <c r="Z420" s="166">
        <v>0</v>
      </c>
      <c r="AA420" s="167">
        <f t="shared" si="118"/>
        <v>0</v>
      </c>
      <c r="AR420" s="14" t="s">
        <v>284</v>
      </c>
      <c r="AT420" s="14" t="s">
        <v>250</v>
      </c>
      <c r="AU420" s="14" t="s">
        <v>80</v>
      </c>
      <c r="AY420" s="14" t="s">
        <v>216</v>
      </c>
      <c r="BE420" s="110">
        <f t="shared" si="119"/>
        <v>0</v>
      </c>
      <c r="BF420" s="110">
        <f t="shared" si="120"/>
        <v>0</v>
      </c>
      <c r="BG420" s="110">
        <f t="shared" si="121"/>
        <v>0</v>
      </c>
      <c r="BH420" s="110">
        <f t="shared" si="122"/>
        <v>0</v>
      </c>
      <c r="BI420" s="110">
        <f t="shared" si="123"/>
        <v>0</v>
      </c>
      <c r="BJ420" s="14" t="s">
        <v>80</v>
      </c>
      <c r="BK420" s="110">
        <f t="shared" si="124"/>
        <v>0</v>
      </c>
      <c r="BL420" s="14" t="s">
        <v>247</v>
      </c>
      <c r="BM420" s="14" t="s">
        <v>713</v>
      </c>
    </row>
    <row r="421" spans="2:65" s="1" customFormat="1" ht="31.5" customHeight="1" x14ac:dyDescent="0.3">
      <c r="B421" s="132"/>
      <c r="C421" s="168" t="s">
        <v>747</v>
      </c>
      <c r="D421" s="168" t="s">
        <v>250</v>
      </c>
      <c r="E421" s="169"/>
      <c r="F421" s="251" t="s">
        <v>748</v>
      </c>
      <c r="G421" s="252"/>
      <c r="H421" s="252"/>
      <c r="I421" s="252"/>
      <c r="J421" s="170" t="s">
        <v>297</v>
      </c>
      <c r="K421" s="171">
        <v>1</v>
      </c>
      <c r="L421" s="253">
        <v>0</v>
      </c>
      <c r="M421" s="252"/>
      <c r="N421" s="254">
        <f t="shared" si="115"/>
        <v>0</v>
      </c>
      <c r="O421" s="247"/>
      <c r="P421" s="247"/>
      <c r="Q421" s="247"/>
      <c r="R421" s="134"/>
      <c r="T421" s="165" t="s">
        <v>3</v>
      </c>
      <c r="U421" s="40" t="s">
        <v>36</v>
      </c>
      <c r="V421" s="32"/>
      <c r="W421" s="166">
        <f t="shared" si="116"/>
        <v>0</v>
      </c>
      <c r="X421" s="166">
        <v>2.0500000000000001E-2</v>
      </c>
      <c r="Y421" s="166">
        <f t="shared" si="117"/>
        <v>2.0500000000000001E-2</v>
      </c>
      <c r="Z421" s="166">
        <v>0</v>
      </c>
      <c r="AA421" s="167">
        <f t="shared" si="118"/>
        <v>0</v>
      </c>
      <c r="AR421" s="14" t="s">
        <v>284</v>
      </c>
      <c r="AT421" s="14" t="s">
        <v>250</v>
      </c>
      <c r="AU421" s="14" t="s">
        <v>80</v>
      </c>
      <c r="AY421" s="14" t="s">
        <v>216</v>
      </c>
      <c r="BE421" s="110">
        <f t="shared" si="119"/>
        <v>0</v>
      </c>
      <c r="BF421" s="110">
        <f t="shared" si="120"/>
        <v>0</v>
      </c>
      <c r="BG421" s="110">
        <f t="shared" si="121"/>
        <v>0</v>
      </c>
      <c r="BH421" s="110">
        <f t="shared" si="122"/>
        <v>0</v>
      </c>
      <c r="BI421" s="110">
        <f t="shared" si="123"/>
        <v>0</v>
      </c>
      <c r="BJ421" s="14" t="s">
        <v>80</v>
      </c>
      <c r="BK421" s="110">
        <f t="shared" si="124"/>
        <v>0</v>
      </c>
      <c r="BL421" s="14" t="s">
        <v>247</v>
      </c>
      <c r="BM421" s="14" t="s">
        <v>715</v>
      </c>
    </row>
    <row r="422" spans="2:65" s="1" customFormat="1" ht="44.25" customHeight="1" x14ac:dyDescent="0.3">
      <c r="B422" s="132"/>
      <c r="C422" s="161" t="s">
        <v>749</v>
      </c>
      <c r="D422" s="161" t="s">
        <v>217</v>
      </c>
      <c r="E422" s="162"/>
      <c r="F422" s="246" t="s">
        <v>750</v>
      </c>
      <c r="G422" s="247"/>
      <c r="H422" s="247"/>
      <c r="I422" s="247"/>
      <c r="J422" s="163" t="s">
        <v>297</v>
      </c>
      <c r="K422" s="164">
        <v>1</v>
      </c>
      <c r="L422" s="233">
        <v>0</v>
      </c>
      <c r="M422" s="247"/>
      <c r="N422" s="248">
        <f t="shared" si="115"/>
        <v>0</v>
      </c>
      <c r="O422" s="247"/>
      <c r="P422" s="247"/>
      <c r="Q422" s="247"/>
      <c r="R422" s="134"/>
      <c r="T422" s="165" t="s">
        <v>3</v>
      </c>
      <c r="U422" s="40" t="s">
        <v>36</v>
      </c>
      <c r="V422" s="32"/>
      <c r="W422" s="166">
        <f t="shared" si="116"/>
        <v>0</v>
      </c>
      <c r="X422" s="166">
        <v>0</v>
      </c>
      <c r="Y422" s="166">
        <f t="shared" si="117"/>
        <v>0</v>
      </c>
      <c r="Z422" s="166">
        <v>0</v>
      </c>
      <c r="AA422" s="167">
        <f t="shared" si="118"/>
        <v>0</v>
      </c>
      <c r="AR422" s="14" t="s">
        <v>247</v>
      </c>
      <c r="AT422" s="14" t="s">
        <v>217</v>
      </c>
      <c r="AU422" s="14" t="s">
        <v>80</v>
      </c>
      <c r="AY422" s="14" t="s">
        <v>216</v>
      </c>
      <c r="BE422" s="110">
        <f t="shared" si="119"/>
        <v>0</v>
      </c>
      <c r="BF422" s="110">
        <f t="shared" si="120"/>
        <v>0</v>
      </c>
      <c r="BG422" s="110">
        <f t="shared" si="121"/>
        <v>0</v>
      </c>
      <c r="BH422" s="110">
        <f t="shared" si="122"/>
        <v>0</v>
      </c>
      <c r="BI422" s="110">
        <f t="shared" si="123"/>
        <v>0</v>
      </c>
      <c r="BJ422" s="14" t="s">
        <v>80</v>
      </c>
      <c r="BK422" s="110">
        <f t="shared" si="124"/>
        <v>0</v>
      </c>
      <c r="BL422" s="14" t="s">
        <v>247</v>
      </c>
      <c r="BM422" s="14" t="s">
        <v>717</v>
      </c>
    </row>
    <row r="423" spans="2:65" s="1" customFormat="1" ht="22.5" customHeight="1" x14ac:dyDescent="0.3">
      <c r="B423" s="132"/>
      <c r="C423" s="168" t="s">
        <v>751</v>
      </c>
      <c r="D423" s="168" t="s">
        <v>250</v>
      </c>
      <c r="E423" s="169"/>
      <c r="F423" s="251" t="s">
        <v>752</v>
      </c>
      <c r="G423" s="252"/>
      <c r="H423" s="252"/>
      <c r="I423" s="252"/>
      <c r="J423" s="170" t="s">
        <v>297</v>
      </c>
      <c r="K423" s="171">
        <v>1</v>
      </c>
      <c r="L423" s="253">
        <v>0</v>
      </c>
      <c r="M423" s="252"/>
      <c r="N423" s="254">
        <f t="shared" si="115"/>
        <v>0</v>
      </c>
      <c r="O423" s="247"/>
      <c r="P423" s="247"/>
      <c r="Q423" s="247"/>
      <c r="R423" s="134"/>
      <c r="T423" s="165" t="s">
        <v>3</v>
      </c>
      <c r="U423" s="40" t="s">
        <v>36</v>
      </c>
      <c r="V423" s="32"/>
      <c r="W423" s="166">
        <f t="shared" si="116"/>
        <v>0</v>
      </c>
      <c r="X423" s="166">
        <v>0</v>
      </c>
      <c r="Y423" s="166">
        <f t="shared" si="117"/>
        <v>0</v>
      </c>
      <c r="Z423" s="166">
        <v>0</v>
      </c>
      <c r="AA423" s="167">
        <f t="shared" si="118"/>
        <v>0</v>
      </c>
      <c r="AR423" s="14" t="s">
        <v>284</v>
      </c>
      <c r="AT423" s="14" t="s">
        <v>250</v>
      </c>
      <c r="AU423" s="14" t="s">
        <v>80</v>
      </c>
      <c r="AY423" s="14" t="s">
        <v>216</v>
      </c>
      <c r="BE423" s="110">
        <f t="shared" si="119"/>
        <v>0</v>
      </c>
      <c r="BF423" s="110">
        <f t="shared" si="120"/>
        <v>0</v>
      </c>
      <c r="BG423" s="110">
        <f t="shared" si="121"/>
        <v>0</v>
      </c>
      <c r="BH423" s="110">
        <f t="shared" si="122"/>
        <v>0</v>
      </c>
      <c r="BI423" s="110">
        <f t="shared" si="123"/>
        <v>0</v>
      </c>
      <c r="BJ423" s="14" t="s">
        <v>80</v>
      </c>
      <c r="BK423" s="110">
        <f t="shared" si="124"/>
        <v>0</v>
      </c>
      <c r="BL423" s="14" t="s">
        <v>247</v>
      </c>
      <c r="BM423" s="14" t="s">
        <v>719</v>
      </c>
    </row>
    <row r="424" spans="2:65" s="1" customFormat="1" ht="31.5" customHeight="1" x14ac:dyDescent="0.3">
      <c r="B424" s="132"/>
      <c r="C424" s="161" t="s">
        <v>753</v>
      </c>
      <c r="D424" s="161" t="s">
        <v>217</v>
      </c>
      <c r="E424" s="162"/>
      <c r="F424" s="246" t="s">
        <v>754</v>
      </c>
      <c r="G424" s="247"/>
      <c r="H424" s="247"/>
      <c r="I424" s="247"/>
      <c r="J424" s="163" t="s">
        <v>297</v>
      </c>
      <c r="K424" s="164">
        <v>12</v>
      </c>
      <c r="L424" s="233">
        <v>0</v>
      </c>
      <c r="M424" s="247"/>
      <c r="N424" s="248">
        <f t="shared" si="115"/>
        <v>0</v>
      </c>
      <c r="O424" s="247"/>
      <c r="P424" s="247"/>
      <c r="Q424" s="247"/>
      <c r="R424" s="134"/>
      <c r="T424" s="165" t="s">
        <v>3</v>
      </c>
      <c r="U424" s="40" t="s">
        <v>36</v>
      </c>
      <c r="V424" s="32"/>
      <c r="W424" s="166">
        <f t="shared" si="116"/>
        <v>0</v>
      </c>
      <c r="X424" s="166">
        <v>1.0000000000000001E-5</v>
      </c>
      <c r="Y424" s="166">
        <f t="shared" si="117"/>
        <v>1.2000000000000002E-4</v>
      </c>
      <c r="Z424" s="166">
        <v>0</v>
      </c>
      <c r="AA424" s="167">
        <f t="shared" si="118"/>
        <v>0</v>
      </c>
      <c r="AR424" s="14" t="s">
        <v>247</v>
      </c>
      <c r="AT424" s="14" t="s">
        <v>217</v>
      </c>
      <c r="AU424" s="14" t="s">
        <v>80</v>
      </c>
      <c r="AY424" s="14" t="s">
        <v>216</v>
      </c>
      <c r="BE424" s="110">
        <f t="shared" si="119"/>
        <v>0</v>
      </c>
      <c r="BF424" s="110">
        <f t="shared" si="120"/>
        <v>0</v>
      </c>
      <c r="BG424" s="110">
        <f t="shared" si="121"/>
        <v>0</v>
      </c>
      <c r="BH424" s="110">
        <f t="shared" si="122"/>
        <v>0</v>
      </c>
      <c r="BI424" s="110">
        <f t="shared" si="123"/>
        <v>0</v>
      </c>
      <c r="BJ424" s="14" t="s">
        <v>80</v>
      </c>
      <c r="BK424" s="110">
        <f t="shared" si="124"/>
        <v>0</v>
      </c>
      <c r="BL424" s="14" t="s">
        <v>247</v>
      </c>
      <c r="BM424" s="14" t="s">
        <v>721</v>
      </c>
    </row>
    <row r="425" spans="2:65" s="1" customFormat="1" ht="31.5" customHeight="1" x14ac:dyDescent="0.3">
      <c r="B425" s="132"/>
      <c r="C425" s="161" t="s">
        <v>755</v>
      </c>
      <c r="D425" s="161" t="s">
        <v>217</v>
      </c>
      <c r="E425" s="162"/>
      <c r="F425" s="246" t="s">
        <v>756</v>
      </c>
      <c r="G425" s="247"/>
      <c r="H425" s="247"/>
      <c r="I425" s="247"/>
      <c r="J425" s="163" t="s">
        <v>297</v>
      </c>
      <c r="K425" s="164">
        <v>4</v>
      </c>
      <c r="L425" s="233">
        <v>0</v>
      </c>
      <c r="M425" s="247"/>
      <c r="N425" s="248">
        <f t="shared" si="115"/>
        <v>0</v>
      </c>
      <c r="O425" s="247"/>
      <c r="P425" s="247"/>
      <c r="Q425" s="247"/>
      <c r="R425" s="134"/>
      <c r="T425" s="165" t="s">
        <v>3</v>
      </c>
      <c r="U425" s="40" t="s">
        <v>36</v>
      </c>
      <c r="V425" s="32"/>
      <c r="W425" s="166">
        <f t="shared" si="116"/>
        <v>0</v>
      </c>
      <c r="X425" s="166">
        <v>1.0000000000000001E-5</v>
      </c>
      <c r="Y425" s="166">
        <f t="shared" si="117"/>
        <v>4.0000000000000003E-5</v>
      </c>
      <c r="Z425" s="166">
        <v>0</v>
      </c>
      <c r="AA425" s="167">
        <f t="shared" si="118"/>
        <v>0</v>
      </c>
      <c r="AR425" s="14" t="s">
        <v>247</v>
      </c>
      <c r="AT425" s="14" t="s">
        <v>217</v>
      </c>
      <c r="AU425" s="14" t="s">
        <v>80</v>
      </c>
      <c r="AY425" s="14" t="s">
        <v>216</v>
      </c>
      <c r="BE425" s="110">
        <f t="shared" si="119"/>
        <v>0</v>
      </c>
      <c r="BF425" s="110">
        <f t="shared" si="120"/>
        <v>0</v>
      </c>
      <c r="BG425" s="110">
        <f t="shared" si="121"/>
        <v>0</v>
      </c>
      <c r="BH425" s="110">
        <f t="shared" si="122"/>
        <v>0</v>
      </c>
      <c r="BI425" s="110">
        <f t="shared" si="123"/>
        <v>0</v>
      </c>
      <c r="BJ425" s="14" t="s">
        <v>80</v>
      </c>
      <c r="BK425" s="110">
        <f t="shared" si="124"/>
        <v>0</v>
      </c>
      <c r="BL425" s="14" t="s">
        <v>247</v>
      </c>
      <c r="BM425" s="14" t="s">
        <v>723</v>
      </c>
    </row>
    <row r="426" spans="2:65" s="1" customFormat="1" ht="31.5" customHeight="1" x14ac:dyDescent="0.3">
      <c r="B426" s="132"/>
      <c r="C426" s="161" t="s">
        <v>757</v>
      </c>
      <c r="D426" s="161" t="s">
        <v>217</v>
      </c>
      <c r="E426" s="162"/>
      <c r="F426" s="246" t="s">
        <v>758</v>
      </c>
      <c r="G426" s="247"/>
      <c r="H426" s="247"/>
      <c r="I426" s="247"/>
      <c r="J426" s="163" t="s">
        <v>297</v>
      </c>
      <c r="K426" s="164">
        <v>8</v>
      </c>
      <c r="L426" s="233">
        <v>0</v>
      </c>
      <c r="M426" s="247"/>
      <c r="N426" s="248">
        <f t="shared" si="115"/>
        <v>0</v>
      </c>
      <c r="O426" s="247"/>
      <c r="P426" s="247"/>
      <c r="Q426" s="247"/>
      <c r="R426" s="134"/>
      <c r="T426" s="165" t="s">
        <v>3</v>
      </c>
      <c r="U426" s="40" t="s">
        <v>36</v>
      </c>
      <c r="V426" s="32"/>
      <c r="W426" s="166">
        <f t="shared" si="116"/>
        <v>0</v>
      </c>
      <c r="X426" s="166">
        <v>3.0000000000000001E-5</v>
      </c>
      <c r="Y426" s="166">
        <f t="shared" si="117"/>
        <v>2.4000000000000001E-4</v>
      </c>
      <c r="Z426" s="166">
        <v>0</v>
      </c>
      <c r="AA426" s="167">
        <f t="shared" si="118"/>
        <v>0</v>
      </c>
      <c r="AR426" s="14" t="s">
        <v>247</v>
      </c>
      <c r="AT426" s="14" t="s">
        <v>217</v>
      </c>
      <c r="AU426" s="14" t="s">
        <v>80</v>
      </c>
      <c r="AY426" s="14" t="s">
        <v>216</v>
      </c>
      <c r="BE426" s="110">
        <f t="shared" si="119"/>
        <v>0</v>
      </c>
      <c r="BF426" s="110">
        <f t="shared" si="120"/>
        <v>0</v>
      </c>
      <c r="BG426" s="110">
        <f t="shared" si="121"/>
        <v>0</v>
      </c>
      <c r="BH426" s="110">
        <f t="shared" si="122"/>
        <v>0</v>
      </c>
      <c r="BI426" s="110">
        <f t="shared" si="123"/>
        <v>0</v>
      </c>
      <c r="BJ426" s="14" t="s">
        <v>80</v>
      </c>
      <c r="BK426" s="110">
        <f t="shared" si="124"/>
        <v>0</v>
      </c>
      <c r="BL426" s="14" t="s">
        <v>247</v>
      </c>
      <c r="BM426" s="14" t="s">
        <v>725</v>
      </c>
    </row>
    <row r="427" spans="2:65" s="1" customFormat="1" ht="31.5" customHeight="1" x14ac:dyDescent="0.3">
      <c r="B427" s="132"/>
      <c r="C427" s="168" t="s">
        <v>759</v>
      </c>
      <c r="D427" s="168" t="s">
        <v>250</v>
      </c>
      <c r="E427" s="169"/>
      <c r="F427" s="251" t="s">
        <v>760</v>
      </c>
      <c r="G427" s="252"/>
      <c r="H427" s="252"/>
      <c r="I427" s="252"/>
      <c r="J427" s="170" t="s">
        <v>369</v>
      </c>
      <c r="K427" s="171">
        <v>25.661999999999999</v>
      </c>
      <c r="L427" s="253">
        <v>0</v>
      </c>
      <c r="M427" s="252"/>
      <c r="N427" s="254">
        <f t="shared" si="115"/>
        <v>0</v>
      </c>
      <c r="O427" s="247"/>
      <c r="P427" s="247"/>
      <c r="Q427" s="247"/>
      <c r="R427" s="134"/>
      <c r="T427" s="165" t="s">
        <v>3</v>
      </c>
      <c r="U427" s="40" t="s">
        <v>36</v>
      </c>
      <c r="V427" s="32"/>
      <c r="W427" s="166">
        <f t="shared" si="116"/>
        <v>0</v>
      </c>
      <c r="X427" s="166">
        <v>2.3400358506741499E-3</v>
      </c>
      <c r="Y427" s="166">
        <f t="shared" si="117"/>
        <v>6.0050000000000034E-2</v>
      </c>
      <c r="Z427" s="166">
        <v>0</v>
      </c>
      <c r="AA427" s="167">
        <f t="shared" si="118"/>
        <v>0</v>
      </c>
      <c r="AR427" s="14" t="s">
        <v>284</v>
      </c>
      <c r="AT427" s="14" t="s">
        <v>250</v>
      </c>
      <c r="AU427" s="14" t="s">
        <v>80</v>
      </c>
      <c r="AY427" s="14" t="s">
        <v>216</v>
      </c>
      <c r="BE427" s="110">
        <f t="shared" si="119"/>
        <v>0</v>
      </c>
      <c r="BF427" s="110">
        <f t="shared" si="120"/>
        <v>0</v>
      </c>
      <c r="BG427" s="110">
        <f t="shared" si="121"/>
        <v>0</v>
      </c>
      <c r="BH427" s="110">
        <f t="shared" si="122"/>
        <v>0</v>
      </c>
      <c r="BI427" s="110">
        <f t="shared" si="123"/>
        <v>0</v>
      </c>
      <c r="BJ427" s="14" t="s">
        <v>80</v>
      </c>
      <c r="BK427" s="110">
        <f t="shared" si="124"/>
        <v>0</v>
      </c>
      <c r="BL427" s="14" t="s">
        <v>247</v>
      </c>
      <c r="BM427" s="14" t="s">
        <v>727</v>
      </c>
    </row>
    <row r="428" spans="2:65" s="1" customFormat="1" ht="22.5" customHeight="1" x14ac:dyDescent="0.3">
      <c r="B428" s="132"/>
      <c r="C428" s="161" t="s">
        <v>761</v>
      </c>
      <c r="D428" s="161" t="s">
        <v>217</v>
      </c>
      <c r="E428" s="162"/>
      <c r="F428" s="246" t="s">
        <v>762</v>
      </c>
      <c r="G428" s="247"/>
      <c r="H428" s="247"/>
      <c r="I428" s="247"/>
      <c r="J428" s="163" t="s">
        <v>297</v>
      </c>
      <c r="K428" s="164">
        <v>4</v>
      </c>
      <c r="L428" s="233">
        <v>0</v>
      </c>
      <c r="M428" s="247"/>
      <c r="N428" s="248">
        <f t="shared" si="115"/>
        <v>0</v>
      </c>
      <c r="O428" s="247"/>
      <c r="P428" s="247"/>
      <c r="Q428" s="247"/>
      <c r="R428" s="134"/>
      <c r="T428" s="165" t="s">
        <v>3</v>
      </c>
      <c r="U428" s="40" t="s">
        <v>36</v>
      </c>
      <c r="V428" s="32"/>
      <c r="W428" s="166">
        <f t="shared" si="116"/>
        <v>0</v>
      </c>
      <c r="X428" s="166">
        <v>1.0000000000000001E-5</v>
      </c>
      <c r="Y428" s="166">
        <f t="shared" si="117"/>
        <v>4.0000000000000003E-5</v>
      </c>
      <c r="Z428" s="166">
        <v>0</v>
      </c>
      <c r="AA428" s="167">
        <f t="shared" si="118"/>
        <v>0</v>
      </c>
      <c r="AR428" s="14" t="s">
        <v>247</v>
      </c>
      <c r="AT428" s="14" t="s">
        <v>217</v>
      </c>
      <c r="AU428" s="14" t="s">
        <v>80</v>
      </c>
      <c r="AY428" s="14" t="s">
        <v>216</v>
      </c>
      <c r="BE428" s="110">
        <f t="shared" si="119"/>
        <v>0</v>
      </c>
      <c r="BF428" s="110">
        <f t="shared" si="120"/>
        <v>0</v>
      </c>
      <c r="BG428" s="110">
        <f t="shared" si="121"/>
        <v>0</v>
      </c>
      <c r="BH428" s="110">
        <f t="shared" si="122"/>
        <v>0</v>
      </c>
      <c r="BI428" s="110">
        <f t="shared" si="123"/>
        <v>0</v>
      </c>
      <c r="BJ428" s="14" t="s">
        <v>80</v>
      </c>
      <c r="BK428" s="110">
        <f t="shared" si="124"/>
        <v>0</v>
      </c>
      <c r="BL428" s="14" t="s">
        <v>247</v>
      </c>
      <c r="BM428" s="14" t="s">
        <v>729</v>
      </c>
    </row>
    <row r="429" spans="2:65" s="1" customFormat="1" ht="22.5" customHeight="1" x14ac:dyDescent="0.3">
      <c r="B429" s="132"/>
      <c r="C429" s="168" t="s">
        <v>763</v>
      </c>
      <c r="D429" s="168" t="s">
        <v>250</v>
      </c>
      <c r="E429" s="169"/>
      <c r="F429" s="251" t="s">
        <v>764</v>
      </c>
      <c r="G429" s="252"/>
      <c r="H429" s="252"/>
      <c r="I429" s="252"/>
      <c r="J429" s="170" t="s">
        <v>297</v>
      </c>
      <c r="K429" s="171">
        <v>3</v>
      </c>
      <c r="L429" s="253">
        <v>0</v>
      </c>
      <c r="M429" s="252"/>
      <c r="N429" s="254">
        <f t="shared" si="115"/>
        <v>0</v>
      </c>
      <c r="O429" s="247"/>
      <c r="P429" s="247"/>
      <c r="Q429" s="247"/>
      <c r="R429" s="134"/>
      <c r="T429" s="165" t="s">
        <v>3</v>
      </c>
      <c r="U429" s="40" t="s">
        <v>36</v>
      </c>
      <c r="V429" s="32"/>
      <c r="W429" s="166">
        <f t="shared" si="116"/>
        <v>0</v>
      </c>
      <c r="X429" s="166">
        <v>1.6199999999999999E-3</v>
      </c>
      <c r="Y429" s="166">
        <f t="shared" si="117"/>
        <v>4.8599999999999997E-3</v>
      </c>
      <c r="Z429" s="166">
        <v>0</v>
      </c>
      <c r="AA429" s="167">
        <f t="shared" si="118"/>
        <v>0</v>
      </c>
      <c r="AR429" s="14" t="s">
        <v>284</v>
      </c>
      <c r="AT429" s="14" t="s">
        <v>250</v>
      </c>
      <c r="AU429" s="14" t="s">
        <v>80</v>
      </c>
      <c r="AY429" s="14" t="s">
        <v>216</v>
      </c>
      <c r="BE429" s="110">
        <f t="shared" si="119"/>
        <v>0</v>
      </c>
      <c r="BF429" s="110">
        <f t="shared" si="120"/>
        <v>0</v>
      </c>
      <c r="BG429" s="110">
        <f t="shared" si="121"/>
        <v>0</v>
      </c>
      <c r="BH429" s="110">
        <f t="shared" si="122"/>
        <v>0</v>
      </c>
      <c r="BI429" s="110">
        <f t="shared" si="123"/>
        <v>0</v>
      </c>
      <c r="BJ429" s="14" t="s">
        <v>80</v>
      </c>
      <c r="BK429" s="110">
        <f t="shared" si="124"/>
        <v>0</v>
      </c>
      <c r="BL429" s="14" t="s">
        <v>247</v>
      </c>
      <c r="BM429" s="14" t="s">
        <v>731</v>
      </c>
    </row>
    <row r="430" spans="2:65" s="1" customFormat="1" ht="22.5" customHeight="1" x14ac:dyDescent="0.3">
      <c r="B430" s="132"/>
      <c r="C430" s="168" t="s">
        <v>765</v>
      </c>
      <c r="D430" s="168" t="s">
        <v>250</v>
      </c>
      <c r="E430" s="169"/>
      <c r="F430" s="251" t="s">
        <v>766</v>
      </c>
      <c r="G430" s="252"/>
      <c r="H430" s="252"/>
      <c r="I430" s="252"/>
      <c r="J430" s="170" t="s">
        <v>297</v>
      </c>
      <c r="K430" s="171">
        <v>1</v>
      </c>
      <c r="L430" s="253">
        <v>0</v>
      </c>
      <c r="M430" s="252"/>
      <c r="N430" s="254">
        <f t="shared" si="115"/>
        <v>0</v>
      </c>
      <c r="O430" s="247"/>
      <c r="P430" s="247"/>
      <c r="Q430" s="247"/>
      <c r="R430" s="134"/>
      <c r="T430" s="165" t="s">
        <v>3</v>
      </c>
      <c r="U430" s="40" t="s">
        <v>36</v>
      </c>
      <c r="V430" s="32"/>
      <c r="W430" s="166">
        <f t="shared" si="116"/>
        <v>0</v>
      </c>
      <c r="X430" s="166">
        <v>2.0799999999999998E-3</v>
      </c>
      <c r="Y430" s="166">
        <f t="shared" si="117"/>
        <v>2.0799999999999998E-3</v>
      </c>
      <c r="Z430" s="166">
        <v>0</v>
      </c>
      <c r="AA430" s="167">
        <f t="shared" si="118"/>
        <v>0</v>
      </c>
      <c r="AR430" s="14" t="s">
        <v>284</v>
      </c>
      <c r="AT430" s="14" t="s">
        <v>250</v>
      </c>
      <c r="AU430" s="14" t="s">
        <v>80</v>
      </c>
      <c r="AY430" s="14" t="s">
        <v>216</v>
      </c>
      <c r="BE430" s="110">
        <f t="shared" si="119"/>
        <v>0</v>
      </c>
      <c r="BF430" s="110">
        <f t="shared" si="120"/>
        <v>0</v>
      </c>
      <c r="BG430" s="110">
        <f t="shared" si="121"/>
        <v>0</v>
      </c>
      <c r="BH430" s="110">
        <f t="shared" si="122"/>
        <v>0</v>
      </c>
      <c r="BI430" s="110">
        <f t="shared" si="123"/>
        <v>0</v>
      </c>
      <c r="BJ430" s="14" t="s">
        <v>80</v>
      </c>
      <c r="BK430" s="110">
        <f t="shared" si="124"/>
        <v>0</v>
      </c>
      <c r="BL430" s="14" t="s">
        <v>247</v>
      </c>
      <c r="BM430" s="14" t="s">
        <v>733</v>
      </c>
    </row>
    <row r="431" spans="2:65" s="1" customFormat="1" ht="31.5" customHeight="1" x14ac:dyDescent="0.3">
      <c r="B431" s="132"/>
      <c r="C431" s="161" t="s">
        <v>767</v>
      </c>
      <c r="D431" s="161" t="s">
        <v>217</v>
      </c>
      <c r="E431" s="162"/>
      <c r="F431" s="246" t="s">
        <v>768</v>
      </c>
      <c r="G431" s="247"/>
      <c r="H431" s="247"/>
      <c r="I431" s="247"/>
      <c r="J431" s="163" t="s">
        <v>297</v>
      </c>
      <c r="K431" s="164">
        <v>1</v>
      </c>
      <c r="L431" s="233">
        <v>0</v>
      </c>
      <c r="M431" s="247"/>
      <c r="N431" s="248">
        <f t="shared" si="115"/>
        <v>0</v>
      </c>
      <c r="O431" s="247"/>
      <c r="P431" s="247"/>
      <c r="Q431" s="247"/>
      <c r="R431" s="134"/>
      <c r="T431" s="165" t="s">
        <v>3</v>
      </c>
      <c r="U431" s="40" t="s">
        <v>36</v>
      </c>
      <c r="V431" s="32"/>
      <c r="W431" s="166">
        <f t="shared" si="116"/>
        <v>0</v>
      </c>
      <c r="X431" s="166">
        <v>5.0000000000000001E-4</v>
      </c>
      <c r="Y431" s="166">
        <f t="shared" si="117"/>
        <v>5.0000000000000001E-4</v>
      </c>
      <c r="Z431" s="166">
        <v>0</v>
      </c>
      <c r="AA431" s="167">
        <f t="shared" si="118"/>
        <v>0</v>
      </c>
      <c r="AR431" s="14" t="s">
        <v>247</v>
      </c>
      <c r="AT431" s="14" t="s">
        <v>217</v>
      </c>
      <c r="AU431" s="14" t="s">
        <v>80</v>
      </c>
      <c r="AY431" s="14" t="s">
        <v>216</v>
      </c>
      <c r="BE431" s="110">
        <f t="shared" si="119"/>
        <v>0</v>
      </c>
      <c r="BF431" s="110">
        <f t="shared" si="120"/>
        <v>0</v>
      </c>
      <c r="BG431" s="110">
        <f t="shared" si="121"/>
        <v>0</v>
      </c>
      <c r="BH431" s="110">
        <f t="shared" si="122"/>
        <v>0</v>
      </c>
      <c r="BI431" s="110">
        <f t="shared" si="123"/>
        <v>0</v>
      </c>
      <c r="BJ431" s="14" t="s">
        <v>80</v>
      </c>
      <c r="BK431" s="110">
        <f t="shared" si="124"/>
        <v>0</v>
      </c>
      <c r="BL431" s="14" t="s">
        <v>247</v>
      </c>
      <c r="BM431" s="14" t="s">
        <v>735</v>
      </c>
    </row>
    <row r="432" spans="2:65" s="1" customFormat="1" ht="31.5" customHeight="1" x14ac:dyDescent="0.3">
      <c r="B432" s="132"/>
      <c r="C432" s="168" t="s">
        <v>769</v>
      </c>
      <c r="D432" s="168" t="s">
        <v>250</v>
      </c>
      <c r="E432" s="169"/>
      <c r="F432" s="251" t="s">
        <v>770</v>
      </c>
      <c r="G432" s="252"/>
      <c r="H432" s="252"/>
      <c r="I432" s="252"/>
      <c r="J432" s="170" t="s">
        <v>297</v>
      </c>
      <c r="K432" s="171">
        <v>1</v>
      </c>
      <c r="L432" s="253">
        <v>0</v>
      </c>
      <c r="M432" s="252"/>
      <c r="N432" s="254">
        <f t="shared" si="115"/>
        <v>0</v>
      </c>
      <c r="O432" s="247"/>
      <c r="P432" s="247"/>
      <c r="Q432" s="247"/>
      <c r="R432" s="134"/>
      <c r="T432" s="165" t="s">
        <v>3</v>
      </c>
      <c r="U432" s="40" t="s">
        <v>36</v>
      </c>
      <c r="V432" s="32"/>
      <c r="W432" s="166">
        <f t="shared" si="116"/>
        <v>0</v>
      </c>
      <c r="X432" s="166">
        <v>1.7999999999999999E-2</v>
      </c>
      <c r="Y432" s="166">
        <f t="shared" si="117"/>
        <v>1.7999999999999999E-2</v>
      </c>
      <c r="Z432" s="166">
        <v>0</v>
      </c>
      <c r="AA432" s="167">
        <f t="shared" si="118"/>
        <v>0</v>
      </c>
      <c r="AR432" s="14" t="s">
        <v>284</v>
      </c>
      <c r="AT432" s="14" t="s">
        <v>250</v>
      </c>
      <c r="AU432" s="14" t="s">
        <v>80</v>
      </c>
      <c r="AY432" s="14" t="s">
        <v>216</v>
      </c>
      <c r="BE432" s="110">
        <f t="shared" si="119"/>
        <v>0</v>
      </c>
      <c r="BF432" s="110">
        <f t="shared" si="120"/>
        <v>0</v>
      </c>
      <c r="BG432" s="110">
        <f t="shared" si="121"/>
        <v>0</v>
      </c>
      <c r="BH432" s="110">
        <f t="shared" si="122"/>
        <v>0</v>
      </c>
      <c r="BI432" s="110">
        <f t="shared" si="123"/>
        <v>0</v>
      </c>
      <c r="BJ432" s="14" t="s">
        <v>80</v>
      </c>
      <c r="BK432" s="110">
        <f t="shared" si="124"/>
        <v>0</v>
      </c>
      <c r="BL432" s="14" t="s">
        <v>247</v>
      </c>
      <c r="BM432" s="14" t="s">
        <v>737</v>
      </c>
    </row>
    <row r="433" spans="2:65" s="1" customFormat="1" ht="31.5" customHeight="1" x14ac:dyDescent="0.3">
      <c r="B433" s="132"/>
      <c r="C433" s="161" t="s">
        <v>771</v>
      </c>
      <c r="D433" s="161" t="s">
        <v>217</v>
      </c>
      <c r="E433" s="162"/>
      <c r="F433" s="246" t="s">
        <v>772</v>
      </c>
      <c r="G433" s="247"/>
      <c r="H433" s="247"/>
      <c r="I433" s="247"/>
      <c r="J433" s="163" t="s">
        <v>558</v>
      </c>
      <c r="K433" s="172">
        <v>0</v>
      </c>
      <c r="L433" s="233">
        <v>0</v>
      </c>
      <c r="M433" s="247"/>
      <c r="N433" s="248">
        <f t="shared" si="115"/>
        <v>0</v>
      </c>
      <c r="O433" s="247"/>
      <c r="P433" s="247"/>
      <c r="Q433" s="247"/>
      <c r="R433" s="134"/>
      <c r="T433" s="165" t="s">
        <v>3</v>
      </c>
      <c r="U433" s="40" t="s">
        <v>36</v>
      </c>
      <c r="V433" s="32"/>
      <c r="W433" s="166">
        <f t="shared" si="116"/>
        <v>0</v>
      </c>
      <c r="X433" s="166">
        <v>0</v>
      </c>
      <c r="Y433" s="166">
        <f t="shared" si="117"/>
        <v>0</v>
      </c>
      <c r="Z433" s="166">
        <v>0</v>
      </c>
      <c r="AA433" s="167">
        <f t="shared" si="118"/>
        <v>0</v>
      </c>
      <c r="AR433" s="14" t="s">
        <v>247</v>
      </c>
      <c r="AT433" s="14" t="s">
        <v>217</v>
      </c>
      <c r="AU433" s="14" t="s">
        <v>80</v>
      </c>
      <c r="AY433" s="14" t="s">
        <v>216</v>
      </c>
      <c r="BE433" s="110">
        <f t="shared" si="119"/>
        <v>0</v>
      </c>
      <c r="BF433" s="110">
        <f t="shared" si="120"/>
        <v>0</v>
      </c>
      <c r="BG433" s="110">
        <f t="shared" si="121"/>
        <v>0</v>
      </c>
      <c r="BH433" s="110">
        <f t="shared" si="122"/>
        <v>0</v>
      </c>
      <c r="BI433" s="110">
        <f t="shared" si="123"/>
        <v>0</v>
      </c>
      <c r="BJ433" s="14" t="s">
        <v>80</v>
      </c>
      <c r="BK433" s="110">
        <f t="shared" si="124"/>
        <v>0</v>
      </c>
      <c r="BL433" s="14" t="s">
        <v>247</v>
      </c>
      <c r="BM433" s="14" t="s">
        <v>739</v>
      </c>
    </row>
    <row r="434" spans="2:65" s="10" customFormat="1" ht="29.85" customHeight="1" x14ac:dyDescent="0.3">
      <c r="B434" s="150"/>
      <c r="C434" s="151"/>
      <c r="D434" s="160" t="s">
        <v>186</v>
      </c>
      <c r="E434" s="160"/>
      <c r="F434" s="160"/>
      <c r="G434" s="160"/>
      <c r="H434" s="160"/>
      <c r="I434" s="160"/>
      <c r="J434" s="160"/>
      <c r="K434" s="160"/>
      <c r="L434" s="160"/>
      <c r="M434" s="160"/>
      <c r="N434" s="242">
        <f>BK434</f>
        <v>0</v>
      </c>
      <c r="O434" s="243"/>
      <c r="P434" s="243"/>
      <c r="Q434" s="243"/>
      <c r="R434" s="153"/>
      <c r="T434" s="154"/>
      <c r="U434" s="151"/>
      <c r="V434" s="151"/>
      <c r="W434" s="155">
        <f>SUM(W435:W446)</f>
        <v>0</v>
      </c>
      <c r="X434" s="151"/>
      <c r="Y434" s="155">
        <f>SUM(Y435:Y446)</f>
        <v>5.4040000000000005E-2</v>
      </c>
      <c r="Z434" s="151"/>
      <c r="AA434" s="156">
        <f>SUM(AA435:AA446)</f>
        <v>0</v>
      </c>
      <c r="AR434" s="157" t="s">
        <v>80</v>
      </c>
      <c r="AT434" s="158" t="s">
        <v>68</v>
      </c>
      <c r="AU434" s="158" t="s">
        <v>76</v>
      </c>
      <c r="AY434" s="157" t="s">
        <v>216</v>
      </c>
      <c r="BK434" s="159">
        <f>SUM(BK435:BK446)</f>
        <v>0</v>
      </c>
    </row>
    <row r="435" spans="2:65" s="1" customFormat="1" ht="44.25" customHeight="1" x14ac:dyDescent="0.3">
      <c r="B435" s="132"/>
      <c r="C435" s="161" t="s">
        <v>773</v>
      </c>
      <c r="D435" s="161" t="s">
        <v>217</v>
      </c>
      <c r="E435" s="162"/>
      <c r="F435" s="246" t="s">
        <v>774</v>
      </c>
      <c r="G435" s="247"/>
      <c r="H435" s="247"/>
      <c r="I435" s="247"/>
      <c r="J435" s="163" t="s">
        <v>369</v>
      </c>
      <c r="K435" s="164">
        <v>65.2</v>
      </c>
      <c r="L435" s="233">
        <v>0</v>
      </c>
      <c r="M435" s="247"/>
      <c r="N435" s="248">
        <f t="shared" ref="N435:N446" si="125">ROUND(L435*K435,2)</f>
        <v>0</v>
      </c>
      <c r="O435" s="247"/>
      <c r="P435" s="247"/>
      <c r="Q435" s="247"/>
      <c r="R435" s="134"/>
      <c r="T435" s="165" t="s">
        <v>3</v>
      </c>
      <c r="U435" s="40" t="s">
        <v>36</v>
      </c>
      <c r="V435" s="32"/>
      <c r="W435" s="166">
        <f t="shared" ref="W435:W446" si="126">V435*K435</f>
        <v>0</v>
      </c>
      <c r="X435" s="166">
        <v>5.9969325153374197E-5</v>
      </c>
      <c r="Y435" s="166">
        <f t="shared" ref="Y435:Y446" si="127">X435*K435</f>
        <v>3.9099999999999977E-3</v>
      </c>
      <c r="Z435" s="166">
        <v>0</v>
      </c>
      <c r="AA435" s="167">
        <f t="shared" ref="AA435:AA446" si="128">Z435*K435</f>
        <v>0</v>
      </c>
      <c r="AR435" s="14" t="s">
        <v>247</v>
      </c>
      <c r="AT435" s="14" t="s">
        <v>217</v>
      </c>
      <c r="AU435" s="14" t="s">
        <v>80</v>
      </c>
      <c r="AY435" s="14" t="s">
        <v>216</v>
      </c>
      <c r="BE435" s="110">
        <f t="shared" ref="BE435:BE446" si="129">IF(U435="základná",N435,0)</f>
        <v>0</v>
      </c>
      <c r="BF435" s="110">
        <f t="shared" ref="BF435:BF446" si="130">IF(U435="znížená",N435,0)</f>
        <v>0</v>
      </c>
      <c r="BG435" s="110">
        <f t="shared" ref="BG435:BG446" si="131">IF(U435="zákl. prenesená",N435,0)</f>
        <v>0</v>
      </c>
      <c r="BH435" s="110">
        <f t="shared" ref="BH435:BH446" si="132">IF(U435="zníž. prenesená",N435,0)</f>
        <v>0</v>
      </c>
      <c r="BI435" s="110">
        <f t="shared" ref="BI435:BI446" si="133">IF(U435="nulová",N435,0)</f>
        <v>0</v>
      </c>
      <c r="BJ435" s="14" t="s">
        <v>80</v>
      </c>
      <c r="BK435" s="110">
        <f t="shared" ref="BK435:BK446" si="134">ROUND(L435*K435,2)</f>
        <v>0</v>
      </c>
      <c r="BL435" s="14" t="s">
        <v>247</v>
      </c>
      <c r="BM435" s="14" t="s">
        <v>741</v>
      </c>
    </row>
    <row r="436" spans="2:65" s="1" customFormat="1" ht="31.5" customHeight="1" x14ac:dyDescent="0.3">
      <c r="B436" s="132"/>
      <c r="C436" s="168" t="s">
        <v>775</v>
      </c>
      <c r="D436" s="168" t="s">
        <v>250</v>
      </c>
      <c r="E436" s="169"/>
      <c r="F436" s="251" t="s">
        <v>776</v>
      </c>
      <c r="G436" s="252"/>
      <c r="H436" s="252"/>
      <c r="I436" s="252"/>
      <c r="J436" s="170" t="s">
        <v>297</v>
      </c>
      <c r="K436" s="171">
        <v>1</v>
      </c>
      <c r="L436" s="253">
        <v>0</v>
      </c>
      <c r="M436" s="252"/>
      <c r="N436" s="254">
        <f t="shared" si="125"/>
        <v>0</v>
      </c>
      <c r="O436" s="247"/>
      <c r="P436" s="247"/>
      <c r="Q436" s="247"/>
      <c r="R436" s="134"/>
      <c r="T436" s="165" t="s">
        <v>3</v>
      </c>
      <c r="U436" s="40" t="s">
        <v>36</v>
      </c>
      <c r="V436" s="32"/>
      <c r="W436" s="166">
        <f t="shared" si="126"/>
        <v>0</v>
      </c>
      <c r="X436" s="166">
        <v>0</v>
      </c>
      <c r="Y436" s="166">
        <f t="shared" si="127"/>
        <v>0</v>
      </c>
      <c r="Z436" s="166">
        <v>0</v>
      </c>
      <c r="AA436" s="167">
        <f t="shared" si="128"/>
        <v>0</v>
      </c>
      <c r="AR436" s="14" t="s">
        <v>284</v>
      </c>
      <c r="AT436" s="14" t="s">
        <v>250</v>
      </c>
      <c r="AU436" s="14" t="s">
        <v>80</v>
      </c>
      <c r="AY436" s="14" t="s">
        <v>216</v>
      </c>
      <c r="BE436" s="110">
        <f t="shared" si="129"/>
        <v>0</v>
      </c>
      <c r="BF436" s="110">
        <f t="shared" si="130"/>
        <v>0</v>
      </c>
      <c r="BG436" s="110">
        <f t="shared" si="131"/>
        <v>0</v>
      </c>
      <c r="BH436" s="110">
        <f t="shared" si="132"/>
        <v>0</v>
      </c>
      <c r="BI436" s="110">
        <f t="shared" si="133"/>
        <v>0</v>
      </c>
      <c r="BJ436" s="14" t="s">
        <v>80</v>
      </c>
      <c r="BK436" s="110">
        <f t="shared" si="134"/>
        <v>0</v>
      </c>
      <c r="BL436" s="14" t="s">
        <v>247</v>
      </c>
      <c r="BM436" s="14" t="s">
        <v>743</v>
      </c>
    </row>
    <row r="437" spans="2:65" s="1" customFormat="1" ht="31.5" customHeight="1" x14ac:dyDescent="0.3">
      <c r="B437" s="132"/>
      <c r="C437" s="168" t="s">
        <v>777</v>
      </c>
      <c r="D437" s="168" t="s">
        <v>250</v>
      </c>
      <c r="E437" s="169"/>
      <c r="F437" s="251" t="s">
        <v>778</v>
      </c>
      <c r="G437" s="252"/>
      <c r="H437" s="252"/>
      <c r="I437" s="252"/>
      <c r="J437" s="170" t="s">
        <v>297</v>
      </c>
      <c r="K437" s="171">
        <v>2</v>
      </c>
      <c r="L437" s="253">
        <v>0</v>
      </c>
      <c r="M437" s="252"/>
      <c r="N437" s="254">
        <f t="shared" si="125"/>
        <v>0</v>
      </c>
      <c r="O437" s="247"/>
      <c r="P437" s="247"/>
      <c r="Q437" s="247"/>
      <c r="R437" s="134"/>
      <c r="T437" s="165" t="s">
        <v>3</v>
      </c>
      <c r="U437" s="40" t="s">
        <v>36</v>
      </c>
      <c r="V437" s="32"/>
      <c r="W437" s="166">
        <f t="shared" si="126"/>
        <v>0</v>
      </c>
      <c r="X437" s="166">
        <v>0</v>
      </c>
      <c r="Y437" s="166">
        <f t="shared" si="127"/>
        <v>0</v>
      </c>
      <c r="Z437" s="166">
        <v>0</v>
      </c>
      <c r="AA437" s="167">
        <f t="shared" si="128"/>
        <v>0</v>
      </c>
      <c r="AR437" s="14" t="s">
        <v>284</v>
      </c>
      <c r="AT437" s="14" t="s">
        <v>250</v>
      </c>
      <c r="AU437" s="14" t="s">
        <v>80</v>
      </c>
      <c r="AY437" s="14" t="s">
        <v>216</v>
      </c>
      <c r="BE437" s="110">
        <f t="shared" si="129"/>
        <v>0</v>
      </c>
      <c r="BF437" s="110">
        <f t="shared" si="130"/>
        <v>0</v>
      </c>
      <c r="BG437" s="110">
        <f t="shared" si="131"/>
        <v>0</v>
      </c>
      <c r="BH437" s="110">
        <f t="shared" si="132"/>
        <v>0</v>
      </c>
      <c r="BI437" s="110">
        <f t="shared" si="133"/>
        <v>0</v>
      </c>
      <c r="BJ437" s="14" t="s">
        <v>80</v>
      </c>
      <c r="BK437" s="110">
        <f t="shared" si="134"/>
        <v>0</v>
      </c>
      <c r="BL437" s="14" t="s">
        <v>247</v>
      </c>
      <c r="BM437" s="14" t="s">
        <v>745</v>
      </c>
    </row>
    <row r="438" spans="2:65" s="1" customFormat="1" ht="31.5" customHeight="1" x14ac:dyDescent="0.3">
      <c r="B438" s="132"/>
      <c r="C438" s="168" t="s">
        <v>779</v>
      </c>
      <c r="D438" s="168" t="s">
        <v>250</v>
      </c>
      <c r="E438" s="169"/>
      <c r="F438" s="251" t="s">
        <v>780</v>
      </c>
      <c r="G438" s="252"/>
      <c r="H438" s="252"/>
      <c r="I438" s="252"/>
      <c r="J438" s="170" t="s">
        <v>297</v>
      </c>
      <c r="K438" s="171">
        <v>1</v>
      </c>
      <c r="L438" s="253">
        <v>0</v>
      </c>
      <c r="M438" s="252"/>
      <c r="N438" s="254">
        <f t="shared" si="125"/>
        <v>0</v>
      </c>
      <c r="O438" s="247"/>
      <c r="P438" s="247"/>
      <c r="Q438" s="247"/>
      <c r="R438" s="134"/>
      <c r="T438" s="165" t="s">
        <v>3</v>
      </c>
      <c r="U438" s="40" t="s">
        <v>36</v>
      </c>
      <c r="V438" s="32"/>
      <c r="W438" s="166">
        <f t="shared" si="126"/>
        <v>0</v>
      </c>
      <c r="X438" s="166">
        <v>0</v>
      </c>
      <c r="Y438" s="166">
        <f t="shared" si="127"/>
        <v>0</v>
      </c>
      <c r="Z438" s="166">
        <v>0</v>
      </c>
      <c r="AA438" s="167">
        <f t="shared" si="128"/>
        <v>0</v>
      </c>
      <c r="AR438" s="14" t="s">
        <v>284</v>
      </c>
      <c r="AT438" s="14" t="s">
        <v>250</v>
      </c>
      <c r="AU438" s="14" t="s">
        <v>80</v>
      </c>
      <c r="AY438" s="14" t="s">
        <v>216</v>
      </c>
      <c r="BE438" s="110">
        <f t="shared" si="129"/>
        <v>0</v>
      </c>
      <c r="BF438" s="110">
        <f t="shared" si="130"/>
        <v>0</v>
      </c>
      <c r="BG438" s="110">
        <f t="shared" si="131"/>
        <v>0</v>
      </c>
      <c r="BH438" s="110">
        <f t="shared" si="132"/>
        <v>0</v>
      </c>
      <c r="BI438" s="110">
        <f t="shared" si="133"/>
        <v>0</v>
      </c>
      <c r="BJ438" s="14" t="s">
        <v>80</v>
      </c>
      <c r="BK438" s="110">
        <f t="shared" si="134"/>
        <v>0</v>
      </c>
      <c r="BL438" s="14" t="s">
        <v>247</v>
      </c>
      <c r="BM438" s="14" t="s">
        <v>747</v>
      </c>
    </row>
    <row r="439" spans="2:65" s="1" customFormat="1" ht="31.5" customHeight="1" x14ac:dyDescent="0.3">
      <c r="B439" s="132"/>
      <c r="C439" s="168" t="s">
        <v>781</v>
      </c>
      <c r="D439" s="168" t="s">
        <v>250</v>
      </c>
      <c r="E439" s="169"/>
      <c r="F439" s="251" t="s">
        <v>782</v>
      </c>
      <c r="G439" s="252"/>
      <c r="H439" s="252"/>
      <c r="I439" s="252"/>
      <c r="J439" s="170" t="s">
        <v>297</v>
      </c>
      <c r="K439" s="171">
        <v>1</v>
      </c>
      <c r="L439" s="253">
        <v>0</v>
      </c>
      <c r="M439" s="252"/>
      <c r="N439" s="254">
        <f t="shared" si="125"/>
        <v>0</v>
      </c>
      <c r="O439" s="247"/>
      <c r="P439" s="247"/>
      <c r="Q439" s="247"/>
      <c r="R439" s="134"/>
      <c r="T439" s="165" t="s">
        <v>3</v>
      </c>
      <c r="U439" s="40" t="s">
        <v>36</v>
      </c>
      <c r="V439" s="32"/>
      <c r="W439" s="166">
        <f t="shared" si="126"/>
        <v>0</v>
      </c>
      <c r="X439" s="166">
        <v>0</v>
      </c>
      <c r="Y439" s="166">
        <f t="shared" si="127"/>
        <v>0</v>
      </c>
      <c r="Z439" s="166">
        <v>0</v>
      </c>
      <c r="AA439" s="167">
        <f t="shared" si="128"/>
        <v>0</v>
      </c>
      <c r="AR439" s="14" t="s">
        <v>284</v>
      </c>
      <c r="AT439" s="14" t="s">
        <v>250</v>
      </c>
      <c r="AU439" s="14" t="s">
        <v>80</v>
      </c>
      <c r="AY439" s="14" t="s">
        <v>216</v>
      </c>
      <c r="BE439" s="110">
        <f t="shared" si="129"/>
        <v>0</v>
      </c>
      <c r="BF439" s="110">
        <f t="shared" si="130"/>
        <v>0</v>
      </c>
      <c r="BG439" s="110">
        <f t="shared" si="131"/>
        <v>0</v>
      </c>
      <c r="BH439" s="110">
        <f t="shared" si="132"/>
        <v>0</v>
      </c>
      <c r="BI439" s="110">
        <f t="shared" si="133"/>
        <v>0</v>
      </c>
      <c r="BJ439" s="14" t="s">
        <v>80</v>
      </c>
      <c r="BK439" s="110">
        <f t="shared" si="134"/>
        <v>0</v>
      </c>
      <c r="BL439" s="14" t="s">
        <v>247</v>
      </c>
      <c r="BM439" s="14" t="s">
        <v>749</v>
      </c>
    </row>
    <row r="440" spans="2:65" s="1" customFormat="1" ht="31.5" customHeight="1" x14ac:dyDescent="0.3">
      <c r="B440" s="132"/>
      <c r="C440" s="161" t="s">
        <v>783</v>
      </c>
      <c r="D440" s="161" t="s">
        <v>217</v>
      </c>
      <c r="E440" s="162"/>
      <c r="F440" s="246" t="s">
        <v>784</v>
      </c>
      <c r="G440" s="247"/>
      <c r="H440" s="247"/>
      <c r="I440" s="247"/>
      <c r="J440" s="163" t="s">
        <v>262</v>
      </c>
      <c r="K440" s="164">
        <v>90.867999999999995</v>
      </c>
      <c r="L440" s="233">
        <v>0</v>
      </c>
      <c r="M440" s="247"/>
      <c r="N440" s="248">
        <f t="shared" si="125"/>
        <v>0</v>
      </c>
      <c r="O440" s="247"/>
      <c r="P440" s="247"/>
      <c r="Q440" s="247"/>
      <c r="R440" s="134"/>
      <c r="T440" s="165" t="s">
        <v>3</v>
      </c>
      <c r="U440" s="40" t="s">
        <v>36</v>
      </c>
      <c r="V440" s="32"/>
      <c r="W440" s="166">
        <f t="shared" si="126"/>
        <v>0</v>
      </c>
      <c r="X440" s="166">
        <v>0</v>
      </c>
      <c r="Y440" s="166">
        <f t="shared" si="127"/>
        <v>0</v>
      </c>
      <c r="Z440" s="166">
        <v>0</v>
      </c>
      <c r="AA440" s="167">
        <f t="shared" si="128"/>
        <v>0</v>
      </c>
      <c r="AR440" s="14" t="s">
        <v>247</v>
      </c>
      <c r="AT440" s="14" t="s">
        <v>217</v>
      </c>
      <c r="AU440" s="14" t="s">
        <v>80</v>
      </c>
      <c r="AY440" s="14" t="s">
        <v>216</v>
      </c>
      <c r="BE440" s="110">
        <f t="shared" si="129"/>
        <v>0</v>
      </c>
      <c r="BF440" s="110">
        <f t="shared" si="130"/>
        <v>0</v>
      </c>
      <c r="BG440" s="110">
        <f t="shared" si="131"/>
        <v>0</v>
      </c>
      <c r="BH440" s="110">
        <f t="shared" si="132"/>
        <v>0</v>
      </c>
      <c r="BI440" s="110">
        <f t="shared" si="133"/>
        <v>0</v>
      </c>
      <c r="BJ440" s="14" t="s">
        <v>80</v>
      </c>
      <c r="BK440" s="110">
        <f t="shared" si="134"/>
        <v>0</v>
      </c>
      <c r="BL440" s="14" t="s">
        <v>247</v>
      </c>
      <c r="BM440" s="14" t="s">
        <v>751</v>
      </c>
    </row>
    <row r="441" spans="2:65" s="1" customFormat="1" ht="44.25" customHeight="1" x14ac:dyDescent="0.3">
      <c r="B441" s="132"/>
      <c r="C441" s="161" t="s">
        <v>785</v>
      </c>
      <c r="D441" s="161" t="s">
        <v>217</v>
      </c>
      <c r="E441" s="162"/>
      <c r="F441" s="246" t="s">
        <v>786</v>
      </c>
      <c r="G441" s="247"/>
      <c r="H441" s="247"/>
      <c r="I441" s="247"/>
      <c r="J441" s="163" t="s">
        <v>787</v>
      </c>
      <c r="K441" s="164">
        <v>146.19999999999999</v>
      </c>
      <c r="L441" s="233">
        <v>0</v>
      </c>
      <c r="M441" s="247"/>
      <c r="N441" s="248">
        <f t="shared" si="125"/>
        <v>0</v>
      </c>
      <c r="O441" s="247"/>
      <c r="P441" s="247"/>
      <c r="Q441" s="247"/>
      <c r="R441" s="134"/>
      <c r="T441" s="165" t="s">
        <v>3</v>
      </c>
      <c r="U441" s="40" t="s">
        <v>36</v>
      </c>
      <c r="V441" s="32"/>
      <c r="W441" s="166">
        <f t="shared" si="126"/>
        <v>0</v>
      </c>
      <c r="X441" s="166">
        <v>6.9972640218878305E-5</v>
      </c>
      <c r="Y441" s="166">
        <f t="shared" si="127"/>
        <v>1.0230000000000008E-2</v>
      </c>
      <c r="Z441" s="166">
        <v>0</v>
      </c>
      <c r="AA441" s="167">
        <f t="shared" si="128"/>
        <v>0</v>
      </c>
      <c r="AR441" s="14" t="s">
        <v>247</v>
      </c>
      <c r="AT441" s="14" t="s">
        <v>217</v>
      </c>
      <c r="AU441" s="14" t="s">
        <v>80</v>
      </c>
      <c r="AY441" s="14" t="s">
        <v>216</v>
      </c>
      <c r="BE441" s="110">
        <f t="shared" si="129"/>
        <v>0</v>
      </c>
      <c r="BF441" s="110">
        <f t="shared" si="130"/>
        <v>0</v>
      </c>
      <c r="BG441" s="110">
        <f t="shared" si="131"/>
        <v>0</v>
      </c>
      <c r="BH441" s="110">
        <f t="shared" si="132"/>
        <v>0</v>
      </c>
      <c r="BI441" s="110">
        <f t="shared" si="133"/>
        <v>0</v>
      </c>
      <c r="BJ441" s="14" t="s">
        <v>80</v>
      </c>
      <c r="BK441" s="110">
        <f t="shared" si="134"/>
        <v>0</v>
      </c>
      <c r="BL441" s="14" t="s">
        <v>247</v>
      </c>
      <c r="BM441" s="14" t="s">
        <v>753</v>
      </c>
    </row>
    <row r="442" spans="2:65" s="1" customFormat="1" ht="44.25" customHeight="1" x14ac:dyDescent="0.3">
      <c r="B442" s="132"/>
      <c r="C442" s="161" t="s">
        <v>788</v>
      </c>
      <c r="D442" s="161" t="s">
        <v>217</v>
      </c>
      <c r="E442" s="162"/>
      <c r="F442" s="246" t="s">
        <v>789</v>
      </c>
      <c r="G442" s="247"/>
      <c r="H442" s="247"/>
      <c r="I442" s="247"/>
      <c r="J442" s="163" t="s">
        <v>787</v>
      </c>
      <c r="K442" s="164">
        <v>570</v>
      </c>
      <c r="L442" s="233">
        <v>0</v>
      </c>
      <c r="M442" s="247"/>
      <c r="N442" s="248">
        <f t="shared" si="125"/>
        <v>0</v>
      </c>
      <c r="O442" s="247"/>
      <c r="P442" s="247"/>
      <c r="Q442" s="247"/>
      <c r="R442" s="134"/>
      <c r="T442" s="165" t="s">
        <v>3</v>
      </c>
      <c r="U442" s="40" t="s">
        <v>36</v>
      </c>
      <c r="V442" s="32"/>
      <c r="W442" s="166">
        <f t="shared" si="126"/>
        <v>0</v>
      </c>
      <c r="X442" s="166">
        <v>6.9999999999999994E-5</v>
      </c>
      <c r="Y442" s="166">
        <f t="shared" si="127"/>
        <v>3.9899999999999998E-2</v>
      </c>
      <c r="Z442" s="166">
        <v>0</v>
      </c>
      <c r="AA442" s="167">
        <f t="shared" si="128"/>
        <v>0</v>
      </c>
      <c r="AR442" s="14" t="s">
        <v>247</v>
      </c>
      <c r="AT442" s="14" t="s">
        <v>217</v>
      </c>
      <c r="AU442" s="14" t="s">
        <v>80</v>
      </c>
      <c r="AY442" s="14" t="s">
        <v>216</v>
      </c>
      <c r="BE442" s="110">
        <f t="shared" si="129"/>
        <v>0</v>
      </c>
      <c r="BF442" s="110">
        <f t="shared" si="130"/>
        <v>0</v>
      </c>
      <c r="BG442" s="110">
        <f t="shared" si="131"/>
        <v>0</v>
      </c>
      <c r="BH442" s="110">
        <f t="shared" si="132"/>
        <v>0</v>
      </c>
      <c r="BI442" s="110">
        <f t="shared" si="133"/>
        <v>0</v>
      </c>
      <c r="BJ442" s="14" t="s">
        <v>80</v>
      </c>
      <c r="BK442" s="110">
        <f t="shared" si="134"/>
        <v>0</v>
      </c>
      <c r="BL442" s="14" t="s">
        <v>247</v>
      </c>
      <c r="BM442" s="14" t="s">
        <v>755</v>
      </c>
    </row>
    <row r="443" spans="2:65" s="1" customFormat="1" ht="22.5" customHeight="1" x14ac:dyDescent="0.3">
      <c r="B443" s="132"/>
      <c r="C443" s="168" t="s">
        <v>790</v>
      </c>
      <c r="D443" s="168" t="s">
        <v>250</v>
      </c>
      <c r="E443" s="169"/>
      <c r="F443" s="251" t="s">
        <v>791</v>
      </c>
      <c r="G443" s="252"/>
      <c r="H443" s="252"/>
      <c r="I443" s="252"/>
      <c r="J443" s="170" t="s">
        <v>787</v>
      </c>
      <c r="K443" s="171">
        <v>146.19999999999999</v>
      </c>
      <c r="L443" s="253">
        <v>0</v>
      </c>
      <c r="M443" s="252"/>
      <c r="N443" s="254">
        <f t="shared" si="125"/>
        <v>0</v>
      </c>
      <c r="O443" s="247"/>
      <c r="P443" s="247"/>
      <c r="Q443" s="247"/>
      <c r="R443" s="134"/>
      <c r="T443" s="165" t="s">
        <v>3</v>
      </c>
      <c r="U443" s="40" t="s">
        <v>36</v>
      </c>
      <c r="V443" s="32"/>
      <c r="W443" s="166">
        <f t="shared" si="126"/>
        <v>0</v>
      </c>
      <c r="X443" s="166">
        <v>0</v>
      </c>
      <c r="Y443" s="166">
        <f t="shared" si="127"/>
        <v>0</v>
      </c>
      <c r="Z443" s="166">
        <v>0</v>
      </c>
      <c r="AA443" s="167">
        <f t="shared" si="128"/>
        <v>0</v>
      </c>
      <c r="AR443" s="14" t="s">
        <v>284</v>
      </c>
      <c r="AT443" s="14" t="s">
        <v>250</v>
      </c>
      <c r="AU443" s="14" t="s">
        <v>80</v>
      </c>
      <c r="AY443" s="14" t="s">
        <v>216</v>
      </c>
      <c r="BE443" s="110">
        <f t="shared" si="129"/>
        <v>0</v>
      </c>
      <c r="BF443" s="110">
        <f t="shared" si="130"/>
        <v>0</v>
      </c>
      <c r="BG443" s="110">
        <f t="shared" si="131"/>
        <v>0</v>
      </c>
      <c r="BH443" s="110">
        <f t="shared" si="132"/>
        <v>0</v>
      </c>
      <c r="BI443" s="110">
        <f t="shared" si="133"/>
        <v>0</v>
      </c>
      <c r="BJ443" s="14" t="s">
        <v>80</v>
      </c>
      <c r="BK443" s="110">
        <f t="shared" si="134"/>
        <v>0</v>
      </c>
      <c r="BL443" s="14" t="s">
        <v>247</v>
      </c>
      <c r="BM443" s="14" t="s">
        <v>757</v>
      </c>
    </row>
    <row r="444" spans="2:65" s="1" customFormat="1" ht="31.5" customHeight="1" x14ac:dyDescent="0.3">
      <c r="B444" s="132"/>
      <c r="C444" s="168" t="s">
        <v>792</v>
      </c>
      <c r="D444" s="168" t="s">
        <v>250</v>
      </c>
      <c r="E444" s="169"/>
      <c r="F444" s="251" t="s">
        <v>793</v>
      </c>
      <c r="G444" s="252"/>
      <c r="H444" s="252"/>
      <c r="I444" s="252"/>
      <c r="J444" s="170" t="s">
        <v>297</v>
      </c>
      <c r="K444" s="171">
        <v>1</v>
      </c>
      <c r="L444" s="253">
        <v>0</v>
      </c>
      <c r="M444" s="252"/>
      <c r="N444" s="254">
        <f t="shared" si="125"/>
        <v>0</v>
      </c>
      <c r="O444" s="247"/>
      <c r="P444" s="247"/>
      <c r="Q444" s="247"/>
      <c r="R444" s="134"/>
      <c r="T444" s="165" t="s">
        <v>3</v>
      </c>
      <c r="U444" s="40" t="s">
        <v>36</v>
      </c>
      <c r="V444" s="32"/>
      <c r="W444" s="166">
        <f t="shared" si="126"/>
        <v>0</v>
      </c>
      <c r="X444" s="166">
        <v>0</v>
      </c>
      <c r="Y444" s="166">
        <f t="shared" si="127"/>
        <v>0</v>
      </c>
      <c r="Z444" s="166">
        <v>0</v>
      </c>
      <c r="AA444" s="167">
        <f t="shared" si="128"/>
        <v>0</v>
      </c>
      <c r="AR444" s="14" t="s">
        <v>284</v>
      </c>
      <c r="AT444" s="14" t="s">
        <v>250</v>
      </c>
      <c r="AU444" s="14" t="s">
        <v>80</v>
      </c>
      <c r="AY444" s="14" t="s">
        <v>216</v>
      </c>
      <c r="BE444" s="110">
        <f t="shared" si="129"/>
        <v>0</v>
      </c>
      <c r="BF444" s="110">
        <f t="shared" si="130"/>
        <v>0</v>
      </c>
      <c r="BG444" s="110">
        <f t="shared" si="131"/>
        <v>0</v>
      </c>
      <c r="BH444" s="110">
        <f t="shared" si="132"/>
        <v>0</v>
      </c>
      <c r="BI444" s="110">
        <f t="shared" si="133"/>
        <v>0</v>
      </c>
      <c r="BJ444" s="14" t="s">
        <v>80</v>
      </c>
      <c r="BK444" s="110">
        <f t="shared" si="134"/>
        <v>0</v>
      </c>
      <c r="BL444" s="14" t="s">
        <v>247</v>
      </c>
      <c r="BM444" s="14" t="s">
        <v>759</v>
      </c>
    </row>
    <row r="445" spans="2:65" s="1" customFormat="1" ht="22.5" customHeight="1" x14ac:dyDescent="0.3">
      <c r="B445" s="132"/>
      <c r="C445" s="168" t="s">
        <v>794</v>
      </c>
      <c r="D445" s="168" t="s">
        <v>250</v>
      </c>
      <c r="E445" s="169"/>
      <c r="F445" s="251" t="s">
        <v>795</v>
      </c>
      <c r="G445" s="252"/>
      <c r="H445" s="252"/>
      <c r="I445" s="252"/>
      <c r="J445" s="170" t="s">
        <v>297</v>
      </c>
      <c r="K445" s="171">
        <v>1</v>
      </c>
      <c r="L445" s="253">
        <v>0</v>
      </c>
      <c r="M445" s="252"/>
      <c r="N445" s="254">
        <f t="shared" si="125"/>
        <v>0</v>
      </c>
      <c r="O445" s="247"/>
      <c r="P445" s="247"/>
      <c r="Q445" s="247"/>
      <c r="R445" s="134"/>
      <c r="T445" s="165" t="s">
        <v>3</v>
      </c>
      <c r="U445" s="40" t="s">
        <v>36</v>
      </c>
      <c r="V445" s="32"/>
      <c r="W445" s="166">
        <f t="shared" si="126"/>
        <v>0</v>
      </c>
      <c r="X445" s="166">
        <v>0</v>
      </c>
      <c r="Y445" s="166">
        <f t="shared" si="127"/>
        <v>0</v>
      </c>
      <c r="Z445" s="166">
        <v>0</v>
      </c>
      <c r="AA445" s="167">
        <f t="shared" si="128"/>
        <v>0</v>
      </c>
      <c r="AR445" s="14" t="s">
        <v>284</v>
      </c>
      <c r="AT445" s="14" t="s">
        <v>250</v>
      </c>
      <c r="AU445" s="14" t="s">
        <v>80</v>
      </c>
      <c r="AY445" s="14" t="s">
        <v>216</v>
      </c>
      <c r="BE445" s="110">
        <f t="shared" si="129"/>
        <v>0</v>
      </c>
      <c r="BF445" s="110">
        <f t="shared" si="130"/>
        <v>0</v>
      </c>
      <c r="BG445" s="110">
        <f t="shared" si="131"/>
        <v>0</v>
      </c>
      <c r="BH445" s="110">
        <f t="shared" si="132"/>
        <v>0</v>
      </c>
      <c r="BI445" s="110">
        <f t="shared" si="133"/>
        <v>0</v>
      </c>
      <c r="BJ445" s="14" t="s">
        <v>80</v>
      </c>
      <c r="BK445" s="110">
        <f t="shared" si="134"/>
        <v>0</v>
      </c>
      <c r="BL445" s="14" t="s">
        <v>247</v>
      </c>
      <c r="BM445" s="14" t="s">
        <v>761</v>
      </c>
    </row>
    <row r="446" spans="2:65" s="1" customFormat="1" ht="31.5" customHeight="1" x14ac:dyDescent="0.3">
      <c r="B446" s="132"/>
      <c r="C446" s="161" t="s">
        <v>796</v>
      </c>
      <c r="D446" s="161" t="s">
        <v>217</v>
      </c>
      <c r="E446" s="162"/>
      <c r="F446" s="246" t="s">
        <v>797</v>
      </c>
      <c r="G446" s="247"/>
      <c r="H446" s="247"/>
      <c r="I446" s="247"/>
      <c r="J446" s="163" t="s">
        <v>558</v>
      </c>
      <c r="K446" s="172">
        <v>0</v>
      </c>
      <c r="L446" s="233">
        <v>0</v>
      </c>
      <c r="M446" s="247"/>
      <c r="N446" s="248">
        <f t="shared" si="125"/>
        <v>0</v>
      </c>
      <c r="O446" s="247"/>
      <c r="P446" s="247"/>
      <c r="Q446" s="247"/>
      <c r="R446" s="134"/>
      <c r="T446" s="165" t="s">
        <v>3</v>
      </c>
      <c r="U446" s="40" t="s">
        <v>36</v>
      </c>
      <c r="V446" s="32"/>
      <c r="W446" s="166">
        <f t="shared" si="126"/>
        <v>0</v>
      </c>
      <c r="X446" s="166">
        <v>0</v>
      </c>
      <c r="Y446" s="166">
        <f t="shared" si="127"/>
        <v>0</v>
      </c>
      <c r="Z446" s="166">
        <v>0</v>
      </c>
      <c r="AA446" s="167">
        <f t="shared" si="128"/>
        <v>0</v>
      </c>
      <c r="AR446" s="14" t="s">
        <v>247</v>
      </c>
      <c r="AT446" s="14" t="s">
        <v>217</v>
      </c>
      <c r="AU446" s="14" t="s">
        <v>80</v>
      </c>
      <c r="AY446" s="14" t="s">
        <v>216</v>
      </c>
      <c r="BE446" s="110">
        <f t="shared" si="129"/>
        <v>0</v>
      </c>
      <c r="BF446" s="110">
        <f t="shared" si="130"/>
        <v>0</v>
      </c>
      <c r="BG446" s="110">
        <f t="shared" si="131"/>
        <v>0</v>
      </c>
      <c r="BH446" s="110">
        <f t="shared" si="132"/>
        <v>0</v>
      </c>
      <c r="BI446" s="110">
        <f t="shared" si="133"/>
        <v>0</v>
      </c>
      <c r="BJ446" s="14" t="s">
        <v>80</v>
      </c>
      <c r="BK446" s="110">
        <f t="shared" si="134"/>
        <v>0</v>
      </c>
      <c r="BL446" s="14" t="s">
        <v>247</v>
      </c>
      <c r="BM446" s="14" t="s">
        <v>763</v>
      </c>
    </row>
    <row r="447" spans="2:65" s="10" customFormat="1" ht="29.85" customHeight="1" x14ac:dyDescent="0.3">
      <c r="B447" s="150"/>
      <c r="C447" s="151"/>
      <c r="D447" s="160" t="s">
        <v>187</v>
      </c>
      <c r="E447" s="160"/>
      <c r="F447" s="160"/>
      <c r="G447" s="160"/>
      <c r="H447" s="160"/>
      <c r="I447" s="160"/>
      <c r="J447" s="160"/>
      <c r="K447" s="160"/>
      <c r="L447" s="160"/>
      <c r="M447" s="160"/>
      <c r="N447" s="242">
        <f>BK447</f>
        <v>0</v>
      </c>
      <c r="O447" s="243"/>
      <c r="P447" s="243"/>
      <c r="Q447" s="243"/>
      <c r="R447" s="153"/>
      <c r="T447" s="154"/>
      <c r="U447" s="151"/>
      <c r="V447" s="151"/>
      <c r="W447" s="155">
        <f>SUM(W448:W455)</f>
        <v>0</v>
      </c>
      <c r="X447" s="151"/>
      <c r="Y447" s="155">
        <f>SUM(Y448:Y455)</f>
        <v>4.3298599999999947</v>
      </c>
      <c r="Z447" s="151"/>
      <c r="AA447" s="156">
        <f>SUM(AA448:AA455)</f>
        <v>0</v>
      </c>
      <c r="AR447" s="157" t="s">
        <v>80</v>
      </c>
      <c r="AT447" s="158" t="s">
        <v>68</v>
      </c>
      <c r="AU447" s="158" t="s">
        <v>76</v>
      </c>
      <c r="AY447" s="157" t="s">
        <v>216</v>
      </c>
      <c r="BK447" s="159">
        <f>SUM(BK448:BK455)</f>
        <v>0</v>
      </c>
    </row>
    <row r="448" spans="2:65" s="1" customFormat="1" ht="44.25" customHeight="1" x14ac:dyDescent="0.3">
      <c r="B448" s="132"/>
      <c r="C448" s="161" t="s">
        <v>798</v>
      </c>
      <c r="D448" s="161" t="s">
        <v>217</v>
      </c>
      <c r="E448" s="162"/>
      <c r="F448" s="246" t="s">
        <v>799</v>
      </c>
      <c r="G448" s="247"/>
      <c r="H448" s="247"/>
      <c r="I448" s="247"/>
      <c r="J448" s="163" t="s">
        <v>262</v>
      </c>
      <c r="K448" s="164">
        <v>3.915</v>
      </c>
      <c r="L448" s="233">
        <v>0</v>
      </c>
      <c r="M448" s="247"/>
      <c r="N448" s="248">
        <f t="shared" ref="N448:N455" si="135">ROUND(L448*K448,2)</f>
        <v>0</v>
      </c>
      <c r="O448" s="247"/>
      <c r="P448" s="247"/>
      <c r="Q448" s="247"/>
      <c r="R448" s="134"/>
      <c r="T448" s="165" t="s">
        <v>3</v>
      </c>
      <c r="U448" s="40" t="s">
        <v>36</v>
      </c>
      <c r="V448" s="32"/>
      <c r="W448" s="166">
        <f t="shared" ref="W448:W455" si="136">V448*K448</f>
        <v>0</v>
      </c>
      <c r="X448" s="166">
        <v>3.7496807151979599E-3</v>
      </c>
      <c r="Y448" s="166">
        <f t="shared" ref="Y448:Y455" si="137">X448*K448</f>
        <v>1.4680000000000012E-2</v>
      </c>
      <c r="Z448" s="166">
        <v>0</v>
      </c>
      <c r="AA448" s="167">
        <f t="shared" ref="AA448:AA455" si="138">Z448*K448</f>
        <v>0</v>
      </c>
      <c r="AR448" s="14" t="s">
        <v>247</v>
      </c>
      <c r="AT448" s="14" t="s">
        <v>217</v>
      </c>
      <c r="AU448" s="14" t="s">
        <v>80</v>
      </c>
      <c r="AY448" s="14" t="s">
        <v>216</v>
      </c>
      <c r="BE448" s="110">
        <f t="shared" ref="BE448:BE455" si="139">IF(U448="základná",N448,0)</f>
        <v>0</v>
      </c>
      <c r="BF448" s="110">
        <f t="shared" ref="BF448:BF455" si="140">IF(U448="znížená",N448,0)</f>
        <v>0</v>
      </c>
      <c r="BG448" s="110">
        <f t="shared" ref="BG448:BG455" si="141">IF(U448="zákl. prenesená",N448,0)</f>
        <v>0</v>
      </c>
      <c r="BH448" s="110">
        <f t="shared" ref="BH448:BH455" si="142">IF(U448="zníž. prenesená",N448,0)</f>
        <v>0</v>
      </c>
      <c r="BI448" s="110">
        <f t="shared" ref="BI448:BI455" si="143">IF(U448="nulová",N448,0)</f>
        <v>0</v>
      </c>
      <c r="BJ448" s="14" t="s">
        <v>80</v>
      </c>
      <c r="BK448" s="110">
        <f t="shared" ref="BK448:BK455" si="144">ROUND(L448*K448,2)</f>
        <v>0</v>
      </c>
      <c r="BL448" s="14" t="s">
        <v>247</v>
      </c>
      <c r="BM448" s="14" t="s">
        <v>765</v>
      </c>
    </row>
    <row r="449" spans="2:65" s="1" customFormat="1" ht="31.5" customHeight="1" x14ac:dyDescent="0.3">
      <c r="B449" s="132"/>
      <c r="C449" s="161" t="s">
        <v>800</v>
      </c>
      <c r="D449" s="161" t="s">
        <v>217</v>
      </c>
      <c r="E449" s="162"/>
      <c r="F449" s="246" t="s">
        <v>801</v>
      </c>
      <c r="G449" s="247"/>
      <c r="H449" s="247"/>
      <c r="I449" s="247"/>
      <c r="J449" s="163" t="s">
        <v>369</v>
      </c>
      <c r="K449" s="164">
        <v>109.74</v>
      </c>
      <c r="L449" s="233">
        <v>0</v>
      </c>
      <c r="M449" s="247"/>
      <c r="N449" s="248">
        <f t="shared" si="135"/>
        <v>0</v>
      </c>
      <c r="O449" s="247"/>
      <c r="P449" s="247"/>
      <c r="Q449" s="247"/>
      <c r="R449" s="134"/>
      <c r="T449" s="165" t="s">
        <v>3</v>
      </c>
      <c r="U449" s="40" t="s">
        <v>36</v>
      </c>
      <c r="V449" s="32"/>
      <c r="W449" s="166">
        <f t="shared" si="136"/>
        <v>0</v>
      </c>
      <c r="X449" s="166">
        <v>9.0003644979041401E-4</v>
      </c>
      <c r="Y449" s="166">
        <f t="shared" si="137"/>
        <v>9.8770000000000024E-2</v>
      </c>
      <c r="Z449" s="166">
        <v>0</v>
      </c>
      <c r="AA449" s="167">
        <f t="shared" si="138"/>
        <v>0</v>
      </c>
      <c r="AR449" s="14" t="s">
        <v>247</v>
      </c>
      <c r="AT449" s="14" t="s">
        <v>217</v>
      </c>
      <c r="AU449" s="14" t="s">
        <v>80</v>
      </c>
      <c r="AY449" s="14" t="s">
        <v>216</v>
      </c>
      <c r="BE449" s="110">
        <f t="shared" si="139"/>
        <v>0</v>
      </c>
      <c r="BF449" s="110">
        <f t="shared" si="140"/>
        <v>0</v>
      </c>
      <c r="BG449" s="110">
        <f t="shared" si="141"/>
        <v>0</v>
      </c>
      <c r="BH449" s="110">
        <f t="shared" si="142"/>
        <v>0</v>
      </c>
      <c r="BI449" s="110">
        <f t="shared" si="143"/>
        <v>0</v>
      </c>
      <c r="BJ449" s="14" t="s">
        <v>80</v>
      </c>
      <c r="BK449" s="110">
        <f t="shared" si="144"/>
        <v>0</v>
      </c>
      <c r="BL449" s="14" t="s">
        <v>247</v>
      </c>
      <c r="BM449" s="14" t="s">
        <v>767</v>
      </c>
    </row>
    <row r="450" spans="2:65" s="1" customFormat="1" ht="44.25" customHeight="1" x14ac:dyDescent="0.3">
      <c r="B450" s="132"/>
      <c r="C450" s="161" t="s">
        <v>802</v>
      </c>
      <c r="D450" s="161" t="s">
        <v>217</v>
      </c>
      <c r="E450" s="162"/>
      <c r="F450" s="246" t="s">
        <v>803</v>
      </c>
      <c r="G450" s="247"/>
      <c r="H450" s="247"/>
      <c r="I450" s="247"/>
      <c r="J450" s="163" t="s">
        <v>262</v>
      </c>
      <c r="K450" s="164">
        <v>103.08</v>
      </c>
      <c r="L450" s="233">
        <v>0</v>
      </c>
      <c r="M450" s="247"/>
      <c r="N450" s="248">
        <f t="shared" si="135"/>
        <v>0</v>
      </c>
      <c r="O450" s="247"/>
      <c r="P450" s="247"/>
      <c r="Q450" s="247"/>
      <c r="R450" s="134"/>
      <c r="T450" s="165" t="s">
        <v>3</v>
      </c>
      <c r="U450" s="40" t="s">
        <v>36</v>
      </c>
      <c r="V450" s="32"/>
      <c r="W450" s="166">
        <f t="shared" si="136"/>
        <v>0</v>
      </c>
      <c r="X450" s="166">
        <v>3.26998447807528E-3</v>
      </c>
      <c r="Y450" s="166">
        <f t="shared" si="137"/>
        <v>0.33706999999999987</v>
      </c>
      <c r="Z450" s="166">
        <v>0</v>
      </c>
      <c r="AA450" s="167">
        <f t="shared" si="138"/>
        <v>0</v>
      </c>
      <c r="AR450" s="14" t="s">
        <v>247</v>
      </c>
      <c r="AT450" s="14" t="s">
        <v>217</v>
      </c>
      <c r="AU450" s="14" t="s">
        <v>80</v>
      </c>
      <c r="AY450" s="14" t="s">
        <v>216</v>
      </c>
      <c r="BE450" s="110">
        <f t="shared" si="139"/>
        <v>0</v>
      </c>
      <c r="BF450" s="110">
        <f t="shared" si="140"/>
        <v>0</v>
      </c>
      <c r="BG450" s="110">
        <f t="shared" si="141"/>
        <v>0</v>
      </c>
      <c r="BH450" s="110">
        <f t="shared" si="142"/>
        <v>0</v>
      </c>
      <c r="BI450" s="110">
        <f t="shared" si="143"/>
        <v>0</v>
      </c>
      <c r="BJ450" s="14" t="s">
        <v>80</v>
      </c>
      <c r="BK450" s="110">
        <f t="shared" si="144"/>
        <v>0</v>
      </c>
      <c r="BL450" s="14" t="s">
        <v>247</v>
      </c>
      <c r="BM450" s="14" t="s">
        <v>769</v>
      </c>
    </row>
    <row r="451" spans="2:65" s="1" customFormat="1" ht="31.5" customHeight="1" x14ac:dyDescent="0.3">
      <c r="B451" s="132"/>
      <c r="C451" s="168" t="s">
        <v>804</v>
      </c>
      <c r="D451" s="168" t="s">
        <v>250</v>
      </c>
      <c r="E451" s="169"/>
      <c r="F451" s="251" t="s">
        <v>805</v>
      </c>
      <c r="G451" s="252"/>
      <c r="H451" s="252"/>
      <c r="I451" s="252"/>
      <c r="J451" s="170" t="s">
        <v>262</v>
      </c>
      <c r="K451" s="171">
        <v>109.252</v>
      </c>
      <c r="L451" s="253">
        <v>0</v>
      </c>
      <c r="M451" s="252"/>
      <c r="N451" s="254">
        <f t="shared" si="135"/>
        <v>0</v>
      </c>
      <c r="O451" s="247"/>
      <c r="P451" s="247"/>
      <c r="Q451" s="247"/>
      <c r="R451" s="134"/>
      <c r="T451" s="165" t="s">
        <v>3</v>
      </c>
      <c r="U451" s="40" t="s">
        <v>36</v>
      </c>
      <c r="V451" s="32"/>
      <c r="W451" s="166">
        <f t="shared" si="136"/>
        <v>0</v>
      </c>
      <c r="X451" s="166">
        <v>1.1999963387397901E-2</v>
      </c>
      <c r="Y451" s="166">
        <f t="shared" si="137"/>
        <v>1.3110199999999954</v>
      </c>
      <c r="Z451" s="166">
        <v>0</v>
      </c>
      <c r="AA451" s="167">
        <f t="shared" si="138"/>
        <v>0</v>
      </c>
      <c r="AR451" s="14" t="s">
        <v>284</v>
      </c>
      <c r="AT451" s="14" t="s">
        <v>250</v>
      </c>
      <c r="AU451" s="14" t="s">
        <v>80</v>
      </c>
      <c r="AY451" s="14" t="s">
        <v>216</v>
      </c>
      <c r="BE451" s="110">
        <f t="shared" si="139"/>
        <v>0</v>
      </c>
      <c r="BF451" s="110">
        <f t="shared" si="140"/>
        <v>0</v>
      </c>
      <c r="BG451" s="110">
        <f t="shared" si="141"/>
        <v>0</v>
      </c>
      <c r="BH451" s="110">
        <f t="shared" si="142"/>
        <v>0</v>
      </c>
      <c r="BI451" s="110">
        <f t="shared" si="143"/>
        <v>0</v>
      </c>
      <c r="BJ451" s="14" t="s">
        <v>80</v>
      </c>
      <c r="BK451" s="110">
        <f t="shared" si="144"/>
        <v>0</v>
      </c>
      <c r="BL451" s="14" t="s">
        <v>247</v>
      </c>
      <c r="BM451" s="14" t="s">
        <v>771</v>
      </c>
    </row>
    <row r="452" spans="2:65" s="1" customFormat="1" ht="31.5" customHeight="1" x14ac:dyDescent="0.3">
      <c r="B452" s="132"/>
      <c r="C452" s="168" t="s">
        <v>806</v>
      </c>
      <c r="D452" s="168" t="s">
        <v>250</v>
      </c>
      <c r="E452" s="169"/>
      <c r="F452" s="251" t="s">
        <v>807</v>
      </c>
      <c r="G452" s="252"/>
      <c r="H452" s="252"/>
      <c r="I452" s="252"/>
      <c r="J452" s="170" t="s">
        <v>262</v>
      </c>
      <c r="K452" s="171">
        <v>214.02699999999999</v>
      </c>
      <c r="L452" s="253">
        <v>0</v>
      </c>
      <c r="M452" s="252"/>
      <c r="N452" s="254">
        <f t="shared" si="135"/>
        <v>0</v>
      </c>
      <c r="O452" s="247"/>
      <c r="P452" s="247"/>
      <c r="Q452" s="247"/>
      <c r="R452" s="134"/>
      <c r="T452" s="165" t="s">
        <v>3</v>
      </c>
      <c r="U452" s="40" t="s">
        <v>36</v>
      </c>
      <c r="V452" s="32"/>
      <c r="W452" s="166">
        <f t="shared" si="136"/>
        <v>0</v>
      </c>
      <c r="X452" s="166">
        <v>1.19999813107692E-2</v>
      </c>
      <c r="Y452" s="166">
        <f t="shared" si="137"/>
        <v>2.5683199999999995</v>
      </c>
      <c r="Z452" s="166">
        <v>0</v>
      </c>
      <c r="AA452" s="167">
        <f t="shared" si="138"/>
        <v>0</v>
      </c>
      <c r="AR452" s="14" t="s">
        <v>284</v>
      </c>
      <c r="AT452" s="14" t="s">
        <v>250</v>
      </c>
      <c r="AU452" s="14" t="s">
        <v>80</v>
      </c>
      <c r="AY452" s="14" t="s">
        <v>216</v>
      </c>
      <c r="BE452" s="110">
        <f t="shared" si="139"/>
        <v>0</v>
      </c>
      <c r="BF452" s="110">
        <f t="shared" si="140"/>
        <v>0</v>
      </c>
      <c r="BG452" s="110">
        <f t="shared" si="141"/>
        <v>0</v>
      </c>
      <c r="BH452" s="110">
        <f t="shared" si="142"/>
        <v>0</v>
      </c>
      <c r="BI452" s="110">
        <f t="shared" si="143"/>
        <v>0</v>
      </c>
      <c r="BJ452" s="14" t="s">
        <v>80</v>
      </c>
      <c r="BK452" s="110">
        <f t="shared" si="144"/>
        <v>0</v>
      </c>
      <c r="BL452" s="14" t="s">
        <v>247</v>
      </c>
      <c r="BM452" s="14" t="s">
        <v>773</v>
      </c>
    </row>
    <row r="453" spans="2:65" s="1" customFormat="1" ht="22.5" customHeight="1" x14ac:dyDescent="0.3">
      <c r="B453" s="132"/>
      <c r="C453" s="168" t="s">
        <v>808</v>
      </c>
      <c r="D453" s="168" t="s">
        <v>250</v>
      </c>
      <c r="E453" s="169"/>
      <c r="F453" s="251" t="s">
        <v>809</v>
      </c>
      <c r="G453" s="252"/>
      <c r="H453" s="252"/>
      <c r="I453" s="252"/>
      <c r="J453" s="170" t="s">
        <v>369</v>
      </c>
      <c r="K453" s="171">
        <v>43.216999999999999</v>
      </c>
      <c r="L453" s="253">
        <v>0</v>
      </c>
      <c r="M453" s="252"/>
      <c r="N453" s="254">
        <f t="shared" si="135"/>
        <v>0</v>
      </c>
      <c r="O453" s="247"/>
      <c r="P453" s="247"/>
      <c r="Q453" s="247"/>
      <c r="R453" s="134"/>
      <c r="T453" s="165" t="s">
        <v>3</v>
      </c>
      <c r="U453" s="40" t="s">
        <v>36</v>
      </c>
      <c r="V453" s="32"/>
      <c r="W453" s="166">
        <f t="shared" si="136"/>
        <v>0</v>
      </c>
      <c r="X453" s="166">
        <v>0</v>
      </c>
      <c r="Y453" s="166">
        <f t="shared" si="137"/>
        <v>0</v>
      </c>
      <c r="Z453" s="166">
        <v>0</v>
      </c>
      <c r="AA453" s="167">
        <f t="shared" si="138"/>
        <v>0</v>
      </c>
      <c r="AR453" s="14" t="s">
        <v>284</v>
      </c>
      <c r="AT453" s="14" t="s">
        <v>250</v>
      </c>
      <c r="AU453" s="14" t="s">
        <v>80</v>
      </c>
      <c r="AY453" s="14" t="s">
        <v>216</v>
      </c>
      <c r="BE453" s="110">
        <f t="shared" si="139"/>
        <v>0</v>
      </c>
      <c r="BF453" s="110">
        <f t="shared" si="140"/>
        <v>0</v>
      </c>
      <c r="BG453" s="110">
        <f t="shared" si="141"/>
        <v>0</v>
      </c>
      <c r="BH453" s="110">
        <f t="shared" si="142"/>
        <v>0</v>
      </c>
      <c r="BI453" s="110">
        <f t="shared" si="143"/>
        <v>0</v>
      </c>
      <c r="BJ453" s="14" t="s">
        <v>80</v>
      </c>
      <c r="BK453" s="110">
        <f t="shared" si="144"/>
        <v>0</v>
      </c>
      <c r="BL453" s="14" t="s">
        <v>247</v>
      </c>
      <c r="BM453" s="14" t="s">
        <v>775</v>
      </c>
    </row>
    <row r="454" spans="2:65" s="1" customFormat="1" ht="22.5" customHeight="1" x14ac:dyDescent="0.3">
      <c r="B454" s="132"/>
      <c r="C454" s="168" t="s">
        <v>810</v>
      </c>
      <c r="D454" s="168" t="s">
        <v>250</v>
      </c>
      <c r="E454" s="169"/>
      <c r="F454" s="251" t="s">
        <v>811</v>
      </c>
      <c r="G454" s="252"/>
      <c r="H454" s="252"/>
      <c r="I454" s="252"/>
      <c r="J454" s="170" t="s">
        <v>369</v>
      </c>
      <c r="K454" s="171">
        <v>68.716999999999999</v>
      </c>
      <c r="L454" s="253">
        <v>0</v>
      </c>
      <c r="M454" s="252"/>
      <c r="N454" s="254">
        <f t="shared" si="135"/>
        <v>0</v>
      </c>
      <c r="O454" s="247"/>
      <c r="P454" s="247"/>
      <c r="Q454" s="247"/>
      <c r="R454" s="134"/>
      <c r="T454" s="165" t="s">
        <v>3</v>
      </c>
      <c r="U454" s="40" t="s">
        <v>36</v>
      </c>
      <c r="V454" s="32"/>
      <c r="W454" s="166">
        <f t="shared" si="136"/>
        <v>0</v>
      </c>
      <c r="X454" s="166">
        <v>0</v>
      </c>
      <c r="Y454" s="166">
        <f t="shared" si="137"/>
        <v>0</v>
      </c>
      <c r="Z454" s="166">
        <v>0</v>
      </c>
      <c r="AA454" s="167">
        <f t="shared" si="138"/>
        <v>0</v>
      </c>
      <c r="AR454" s="14" t="s">
        <v>284</v>
      </c>
      <c r="AT454" s="14" t="s">
        <v>250</v>
      </c>
      <c r="AU454" s="14" t="s">
        <v>80</v>
      </c>
      <c r="AY454" s="14" t="s">
        <v>216</v>
      </c>
      <c r="BE454" s="110">
        <f t="shared" si="139"/>
        <v>0</v>
      </c>
      <c r="BF454" s="110">
        <f t="shared" si="140"/>
        <v>0</v>
      </c>
      <c r="BG454" s="110">
        <f t="shared" si="141"/>
        <v>0</v>
      </c>
      <c r="BH454" s="110">
        <f t="shared" si="142"/>
        <v>0</v>
      </c>
      <c r="BI454" s="110">
        <f t="shared" si="143"/>
        <v>0</v>
      </c>
      <c r="BJ454" s="14" t="s">
        <v>80</v>
      </c>
      <c r="BK454" s="110">
        <f t="shared" si="144"/>
        <v>0</v>
      </c>
      <c r="BL454" s="14" t="s">
        <v>247</v>
      </c>
      <c r="BM454" s="14" t="s">
        <v>777</v>
      </c>
    </row>
    <row r="455" spans="2:65" s="1" customFormat="1" ht="31.5" customHeight="1" x14ac:dyDescent="0.3">
      <c r="B455" s="132"/>
      <c r="C455" s="161" t="s">
        <v>812</v>
      </c>
      <c r="D455" s="161" t="s">
        <v>217</v>
      </c>
      <c r="E455" s="162"/>
      <c r="F455" s="246" t="s">
        <v>813</v>
      </c>
      <c r="G455" s="247"/>
      <c r="H455" s="247"/>
      <c r="I455" s="247"/>
      <c r="J455" s="163" t="s">
        <v>558</v>
      </c>
      <c r="K455" s="172">
        <v>0</v>
      </c>
      <c r="L455" s="233">
        <v>0</v>
      </c>
      <c r="M455" s="247"/>
      <c r="N455" s="248">
        <f t="shared" si="135"/>
        <v>0</v>
      </c>
      <c r="O455" s="247"/>
      <c r="P455" s="247"/>
      <c r="Q455" s="247"/>
      <c r="R455" s="134"/>
      <c r="T455" s="165" t="s">
        <v>3</v>
      </c>
      <c r="U455" s="40" t="s">
        <v>36</v>
      </c>
      <c r="V455" s="32"/>
      <c r="W455" s="166">
        <f t="shared" si="136"/>
        <v>0</v>
      </c>
      <c r="X455" s="166">
        <v>0</v>
      </c>
      <c r="Y455" s="166">
        <f t="shared" si="137"/>
        <v>0</v>
      </c>
      <c r="Z455" s="166">
        <v>0</v>
      </c>
      <c r="AA455" s="167">
        <f t="shared" si="138"/>
        <v>0</v>
      </c>
      <c r="AR455" s="14" t="s">
        <v>247</v>
      </c>
      <c r="AT455" s="14" t="s">
        <v>217</v>
      </c>
      <c r="AU455" s="14" t="s">
        <v>80</v>
      </c>
      <c r="AY455" s="14" t="s">
        <v>216</v>
      </c>
      <c r="BE455" s="110">
        <f t="shared" si="139"/>
        <v>0</v>
      </c>
      <c r="BF455" s="110">
        <f t="shared" si="140"/>
        <v>0</v>
      </c>
      <c r="BG455" s="110">
        <f t="shared" si="141"/>
        <v>0</v>
      </c>
      <c r="BH455" s="110">
        <f t="shared" si="142"/>
        <v>0</v>
      </c>
      <c r="BI455" s="110">
        <f t="shared" si="143"/>
        <v>0</v>
      </c>
      <c r="BJ455" s="14" t="s">
        <v>80</v>
      </c>
      <c r="BK455" s="110">
        <f t="shared" si="144"/>
        <v>0</v>
      </c>
      <c r="BL455" s="14" t="s">
        <v>247</v>
      </c>
      <c r="BM455" s="14" t="s">
        <v>779</v>
      </c>
    </row>
    <row r="456" spans="2:65" s="10" customFormat="1" ht="29.85" customHeight="1" x14ac:dyDescent="0.3">
      <c r="B456" s="150"/>
      <c r="C456" s="151"/>
      <c r="D456" s="160" t="s">
        <v>188</v>
      </c>
      <c r="E456" s="160"/>
      <c r="F456" s="160"/>
      <c r="G456" s="160"/>
      <c r="H456" s="160"/>
      <c r="I456" s="160"/>
      <c r="J456" s="160"/>
      <c r="K456" s="160"/>
      <c r="L456" s="160"/>
      <c r="M456" s="160"/>
      <c r="N456" s="242">
        <f>BK456</f>
        <v>0</v>
      </c>
      <c r="O456" s="243"/>
      <c r="P456" s="243"/>
      <c r="Q456" s="243"/>
      <c r="R456" s="153"/>
      <c r="T456" s="154"/>
      <c r="U456" s="151"/>
      <c r="V456" s="151"/>
      <c r="W456" s="155">
        <f>SUM(W457:W463)</f>
        <v>0</v>
      </c>
      <c r="X456" s="151"/>
      <c r="Y456" s="155">
        <f>SUM(Y457:Y463)</f>
        <v>5.2855100000000066</v>
      </c>
      <c r="Z456" s="151"/>
      <c r="AA456" s="156">
        <f>SUM(AA457:AA463)</f>
        <v>0</v>
      </c>
      <c r="AR456" s="157" t="s">
        <v>80</v>
      </c>
      <c r="AT456" s="158" t="s">
        <v>68</v>
      </c>
      <c r="AU456" s="158" t="s">
        <v>76</v>
      </c>
      <c r="AY456" s="157" t="s">
        <v>216</v>
      </c>
      <c r="BK456" s="159">
        <f>SUM(BK457:BK463)</f>
        <v>0</v>
      </c>
    </row>
    <row r="457" spans="2:65" s="1" customFormat="1" ht="31.5" customHeight="1" x14ac:dyDescent="0.3">
      <c r="B457" s="132"/>
      <c r="C457" s="161" t="s">
        <v>814</v>
      </c>
      <c r="D457" s="161" t="s">
        <v>217</v>
      </c>
      <c r="E457" s="162"/>
      <c r="F457" s="246" t="s">
        <v>815</v>
      </c>
      <c r="G457" s="247"/>
      <c r="H457" s="247"/>
      <c r="I457" s="247"/>
      <c r="J457" s="163" t="s">
        <v>369</v>
      </c>
      <c r="K457" s="164">
        <v>22.8</v>
      </c>
      <c r="L457" s="233">
        <v>0</v>
      </c>
      <c r="M457" s="247"/>
      <c r="N457" s="248">
        <f t="shared" ref="N457:N463" si="145">ROUND(L457*K457,2)</f>
        <v>0</v>
      </c>
      <c r="O457" s="247"/>
      <c r="P457" s="247"/>
      <c r="Q457" s="247"/>
      <c r="R457" s="134"/>
      <c r="T457" s="165" t="s">
        <v>3</v>
      </c>
      <c r="U457" s="40" t="s">
        <v>36</v>
      </c>
      <c r="V457" s="32"/>
      <c r="W457" s="166">
        <f t="shared" ref="W457:W463" si="146">V457*K457</f>
        <v>0</v>
      </c>
      <c r="X457" s="166">
        <v>4.4249999999999998E-2</v>
      </c>
      <c r="Y457" s="166">
        <f t="shared" ref="Y457:Y463" si="147">X457*K457</f>
        <v>1.0088999999999999</v>
      </c>
      <c r="Z457" s="166">
        <v>0</v>
      </c>
      <c r="AA457" s="167">
        <f t="shared" ref="AA457:AA463" si="148">Z457*K457</f>
        <v>0</v>
      </c>
      <c r="AR457" s="14" t="s">
        <v>247</v>
      </c>
      <c r="AT457" s="14" t="s">
        <v>217</v>
      </c>
      <c r="AU457" s="14" t="s">
        <v>80</v>
      </c>
      <c r="AY457" s="14" t="s">
        <v>216</v>
      </c>
      <c r="BE457" s="110">
        <f t="shared" ref="BE457:BE463" si="149">IF(U457="základná",N457,0)</f>
        <v>0</v>
      </c>
      <c r="BF457" s="110">
        <f t="shared" ref="BF457:BF463" si="150">IF(U457="znížená",N457,0)</f>
        <v>0</v>
      </c>
      <c r="BG457" s="110">
        <f t="shared" ref="BG457:BG463" si="151">IF(U457="zákl. prenesená",N457,0)</f>
        <v>0</v>
      </c>
      <c r="BH457" s="110">
        <f t="shared" ref="BH457:BH463" si="152">IF(U457="zníž. prenesená",N457,0)</f>
        <v>0</v>
      </c>
      <c r="BI457" s="110">
        <f t="shared" ref="BI457:BI463" si="153">IF(U457="nulová",N457,0)</f>
        <v>0</v>
      </c>
      <c r="BJ457" s="14" t="s">
        <v>80</v>
      </c>
      <c r="BK457" s="110">
        <f t="shared" ref="BK457:BK463" si="154">ROUND(L457*K457,2)</f>
        <v>0</v>
      </c>
      <c r="BL457" s="14" t="s">
        <v>247</v>
      </c>
      <c r="BM457" s="14" t="s">
        <v>781</v>
      </c>
    </row>
    <row r="458" spans="2:65" s="1" customFormat="1" ht="44.25" customHeight="1" x14ac:dyDescent="0.3">
      <c r="B458" s="132"/>
      <c r="C458" s="161" t="s">
        <v>816</v>
      </c>
      <c r="D458" s="161" t="s">
        <v>217</v>
      </c>
      <c r="E458" s="162"/>
      <c r="F458" s="246" t="s">
        <v>817</v>
      </c>
      <c r="G458" s="247"/>
      <c r="H458" s="247"/>
      <c r="I458" s="247"/>
      <c r="J458" s="163" t="s">
        <v>369</v>
      </c>
      <c r="K458" s="164">
        <v>22.8</v>
      </c>
      <c r="L458" s="233">
        <v>0</v>
      </c>
      <c r="M458" s="247"/>
      <c r="N458" s="248">
        <f t="shared" si="145"/>
        <v>0</v>
      </c>
      <c r="O458" s="247"/>
      <c r="P458" s="247"/>
      <c r="Q458" s="247"/>
      <c r="R458" s="134"/>
      <c r="T458" s="165" t="s">
        <v>3</v>
      </c>
      <c r="U458" s="40" t="s">
        <v>36</v>
      </c>
      <c r="V458" s="32"/>
      <c r="W458" s="166">
        <f t="shared" si="146"/>
        <v>0</v>
      </c>
      <c r="X458" s="166">
        <v>9.5100877192982394E-3</v>
      </c>
      <c r="Y458" s="166">
        <f t="shared" si="147"/>
        <v>0.21682999999999986</v>
      </c>
      <c r="Z458" s="166">
        <v>0</v>
      </c>
      <c r="AA458" s="167">
        <f t="shared" si="148"/>
        <v>0</v>
      </c>
      <c r="AR458" s="14" t="s">
        <v>247</v>
      </c>
      <c r="AT458" s="14" t="s">
        <v>217</v>
      </c>
      <c r="AU458" s="14" t="s">
        <v>80</v>
      </c>
      <c r="AY458" s="14" t="s">
        <v>216</v>
      </c>
      <c r="BE458" s="110">
        <f t="shared" si="149"/>
        <v>0</v>
      </c>
      <c r="BF458" s="110">
        <f t="shared" si="150"/>
        <v>0</v>
      </c>
      <c r="BG458" s="110">
        <f t="shared" si="151"/>
        <v>0</v>
      </c>
      <c r="BH458" s="110">
        <f t="shared" si="152"/>
        <v>0</v>
      </c>
      <c r="BI458" s="110">
        <f t="shared" si="153"/>
        <v>0</v>
      </c>
      <c r="BJ458" s="14" t="s">
        <v>80</v>
      </c>
      <c r="BK458" s="110">
        <f t="shared" si="154"/>
        <v>0</v>
      </c>
      <c r="BL458" s="14" t="s">
        <v>247</v>
      </c>
      <c r="BM458" s="14" t="s">
        <v>783</v>
      </c>
    </row>
    <row r="459" spans="2:65" s="1" customFormat="1" ht="22.5" customHeight="1" x14ac:dyDescent="0.3">
      <c r="B459" s="132"/>
      <c r="C459" s="168" t="s">
        <v>818</v>
      </c>
      <c r="D459" s="168" t="s">
        <v>250</v>
      </c>
      <c r="E459" s="169"/>
      <c r="F459" s="251" t="s">
        <v>819</v>
      </c>
      <c r="G459" s="252"/>
      <c r="H459" s="252"/>
      <c r="I459" s="252"/>
      <c r="J459" s="170" t="s">
        <v>369</v>
      </c>
      <c r="K459" s="171">
        <v>23.256</v>
      </c>
      <c r="L459" s="253">
        <v>0</v>
      </c>
      <c r="M459" s="252"/>
      <c r="N459" s="254">
        <f t="shared" si="145"/>
        <v>0</v>
      </c>
      <c r="O459" s="247"/>
      <c r="P459" s="247"/>
      <c r="Q459" s="247"/>
      <c r="R459" s="134"/>
      <c r="T459" s="165" t="s">
        <v>3</v>
      </c>
      <c r="U459" s="40" t="s">
        <v>36</v>
      </c>
      <c r="V459" s="32"/>
      <c r="W459" s="166">
        <f t="shared" si="146"/>
        <v>0</v>
      </c>
      <c r="X459" s="166">
        <v>2.8999828001375998E-2</v>
      </c>
      <c r="Y459" s="166">
        <f t="shared" si="147"/>
        <v>0.67442000000000024</v>
      </c>
      <c r="Z459" s="166">
        <v>0</v>
      </c>
      <c r="AA459" s="167">
        <f t="shared" si="148"/>
        <v>0</v>
      </c>
      <c r="AR459" s="14" t="s">
        <v>284</v>
      </c>
      <c r="AT459" s="14" t="s">
        <v>250</v>
      </c>
      <c r="AU459" s="14" t="s">
        <v>80</v>
      </c>
      <c r="AY459" s="14" t="s">
        <v>216</v>
      </c>
      <c r="BE459" s="110">
        <f t="shared" si="149"/>
        <v>0</v>
      </c>
      <c r="BF459" s="110">
        <f t="shared" si="150"/>
        <v>0</v>
      </c>
      <c r="BG459" s="110">
        <f t="shared" si="151"/>
        <v>0</v>
      </c>
      <c r="BH459" s="110">
        <f t="shared" si="152"/>
        <v>0</v>
      </c>
      <c r="BI459" s="110">
        <f t="shared" si="153"/>
        <v>0</v>
      </c>
      <c r="BJ459" s="14" t="s">
        <v>80</v>
      </c>
      <c r="BK459" s="110">
        <f t="shared" si="154"/>
        <v>0</v>
      </c>
      <c r="BL459" s="14" t="s">
        <v>247</v>
      </c>
      <c r="BM459" s="14" t="s">
        <v>785</v>
      </c>
    </row>
    <row r="460" spans="2:65" s="1" customFormat="1" ht="22.5" customHeight="1" x14ac:dyDescent="0.3">
      <c r="B460" s="132"/>
      <c r="C460" s="168" t="s">
        <v>820</v>
      </c>
      <c r="D460" s="168" t="s">
        <v>250</v>
      </c>
      <c r="E460" s="169"/>
      <c r="F460" s="251" t="s">
        <v>821</v>
      </c>
      <c r="G460" s="252"/>
      <c r="H460" s="252"/>
      <c r="I460" s="252"/>
      <c r="J460" s="170" t="s">
        <v>369</v>
      </c>
      <c r="K460" s="171">
        <v>23.256</v>
      </c>
      <c r="L460" s="253">
        <v>0</v>
      </c>
      <c r="M460" s="252"/>
      <c r="N460" s="254">
        <f t="shared" si="145"/>
        <v>0</v>
      </c>
      <c r="O460" s="247"/>
      <c r="P460" s="247"/>
      <c r="Q460" s="247"/>
      <c r="R460" s="134"/>
      <c r="T460" s="165" t="s">
        <v>3</v>
      </c>
      <c r="U460" s="40" t="s">
        <v>36</v>
      </c>
      <c r="V460" s="32"/>
      <c r="W460" s="166">
        <f t="shared" si="146"/>
        <v>0</v>
      </c>
      <c r="X460" s="166">
        <v>1.3999828001376001E-2</v>
      </c>
      <c r="Y460" s="166">
        <f t="shared" si="147"/>
        <v>0.32558000000000026</v>
      </c>
      <c r="Z460" s="166">
        <v>0</v>
      </c>
      <c r="AA460" s="167">
        <f t="shared" si="148"/>
        <v>0</v>
      </c>
      <c r="AR460" s="14" t="s">
        <v>284</v>
      </c>
      <c r="AT460" s="14" t="s">
        <v>250</v>
      </c>
      <c r="AU460" s="14" t="s">
        <v>80</v>
      </c>
      <c r="AY460" s="14" t="s">
        <v>216</v>
      </c>
      <c r="BE460" s="110">
        <f t="shared" si="149"/>
        <v>0</v>
      </c>
      <c r="BF460" s="110">
        <f t="shared" si="150"/>
        <v>0</v>
      </c>
      <c r="BG460" s="110">
        <f t="shared" si="151"/>
        <v>0</v>
      </c>
      <c r="BH460" s="110">
        <f t="shared" si="152"/>
        <v>0</v>
      </c>
      <c r="BI460" s="110">
        <f t="shared" si="153"/>
        <v>0</v>
      </c>
      <c r="BJ460" s="14" t="s">
        <v>80</v>
      </c>
      <c r="BK460" s="110">
        <f t="shared" si="154"/>
        <v>0</v>
      </c>
      <c r="BL460" s="14" t="s">
        <v>247</v>
      </c>
      <c r="BM460" s="14" t="s">
        <v>788</v>
      </c>
    </row>
    <row r="461" spans="2:65" s="1" customFormat="1" ht="31.5" customHeight="1" x14ac:dyDescent="0.3">
      <c r="B461" s="132"/>
      <c r="C461" s="161" t="s">
        <v>822</v>
      </c>
      <c r="D461" s="161" t="s">
        <v>217</v>
      </c>
      <c r="E461" s="162"/>
      <c r="F461" s="246" t="s">
        <v>823</v>
      </c>
      <c r="G461" s="247"/>
      <c r="H461" s="247"/>
      <c r="I461" s="247"/>
      <c r="J461" s="163" t="s">
        <v>262</v>
      </c>
      <c r="K461" s="164">
        <v>15.7</v>
      </c>
      <c r="L461" s="233">
        <v>0</v>
      </c>
      <c r="M461" s="247"/>
      <c r="N461" s="248">
        <f t="shared" si="145"/>
        <v>0</v>
      </c>
      <c r="O461" s="247"/>
      <c r="P461" s="247"/>
      <c r="Q461" s="247"/>
      <c r="R461" s="134"/>
      <c r="T461" s="165" t="s">
        <v>3</v>
      </c>
      <c r="U461" s="40" t="s">
        <v>36</v>
      </c>
      <c r="V461" s="32"/>
      <c r="W461" s="166">
        <f t="shared" si="146"/>
        <v>0</v>
      </c>
      <c r="X461" s="166">
        <v>0.111250318471338</v>
      </c>
      <c r="Y461" s="166">
        <f t="shared" si="147"/>
        <v>1.7466300000000066</v>
      </c>
      <c r="Z461" s="166">
        <v>0</v>
      </c>
      <c r="AA461" s="167">
        <f t="shared" si="148"/>
        <v>0</v>
      </c>
      <c r="AR461" s="14" t="s">
        <v>247</v>
      </c>
      <c r="AT461" s="14" t="s">
        <v>217</v>
      </c>
      <c r="AU461" s="14" t="s">
        <v>80</v>
      </c>
      <c r="AY461" s="14" t="s">
        <v>216</v>
      </c>
      <c r="BE461" s="110">
        <f t="shared" si="149"/>
        <v>0</v>
      </c>
      <c r="BF461" s="110">
        <f t="shared" si="150"/>
        <v>0</v>
      </c>
      <c r="BG461" s="110">
        <f t="shared" si="151"/>
        <v>0</v>
      </c>
      <c r="BH461" s="110">
        <f t="shared" si="152"/>
        <v>0</v>
      </c>
      <c r="BI461" s="110">
        <f t="shared" si="153"/>
        <v>0</v>
      </c>
      <c r="BJ461" s="14" t="s">
        <v>80</v>
      </c>
      <c r="BK461" s="110">
        <f t="shared" si="154"/>
        <v>0</v>
      </c>
      <c r="BL461" s="14" t="s">
        <v>247</v>
      </c>
      <c r="BM461" s="14" t="s">
        <v>790</v>
      </c>
    </row>
    <row r="462" spans="2:65" s="1" customFormat="1" ht="22.5" customHeight="1" x14ac:dyDescent="0.3">
      <c r="B462" s="132"/>
      <c r="C462" s="168" t="s">
        <v>824</v>
      </c>
      <c r="D462" s="168" t="s">
        <v>250</v>
      </c>
      <c r="E462" s="169"/>
      <c r="F462" s="251" t="s">
        <v>825</v>
      </c>
      <c r="G462" s="252"/>
      <c r="H462" s="252"/>
      <c r="I462" s="252"/>
      <c r="J462" s="170" t="s">
        <v>262</v>
      </c>
      <c r="K462" s="171">
        <v>16.013999999999999</v>
      </c>
      <c r="L462" s="253">
        <v>0</v>
      </c>
      <c r="M462" s="252"/>
      <c r="N462" s="254">
        <f t="shared" si="145"/>
        <v>0</v>
      </c>
      <c r="O462" s="247"/>
      <c r="P462" s="247"/>
      <c r="Q462" s="247"/>
      <c r="R462" s="134"/>
      <c r="T462" s="165" t="s">
        <v>3</v>
      </c>
      <c r="U462" s="40" t="s">
        <v>36</v>
      </c>
      <c r="V462" s="32"/>
      <c r="W462" s="166">
        <f t="shared" si="146"/>
        <v>0</v>
      </c>
      <c r="X462" s="166">
        <v>8.2000124890720602E-2</v>
      </c>
      <c r="Y462" s="166">
        <f t="shared" si="147"/>
        <v>1.3131499999999996</v>
      </c>
      <c r="Z462" s="166">
        <v>0</v>
      </c>
      <c r="AA462" s="167">
        <f t="shared" si="148"/>
        <v>0</v>
      </c>
      <c r="AR462" s="14" t="s">
        <v>284</v>
      </c>
      <c r="AT462" s="14" t="s">
        <v>250</v>
      </c>
      <c r="AU462" s="14" t="s">
        <v>80</v>
      </c>
      <c r="AY462" s="14" t="s">
        <v>216</v>
      </c>
      <c r="BE462" s="110">
        <f t="shared" si="149"/>
        <v>0</v>
      </c>
      <c r="BF462" s="110">
        <f t="shared" si="150"/>
        <v>0</v>
      </c>
      <c r="BG462" s="110">
        <f t="shared" si="151"/>
        <v>0</v>
      </c>
      <c r="BH462" s="110">
        <f t="shared" si="152"/>
        <v>0</v>
      </c>
      <c r="BI462" s="110">
        <f t="shared" si="153"/>
        <v>0</v>
      </c>
      <c r="BJ462" s="14" t="s">
        <v>80</v>
      </c>
      <c r="BK462" s="110">
        <f t="shared" si="154"/>
        <v>0</v>
      </c>
      <c r="BL462" s="14" t="s">
        <v>247</v>
      </c>
      <c r="BM462" s="14" t="s">
        <v>792</v>
      </c>
    </row>
    <row r="463" spans="2:65" s="1" customFormat="1" ht="31.5" customHeight="1" x14ac:dyDescent="0.3">
      <c r="B463" s="132"/>
      <c r="C463" s="161" t="s">
        <v>826</v>
      </c>
      <c r="D463" s="161" t="s">
        <v>217</v>
      </c>
      <c r="E463" s="162"/>
      <c r="F463" s="246" t="s">
        <v>827</v>
      </c>
      <c r="G463" s="247"/>
      <c r="H463" s="247"/>
      <c r="I463" s="247"/>
      <c r="J463" s="163" t="s">
        <v>558</v>
      </c>
      <c r="K463" s="172">
        <v>0</v>
      </c>
      <c r="L463" s="233">
        <v>0</v>
      </c>
      <c r="M463" s="247"/>
      <c r="N463" s="248">
        <f t="shared" si="145"/>
        <v>0</v>
      </c>
      <c r="O463" s="247"/>
      <c r="P463" s="247"/>
      <c r="Q463" s="247"/>
      <c r="R463" s="134"/>
      <c r="T463" s="165" t="s">
        <v>3</v>
      </c>
      <c r="U463" s="40" t="s">
        <v>36</v>
      </c>
      <c r="V463" s="32"/>
      <c r="W463" s="166">
        <f t="shared" si="146"/>
        <v>0</v>
      </c>
      <c r="X463" s="166">
        <v>0</v>
      </c>
      <c r="Y463" s="166">
        <f t="shared" si="147"/>
        <v>0</v>
      </c>
      <c r="Z463" s="166">
        <v>0</v>
      </c>
      <c r="AA463" s="167">
        <f t="shared" si="148"/>
        <v>0</v>
      </c>
      <c r="AR463" s="14" t="s">
        <v>247</v>
      </c>
      <c r="AT463" s="14" t="s">
        <v>217</v>
      </c>
      <c r="AU463" s="14" t="s">
        <v>80</v>
      </c>
      <c r="AY463" s="14" t="s">
        <v>216</v>
      </c>
      <c r="BE463" s="110">
        <f t="shared" si="149"/>
        <v>0</v>
      </c>
      <c r="BF463" s="110">
        <f t="shared" si="150"/>
        <v>0</v>
      </c>
      <c r="BG463" s="110">
        <f t="shared" si="151"/>
        <v>0</v>
      </c>
      <c r="BH463" s="110">
        <f t="shared" si="152"/>
        <v>0</v>
      </c>
      <c r="BI463" s="110">
        <f t="shared" si="153"/>
        <v>0</v>
      </c>
      <c r="BJ463" s="14" t="s">
        <v>80</v>
      </c>
      <c r="BK463" s="110">
        <f t="shared" si="154"/>
        <v>0</v>
      </c>
      <c r="BL463" s="14" t="s">
        <v>247</v>
      </c>
      <c r="BM463" s="14" t="s">
        <v>794</v>
      </c>
    </row>
    <row r="464" spans="2:65" s="10" customFormat="1" ht="29.85" customHeight="1" x14ac:dyDescent="0.3">
      <c r="B464" s="150"/>
      <c r="C464" s="151"/>
      <c r="D464" s="160" t="s">
        <v>189</v>
      </c>
      <c r="E464" s="160"/>
      <c r="F464" s="160"/>
      <c r="G464" s="160"/>
      <c r="H464" s="160"/>
      <c r="I464" s="160"/>
      <c r="J464" s="160"/>
      <c r="K464" s="160"/>
      <c r="L464" s="160"/>
      <c r="M464" s="160"/>
      <c r="N464" s="242">
        <f>BK464</f>
        <v>0</v>
      </c>
      <c r="O464" s="243"/>
      <c r="P464" s="243"/>
      <c r="Q464" s="243"/>
      <c r="R464" s="153"/>
      <c r="T464" s="154"/>
      <c r="U464" s="151"/>
      <c r="V464" s="151"/>
      <c r="W464" s="155">
        <f>SUM(W465:W467)</f>
        <v>0</v>
      </c>
      <c r="X464" s="151"/>
      <c r="Y464" s="155">
        <f>SUM(Y465:Y467)</f>
        <v>6.519999999999998E-3</v>
      </c>
      <c r="Z464" s="151"/>
      <c r="AA464" s="156">
        <f>SUM(AA465:AA467)</f>
        <v>0</v>
      </c>
      <c r="AR464" s="157" t="s">
        <v>80</v>
      </c>
      <c r="AT464" s="158" t="s">
        <v>68</v>
      </c>
      <c r="AU464" s="158" t="s">
        <v>76</v>
      </c>
      <c r="AY464" s="157" t="s">
        <v>216</v>
      </c>
      <c r="BK464" s="159">
        <f>SUM(BK465:BK467)</f>
        <v>0</v>
      </c>
    </row>
    <row r="465" spans="2:65" s="1" customFormat="1" ht="22.5" customHeight="1" x14ac:dyDescent="0.3">
      <c r="B465" s="132"/>
      <c r="C465" s="161" t="s">
        <v>828</v>
      </c>
      <c r="D465" s="161" t="s">
        <v>217</v>
      </c>
      <c r="E465" s="162"/>
      <c r="F465" s="246" t="s">
        <v>829</v>
      </c>
      <c r="G465" s="247"/>
      <c r="H465" s="247"/>
      <c r="I465" s="247"/>
      <c r="J465" s="163" t="s">
        <v>262</v>
      </c>
      <c r="K465" s="164">
        <v>21.72</v>
      </c>
      <c r="L465" s="233">
        <v>0</v>
      </c>
      <c r="M465" s="247"/>
      <c r="N465" s="248">
        <f>ROUND(L465*K465,2)</f>
        <v>0</v>
      </c>
      <c r="O465" s="247"/>
      <c r="P465" s="247"/>
      <c r="Q465" s="247"/>
      <c r="R465" s="134"/>
      <c r="T465" s="165" t="s">
        <v>3</v>
      </c>
      <c r="U465" s="40" t="s">
        <v>36</v>
      </c>
      <c r="V465" s="32"/>
      <c r="W465" s="166">
        <f>V465*K465</f>
        <v>0</v>
      </c>
      <c r="X465" s="166">
        <v>3.0018416206261501E-4</v>
      </c>
      <c r="Y465" s="166">
        <f>X465*K465</f>
        <v>6.519999999999998E-3</v>
      </c>
      <c r="Z465" s="166">
        <v>0</v>
      </c>
      <c r="AA465" s="167">
        <f>Z465*K465</f>
        <v>0</v>
      </c>
      <c r="AR465" s="14" t="s">
        <v>247</v>
      </c>
      <c r="AT465" s="14" t="s">
        <v>217</v>
      </c>
      <c r="AU465" s="14" t="s">
        <v>80</v>
      </c>
      <c r="AY465" s="14" t="s">
        <v>216</v>
      </c>
      <c r="BE465" s="110">
        <f>IF(U465="základná",N465,0)</f>
        <v>0</v>
      </c>
      <c r="BF465" s="110">
        <f>IF(U465="znížená",N465,0)</f>
        <v>0</v>
      </c>
      <c r="BG465" s="110">
        <f>IF(U465="zákl. prenesená",N465,0)</f>
        <v>0</v>
      </c>
      <c r="BH465" s="110">
        <f>IF(U465="zníž. prenesená",N465,0)</f>
        <v>0</v>
      </c>
      <c r="BI465" s="110">
        <f>IF(U465="nulová",N465,0)</f>
        <v>0</v>
      </c>
      <c r="BJ465" s="14" t="s">
        <v>80</v>
      </c>
      <c r="BK465" s="110">
        <f>ROUND(L465*K465,2)</f>
        <v>0</v>
      </c>
      <c r="BL465" s="14" t="s">
        <v>247</v>
      </c>
      <c r="BM465" s="14" t="s">
        <v>796</v>
      </c>
    </row>
    <row r="466" spans="2:65" s="1" customFormat="1" ht="22.5" customHeight="1" x14ac:dyDescent="0.3">
      <c r="B466" s="132"/>
      <c r="C466" s="168" t="s">
        <v>830</v>
      </c>
      <c r="D466" s="168" t="s">
        <v>250</v>
      </c>
      <c r="E466" s="169"/>
      <c r="F466" s="251" t="s">
        <v>831</v>
      </c>
      <c r="G466" s="252"/>
      <c r="H466" s="252"/>
      <c r="I466" s="252"/>
      <c r="J466" s="170" t="s">
        <v>262</v>
      </c>
      <c r="K466" s="171">
        <v>22.806000000000001</v>
      </c>
      <c r="L466" s="253">
        <v>0</v>
      </c>
      <c r="M466" s="252"/>
      <c r="N466" s="254">
        <f>ROUND(L466*K466,2)</f>
        <v>0</v>
      </c>
      <c r="O466" s="247"/>
      <c r="P466" s="247"/>
      <c r="Q466" s="247"/>
      <c r="R466" s="134"/>
      <c r="T466" s="165" t="s">
        <v>3</v>
      </c>
      <c r="U466" s="40" t="s">
        <v>36</v>
      </c>
      <c r="V466" s="32"/>
      <c r="W466" s="166">
        <f>V466*K466</f>
        <v>0</v>
      </c>
      <c r="X466" s="166">
        <v>0</v>
      </c>
      <c r="Y466" s="166">
        <f>X466*K466</f>
        <v>0</v>
      </c>
      <c r="Z466" s="166">
        <v>0</v>
      </c>
      <c r="AA466" s="167">
        <f>Z466*K466</f>
        <v>0</v>
      </c>
      <c r="AR466" s="14" t="s">
        <v>284</v>
      </c>
      <c r="AT466" s="14" t="s">
        <v>250</v>
      </c>
      <c r="AU466" s="14" t="s">
        <v>80</v>
      </c>
      <c r="AY466" s="14" t="s">
        <v>216</v>
      </c>
      <c r="BE466" s="110">
        <f>IF(U466="základná",N466,0)</f>
        <v>0</v>
      </c>
      <c r="BF466" s="110">
        <f>IF(U466="znížená",N466,0)</f>
        <v>0</v>
      </c>
      <c r="BG466" s="110">
        <f>IF(U466="zákl. prenesená",N466,0)</f>
        <v>0</v>
      </c>
      <c r="BH466" s="110">
        <f>IF(U466="zníž. prenesená",N466,0)</f>
        <v>0</v>
      </c>
      <c r="BI466" s="110">
        <f>IF(U466="nulová",N466,0)</f>
        <v>0</v>
      </c>
      <c r="BJ466" s="14" t="s">
        <v>80</v>
      </c>
      <c r="BK466" s="110">
        <f>ROUND(L466*K466,2)</f>
        <v>0</v>
      </c>
      <c r="BL466" s="14" t="s">
        <v>247</v>
      </c>
      <c r="BM466" s="14" t="s">
        <v>798</v>
      </c>
    </row>
    <row r="467" spans="2:65" s="1" customFormat="1" ht="31.5" customHeight="1" x14ac:dyDescent="0.3">
      <c r="B467" s="132"/>
      <c r="C467" s="161" t="s">
        <v>832</v>
      </c>
      <c r="D467" s="161" t="s">
        <v>217</v>
      </c>
      <c r="E467" s="162"/>
      <c r="F467" s="246" t="s">
        <v>833</v>
      </c>
      <c r="G467" s="247"/>
      <c r="H467" s="247"/>
      <c r="I467" s="247"/>
      <c r="J467" s="163" t="s">
        <v>558</v>
      </c>
      <c r="K467" s="172">
        <v>0</v>
      </c>
      <c r="L467" s="233">
        <v>0</v>
      </c>
      <c r="M467" s="247"/>
      <c r="N467" s="248">
        <f>ROUND(L467*K467,2)</f>
        <v>0</v>
      </c>
      <c r="O467" s="247"/>
      <c r="P467" s="247"/>
      <c r="Q467" s="247"/>
      <c r="R467" s="134"/>
      <c r="T467" s="165" t="s">
        <v>3</v>
      </c>
      <c r="U467" s="40" t="s">
        <v>36</v>
      </c>
      <c r="V467" s="32"/>
      <c r="W467" s="166">
        <f>V467*K467</f>
        <v>0</v>
      </c>
      <c r="X467" s="166">
        <v>0</v>
      </c>
      <c r="Y467" s="166">
        <f>X467*K467</f>
        <v>0</v>
      </c>
      <c r="Z467" s="166">
        <v>0</v>
      </c>
      <c r="AA467" s="167">
        <f>Z467*K467</f>
        <v>0</v>
      </c>
      <c r="AR467" s="14" t="s">
        <v>247</v>
      </c>
      <c r="AT467" s="14" t="s">
        <v>217</v>
      </c>
      <c r="AU467" s="14" t="s">
        <v>80</v>
      </c>
      <c r="AY467" s="14" t="s">
        <v>216</v>
      </c>
      <c r="BE467" s="110">
        <f>IF(U467="základná",N467,0)</f>
        <v>0</v>
      </c>
      <c r="BF467" s="110">
        <f>IF(U467="znížená",N467,0)</f>
        <v>0</v>
      </c>
      <c r="BG467" s="110">
        <f>IF(U467="zákl. prenesená",N467,0)</f>
        <v>0</v>
      </c>
      <c r="BH467" s="110">
        <f>IF(U467="zníž. prenesená",N467,0)</f>
        <v>0</v>
      </c>
      <c r="BI467" s="110">
        <f>IF(U467="nulová",N467,0)</f>
        <v>0</v>
      </c>
      <c r="BJ467" s="14" t="s">
        <v>80</v>
      </c>
      <c r="BK467" s="110">
        <f>ROUND(L467*K467,2)</f>
        <v>0</v>
      </c>
      <c r="BL467" s="14" t="s">
        <v>247</v>
      </c>
      <c r="BM467" s="14" t="s">
        <v>800</v>
      </c>
    </row>
    <row r="468" spans="2:65" s="10" customFormat="1" ht="29.85" customHeight="1" x14ac:dyDescent="0.3">
      <c r="B468" s="150"/>
      <c r="C468" s="151"/>
      <c r="D468" s="160" t="s">
        <v>190</v>
      </c>
      <c r="E468" s="160"/>
      <c r="F468" s="160"/>
      <c r="G468" s="160"/>
      <c r="H468" s="160"/>
      <c r="I468" s="160"/>
      <c r="J468" s="160"/>
      <c r="K468" s="160"/>
      <c r="L468" s="160"/>
      <c r="M468" s="160"/>
      <c r="N468" s="242">
        <f>BK468</f>
        <v>0</v>
      </c>
      <c r="O468" s="243"/>
      <c r="P468" s="243"/>
      <c r="Q468" s="243"/>
      <c r="R468" s="153"/>
      <c r="T468" s="154"/>
      <c r="U468" s="151"/>
      <c r="V468" s="151"/>
      <c r="W468" s="155">
        <f>SUM(W469:W474)</f>
        <v>0</v>
      </c>
      <c r="X468" s="151"/>
      <c r="Y468" s="155">
        <f>SUM(Y469:Y474)</f>
        <v>5.2234600000000002</v>
      </c>
      <c r="Z468" s="151"/>
      <c r="AA468" s="156">
        <f>SUM(AA469:AA474)</f>
        <v>0</v>
      </c>
      <c r="AR468" s="157" t="s">
        <v>80</v>
      </c>
      <c r="AT468" s="158" t="s">
        <v>68</v>
      </c>
      <c r="AU468" s="158" t="s">
        <v>76</v>
      </c>
      <c r="AY468" s="157" t="s">
        <v>216</v>
      </c>
      <c r="BK468" s="159">
        <f>SUM(BK469:BK474)</f>
        <v>0</v>
      </c>
    </row>
    <row r="469" spans="2:65" s="1" customFormat="1" ht="44.25" customHeight="1" x14ac:dyDescent="0.3">
      <c r="B469" s="132"/>
      <c r="C469" s="161" t="s">
        <v>834</v>
      </c>
      <c r="D469" s="161" t="s">
        <v>217</v>
      </c>
      <c r="E469" s="162"/>
      <c r="F469" s="246" t="s">
        <v>835</v>
      </c>
      <c r="G469" s="247"/>
      <c r="H469" s="247"/>
      <c r="I469" s="247"/>
      <c r="J469" s="163" t="s">
        <v>262</v>
      </c>
      <c r="K469" s="164">
        <v>153.595</v>
      </c>
      <c r="L469" s="233">
        <v>0</v>
      </c>
      <c r="M469" s="247"/>
      <c r="N469" s="248">
        <f t="shared" ref="N469:N474" si="155">ROUND(L469*K469,2)</f>
        <v>0</v>
      </c>
      <c r="O469" s="247"/>
      <c r="P469" s="247"/>
      <c r="Q469" s="247"/>
      <c r="R469" s="134"/>
      <c r="T469" s="165" t="s">
        <v>3</v>
      </c>
      <c r="U469" s="40" t="s">
        <v>36</v>
      </c>
      <c r="V469" s="32"/>
      <c r="W469" s="166">
        <f t="shared" ref="W469:W474" si="156">V469*K469</f>
        <v>0</v>
      </c>
      <c r="X469" s="166">
        <v>2.85002767017155E-3</v>
      </c>
      <c r="Y469" s="166">
        <f t="shared" ref="Y469:Y474" si="157">X469*K469</f>
        <v>0.4377499999999992</v>
      </c>
      <c r="Z469" s="166">
        <v>0</v>
      </c>
      <c r="AA469" s="167">
        <f t="shared" ref="AA469:AA474" si="158">Z469*K469</f>
        <v>0</v>
      </c>
      <c r="AR469" s="14" t="s">
        <v>247</v>
      </c>
      <c r="AT469" s="14" t="s">
        <v>217</v>
      </c>
      <c r="AU469" s="14" t="s">
        <v>80</v>
      </c>
      <c r="AY469" s="14" t="s">
        <v>216</v>
      </c>
      <c r="BE469" s="110">
        <f t="shared" ref="BE469:BE474" si="159">IF(U469="základná",N469,0)</f>
        <v>0</v>
      </c>
      <c r="BF469" s="110">
        <f t="shared" ref="BF469:BF474" si="160">IF(U469="znížená",N469,0)</f>
        <v>0</v>
      </c>
      <c r="BG469" s="110">
        <f t="shared" ref="BG469:BG474" si="161">IF(U469="zákl. prenesená",N469,0)</f>
        <v>0</v>
      </c>
      <c r="BH469" s="110">
        <f t="shared" ref="BH469:BH474" si="162">IF(U469="zníž. prenesená",N469,0)</f>
        <v>0</v>
      </c>
      <c r="BI469" s="110">
        <f t="shared" ref="BI469:BI474" si="163">IF(U469="nulová",N469,0)</f>
        <v>0</v>
      </c>
      <c r="BJ469" s="14" t="s">
        <v>80</v>
      </c>
      <c r="BK469" s="110">
        <f t="shared" ref="BK469:BK474" si="164">ROUND(L469*K469,2)</f>
        <v>0</v>
      </c>
      <c r="BL469" s="14" t="s">
        <v>247</v>
      </c>
      <c r="BM469" s="14" t="s">
        <v>802</v>
      </c>
    </row>
    <row r="470" spans="2:65" s="1" customFormat="1" ht="31.5" customHeight="1" x14ac:dyDescent="0.3">
      <c r="B470" s="132"/>
      <c r="C470" s="168" t="s">
        <v>836</v>
      </c>
      <c r="D470" s="168" t="s">
        <v>250</v>
      </c>
      <c r="E470" s="169"/>
      <c r="F470" s="251" t="s">
        <v>837</v>
      </c>
      <c r="G470" s="252"/>
      <c r="H470" s="252"/>
      <c r="I470" s="252"/>
      <c r="J470" s="170" t="s">
        <v>262</v>
      </c>
      <c r="K470" s="171">
        <v>161.27500000000001</v>
      </c>
      <c r="L470" s="253">
        <v>0</v>
      </c>
      <c r="M470" s="252"/>
      <c r="N470" s="254">
        <f t="shared" si="155"/>
        <v>0</v>
      </c>
      <c r="O470" s="247"/>
      <c r="P470" s="247"/>
      <c r="Q470" s="247"/>
      <c r="R470" s="134"/>
      <c r="T470" s="165" t="s">
        <v>3</v>
      </c>
      <c r="U470" s="40" t="s">
        <v>36</v>
      </c>
      <c r="V470" s="32"/>
      <c r="W470" s="166">
        <f t="shared" si="156"/>
        <v>0</v>
      </c>
      <c r="X470" s="166">
        <v>0.02</v>
      </c>
      <c r="Y470" s="166">
        <f t="shared" si="157"/>
        <v>3.2255000000000003</v>
      </c>
      <c r="Z470" s="166">
        <v>0</v>
      </c>
      <c r="AA470" s="167">
        <f t="shared" si="158"/>
        <v>0</v>
      </c>
      <c r="AR470" s="14" t="s">
        <v>284</v>
      </c>
      <c r="AT470" s="14" t="s">
        <v>250</v>
      </c>
      <c r="AU470" s="14" t="s">
        <v>80</v>
      </c>
      <c r="AY470" s="14" t="s">
        <v>216</v>
      </c>
      <c r="BE470" s="110">
        <f t="shared" si="159"/>
        <v>0</v>
      </c>
      <c r="BF470" s="110">
        <f t="shared" si="160"/>
        <v>0</v>
      </c>
      <c r="BG470" s="110">
        <f t="shared" si="161"/>
        <v>0</v>
      </c>
      <c r="BH470" s="110">
        <f t="shared" si="162"/>
        <v>0</v>
      </c>
      <c r="BI470" s="110">
        <f t="shared" si="163"/>
        <v>0</v>
      </c>
      <c r="BJ470" s="14" t="s">
        <v>80</v>
      </c>
      <c r="BK470" s="110">
        <f t="shared" si="164"/>
        <v>0</v>
      </c>
      <c r="BL470" s="14" t="s">
        <v>247</v>
      </c>
      <c r="BM470" s="14" t="s">
        <v>804</v>
      </c>
    </row>
    <row r="471" spans="2:65" s="1" customFormat="1" ht="31.5" customHeight="1" x14ac:dyDescent="0.3">
      <c r="B471" s="132"/>
      <c r="C471" s="161" t="s">
        <v>838</v>
      </c>
      <c r="D471" s="161" t="s">
        <v>217</v>
      </c>
      <c r="E471" s="162"/>
      <c r="F471" s="246" t="s">
        <v>839</v>
      </c>
      <c r="G471" s="247"/>
      <c r="H471" s="247"/>
      <c r="I471" s="247"/>
      <c r="J471" s="163" t="s">
        <v>262</v>
      </c>
      <c r="K471" s="164">
        <v>153.595</v>
      </c>
      <c r="L471" s="233">
        <v>0</v>
      </c>
      <c r="M471" s="247"/>
      <c r="N471" s="248">
        <f t="shared" si="155"/>
        <v>0</v>
      </c>
      <c r="O471" s="247"/>
      <c r="P471" s="247"/>
      <c r="Q471" s="247"/>
      <c r="R471" s="134"/>
      <c r="T471" s="165" t="s">
        <v>3</v>
      </c>
      <c r="U471" s="40" t="s">
        <v>36</v>
      </c>
      <c r="V471" s="32"/>
      <c r="W471" s="166">
        <f t="shared" si="156"/>
        <v>0</v>
      </c>
      <c r="X471" s="166">
        <v>0</v>
      </c>
      <c r="Y471" s="166">
        <f t="shared" si="157"/>
        <v>0</v>
      </c>
      <c r="Z471" s="166">
        <v>0</v>
      </c>
      <c r="AA471" s="167">
        <f t="shared" si="158"/>
        <v>0</v>
      </c>
      <c r="AR471" s="14" t="s">
        <v>247</v>
      </c>
      <c r="AT471" s="14" t="s">
        <v>217</v>
      </c>
      <c r="AU471" s="14" t="s">
        <v>80</v>
      </c>
      <c r="AY471" s="14" t="s">
        <v>216</v>
      </c>
      <c r="BE471" s="110">
        <f t="shared" si="159"/>
        <v>0</v>
      </c>
      <c r="BF471" s="110">
        <f t="shared" si="160"/>
        <v>0</v>
      </c>
      <c r="BG471" s="110">
        <f t="shared" si="161"/>
        <v>0</v>
      </c>
      <c r="BH471" s="110">
        <f t="shared" si="162"/>
        <v>0</v>
      </c>
      <c r="BI471" s="110">
        <f t="shared" si="163"/>
        <v>0</v>
      </c>
      <c r="BJ471" s="14" t="s">
        <v>80</v>
      </c>
      <c r="BK471" s="110">
        <f t="shared" si="164"/>
        <v>0</v>
      </c>
      <c r="BL471" s="14" t="s">
        <v>247</v>
      </c>
      <c r="BM471" s="14" t="s">
        <v>806</v>
      </c>
    </row>
    <row r="472" spans="2:65" s="1" customFormat="1" ht="31.5" customHeight="1" x14ac:dyDescent="0.3">
      <c r="B472" s="132"/>
      <c r="C472" s="161" t="s">
        <v>840</v>
      </c>
      <c r="D472" s="161" t="s">
        <v>217</v>
      </c>
      <c r="E472" s="162"/>
      <c r="F472" s="246" t="s">
        <v>841</v>
      </c>
      <c r="G472" s="247"/>
      <c r="H472" s="247"/>
      <c r="I472" s="247"/>
      <c r="J472" s="163" t="s">
        <v>262</v>
      </c>
      <c r="K472" s="164">
        <v>39.790999999999997</v>
      </c>
      <c r="L472" s="233">
        <v>0</v>
      </c>
      <c r="M472" s="247"/>
      <c r="N472" s="248">
        <f t="shared" si="155"/>
        <v>0</v>
      </c>
      <c r="O472" s="247"/>
      <c r="P472" s="247"/>
      <c r="Q472" s="247"/>
      <c r="R472" s="134"/>
      <c r="T472" s="165" t="s">
        <v>3</v>
      </c>
      <c r="U472" s="40" t="s">
        <v>36</v>
      </c>
      <c r="V472" s="32"/>
      <c r="W472" s="166">
        <f t="shared" si="156"/>
        <v>0</v>
      </c>
      <c r="X472" s="166">
        <v>3.9210122892111302E-2</v>
      </c>
      <c r="Y472" s="166">
        <f t="shared" si="157"/>
        <v>1.5602100000000008</v>
      </c>
      <c r="Z472" s="166">
        <v>0</v>
      </c>
      <c r="AA472" s="167">
        <f t="shared" si="158"/>
        <v>0</v>
      </c>
      <c r="AR472" s="14" t="s">
        <v>247</v>
      </c>
      <c r="AT472" s="14" t="s">
        <v>217</v>
      </c>
      <c r="AU472" s="14" t="s">
        <v>80</v>
      </c>
      <c r="AY472" s="14" t="s">
        <v>216</v>
      </c>
      <c r="BE472" s="110">
        <f t="shared" si="159"/>
        <v>0</v>
      </c>
      <c r="BF472" s="110">
        <f t="shared" si="160"/>
        <v>0</v>
      </c>
      <c r="BG472" s="110">
        <f t="shared" si="161"/>
        <v>0</v>
      </c>
      <c r="BH472" s="110">
        <f t="shared" si="162"/>
        <v>0</v>
      </c>
      <c r="BI472" s="110">
        <f t="shared" si="163"/>
        <v>0</v>
      </c>
      <c r="BJ472" s="14" t="s">
        <v>80</v>
      </c>
      <c r="BK472" s="110">
        <f t="shared" si="164"/>
        <v>0</v>
      </c>
      <c r="BL472" s="14" t="s">
        <v>247</v>
      </c>
      <c r="BM472" s="14" t="s">
        <v>808</v>
      </c>
    </row>
    <row r="473" spans="2:65" s="1" customFormat="1" ht="31.5" customHeight="1" x14ac:dyDescent="0.3">
      <c r="B473" s="132"/>
      <c r="C473" s="168" t="s">
        <v>842</v>
      </c>
      <c r="D473" s="168" t="s">
        <v>250</v>
      </c>
      <c r="E473" s="169"/>
      <c r="F473" s="251" t="s">
        <v>843</v>
      </c>
      <c r="G473" s="252"/>
      <c r="H473" s="252"/>
      <c r="I473" s="252"/>
      <c r="J473" s="170" t="s">
        <v>262</v>
      </c>
      <c r="K473" s="171">
        <v>41.78</v>
      </c>
      <c r="L473" s="253">
        <v>0</v>
      </c>
      <c r="M473" s="252"/>
      <c r="N473" s="254">
        <f t="shared" si="155"/>
        <v>0</v>
      </c>
      <c r="O473" s="247"/>
      <c r="P473" s="247"/>
      <c r="Q473" s="247"/>
      <c r="R473" s="134"/>
      <c r="T473" s="165" t="s">
        <v>3</v>
      </c>
      <c r="U473" s="40" t="s">
        <v>36</v>
      </c>
      <c r="V473" s="32"/>
      <c r="W473" s="166">
        <f t="shared" si="156"/>
        <v>0</v>
      </c>
      <c r="X473" s="166">
        <v>0</v>
      </c>
      <c r="Y473" s="166">
        <f t="shared" si="157"/>
        <v>0</v>
      </c>
      <c r="Z473" s="166">
        <v>0</v>
      </c>
      <c r="AA473" s="167">
        <f t="shared" si="158"/>
        <v>0</v>
      </c>
      <c r="AR473" s="14" t="s">
        <v>284</v>
      </c>
      <c r="AT473" s="14" t="s">
        <v>250</v>
      </c>
      <c r="AU473" s="14" t="s">
        <v>80</v>
      </c>
      <c r="AY473" s="14" t="s">
        <v>216</v>
      </c>
      <c r="BE473" s="110">
        <f t="shared" si="159"/>
        <v>0</v>
      </c>
      <c r="BF473" s="110">
        <f t="shared" si="160"/>
        <v>0</v>
      </c>
      <c r="BG473" s="110">
        <f t="shared" si="161"/>
        <v>0</v>
      </c>
      <c r="BH473" s="110">
        <f t="shared" si="162"/>
        <v>0</v>
      </c>
      <c r="BI473" s="110">
        <f t="shared" si="163"/>
        <v>0</v>
      </c>
      <c r="BJ473" s="14" t="s">
        <v>80</v>
      </c>
      <c r="BK473" s="110">
        <f t="shared" si="164"/>
        <v>0</v>
      </c>
      <c r="BL473" s="14" t="s">
        <v>247</v>
      </c>
      <c r="BM473" s="14" t="s">
        <v>810</v>
      </c>
    </row>
    <row r="474" spans="2:65" s="1" customFormat="1" ht="31.5" customHeight="1" x14ac:dyDescent="0.3">
      <c r="B474" s="132"/>
      <c r="C474" s="161" t="s">
        <v>844</v>
      </c>
      <c r="D474" s="161" t="s">
        <v>217</v>
      </c>
      <c r="E474" s="162"/>
      <c r="F474" s="246" t="s">
        <v>845</v>
      </c>
      <c r="G474" s="247"/>
      <c r="H474" s="247"/>
      <c r="I474" s="247"/>
      <c r="J474" s="163" t="s">
        <v>558</v>
      </c>
      <c r="K474" s="172">
        <v>0</v>
      </c>
      <c r="L474" s="233">
        <v>0</v>
      </c>
      <c r="M474" s="247"/>
      <c r="N474" s="248">
        <f t="shared" si="155"/>
        <v>0</v>
      </c>
      <c r="O474" s="247"/>
      <c r="P474" s="247"/>
      <c r="Q474" s="247"/>
      <c r="R474" s="134"/>
      <c r="T474" s="165" t="s">
        <v>3</v>
      </c>
      <c r="U474" s="40" t="s">
        <v>36</v>
      </c>
      <c r="V474" s="32"/>
      <c r="W474" s="166">
        <f t="shared" si="156"/>
        <v>0</v>
      </c>
      <c r="X474" s="166">
        <v>0</v>
      </c>
      <c r="Y474" s="166">
        <f t="shared" si="157"/>
        <v>0</v>
      </c>
      <c r="Z474" s="166">
        <v>0</v>
      </c>
      <c r="AA474" s="167">
        <f t="shared" si="158"/>
        <v>0</v>
      </c>
      <c r="AR474" s="14" t="s">
        <v>247</v>
      </c>
      <c r="AT474" s="14" t="s">
        <v>217</v>
      </c>
      <c r="AU474" s="14" t="s">
        <v>80</v>
      </c>
      <c r="AY474" s="14" t="s">
        <v>216</v>
      </c>
      <c r="BE474" s="110">
        <f t="shared" si="159"/>
        <v>0</v>
      </c>
      <c r="BF474" s="110">
        <f t="shared" si="160"/>
        <v>0</v>
      </c>
      <c r="BG474" s="110">
        <f t="shared" si="161"/>
        <v>0</v>
      </c>
      <c r="BH474" s="110">
        <f t="shared" si="162"/>
        <v>0</v>
      </c>
      <c r="BI474" s="110">
        <f t="shared" si="163"/>
        <v>0</v>
      </c>
      <c r="BJ474" s="14" t="s">
        <v>80</v>
      </c>
      <c r="BK474" s="110">
        <f t="shared" si="164"/>
        <v>0</v>
      </c>
      <c r="BL474" s="14" t="s">
        <v>247</v>
      </c>
      <c r="BM474" s="14" t="s">
        <v>812</v>
      </c>
    </row>
    <row r="475" spans="2:65" s="10" customFormat="1" ht="29.85" customHeight="1" x14ac:dyDescent="0.3">
      <c r="B475" s="150"/>
      <c r="C475" s="151"/>
      <c r="D475" s="160" t="s">
        <v>191</v>
      </c>
      <c r="E475" s="160"/>
      <c r="F475" s="160"/>
      <c r="G475" s="160"/>
      <c r="H475" s="160"/>
      <c r="I475" s="160"/>
      <c r="J475" s="160"/>
      <c r="K475" s="160"/>
      <c r="L475" s="160"/>
      <c r="M475" s="160"/>
      <c r="N475" s="242">
        <f>BK475</f>
        <v>0</v>
      </c>
      <c r="O475" s="243"/>
      <c r="P475" s="243"/>
      <c r="Q475" s="243"/>
      <c r="R475" s="153"/>
      <c r="T475" s="154"/>
      <c r="U475" s="151"/>
      <c r="V475" s="151"/>
      <c r="W475" s="155">
        <f>SUM(W476:W480)</f>
        <v>0</v>
      </c>
      <c r="X475" s="151"/>
      <c r="Y475" s="155">
        <f>SUM(Y476:Y480)</f>
        <v>1.5381800000000003</v>
      </c>
      <c r="Z475" s="151"/>
      <c r="AA475" s="156">
        <f>SUM(AA476:AA480)</f>
        <v>0</v>
      </c>
      <c r="AR475" s="157" t="s">
        <v>80</v>
      </c>
      <c r="AT475" s="158" t="s">
        <v>68</v>
      </c>
      <c r="AU475" s="158" t="s">
        <v>76</v>
      </c>
      <c r="AY475" s="157" t="s">
        <v>216</v>
      </c>
      <c r="BK475" s="159">
        <f>SUM(BK476:BK480)</f>
        <v>0</v>
      </c>
    </row>
    <row r="476" spans="2:65" s="1" customFormat="1" ht="44.25" customHeight="1" x14ac:dyDescent="0.3">
      <c r="B476" s="132"/>
      <c r="C476" s="161" t="s">
        <v>846</v>
      </c>
      <c r="D476" s="161" t="s">
        <v>217</v>
      </c>
      <c r="E476" s="162"/>
      <c r="F476" s="246" t="s">
        <v>847</v>
      </c>
      <c r="G476" s="247"/>
      <c r="H476" s="247"/>
      <c r="I476" s="247"/>
      <c r="J476" s="163" t="s">
        <v>262</v>
      </c>
      <c r="K476" s="164">
        <v>19.076000000000001</v>
      </c>
      <c r="L476" s="233">
        <v>0</v>
      </c>
      <c r="M476" s="247"/>
      <c r="N476" s="248">
        <f>ROUND(L476*K476,2)</f>
        <v>0</v>
      </c>
      <c r="O476" s="247"/>
      <c r="P476" s="247"/>
      <c r="Q476" s="247"/>
      <c r="R476" s="134"/>
      <c r="T476" s="165" t="s">
        <v>3</v>
      </c>
      <c r="U476" s="40" t="s">
        <v>36</v>
      </c>
      <c r="V476" s="32"/>
      <c r="W476" s="166">
        <f>V476*K476</f>
        <v>0</v>
      </c>
      <c r="X476" s="166">
        <v>7.4450094359404501E-2</v>
      </c>
      <c r="Y476" s="166">
        <f>X476*K476</f>
        <v>1.4202100000000002</v>
      </c>
      <c r="Z476" s="166">
        <v>0</v>
      </c>
      <c r="AA476" s="167">
        <f>Z476*K476</f>
        <v>0</v>
      </c>
      <c r="AR476" s="14" t="s">
        <v>247</v>
      </c>
      <c r="AT476" s="14" t="s">
        <v>217</v>
      </c>
      <c r="AU476" s="14" t="s">
        <v>80</v>
      </c>
      <c r="AY476" s="14" t="s">
        <v>216</v>
      </c>
      <c r="BE476" s="110">
        <f>IF(U476="základná",N476,0)</f>
        <v>0</v>
      </c>
      <c r="BF476" s="110">
        <f>IF(U476="znížená",N476,0)</f>
        <v>0</v>
      </c>
      <c r="BG476" s="110">
        <f>IF(U476="zákl. prenesená",N476,0)</f>
        <v>0</v>
      </c>
      <c r="BH476" s="110">
        <f>IF(U476="zníž. prenesená",N476,0)</f>
        <v>0</v>
      </c>
      <c r="BI476" s="110">
        <f>IF(U476="nulová",N476,0)</f>
        <v>0</v>
      </c>
      <c r="BJ476" s="14" t="s">
        <v>80</v>
      </c>
      <c r="BK476" s="110">
        <f>ROUND(L476*K476,2)</f>
        <v>0</v>
      </c>
      <c r="BL476" s="14" t="s">
        <v>247</v>
      </c>
      <c r="BM476" s="14" t="s">
        <v>814</v>
      </c>
    </row>
    <row r="477" spans="2:65" s="1" customFormat="1" ht="31.5" customHeight="1" x14ac:dyDescent="0.3">
      <c r="B477" s="132"/>
      <c r="C477" s="168" t="s">
        <v>848</v>
      </c>
      <c r="D477" s="168" t="s">
        <v>250</v>
      </c>
      <c r="E477" s="169"/>
      <c r="F477" s="251" t="s">
        <v>849</v>
      </c>
      <c r="G477" s="252"/>
      <c r="H477" s="252"/>
      <c r="I477" s="252"/>
      <c r="J477" s="170" t="s">
        <v>262</v>
      </c>
      <c r="K477" s="171">
        <v>20.03</v>
      </c>
      <c r="L477" s="253">
        <v>0</v>
      </c>
      <c r="M477" s="252"/>
      <c r="N477" s="254">
        <f>ROUND(L477*K477,2)</f>
        <v>0</v>
      </c>
      <c r="O477" s="247"/>
      <c r="P477" s="247"/>
      <c r="Q477" s="247"/>
      <c r="R477" s="134"/>
      <c r="T477" s="165" t="s">
        <v>3</v>
      </c>
      <c r="U477" s="40" t="s">
        <v>36</v>
      </c>
      <c r="V477" s="32"/>
      <c r="W477" s="166">
        <f>V477*K477</f>
        <v>0</v>
      </c>
      <c r="X477" s="166">
        <v>0</v>
      </c>
      <c r="Y477" s="166">
        <f>X477*K477</f>
        <v>0</v>
      </c>
      <c r="Z477" s="166">
        <v>0</v>
      </c>
      <c r="AA477" s="167">
        <f>Z477*K477</f>
        <v>0</v>
      </c>
      <c r="AR477" s="14" t="s">
        <v>284</v>
      </c>
      <c r="AT477" s="14" t="s">
        <v>250</v>
      </c>
      <c r="AU477" s="14" t="s">
        <v>80</v>
      </c>
      <c r="AY477" s="14" t="s">
        <v>216</v>
      </c>
      <c r="BE477" s="110">
        <f>IF(U477="základná",N477,0)</f>
        <v>0</v>
      </c>
      <c r="BF477" s="110">
        <f>IF(U477="znížená",N477,0)</f>
        <v>0</v>
      </c>
      <c r="BG477" s="110">
        <f>IF(U477="zákl. prenesená",N477,0)</f>
        <v>0</v>
      </c>
      <c r="BH477" s="110">
        <f>IF(U477="zníž. prenesená",N477,0)</f>
        <v>0</v>
      </c>
      <c r="BI477" s="110">
        <f>IF(U477="nulová",N477,0)</f>
        <v>0</v>
      </c>
      <c r="BJ477" s="14" t="s">
        <v>80</v>
      </c>
      <c r="BK477" s="110">
        <f>ROUND(L477*K477,2)</f>
        <v>0</v>
      </c>
      <c r="BL477" s="14" t="s">
        <v>247</v>
      </c>
      <c r="BM477" s="14" t="s">
        <v>816</v>
      </c>
    </row>
    <row r="478" spans="2:65" s="1" customFormat="1" ht="31.5" customHeight="1" x14ac:dyDescent="0.3">
      <c r="B478" s="132"/>
      <c r="C478" s="161" t="s">
        <v>850</v>
      </c>
      <c r="D478" s="161" t="s">
        <v>217</v>
      </c>
      <c r="E478" s="162"/>
      <c r="F478" s="246" t="s">
        <v>851</v>
      </c>
      <c r="G478" s="247"/>
      <c r="H478" s="247"/>
      <c r="I478" s="247"/>
      <c r="J478" s="163" t="s">
        <v>262</v>
      </c>
      <c r="K478" s="164">
        <v>1.6850000000000001</v>
      </c>
      <c r="L478" s="233">
        <v>0</v>
      </c>
      <c r="M478" s="247"/>
      <c r="N478" s="248">
        <f>ROUND(L478*K478,2)</f>
        <v>0</v>
      </c>
      <c r="O478" s="247"/>
      <c r="P478" s="247"/>
      <c r="Q478" s="247"/>
      <c r="R478" s="134"/>
      <c r="T478" s="165" t="s">
        <v>3</v>
      </c>
      <c r="U478" s="40" t="s">
        <v>36</v>
      </c>
      <c r="V478" s="32"/>
      <c r="W478" s="166">
        <f>V478*K478</f>
        <v>0</v>
      </c>
      <c r="X478" s="166">
        <v>7.0011869436201801E-2</v>
      </c>
      <c r="Y478" s="166">
        <f>X478*K478</f>
        <v>0.11797000000000003</v>
      </c>
      <c r="Z478" s="166">
        <v>0</v>
      </c>
      <c r="AA478" s="167">
        <f>Z478*K478</f>
        <v>0</v>
      </c>
      <c r="AR478" s="14" t="s">
        <v>247</v>
      </c>
      <c r="AT478" s="14" t="s">
        <v>217</v>
      </c>
      <c r="AU478" s="14" t="s">
        <v>80</v>
      </c>
      <c r="AY478" s="14" t="s">
        <v>216</v>
      </c>
      <c r="BE478" s="110">
        <f>IF(U478="základná",N478,0)</f>
        <v>0</v>
      </c>
      <c r="BF478" s="110">
        <f>IF(U478="znížená",N478,0)</f>
        <v>0</v>
      </c>
      <c r="BG478" s="110">
        <f>IF(U478="zákl. prenesená",N478,0)</f>
        <v>0</v>
      </c>
      <c r="BH478" s="110">
        <f>IF(U478="zníž. prenesená",N478,0)</f>
        <v>0</v>
      </c>
      <c r="BI478" s="110">
        <f>IF(U478="nulová",N478,0)</f>
        <v>0</v>
      </c>
      <c r="BJ478" s="14" t="s">
        <v>80</v>
      </c>
      <c r="BK478" s="110">
        <f>ROUND(L478*K478,2)</f>
        <v>0</v>
      </c>
      <c r="BL478" s="14" t="s">
        <v>247</v>
      </c>
      <c r="BM478" s="14" t="s">
        <v>818</v>
      </c>
    </row>
    <row r="479" spans="2:65" s="1" customFormat="1" ht="31.5" customHeight="1" x14ac:dyDescent="0.3">
      <c r="B479" s="132"/>
      <c r="C479" s="168" t="s">
        <v>852</v>
      </c>
      <c r="D479" s="168" t="s">
        <v>250</v>
      </c>
      <c r="E479" s="169"/>
      <c r="F479" s="251" t="s">
        <v>853</v>
      </c>
      <c r="G479" s="252"/>
      <c r="H479" s="252"/>
      <c r="I479" s="252"/>
      <c r="J479" s="170" t="s">
        <v>369</v>
      </c>
      <c r="K479" s="171">
        <v>7</v>
      </c>
      <c r="L479" s="253">
        <v>0</v>
      </c>
      <c r="M479" s="252"/>
      <c r="N479" s="254">
        <f>ROUND(L479*K479,2)</f>
        <v>0</v>
      </c>
      <c r="O479" s="247"/>
      <c r="P479" s="247"/>
      <c r="Q479" s="247"/>
      <c r="R479" s="134"/>
      <c r="T479" s="165" t="s">
        <v>3</v>
      </c>
      <c r="U479" s="40" t="s">
        <v>36</v>
      </c>
      <c r="V479" s="32"/>
      <c r="W479" s="166">
        <f>V479*K479</f>
        <v>0</v>
      </c>
      <c r="X479" s="166">
        <v>0</v>
      </c>
      <c r="Y479" s="166">
        <f>X479*K479</f>
        <v>0</v>
      </c>
      <c r="Z479" s="166">
        <v>0</v>
      </c>
      <c r="AA479" s="167">
        <f>Z479*K479</f>
        <v>0</v>
      </c>
      <c r="AR479" s="14" t="s">
        <v>284</v>
      </c>
      <c r="AT479" s="14" t="s">
        <v>250</v>
      </c>
      <c r="AU479" s="14" t="s">
        <v>80</v>
      </c>
      <c r="AY479" s="14" t="s">
        <v>216</v>
      </c>
      <c r="BE479" s="110">
        <f>IF(U479="základná",N479,0)</f>
        <v>0</v>
      </c>
      <c r="BF479" s="110">
        <f>IF(U479="znížená",N479,0)</f>
        <v>0</v>
      </c>
      <c r="BG479" s="110">
        <f>IF(U479="zákl. prenesená",N479,0)</f>
        <v>0</v>
      </c>
      <c r="BH479" s="110">
        <f>IF(U479="zníž. prenesená",N479,0)</f>
        <v>0</v>
      </c>
      <c r="BI479" s="110">
        <f>IF(U479="nulová",N479,0)</f>
        <v>0</v>
      </c>
      <c r="BJ479" s="14" t="s">
        <v>80</v>
      </c>
      <c r="BK479" s="110">
        <f>ROUND(L479*K479,2)</f>
        <v>0</v>
      </c>
      <c r="BL479" s="14" t="s">
        <v>247</v>
      </c>
      <c r="BM479" s="14" t="s">
        <v>820</v>
      </c>
    </row>
    <row r="480" spans="2:65" s="1" customFormat="1" ht="31.5" customHeight="1" x14ac:dyDescent="0.3">
      <c r="B480" s="132"/>
      <c r="C480" s="161" t="s">
        <v>854</v>
      </c>
      <c r="D480" s="161" t="s">
        <v>217</v>
      </c>
      <c r="E480" s="162"/>
      <c r="F480" s="246" t="s">
        <v>855</v>
      </c>
      <c r="G480" s="247"/>
      <c r="H480" s="247"/>
      <c r="I480" s="247"/>
      <c r="J480" s="163" t="s">
        <v>558</v>
      </c>
      <c r="K480" s="172">
        <v>0</v>
      </c>
      <c r="L480" s="233">
        <v>0</v>
      </c>
      <c r="M480" s="247"/>
      <c r="N480" s="248">
        <f>ROUND(L480*K480,2)</f>
        <v>0</v>
      </c>
      <c r="O480" s="247"/>
      <c r="P480" s="247"/>
      <c r="Q480" s="247"/>
      <c r="R480" s="134"/>
      <c r="T480" s="165" t="s">
        <v>3</v>
      </c>
      <c r="U480" s="40" t="s">
        <v>36</v>
      </c>
      <c r="V480" s="32"/>
      <c r="W480" s="166">
        <f>V480*K480</f>
        <v>0</v>
      </c>
      <c r="X480" s="166">
        <v>0</v>
      </c>
      <c r="Y480" s="166">
        <f>X480*K480</f>
        <v>0</v>
      </c>
      <c r="Z480" s="166">
        <v>0</v>
      </c>
      <c r="AA480" s="167">
        <f>Z480*K480</f>
        <v>0</v>
      </c>
      <c r="AR480" s="14" t="s">
        <v>247</v>
      </c>
      <c r="AT480" s="14" t="s">
        <v>217</v>
      </c>
      <c r="AU480" s="14" t="s">
        <v>80</v>
      </c>
      <c r="AY480" s="14" t="s">
        <v>216</v>
      </c>
      <c r="BE480" s="110">
        <f>IF(U480="základná",N480,0)</f>
        <v>0</v>
      </c>
      <c r="BF480" s="110">
        <f>IF(U480="znížená",N480,0)</f>
        <v>0</v>
      </c>
      <c r="BG480" s="110">
        <f>IF(U480="zákl. prenesená",N480,0)</f>
        <v>0</v>
      </c>
      <c r="BH480" s="110">
        <f>IF(U480="zníž. prenesená",N480,0)</f>
        <v>0</v>
      </c>
      <c r="BI480" s="110">
        <f>IF(U480="nulová",N480,0)</f>
        <v>0</v>
      </c>
      <c r="BJ480" s="14" t="s">
        <v>80</v>
      </c>
      <c r="BK480" s="110">
        <f>ROUND(L480*K480,2)</f>
        <v>0</v>
      </c>
      <c r="BL480" s="14" t="s">
        <v>247</v>
      </c>
      <c r="BM480" s="14" t="s">
        <v>822</v>
      </c>
    </row>
    <row r="481" spans="2:65" s="10" customFormat="1" ht="29.85" customHeight="1" x14ac:dyDescent="0.3">
      <c r="B481" s="150"/>
      <c r="C481" s="151"/>
      <c r="D481" s="160" t="s">
        <v>192</v>
      </c>
      <c r="E481" s="160"/>
      <c r="F481" s="160"/>
      <c r="G481" s="160"/>
      <c r="H481" s="160"/>
      <c r="I481" s="160"/>
      <c r="J481" s="160"/>
      <c r="K481" s="160"/>
      <c r="L481" s="160"/>
      <c r="M481" s="160"/>
      <c r="N481" s="242">
        <f>BK481</f>
        <v>0</v>
      </c>
      <c r="O481" s="243"/>
      <c r="P481" s="243"/>
      <c r="Q481" s="243"/>
      <c r="R481" s="153"/>
      <c r="T481" s="154"/>
      <c r="U481" s="151"/>
      <c r="V481" s="151"/>
      <c r="W481" s="155">
        <f>SUM(W482:W490)</f>
        <v>0</v>
      </c>
      <c r="X481" s="151"/>
      <c r="Y481" s="155">
        <f>SUM(Y482:Y490)</f>
        <v>0.97727000000000031</v>
      </c>
      <c r="Z481" s="151"/>
      <c r="AA481" s="156">
        <f>SUM(AA482:AA490)</f>
        <v>0</v>
      </c>
      <c r="AR481" s="157" t="s">
        <v>80</v>
      </c>
      <c r="AT481" s="158" t="s">
        <v>68</v>
      </c>
      <c r="AU481" s="158" t="s">
        <v>76</v>
      </c>
      <c r="AY481" s="157" t="s">
        <v>216</v>
      </c>
      <c r="BK481" s="159">
        <f>SUM(BK482:BK490)</f>
        <v>0</v>
      </c>
    </row>
    <row r="482" spans="2:65" s="1" customFormat="1" ht="31.5" customHeight="1" x14ac:dyDescent="0.3">
      <c r="B482" s="132"/>
      <c r="C482" s="161" t="s">
        <v>856</v>
      </c>
      <c r="D482" s="161" t="s">
        <v>217</v>
      </c>
      <c r="E482" s="162"/>
      <c r="F482" s="246" t="s">
        <v>857</v>
      </c>
      <c r="G482" s="247"/>
      <c r="H482" s="247"/>
      <c r="I482" s="247"/>
      <c r="J482" s="163" t="s">
        <v>262</v>
      </c>
      <c r="K482" s="164">
        <v>37.079000000000001</v>
      </c>
      <c r="L482" s="233">
        <v>0</v>
      </c>
      <c r="M482" s="247"/>
      <c r="N482" s="248">
        <f t="shared" ref="N482:N490" si="165">ROUND(L482*K482,2)</f>
        <v>0</v>
      </c>
      <c r="O482" s="247"/>
      <c r="P482" s="247"/>
      <c r="Q482" s="247"/>
      <c r="R482" s="134"/>
      <c r="T482" s="165" t="s">
        <v>3</v>
      </c>
      <c r="U482" s="40" t="s">
        <v>36</v>
      </c>
      <c r="V482" s="32"/>
      <c r="W482" s="166">
        <f t="shared" ref="W482:W490" si="166">V482*K482</f>
        <v>0</v>
      </c>
      <c r="X482" s="166">
        <v>1.5992880066884201E-4</v>
      </c>
      <c r="Y482" s="166">
        <f t="shared" ref="Y482:Y490" si="167">X482*K482</f>
        <v>5.9299999999999926E-3</v>
      </c>
      <c r="Z482" s="166">
        <v>0</v>
      </c>
      <c r="AA482" s="167">
        <f t="shared" ref="AA482:AA490" si="168">Z482*K482</f>
        <v>0</v>
      </c>
      <c r="AR482" s="14" t="s">
        <v>247</v>
      </c>
      <c r="AT482" s="14" t="s">
        <v>217</v>
      </c>
      <c r="AU482" s="14" t="s">
        <v>80</v>
      </c>
      <c r="AY482" s="14" t="s">
        <v>216</v>
      </c>
      <c r="BE482" s="110">
        <f t="shared" ref="BE482:BE490" si="169">IF(U482="základná",N482,0)</f>
        <v>0</v>
      </c>
      <c r="BF482" s="110">
        <f t="shared" ref="BF482:BF490" si="170">IF(U482="znížená",N482,0)</f>
        <v>0</v>
      </c>
      <c r="BG482" s="110">
        <f t="shared" ref="BG482:BG490" si="171">IF(U482="zákl. prenesená",N482,0)</f>
        <v>0</v>
      </c>
      <c r="BH482" s="110">
        <f t="shared" ref="BH482:BH490" si="172">IF(U482="zníž. prenesená",N482,0)</f>
        <v>0</v>
      </c>
      <c r="BI482" s="110">
        <f t="shared" ref="BI482:BI490" si="173">IF(U482="nulová",N482,0)</f>
        <v>0</v>
      </c>
      <c r="BJ482" s="14" t="s">
        <v>80</v>
      </c>
      <c r="BK482" s="110">
        <f t="shared" ref="BK482:BK490" si="174">ROUND(L482*K482,2)</f>
        <v>0</v>
      </c>
      <c r="BL482" s="14" t="s">
        <v>247</v>
      </c>
      <c r="BM482" s="14" t="s">
        <v>824</v>
      </c>
    </row>
    <row r="483" spans="2:65" s="1" customFormat="1" ht="31.5" customHeight="1" x14ac:dyDescent="0.3">
      <c r="B483" s="132"/>
      <c r="C483" s="161" t="s">
        <v>858</v>
      </c>
      <c r="D483" s="161" t="s">
        <v>217</v>
      </c>
      <c r="E483" s="162"/>
      <c r="F483" s="246" t="s">
        <v>859</v>
      </c>
      <c r="G483" s="247"/>
      <c r="H483" s="247"/>
      <c r="I483" s="247"/>
      <c r="J483" s="163" t="s">
        <v>262</v>
      </c>
      <c r="K483" s="164">
        <v>54.743000000000002</v>
      </c>
      <c r="L483" s="233">
        <v>0</v>
      </c>
      <c r="M483" s="247"/>
      <c r="N483" s="248">
        <f t="shared" si="165"/>
        <v>0</v>
      </c>
      <c r="O483" s="247"/>
      <c r="P483" s="247"/>
      <c r="Q483" s="247"/>
      <c r="R483" s="134"/>
      <c r="T483" s="165" t="s">
        <v>3</v>
      </c>
      <c r="U483" s="40" t="s">
        <v>36</v>
      </c>
      <c r="V483" s="32"/>
      <c r="W483" s="166">
        <f t="shared" si="166"/>
        <v>0</v>
      </c>
      <c r="X483" s="166">
        <v>5.2993076740405205E-4</v>
      </c>
      <c r="Y483" s="166">
        <f t="shared" si="167"/>
        <v>2.9010000000000022E-2</v>
      </c>
      <c r="Z483" s="166">
        <v>0</v>
      </c>
      <c r="AA483" s="167">
        <f t="shared" si="168"/>
        <v>0</v>
      </c>
      <c r="AR483" s="14" t="s">
        <v>247</v>
      </c>
      <c r="AT483" s="14" t="s">
        <v>217</v>
      </c>
      <c r="AU483" s="14" t="s">
        <v>80</v>
      </c>
      <c r="AY483" s="14" t="s">
        <v>216</v>
      </c>
      <c r="BE483" s="110">
        <f t="shared" si="169"/>
        <v>0</v>
      </c>
      <c r="BF483" s="110">
        <f t="shared" si="170"/>
        <v>0</v>
      </c>
      <c r="BG483" s="110">
        <f t="shared" si="171"/>
        <v>0</v>
      </c>
      <c r="BH483" s="110">
        <f t="shared" si="172"/>
        <v>0</v>
      </c>
      <c r="BI483" s="110">
        <f t="shared" si="173"/>
        <v>0</v>
      </c>
      <c r="BJ483" s="14" t="s">
        <v>80</v>
      </c>
      <c r="BK483" s="110">
        <f t="shared" si="174"/>
        <v>0</v>
      </c>
      <c r="BL483" s="14" t="s">
        <v>247</v>
      </c>
      <c r="BM483" s="14" t="s">
        <v>826</v>
      </c>
    </row>
    <row r="484" spans="2:65" s="1" customFormat="1" ht="31.5" customHeight="1" x14ac:dyDescent="0.3">
      <c r="B484" s="132"/>
      <c r="C484" s="161" t="s">
        <v>860</v>
      </c>
      <c r="D484" s="161" t="s">
        <v>217</v>
      </c>
      <c r="E484" s="162"/>
      <c r="F484" s="246" t="s">
        <v>861</v>
      </c>
      <c r="G484" s="247"/>
      <c r="H484" s="247"/>
      <c r="I484" s="247"/>
      <c r="J484" s="163" t="s">
        <v>262</v>
      </c>
      <c r="K484" s="164">
        <v>151.19999999999999</v>
      </c>
      <c r="L484" s="233">
        <v>0</v>
      </c>
      <c r="M484" s="247"/>
      <c r="N484" s="248">
        <f t="shared" si="165"/>
        <v>0</v>
      </c>
      <c r="O484" s="247"/>
      <c r="P484" s="247"/>
      <c r="Q484" s="247"/>
      <c r="R484" s="134"/>
      <c r="T484" s="165" t="s">
        <v>3</v>
      </c>
      <c r="U484" s="40" t="s">
        <v>36</v>
      </c>
      <c r="V484" s="32"/>
      <c r="W484" s="166">
        <f t="shared" si="166"/>
        <v>0</v>
      </c>
      <c r="X484" s="166">
        <v>3.19973544973545E-4</v>
      </c>
      <c r="Y484" s="166">
        <f t="shared" si="167"/>
        <v>4.8379999999999999E-2</v>
      </c>
      <c r="Z484" s="166">
        <v>0</v>
      </c>
      <c r="AA484" s="167">
        <f t="shared" si="168"/>
        <v>0</v>
      </c>
      <c r="AR484" s="14" t="s">
        <v>247</v>
      </c>
      <c r="AT484" s="14" t="s">
        <v>217</v>
      </c>
      <c r="AU484" s="14" t="s">
        <v>80</v>
      </c>
      <c r="AY484" s="14" t="s">
        <v>216</v>
      </c>
      <c r="BE484" s="110">
        <f t="shared" si="169"/>
        <v>0</v>
      </c>
      <c r="BF484" s="110">
        <f t="shared" si="170"/>
        <v>0</v>
      </c>
      <c r="BG484" s="110">
        <f t="shared" si="171"/>
        <v>0</v>
      </c>
      <c r="BH484" s="110">
        <f t="shared" si="172"/>
        <v>0</v>
      </c>
      <c r="BI484" s="110">
        <f t="shared" si="173"/>
        <v>0</v>
      </c>
      <c r="BJ484" s="14" t="s">
        <v>80</v>
      </c>
      <c r="BK484" s="110">
        <f t="shared" si="174"/>
        <v>0</v>
      </c>
      <c r="BL484" s="14" t="s">
        <v>247</v>
      </c>
      <c r="BM484" s="14" t="s">
        <v>828</v>
      </c>
    </row>
    <row r="485" spans="2:65" s="1" customFormat="1" ht="31.5" customHeight="1" x14ac:dyDescent="0.3">
      <c r="B485" s="132"/>
      <c r="C485" s="161" t="s">
        <v>862</v>
      </c>
      <c r="D485" s="161" t="s">
        <v>217</v>
      </c>
      <c r="E485" s="162"/>
      <c r="F485" s="246" t="s">
        <v>863</v>
      </c>
      <c r="G485" s="247"/>
      <c r="H485" s="247"/>
      <c r="I485" s="247"/>
      <c r="J485" s="163" t="s">
        <v>262</v>
      </c>
      <c r="K485" s="164">
        <v>15.279</v>
      </c>
      <c r="L485" s="233">
        <v>0</v>
      </c>
      <c r="M485" s="247"/>
      <c r="N485" s="248">
        <f t="shared" si="165"/>
        <v>0</v>
      </c>
      <c r="O485" s="247"/>
      <c r="P485" s="247"/>
      <c r="Q485" s="247"/>
      <c r="R485" s="134"/>
      <c r="T485" s="165" t="s">
        <v>3</v>
      </c>
      <c r="U485" s="40" t="s">
        <v>36</v>
      </c>
      <c r="V485" s="32"/>
      <c r="W485" s="166">
        <f t="shared" si="166"/>
        <v>0</v>
      </c>
      <c r="X485" s="166">
        <v>5.30139407029256E-4</v>
      </c>
      <c r="Y485" s="166">
        <f t="shared" si="167"/>
        <v>8.100000000000003E-3</v>
      </c>
      <c r="Z485" s="166">
        <v>0</v>
      </c>
      <c r="AA485" s="167">
        <f t="shared" si="168"/>
        <v>0</v>
      </c>
      <c r="AR485" s="14" t="s">
        <v>247</v>
      </c>
      <c r="AT485" s="14" t="s">
        <v>217</v>
      </c>
      <c r="AU485" s="14" t="s">
        <v>80</v>
      </c>
      <c r="AY485" s="14" t="s">
        <v>216</v>
      </c>
      <c r="BE485" s="110">
        <f t="shared" si="169"/>
        <v>0</v>
      </c>
      <c r="BF485" s="110">
        <f t="shared" si="170"/>
        <v>0</v>
      </c>
      <c r="BG485" s="110">
        <f t="shared" si="171"/>
        <v>0</v>
      </c>
      <c r="BH485" s="110">
        <f t="shared" si="172"/>
        <v>0</v>
      </c>
      <c r="BI485" s="110">
        <f t="shared" si="173"/>
        <v>0</v>
      </c>
      <c r="BJ485" s="14" t="s">
        <v>80</v>
      </c>
      <c r="BK485" s="110">
        <f t="shared" si="174"/>
        <v>0</v>
      </c>
      <c r="BL485" s="14" t="s">
        <v>247</v>
      </c>
      <c r="BM485" s="14" t="s">
        <v>830</v>
      </c>
    </row>
    <row r="486" spans="2:65" s="1" customFormat="1" ht="31.5" customHeight="1" x14ac:dyDescent="0.3">
      <c r="B486" s="132"/>
      <c r="C486" s="161" t="s">
        <v>864</v>
      </c>
      <c r="D486" s="161" t="s">
        <v>217</v>
      </c>
      <c r="E486" s="162"/>
      <c r="F486" s="246" t="s">
        <v>865</v>
      </c>
      <c r="G486" s="247"/>
      <c r="H486" s="247"/>
      <c r="I486" s="247"/>
      <c r="J486" s="163" t="s">
        <v>262</v>
      </c>
      <c r="K486" s="164">
        <v>1238.6079999999999</v>
      </c>
      <c r="L486" s="233">
        <v>0</v>
      </c>
      <c r="M486" s="247"/>
      <c r="N486" s="248">
        <f t="shared" si="165"/>
        <v>0</v>
      </c>
      <c r="O486" s="247"/>
      <c r="P486" s="247"/>
      <c r="Q486" s="247"/>
      <c r="R486" s="134"/>
      <c r="T486" s="165" t="s">
        <v>3</v>
      </c>
      <c r="U486" s="40" t="s">
        <v>36</v>
      </c>
      <c r="V486" s="32"/>
      <c r="W486" s="166">
        <f t="shared" si="166"/>
        <v>0</v>
      </c>
      <c r="X486" s="166">
        <v>3.1999631844780601E-4</v>
      </c>
      <c r="Y486" s="166">
        <f t="shared" si="167"/>
        <v>0.39635000000000009</v>
      </c>
      <c r="Z486" s="166">
        <v>0</v>
      </c>
      <c r="AA486" s="167">
        <f t="shared" si="168"/>
        <v>0</v>
      </c>
      <c r="AR486" s="14" t="s">
        <v>247</v>
      </c>
      <c r="AT486" s="14" t="s">
        <v>217</v>
      </c>
      <c r="AU486" s="14" t="s">
        <v>80</v>
      </c>
      <c r="AY486" s="14" t="s">
        <v>216</v>
      </c>
      <c r="BE486" s="110">
        <f t="shared" si="169"/>
        <v>0</v>
      </c>
      <c r="BF486" s="110">
        <f t="shared" si="170"/>
        <v>0</v>
      </c>
      <c r="BG486" s="110">
        <f t="shared" si="171"/>
        <v>0</v>
      </c>
      <c r="BH486" s="110">
        <f t="shared" si="172"/>
        <v>0</v>
      </c>
      <c r="BI486" s="110">
        <f t="shared" si="173"/>
        <v>0</v>
      </c>
      <c r="BJ486" s="14" t="s">
        <v>80</v>
      </c>
      <c r="BK486" s="110">
        <f t="shared" si="174"/>
        <v>0</v>
      </c>
      <c r="BL486" s="14" t="s">
        <v>247</v>
      </c>
      <c r="BM486" s="14" t="s">
        <v>832</v>
      </c>
    </row>
    <row r="487" spans="2:65" s="1" customFormat="1" ht="31.5" customHeight="1" x14ac:dyDescent="0.3">
      <c r="B487" s="132"/>
      <c r="C487" s="161" t="s">
        <v>866</v>
      </c>
      <c r="D487" s="161" t="s">
        <v>217</v>
      </c>
      <c r="E487" s="162"/>
      <c r="F487" s="246" t="s">
        <v>867</v>
      </c>
      <c r="G487" s="247"/>
      <c r="H487" s="247"/>
      <c r="I487" s="247"/>
      <c r="J487" s="163" t="s">
        <v>262</v>
      </c>
      <c r="K487" s="164">
        <v>36.524999999999999</v>
      </c>
      <c r="L487" s="233">
        <v>0</v>
      </c>
      <c r="M487" s="247"/>
      <c r="N487" s="248">
        <f t="shared" si="165"/>
        <v>0</v>
      </c>
      <c r="O487" s="247"/>
      <c r="P487" s="247"/>
      <c r="Q487" s="247"/>
      <c r="R487" s="134"/>
      <c r="T487" s="165" t="s">
        <v>3</v>
      </c>
      <c r="U487" s="40" t="s">
        <v>36</v>
      </c>
      <c r="V487" s="32"/>
      <c r="W487" s="166">
        <f t="shared" si="166"/>
        <v>0</v>
      </c>
      <c r="X487" s="166">
        <v>1.4001368925393601E-3</v>
      </c>
      <c r="Y487" s="166">
        <f t="shared" si="167"/>
        <v>5.1140000000000123E-2</v>
      </c>
      <c r="Z487" s="166">
        <v>0</v>
      </c>
      <c r="AA487" s="167">
        <f t="shared" si="168"/>
        <v>0</v>
      </c>
      <c r="AR487" s="14" t="s">
        <v>247</v>
      </c>
      <c r="AT487" s="14" t="s">
        <v>217</v>
      </c>
      <c r="AU487" s="14" t="s">
        <v>80</v>
      </c>
      <c r="AY487" s="14" t="s">
        <v>216</v>
      </c>
      <c r="BE487" s="110">
        <f t="shared" si="169"/>
        <v>0</v>
      </c>
      <c r="BF487" s="110">
        <f t="shared" si="170"/>
        <v>0</v>
      </c>
      <c r="BG487" s="110">
        <f t="shared" si="171"/>
        <v>0</v>
      </c>
      <c r="BH487" s="110">
        <f t="shared" si="172"/>
        <v>0</v>
      </c>
      <c r="BI487" s="110">
        <f t="shared" si="173"/>
        <v>0</v>
      </c>
      <c r="BJ487" s="14" t="s">
        <v>80</v>
      </c>
      <c r="BK487" s="110">
        <f t="shared" si="174"/>
        <v>0</v>
      </c>
      <c r="BL487" s="14" t="s">
        <v>247</v>
      </c>
      <c r="BM487" s="14" t="s">
        <v>834</v>
      </c>
    </row>
    <row r="488" spans="2:65" s="1" customFormat="1" ht="44.25" customHeight="1" x14ac:dyDescent="0.3">
      <c r="B488" s="132"/>
      <c r="C488" s="161" t="s">
        <v>868</v>
      </c>
      <c r="D488" s="161" t="s">
        <v>217</v>
      </c>
      <c r="E488" s="162"/>
      <c r="F488" s="246" t="s">
        <v>869</v>
      </c>
      <c r="G488" s="247"/>
      <c r="H488" s="247"/>
      <c r="I488" s="247"/>
      <c r="J488" s="163" t="s">
        <v>262</v>
      </c>
      <c r="K488" s="164">
        <v>179.64</v>
      </c>
      <c r="L488" s="233">
        <v>0</v>
      </c>
      <c r="M488" s="247"/>
      <c r="N488" s="248">
        <f t="shared" si="165"/>
        <v>0</v>
      </c>
      <c r="O488" s="247"/>
      <c r="P488" s="247"/>
      <c r="Q488" s="247"/>
      <c r="R488" s="134"/>
      <c r="T488" s="165" t="s">
        <v>3</v>
      </c>
      <c r="U488" s="40" t="s">
        <v>36</v>
      </c>
      <c r="V488" s="32"/>
      <c r="W488" s="166">
        <f t="shared" si="166"/>
        <v>0</v>
      </c>
      <c r="X488" s="166">
        <v>4.0002226675573402E-4</v>
      </c>
      <c r="Y488" s="166">
        <f t="shared" si="167"/>
        <v>7.1860000000000049E-2</v>
      </c>
      <c r="Z488" s="166">
        <v>0</v>
      </c>
      <c r="AA488" s="167">
        <f t="shared" si="168"/>
        <v>0</v>
      </c>
      <c r="AR488" s="14" t="s">
        <v>247</v>
      </c>
      <c r="AT488" s="14" t="s">
        <v>217</v>
      </c>
      <c r="AU488" s="14" t="s">
        <v>80</v>
      </c>
      <c r="AY488" s="14" t="s">
        <v>216</v>
      </c>
      <c r="BE488" s="110">
        <f t="shared" si="169"/>
        <v>0</v>
      </c>
      <c r="BF488" s="110">
        <f t="shared" si="170"/>
        <v>0</v>
      </c>
      <c r="BG488" s="110">
        <f t="shared" si="171"/>
        <v>0</v>
      </c>
      <c r="BH488" s="110">
        <f t="shared" si="172"/>
        <v>0</v>
      </c>
      <c r="BI488" s="110">
        <f t="shared" si="173"/>
        <v>0</v>
      </c>
      <c r="BJ488" s="14" t="s">
        <v>80</v>
      </c>
      <c r="BK488" s="110">
        <f t="shared" si="174"/>
        <v>0</v>
      </c>
      <c r="BL488" s="14" t="s">
        <v>247</v>
      </c>
      <c r="BM488" s="14" t="s">
        <v>836</v>
      </c>
    </row>
    <row r="489" spans="2:65" s="1" customFormat="1" ht="44.25" customHeight="1" x14ac:dyDescent="0.3">
      <c r="B489" s="132"/>
      <c r="C489" s="161" t="s">
        <v>870</v>
      </c>
      <c r="D489" s="161" t="s">
        <v>217</v>
      </c>
      <c r="E489" s="162"/>
      <c r="F489" s="246" t="s">
        <v>871</v>
      </c>
      <c r="G489" s="247"/>
      <c r="H489" s="247"/>
      <c r="I489" s="247"/>
      <c r="J489" s="163" t="s">
        <v>262</v>
      </c>
      <c r="K489" s="164">
        <v>770.67499999999995</v>
      </c>
      <c r="L489" s="233">
        <v>0</v>
      </c>
      <c r="M489" s="247"/>
      <c r="N489" s="248">
        <f t="shared" si="165"/>
        <v>0</v>
      </c>
      <c r="O489" s="247"/>
      <c r="P489" s="247"/>
      <c r="Q489" s="247"/>
      <c r="R489" s="134"/>
      <c r="T489" s="165" t="s">
        <v>3</v>
      </c>
      <c r="U489" s="40" t="s">
        <v>36</v>
      </c>
      <c r="V489" s="32"/>
      <c r="W489" s="166">
        <f t="shared" si="166"/>
        <v>0</v>
      </c>
      <c r="X489" s="166">
        <v>4.0000000000000002E-4</v>
      </c>
      <c r="Y489" s="166">
        <f t="shared" si="167"/>
        <v>0.30826999999999999</v>
      </c>
      <c r="Z489" s="166">
        <v>0</v>
      </c>
      <c r="AA489" s="167">
        <f t="shared" si="168"/>
        <v>0</v>
      </c>
      <c r="AR489" s="14" t="s">
        <v>247</v>
      </c>
      <c r="AT489" s="14" t="s">
        <v>217</v>
      </c>
      <c r="AU489" s="14" t="s">
        <v>80</v>
      </c>
      <c r="AY489" s="14" t="s">
        <v>216</v>
      </c>
      <c r="BE489" s="110">
        <f t="shared" si="169"/>
        <v>0</v>
      </c>
      <c r="BF489" s="110">
        <f t="shared" si="170"/>
        <v>0</v>
      </c>
      <c r="BG489" s="110">
        <f t="shared" si="171"/>
        <v>0</v>
      </c>
      <c r="BH489" s="110">
        <f t="shared" si="172"/>
        <v>0</v>
      </c>
      <c r="BI489" s="110">
        <f t="shared" si="173"/>
        <v>0</v>
      </c>
      <c r="BJ489" s="14" t="s">
        <v>80</v>
      </c>
      <c r="BK489" s="110">
        <f t="shared" si="174"/>
        <v>0</v>
      </c>
      <c r="BL489" s="14" t="s">
        <v>247</v>
      </c>
      <c r="BM489" s="14" t="s">
        <v>838</v>
      </c>
    </row>
    <row r="490" spans="2:65" s="1" customFormat="1" ht="44.25" customHeight="1" x14ac:dyDescent="0.3">
      <c r="B490" s="132"/>
      <c r="C490" s="161" t="s">
        <v>872</v>
      </c>
      <c r="D490" s="161" t="s">
        <v>217</v>
      </c>
      <c r="E490" s="162"/>
      <c r="F490" s="246" t="s">
        <v>873</v>
      </c>
      <c r="G490" s="247"/>
      <c r="H490" s="247"/>
      <c r="I490" s="247"/>
      <c r="J490" s="163" t="s">
        <v>262</v>
      </c>
      <c r="K490" s="164">
        <v>176.45699999999999</v>
      </c>
      <c r="L490" s="233">
        <v>0</v>
      </c>
      <c r="M490" s="247"/>
      <c r="N490" s="248">
        <f t="shared" si="165"/>
        <v>0</v>
      </c>
      <c r="O490" s="247"/>
      <c r="P490" s="247"/>
      <c r="Q490" s="247"/>
      <c r="R490" s="134"/>
      <c r="T490" s="165" t="s">
        <v>3</v>
      </c>
      <c r="U490" s="40" t="s">
        <v>36</v>
      </c>
      <c r="V490" s="32"/>
      <c r="W490" s="166">
        <f t="shared" si="166"/>
        <v>0</v>
      </c>
      <c r="X490" s="166">
        <v>3.2999540964654301E-4</v>
      </c>
      <c r="Y490" s="166">
        <f t="shared" si="167"/>
        <v>5.8230000000000039E-2</v>
      </c>
      <c r="Z490" s="166">
        <v>0</v>
      </c>
      <c r="AA490" s="167">
        <f t="shared" si="168"/>
        <v>0</v>
      </c>
      <c r="AR490" s="14" t="s">
        <v>247</v>
      </c>
      <c r="AT490" s="14" t="s">
        <v>217</v>
      </c>
      <c r="AU490" s="14" t="s">
        <v>80</v>
      </c>
      <c r="AY490" s="14" t="s">
        <v>216</v>
      </c>
      <c r="BE490" s="110">
        <f t="shared" si="169"/>
        <v>0</v>
      </c>
      <c r="BF490" s="110">
        <f t="shared" si="170"/>
        <v>0</v>
      </c>
      <c r="BG490" s="110">
        <f t="shared" si="171"/>
        <v>0</v>
      </c>
      <c r="BH490" s="110">
        <f t="shared" si="172"/>
        <v>0</v>
      </c>
      <c r="BI490" s="110">
        <f t="shared" si="173"/>
        <v>0</v>
      </c>
      <c r="BJ490" s="14" t="s">
        <v>80</v>
      </c>
      <c r="BK490" s="110">
        <f t="shared" si="174"/>
        <v>0</v>
      </c>
      <c r="BL490" s="14" t="s">
        <v>247</v>
      </c>
      <c r="BM490" s="14" t="s">
        <v>840</v>
      </c>
    </row>
    <row r="491" spans="2:65" s="1" customFormat="1" ht="49.9" customHeight="1" x14ac:dyDescent="0.35">
      <c r="B491" s="31"/>
      <c r="C491" s="32"/>
      <c r="D491" s="152" t="s">
        <v>874</v>
      </c>
      <c r="E491" s="32"/>
      <c r="F491" s="32"/>
      <c r="G491" s="32"/>
      <c r="H491" s="32"/>
      <c r="I491" s="32"/>
      <c r="J491" s="32"/>
      <c r="K491" s="32"/>
      <c r="L491" s="32"/>
      <c r="M491" s="32"/>
      <c r="N491" s="249">
        <f t="shared" ref="N491:N496" si="175">BK491</f>
        <v>0</v>
      </c>
      <c r="O491" s="250"/>
      <c r="P491" s="250"/>
      <c r="Q491" s="250"/>
      <c r="R491" s="33"/>
      <c r="T491" s="70"/>
      <c r="U491" s="32"/>
      <c r="V491" s="32"/>
      <c r="W491" s="32"/>
      <c r="X491" s="32"/>
      <c r="Y491" s="32"/>
      <c r="Z491" s="32"/>
      <c r="AA491" s="71"/>
      <c r="AT491" s="14" t="s">
        <v>68</v>
      </c>
      <c r="AU491" s="14" t="s">
        <v>69</v>
      </c>
      <c r="AY491" s="14" t="s">
        <v>875</v>
      </c>
      <c r="BK491" s="110">
        <f>SUM(BK492:BK496)</f>
        <v>0</v>
      </c>
    </row>
    <row r="492" spans="2:65" s="1" customFormat="1" ht="22.35" customHeight="1" x14ac:dyDescent="0.3">
      <c r="B492" s="31"/>
      <c r="C492" s="173" t="s">
        <v>3</v>
      </c>
      <c r="D492" s="173" t="s">
        <v>217</v>
      </c>
      <c r="E492" s="174"/>
      <c r="F492" s="231" t="s">
        <v>3</v>
      </c>
      <c r="G492" s="232"/>
      <c r="H492" s="232"/>
      <c r="I492" s="232"/>
      <c r="J492" s="175" t="s">
        <v>3</v>
      </c>
      <c r="K492" s="172"/>
      <c r="L492" s="233"/>
      <c r="M492" s="234"/>
      <c r="N492" s="235">
        <f t="shared" si="175"/>
        <v>0</v>
      </c>
      <c r="O492" s="234"/>
      <c r="P492" s="234"/>
      <c r="Q492" s="234"/>
      <c r="R492" s="33"/>
      <c r="T492" s="165" t="s">
        <v>3</v>
      </c>
      <c r="U492" s="176" t="s">
        <v>36</v>
      </c>
      <c r="V492" s="32"/>
      <c r="W492" s="32"/>
      <c r="X492" s="32"/>
      <c r="Y492" s="32"/>
      <c r="Z492" s="32"/>
      <c r="AA492" s="71"/>
      <c r="AT492" s="14" t="s">
        <v>875</v>
      </c>
      <c r="AU492" s="14" t="s">
        <v>76</v>
      </c>
      <c r="AY492" s="14" t="s">
        <v>875</v>
      </c>
      <c r="BE492" s="110">
        <f>IF(U492="základná",N492,0)</f>
        <v>0</v>
      </c>
      <c r="BF492" s="110">
        <f>IF(U492="znížená",N492,0)</f>
        <v>0</v>
      </c>
      <c r="BG492" s="110">
        <f>IF(U492="zákl. prenesená",N492,0)</f>
        <v>0</v>
      </c>
      <c r="BH492" s="110">
        <f>IF(U492="zníž. prenesená",N492,0)</f>
        <v>0</v>
      </c>
      <c r="BI492" s="110">
        <f>IF(U492="nulová",N492,0)</f>
        <v>0</v>
      </c>
      <c r="BJ492" s="14" t="s">
        <v>80</v>
      </c>
      <c r="BK492" s="110">
        <f>L492*K492</f>
        <v>0</v>
      </c>
    </row>
    <row r="493" spans="2:65" s="1" customFormat="1" ht="22.35" customHeight="1" x14ac:dyDescent="0.3">
      <c r="B493" s="31"/>
      <c r="C493" s="173" t="s">
        <v>3</v>
      </c>
      <c r="D493" s="173" t="s">
        <v>217</v>
      </c>
      <c r="E493" s="174"/>
      <c r="F493" s="231" t="s">
        <v>3</v>
      </c>
      <c r="G493" s="232"/>
      <c r="H493" s="232"/>
      <c r="I493" s="232"/>
      <c r="J493" s="175" t="s">
        <v>3</v>
      </c>
      <c r="K493" s="172"/>
      <c r="L493" s="233"/>
      <c r="M493" s="234"/>
      <c r="N493" s="235">
        <f t="shared" si="175"/>
        <v>0</v>
      </c>
      <c r="O493" s="234"/>
      <c r="P493" s="234"/>
      <c r="Q493" s="234"/>
      <c r="R493" s="33"/>
      <c r="T493" s="165" t="s">
        <v>3</v>
      </c>
      <c r="U493" s="176" t="s">
        <v>36</v>
      </c>
      <c r="V493" s="32"/>
      <c r="W493" s="32"/>
      <c r="X493" s="32"/>
      <c r="Y493" s="32"/>
      <c r="Z493" s="32"/>
      <c r="AA493" s="71"/>
      <c r="AT493" s="14" t="s">
        <v>875</v>
      </c>
      <c r="AU493" s="14" t="s">
        <v>76</v>
      </c>
      <c r="AY493" s="14" t="s">
        <v>875</v>
      </c>
      <c r="BE493" s="110">
        <f>IF(U493="základná",N493,0)</f>
        <v>0</v>
      </c>
      <c r="BF493" s="110">
        <f>IF(U493="znížená",N493,0)</f>
        <v>0</v>
      </c>
      <c r="BG493" s="110">
        <f>IF(U493="zákl. prenesená",N493,0)</f>
        <v>0</v>
      </c>
      <c r="BH493" s="110">
        <f>IF(U493="zníž. prenesená",N493,0)</f>
        <v>0</v>
      </c>
      <c r="BI493" s="110">
        <f>IF(U493="nulová",N493,0)</f>
        <v>0</v>
      </c>
      <c r="BJ493" s="14" t="s">
        <v>80</v>
      </c>
      <c r="BK493" s="110">
        <f>L493*K493</f>
        <v>0</v>
      </c>
    </row>
    <row r="494" spans="2:65" s="1" customFormat="1" ht="22.35" customHeight="1" x14ac:dyDescent="0.3">
      <c r="B494" s="31"/>
      <c r="C494" s="173" t="s">
        <v>3</v>
      </c>
      <c r="D494" s="173" t="s">
        <v>217</v>
      </c>
      <c r="E494" s="174"/>
      <c r="F494" s="231" t="s">
        <v>3</v>
      </c>
      <c r="G494" s="232"/>
      <c r="H494" s="232"/>
      <c r="I494" s="232"/>
      <c r="J494" s="175" t="s">
        <v>3</v>
      </c>
      <c r="K494" s="172"/>
      <c r="L494" s="233"/>
      <c r="M494" s="234"/>
      <c r="N494" s="235">
        <f t="shared" si="175"/>
        <v>0</v>
      </c>
      <c r="O494" s="234"/>
      <c r="P494" s="234"/>
      <c r="Q494" s="234"/>
      <c r="R494" s="33"/>
      <c r="T494" s="165" t="s">
        <v>3</v>
      </c>
      <c r="U494" s="176" t="s">
        <v>36</v>
      </c>
      <c r="V494" s="32"/>
      <c r="W494" s="32"/>
      <c r="X494" s="32"/>
      <c r="Y494" s="32"/>
      <c r="Z494" s="32"/>
      <c r="AA494" s="71"/>
      <c r="AT494" s="14" t="s">
        <v>875</v>
      </c>
      <c r="AU494" s="14" t="s">
        <v>76</v>
      </c>
      <c r="AY494" s="14" t="s">
        <v>875</v>
      </c>
      <c r="BE494" s="110">
        <f>IF(U494="základná",N494,0)</f>
        <v>0</v>
      </c>
      <c r="BF494" s="110">
        <f>IF(U494="znížená",N494,0)</f>
        <v>0</v>
      </c>
      <c r="BG494" s="110">
        <f>IF(U494="zákl. prenesená",N494,0)</f>
        <v>0</v>
      </c>
      <c r="BH494" s="110">
        <f>IF(U494="zníž. prenesená",N494,0)</f>
        <v>0</v>
      </c>
      <c r="BI494" s="110">
        <f>IF(U494="nulová",N494,0)</f>
        <v>0</v>
      </c>
      <c r="BJ494" s="14" t="s">
        <v>80</v>
      </c>
      <c r="BK494" s="110">
        <f>L494*K494</f>
        <v>0</v>
      </c>
    </row>
    <row r="495" spans="2:65" s="1" customFormat="1" ht="22.35" customHeight="1" x14ac:dyDescent="0.3">
      <c r="B495" s="31"/>
      <c r="C495" s="173" t="s">
        <v>3</v>
      </c>
      <c r="D495" s="173" t="s">
        <v>217</v>
      </c>
      <c r="E495" s="174"/>
      <c r="F495" s="231" t="s">
        <v>3</v>
      </c>
      <c r="G495" s="232"/>
      <c r="H495" s="232"/>
      <c r="I495" s="232"/>
      <c r="J495" s="175" t="s">
        <v>3</v>
      </c>
      <c r="K495" s="172"/>
      <c r="L495" s="233"/>
      <c r="M495" s="234"/>
      <c r="N495" s="235">
        <f t="shared" si="175"/>
        <v>0</v>
      </c>
      <c r="O495" s="234"/>
      <c r="P495" s="234"/>
      <c r="Q495" s="234"/>
      <c r="R495" s="33"/>
      <c r="T495" s="165" t="s">
        <v>3</v>
      </c>
      <c r="U495" s="176" t="s">
        <v>36</v>
      </c>
      <c r="V495" s="32"/>
      <c r="W495" s="32"/>
      <c r="X495" s="32"/>
      <c r="Y495" s="32"/>
      <c r="Z495" s="32"/>
      <c r="AA495" s="71"/>
      <c r="AT495" s="14" t="s">
        <v>875</v>
      </c>
      <c r="AU495" s="14" t="s">
        <v>76</v>
      </c>
      <c r="AY495" s="14" t="s">
        <v>875</v>
      </c>
      <c r="BE495" s="110">
        <f>IF(U495="základná",N495,0)</f>
        <v>0</v>
      </c>
      <c r="BF495" s="110">
        <f>IF(U495="znížená",N495,0)</f>
        <v>0</v>
      </c>
      <c r="BG495" s="110">
        <f>IF(U495="zákl. prenesená",N495,0)</f>
        <v>0</v>
      </c>
      <c r="BH495" s="110">
        <f>IF(U495="zníž. prenesená",N495,0)</f>
        <v>0</v>
      </c>
      <c r="BI495" s="110">
        <f>IF(U495="nulová",N495,0)</f>
        <v>0</v>
      </c>
      <c r="BJ495" s="14" t="s">
        <v>80</v>
      </c>
      <c r="BK495" s="110">
        <f>L495*K495</f>
        <v>0</v>
      </c>
    </row>
    <row r="496" spans="2:65" s="1" customFormat="1" ht="22.35" customHeight="1" x14ac:dyDescent="0.3">
      <c r="B496" s="31"/>
      <c r="C496" s="173" t="s">
        <v>3</v>
      </c>
      <c r="D496" s="173" t="s">
        <v>217</v>
      </c>
      <c r="E496" s="174" t="s">
        <v>3</v>
      </c>
      <c r="F496" s="231" t="s">
        <v>3</v>
      </c>
      <c r="G496" s="232"/>
      <c r="H496" s="232"/>
      <c r="I496" s="232"/>
      <c r="J496" s="175" t="s">
        <v>3</v>
      </c>
      <c r="K496" s="172"/>
      <c r="L496" s="233"/>
      <c r="M496" s="234"/>
      <c r="N496" s="235">
        <f t="shared" si="175"/>
        <v>0</v>
      </c>
      <c r="O496" s="234"/>
      <c r="P496" s="234"/>
      <c r="Q496" s="234"/>
      <c r="R496" s="33"/>
      <c r="T496" s="165" t="s">
        <v>3</v>
      </c>
      <c r="U496" s="176" t="s">
        <v>36</v>
      </c>
      <c r="V496" s="52"/>
      <c r="W496" s="52"/>
      <c r="X496" s="52"/>
      <c r="Y496" s="52"/>
      <c r="Z496" s="52"/>
      <c r="AA496" s="54"/>
      <c r="AT496" s="14" t="s">
        <v>875</v>
      </c>
      <c r="AU496" s="14" t="s">
        <v>76</v>
      </c>
      <c r="AY496" s="14" t="s">
        <v>875</v>
      </c>
      <c r="BE496" s="110">
        <f>IF(U496="základná",N496,0)</f>
        <v>0</v>
      </c>
      <c r="BF496" s="110">
        <f>IF(U496="znížená",N496,0)</f>
        <v>0</v>
      </c>
      <c r="BG496" s="110">
        <f>IF(U496="zákl. prenesená",N496,0)</f>
        <v>0</v>
      </c>
      <c r="BH496" s="110">
        <f>IF(U496="zníž. prenesená",N496,0)</f>
        <v>0</v>
      </c>
      <c r="BI496" s="110">
        <f>IF(U496="nulová",N496,0)</f>
        <v>0</v>
      </c>
      <c r="BJ496" s="14" t="s">
        <v>80</v>
      </c>
      <c r="BK496" s="110">
        <f>L496*K496</f>
        <v>0</v>
      </c>
    </row>
    <row r="497" spans="2:18" s="1" customFormat="1" ht="6.95" customHeight="1" x14ac:dyDescent="0.3">
      <c r="B497" s="55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7"/>
    </row>
  </sheetData>
  <mergeCells count="1096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D119:H119"/>
    <mergeCell ref="N119:Q119"/>
    <mergeCell ref="D120:H120"/>
    <mergeCell ref="N120:Q120"/>
    <mergeCell ref="D121:H121"/>
    <mergeCell ref="N121:Q121"/>
    <mergeCell ref="D122:H122"/>
    <mergeCell ref="N122:Q122"/>
    <mergeCell ref="D123:H123"/>
    <mergeCell ref="N123:Q123"/>
    <mergeCell ref="N124:Q124"/>
    <mergeCell ref="L126:Q126"/>
    <mergeCell ref="C132:Q132"/>
    <mergeCell ref="F134:P134"/>
    <mergeCell ref="F136:P136"/>
    <mergeCell ref="F135:P135"/>
    <mergeCell ref="F137:P137"/>
    <mergeCell ref="M139:P139"/>
    <mergeCell ref="M141:Q141"/>
    <mergeCell ref="M142:Q142"/>
    <mergeCell ref="F144:I144"/>
    <mergeCell ref="L144:M144"/>
    <mergeCell ref="N144:Q14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8:I308"/>
    <mergeCell ref="L308:M308"/>
    <mergeCell ref="N308:Q308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7:I387"/>
    <mergeCell ref="L387:M387"/>
    <mergeCell ref="N387:Q387"/>
    <mergeCell ref="F388:I388"/>
    <mergeCell ref="L388:M388"/>
    <mergeCell ref="N388:Q388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1:I461"/>
    <mergeCell ref="L461:M461"/>
    <mergeCell ref="N461:Q461"/>
    <mergeCell ref="F462:I462"/>
    <mergeCell ref="L462:M462"/>
    <mergeCell ref="N462:Q462"/>
    <mergeCell ref="F463:I463"/>
    <mergeCell ref="L463:M463"/>
    <mergeCell ref="N463:Q463"/>
    <mergeCell ref="F465:I465"/>
    <mergeCell ref="L465:M465"/>
    <mergeCell ref="N465:Q465"/>
    <mergeCell ref="F479:I479"/>
    <mergeCell ref="L479:M479"/>
    <mergeCell ref="N479:Q479"/>
    <mergeCell ref="N475:Q475"/>
    <mergeCell ref="F466:I466"/>
    <mergeCell ref="L466:M466"/>
    <mergeCell ref="N466:Q466"/>
    <mergeCell ref="F467:I467"/>
    <mergeCell ref="L467:M467"/>
    <mergeCell ref="N467:Q467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N468:Q468"/>
    <mergeCell ref="F493:I493"/>
    <mergeCell ref="L493:M493"/>
    <mergeCell ref="N493:Q493"/>
    <mergeCell ref="N491:Q491"/>
    <mergeCell ref="F480:I480"/>
    <mergeCell ref="L480:M480"/>
    <mergeCell ref="N480:Q480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N481:Q481"/>
    <mergeCell ref="N456:Q456"/>
    <mergeCell ref="N464:Q464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2:I492"/>
    <mergeCell ref="L492:M492"/>
    <mergeCell ref="N492:Q492"/>
    <mergeCell ref="F473:I473"/>
    <mergeCell ref="L473:M473"/>
    <mergeCell ref="N473:Q473"/>
    <mergeCell ref="F474:I474"/>
    <mergeCell ref="L474:M474"/>
    <mergeCell ref="N474:Q474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H1:K1"/>
    <mergeCell ref="S2:AC2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N145:Q145"/>
    <mergeCell ref="N146:Q146"/>
    <mergeCell ref="N147:Q147"/>
    <mergeCell ref="N168:Q168"/>
    <mergeCell ref="N179:Q179"/>
    <mergeCell ref="N210:Q210"/>
    <mergeCell ref="N231:Q231"/>
    <mergeCell ref="N237:Q237"/>
    <mergeCell ref="N278:Q278"/>
    <mergeCell ref="N307:Q307"/>
    <mergeCell ref="N309:Q309"/>
    <mergeCell ref="N310:Q310"/>
    <mergeCell ref="N320:Q320"/>
    <mergeCell ref="N328:Q328"/>
    <mergeCell ref="N339:Q339"/>
    <mergeCell ref="N361:Q361"/>
    <mergeCell ref="N365:Q365"/>
    <mergeCell ref="N386:Q386"/>
    <mergeCell ref="N389:Q389"/>
    <mergeCell ref="N434:Q434"/>
    <mergeCell ref="N447:Q447"/>
  </mergeCells>
  <dataValidations count="2">
    <dataValidation type="list" allowBlank="1" showInputMessage="1" showErrorMessage="1" error="Povolené sú hodnoty K a M." sqref="D492:D497">
      <formula1>"K,M"</formula1>
    </dataValidation>
    <dataValidation type="list" allowBlank="1" showInputMessage="1" showErrorMessage="1" error="Povolené sú hodnoty základná, znížená, nulová." sqref="U492:U497">
      <formula1>"základná,znížená,nulová"</formula1>
    </dataValidation>
  </dataValidation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44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>
      <pane ySplit="1" topLeftCell="A147" activePane="bottomLeft" state="frozen"/>
      <selection pane="bottomLeft" activeCell="E127" sqref="E127:E15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142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1625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N98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ROUND((((SUM(BE98:BE105)+SUM(BE124:BE152))+SUM(BE154:BE158))),2)</f>
        <v>0</v>
      </c>
      <c r="I33" s="185"/>
      <c r="J33" s="185"/>
      <c r="K33" s="32"/>
      <c r="L33" s="32"/>
      <c r="M33" s="267">
        <f>ROUND(((ROUND((SUM(BE98:BE105)+SUM(BE124:BE152)), 2)*F33)+SUM(BE154:BE158)*F33),2)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ROUND((((SUM(BF98:BF105)+SUM(BF124:BF152))+SUM(BF154:BF158))),2)</f>
        <v>0</v>
      </c>
      <c r="I34" s="185"/>
      <c r="J34" s="185"/>
      <c r="K34" s="32"/>
      <c r="L34" s="32"/>
      <c r="M34" s="267">
        <f>ROUND(((ROUND((SUM(BF98:BF105)+SUM(BF124:BF152)), 2)*F34)+SUM(BF154:BF158)*F34),2)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ROUND((((SUM(BG98:BG105)+SUM(BG124:BG152))+SUM(BG154:BG158))),2)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ROUND((((SUM(BH98:BH105)+SUM(BH124:BH152))+SUM(BH154:BH158))),2)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ROUND((((SUM(BI98:BI105)+SUM(BI124:BI152))+SUM(BI154:BI158))),2)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VRN - Vedľajšie rozpočtové náklady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47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N124</f>
        <v>0</v>
      </c>
      <c r="O89" s="185"/>
      <c r="P89" s="185"/>
      <c r="Q89" s="185"/>
      <c r="R89" s="33"/>
      <c r="AU89" s="14" t="s">
        <v>167</v>
      </c>
    </row>
    <row r="90" spans="2:47" s="7" customFormat="1" ht="24.95" customHeight="1" x14ac:dyDescent="0.3">
      <c r="B90" s="124"/>
      <c r="C90" s="125"/>
      <c r="D90" s="126" t="s">
        <v>1625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N125</f>
        <v>0</v>
      </c>
      <c r="O90" s="263"/>
      <c r="P90" s="263"/>
      <c r="Q90" s="263"/>
      <c r="R90" s="127"/>
    </row>
    <row r="91" spans="2:47" s="8" customFormat="1" ht="19.899999999999999" customHeight="1" x14ac:dyDescent="0.3">
      <c r="B91" s="128"/>
      <c r="C91" s="95"/>
      <c r="D91" s="106" t="s">
        <v>1626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N126</f>
        <v>0</v>
      </c>
      <c r="O91" s="191"/>
      <c r="P91" s="191"/>
      <c r="Q91" s="191"/>
      <c r="R91" s="129"/>
    </row>
    <row r="92" spans="2:47" s="8" customFormat="1" ht="19.899999999999999" customHeight="1" x14ac:dyDescent="0.3">
      <c r="B92" s="128"/>
      <c r="C92" s="95"/>
      <c r="D92" s="106" t="s">
        <v>1627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N128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1628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N134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1629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N144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1630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N147</f>
        <v>0</v>
      </c>
      <c r="O95" s="191"/>
      <c r="P95" s="191"/>
      <c r="Q95" s="191"/>
      <c r="R95" s="129"/>
    </row>
    <row r="96" spans="2:47" s="7" customFormat="1" ht="21.75" customHeight="1" x14ac:dyDescent="0.35">
      <c r="B96" s="124"/>
      <c r="C96" s="125"/>
      <c r="D96" s="126" t="s">
        <v>193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8">
        <f>N153</f>
        <v>0</v>
      </c>
      <c r="O96" s="263"/>
      <c r="P96" s="263"/>
      <c r="Q96" s="263"/>
      <c r="R96" s="127"/>
    </row>
    <row r="97" spans="2:65" s="1" customFormat="1" ht="21.75" customHeight="1" x14ac:dyDescent="0.3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65" s="1" customFormat="1" ht="29.25" customHeight="1" x14ac:dyDescent="0.3">
      <c r="B98" s="31"/>
      <c r="C98" s="123" t="s">
        <v>194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64">
        <f>ROUND(N99+N100+N101+N102+N103+N104,2)</f>
        <v>0</v>
      </c>
      <c r="O98" s="185"/>
      <c r="P98" s="185"/>
      <c r="Q98" s="185"/>
      <c r="R98" s="33"/>
      <c r="T98" s="130"/>
      <c r="U98" s="131" t="s">
        <v>33</v>
      </c>
    </row>
    <row r="99" spans="2:65" s="1" customFormat="1" ht="18" customHeight="1" x14ac:dyDescent="0.3">
      <c r="B99" s="132"/>
      <c r="C99" s="133"/>
      <c r="D99" s="184" t="s">
        <v>195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ROUND(N89*T99,2)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196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ROUND(N89*T100,2)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84" t="s">
        <v>197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ROUND(N89*T101,2)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84" t="s">
        <v>198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ROUND(N89*T102,2)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84" t="s">
        <v>199</v>
      </c>
      <c r="E103" s="260"/>
      <c r="F103" s="260"/>
      <c r="G103" s="260"/>
      <c r="H103" s="260"/>
      <c r="I103" s="133"/>
      <c r="J103" s="133"/>
      <c r="K103" s="133"/>
      <c r="L103" s="133"/>
      <c r="M103" s="133"/>
      <c r="N103" s="186">
        <f>ROUND(N89*T103,2)</f>
        <v>0</v>
      </c>
      <c r="O103" s="260"/>
      <c r="P103" s="260"/>
      <c r="Q103" s="260"/>
      <c r="R103" s="134"/>
      <c r="S103" s="133"/>
      <c r="T103" s="135"/>
      <c r="U103" s="136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40" t="s">
        <v>200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86">
        <f>ROUND(N89*T104,2)</f>
        <v>0</v>
      </c>
      <c r="O104" s="260"/>
      <c r="P104" s="260"/>
      <c r="Q104" s="260"/>
      <c r="R104" s="134"/>
      <c r="S104" s="133"/>
      <c r="T104" s="141"/>
      <c r="U104" s="142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201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80</v>
      </c>
      <c r="BK104" s="137"/>
      <c r="BL104" s="137"/>
      <c r="BM104" s="137"/>
    </row>
    <row r="105" spans="2:65" s="1" customFormat="1" x14ac:dyDescent="0.3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5" s="1" customFormat="1" ht="29.25" customHeight="1" x14ac:dyDescent="0.3">
      <c r="B106" s="31"/>
      <c r="C106" s="115" t="s">
        <v>153</v>
      </c>
      <c r="D106" s="116"/>
      <c r="E106" s="116"/>
      <c r="F106" s="116"/>
      <c r="G106" s="116"/>
      <c r="H106" s="116"/>
      <c r="I106" s="116"/>
      <c r="J106" s="116"/>
      <c r="K106" s="116"/>
      <c r="L106" s="190">
        <f>ROUND(SUM(N89+N98),2)</f>
        <v>0</v>
      </c>
      <c r="M106" s="261"/>
      <c r="N106" s="261"/>
      <c r="O106" s="261"/>
      <c r="P106" s="261"/>
      <c r="Q106" s="261"/>
      <c r="R106" s="33"/>
    </row>
    <row r="107" spans="2:65" s="1" customFormat="1" ht="6.95" customHeight="1" x14ac:dyDescent="0.3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11" spans="2:65" s="1" customFormat="1" ht="6.95" customHeight="1" x14ac:dyDescent="0.3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2:65" s="1" customFormat="1" ht="36.950000000000003" customHeight="1" x14ac:dyDescent="0.3">
      <c r="B112" s="31"/>
      <c r="C112" s="209" t="s">
        <v>202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33"/>
    </row>
    <row r="113" spans="2:65" s="1" customFormat="1" ht="6.95" customHeight="1" x14ac:dyDescent="0.3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30" customHeight="1" x14ac:dyDescent="0.3">
      <c r="B114" s="31"/>
      <c r="C114" s="26" t="s">
        <v>15</v>
      </c>
      <c r="D114" s="32"/>
      <c r="E114" s="32"/>
      <c r="F114" s="262" t="str">
        <f>F6</f>
        <v>Cintorín Nitra-Chrenova</v>
      </c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32"/>
      <c r="R114" s="33"/>
    </row>
    <row r="115" spans="2:65" ht="30" customHeight="1" x14ac:dyDescent="0.3">
      <c r="B115" s="18"/>
      <c r="C115" s="26" t="s">
        <v>156</v>
      </c>
      <c r="D115" s="19"/>
      <c r="E115" s="19"/>
      <c r="F115" s="262" t="s">
        <v>157</v>
      </c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19"/>
      <c r="R115" s="20"/>
    </row>
    <row r="116" spans="2:65" s="1" customFormat="1" ht="36.950000000000003" customHeight="1" x14ac:dyDescent="0.3">
      <c r="B116" s="31"/>
      <c r="C116" s="65" t="s">
        <v>158</v>
      </c>
      <c r="D116" s="32"/>
      <c r="E116" s="32"/>
      <c r="F116" s="210" t="str">
        <f>F8</f>
        <v>VRN - Vedľajšie rozpočtové náklady</v>
      </c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32"/>
      <c r="R116" s="33"/>
    </row>
    <row r="117" spans="2:65" s="1" customFormat="1" ht="6.95" customHeight="1" x14ac:dyDescent="0.3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1" customFormat="1" ht="18" customHeight="1" x14ac:dyDescent="0.3">
      <c r="B118" s="31"/>
      <c r="C118" s="26" t="s">
        <v>18</v>
      </c>
      <c r="D118" s="32"/>
      <c r="E118" s="32"/>
      <c r="F118" s="24" t="str">
        <f>F10</f>
        <v xml:space="preserve"> </v>
      </c>
      <c r="G118" s="32"/>
      <c r="H118" s="32"/>
      <c r="I118" s="32"/>
      <c r="J118" s="32"/>
      <c r="K118" s="26" t="s">
        <v>20</v>
      </c>
      <c r="L118" s="32"/>
      <c r="M118" s="255" t="str">
        <f>IF(O10="","",O10)</f>
        <v>28.2.2017</v>
      </c>
      <c r="N118" s="185"/>
      <c r="O118" s="185"/>
      <c r="P118" s="185"/>
      <c r="Q118" s="32"/>
      <c r="R118" s="33"/>
    </row>
    <row r="119" spans="2:65" s="1" customFormat="1" ht="6.9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1" customFormat="1" ht="15" x14ac:dyDescent="0.3">
      <c r="B120" s="31"/>
      <c r="C120" s="26" t="s">
        <v>22</v>
      </c>
      <c r="D120" s="32"/>
      <c r="E120" s="32"/>
      <c r="F120" s="24" t="str">
        <f>E13</f>
        <v xml:space="preserve"> </v>
      </c>
      <c r="G120" s="32"/>
      <c r="H120" s="32"/>
      <c r="I120" s="32"/>
      <c r="J120" s="32"/>
      <c r="K120" s="26" t="s">
        <v>27</v>
      </c>
      <c r="L120" s="32"/>
      <c r="M120" s="222" t="str">
        <f>E19</f>
        <v xml:space="preserve"> </v>
      </c>
      <c r="N120" s="185"/>
      <c r="O120" s="185"/>
      <c r="P120" s="185"/>
      <c r="Q120" s="185"/>
      <c r="R120" s="33"/>
    </row>
    <row r="121" spans="2:65" s="1" customFormat="1" ht="14.45" customHeight="1" x14ac:dyDescent="0.3">
      <c r="B121" s="31"/>
      <c r="C121" s="26" t="s">
        <v>25</v>
      </c>
      <c r="D121" s="32"/>
      <c r="E121" s="32"/>
      <c r="F121" s="24" t="str">
        <f>IF(E16="","",E16)</f>
        <v>Vyplň údaj</v>
      </c>
      <c r="G121" s="32"/>
      <c r="H121" s="32"/>
      <c r="I121" s="32"/>
      <c r="J121" s="32"/>
      <c r="K121" s="26" t="s">
        <v>28</v>
      </c>
      <c r="L121" s="32"/>
      <c r="M121" s="222" t="str">
        <f>E22</f>
        <v xml:space="preserve"> </v>
      </c>
      <c r="N121" s="185"/>
      <c r="O121" s="185"/>
      <c r="P121" s="185"/>
      <c r="Q121" s="185"/>
      <c r="R121" s="33"/>
    </row>
    <row r="122" spans="2:65" s="1" customFormat="1" ht="10.35" customHeight="1" x14ac:dyDescent="0.3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65" s="9" customFormat="1" ht="29.25" customHeight="1" x14ac:dyDescent="0.3">
      <c r="B123" s="143"/>
      <c r="C123" s="144" t="s">
        <v>203</v>
      </c>
      <c r="D123" s="145" t="s">
        <v>204</v>
      </c>
      <c r="E123" s="145" t="s">
        <v>51</v>
      </c>
      <c r="F123" s="256" t="s">
        <v>205</v>
      </c>
      <c r="G123" s="257"/>
      <c r="H123" s="257"/>
      <c r="I123" s="257"/>
      <c r="J123" s="145" t="s">
        <v>206</v>
      </c>
      <c r="K123" s="145" t="s">
        <v>207</v>
      </c>
      <c r="L123" s="258" t="s">
        <v>208</v>
      </c>
      <c r="M123" s="257"/>
      <c r="N123" s="256" t="s">
        <v>165</v>
      </c>
      <c r="O123" s="257"/>
      <c r="P123" s="257"/>
      <c r="Q123" s="259"/>
      <c r="R123" s="146"/>
      <c r="T123" s="73" t="s">
        <v>209</v>
      </c>
      <c r="U123" s="74" t="s">
        <v>33</v>
      </c>
      <c r="V123" s="74" t="s">
        <v>210</v>
      </c>
      <c r="W123" s="74" t="s">
        <v>211</v>
      </c>
      <c r="X123" s="74" t="s">
        <v>212</v>
      </c>
      <c r="Y123" s="74" t="s">
        <v>213</v>
      </c>
      <c r="Z123" s="74" t="s">
        <v>214</v>
      </c>
      <c r="AA123" s="75" t="s">
        <v>215</v>
      </c>
    </row>
    <row r="124" spans="2:65" s="1" customFormat="1" ht="29.25" customHeight="1" x14ac:dyDescent="0.35">
      <c r="B124" s="31"/>
      <c r="C124" s="77" t="s">
        <v>162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236">
        <f>BK124</f>
        <v>0</v>
      </c>
      <c r="O124" s="237"/>
      <c r="P124" s="237"/>
      <c r="Q124" s="237"/>
      <c r="R124" s="33"/>
      <c r="T124" s="76"/>
      <c r="U124" s="47"/>
      <c r="V124" s="47"/>
      <c r="W124" s="147">
        <f>W125+W153</f>
        <v>0</v>
      </c>
      <c r="X124" s="47"/>
      <c r="Y124" s="147">
        <f>Y125+Y153</f>
        <v>0</v>
      </c>
      <c r="Z124" s="47"/>
      <c r="AA124" s="148">
        <f>AA125+AA153</f>
        <v>0</v>
      </c>
      <c r="AT124" s="14" t="s">
        <v>68</v>
      </c>
      <c r="AU124" s="14" t="s">
        <v>167</v>
      </c>
      <c r="BK124" s="149">
        <f>BK125+BK153</f>
        <v>0</v>
      </c>
    </row>
    <row r="125" spans="2:65" s="10" customFormat="1" ht="37.35" customHeight="1" x14ac:dyDescent="0.35">
      <c r="B125" s="150"/>
      <c r="C125" s="151"/>
      <c r="D125" s="152" t="s">
        <v>1625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38">
        <f>BK125</f>
        <v>0</v>
      </c>
      <c r="O125" s="239"/>
      <c r="P125" s="239"/>
      <c r="Q125" s="239"/>
      <c r="R125" s="153"/>
      <c r="T125" s="154"/>
      <c r="U125" s="151"/>
      <c r="V125" s="151"/>
      <c r="W125" s="155">
        <f>W126+W128+W134+W144+W147</f>
        <v>0</v>
      </c>
      <c r="X125" s="151"/>
      <c r="Y125" s="155">
        <f>Y126+Y128+Y134+Y144+Y147</f>
        <v>0</v>
      </c>
      <c r="Z125" s="151"/>
      <c r="AA125" s="156">
        <f>AA126+AA128+AA134+AA144+AA147</f>
        <v>0</v>
      </c>
      <c r="AR125" s="157" t="s">
        <v>224</v>
      </c>
      <c r="AT125" s="158" t="s">
        <v>68</v>
      </c>
      <c r="AU125" s="158" t="s">
        <v>69</v>
      </c>
      <c r="AY125" s="157" t="s">
        <v>216</v>
      </c>
      <c r="BK125" s="159">
        <f>BK126+BK128+BK134+BK144+BK147</f>
        <v>0</v>
      </c>
    </row>
    <row r="126" spans="2:65" s="10" customFormat="1" ht="19.899999999999999" customHeight="1" x14ac:dyDescent="0.3">
      <c r="B126" s="150"/>
      <c r="C126" s="151"/>
      <c r="D126" s="160" t="s">
        <v>1626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40">
        <f>BK126</f>
        <v>0</v>
      </c>
      <c r="O126" s="241"/>
      <c r="P126" s="241"/>
      <c r="Q126" s="241"/>
      <c r="R126" s="153"/>
      <c r="T126" s="154"/>
      <c r="U126" s="151"/>
      <c r="V126" s="151"/>
      <c r="W126" s="155">
        <f>W127</f>
        <v>0</v>
      </c>
      <c r="X126" s="151"/>
      <c r="Y126" s="155">
        <f>Y127</f>
        <v>0</v>
      </c>
      <c r="Z126" s="151"/>
      <c r="AA126" s="156">
        <f>AA127</f>
        <v>0</v>
      </c>
      <c r="AR126" s="157" t="s">
        <v>224</v>
      </c>
      <c r="AT126" s="158" t="s">
        <v>68</v>
      </c>
      <c r="AU126" s="158" t="s">
        <v>76</v>
      </c>
      <c r="AY126" s="157" t="s">
        <v>216</v>
      </c>
      <c r="BK126" s="159">
        <f>BK127</f>
        <v>0</v>
      </c>
    </row>
    <row r="127" spans="2:65" s="1" customFormat="1" ht="31.5" customHeight="1" x14ac:dyDescent="0.3">
      <c r="B127" s="132"/>
      <c r="C127" s="161" t="s">
        <v>76</v>
      </c>
      <c r="D127" s="161" t="s">
        <v>217</v>
      </c>
      <c r="E127" s="162"/>
      <c r="F127" s="246" t="s">
        <v>1631</v>
      </c>
      <c r="G127" s="247"/>
      <c r="H127" s="247"/>
      <c r="I127" s="247"/>
      <c r="J127" s="163" t="s">
        <v>1632</v>
      </c>
      <c r="K127" s="164">
        <v>1</v>
      </c>
      <c r="L127" s="233">
        <v>0</v>
      </c>
      <c r="M127" s="247"/>
      <c r="N127" s="248">
        <f>ROUND(L127*K127,2)</f>
        <v>0</v>
      </c>
      <c r="O127" s="247"/>
      <c r="P127" s="247"/>
      <c r="Q127" s="247"/>
      <c r="R127" s="134"/>
      <c r="T127" s="165" t="s">
        <v>3</v>
      </c>
      <c r="U127" s="40" t="s">
        <v>36</v>
      </c>
      <c r="V127" s="32"/>
      <c r="W127" s="166">
        <f>V127*K127</f>
        <v>0</v>
      </c>
      <c r="X127" s="166">
        <v>0</v>
      </c>
      <c r="Y127" s="166">
        <f>X127*K127</f>
        <v>0</v>
      </c>
      <c r="Z127" s="166">
        <v>0</v>
      </c>
      <c r="AA127" s="167">
        <f>Z127*K127</f>
        <v>0</v>
      </c>
      <c r="AR127" s="14" t="s">
        <v>1633</v>
      </c>
      <c r="AT127" s="14" t="s">
        <v>217</v>
      </c>
      <c r="AU127" s="14" t="s">
        <v>80</v>
      </c>
      <c r="AY127" s="14" t="s">
        <v>216</v>
      </c>
      <c r="BE127" s="110">
        <f>IF(U127="základná",N127,0)</f>
        <v>0</v>
      </c>
      <c r="BF127" s="110">
        <f>IF(U127="znížená",N127,0)</f>
        <v>0</v>
      </c>
      <c r="BG127" s="110">
        <f>IF(U127="zákl. prenesená",N127,0)</f>
        <v>0</v>
      </c>
      <c r="BH127" s="110">
        <f>IF(U127="zníž. prenesená",N127,0)</f>
        <v>0</v>
      </c>
      <c r="BI127" s="110">
        <f>IF(U127="nulová",N127,0)</f>
        <v>0</v>
      </c>
      <c r="BJ127" s="14" t="s">
        <v>80</v>
      </c>
      <c r="BK127" s="110">
        <f>ROUND(L127*K127,2)</f>
        <v>0</v>
      </c>
      <c r="BL127" s="14" t="s">
        <v>1633</v>
      </c>
      <c r="BM127" s="14" t="s">
        <v>1634</v>
      </c>
    </row>
    <row r="128" spans="2:65" s="10" customFormat="1" ht="29.85" customHeight="1" x14ac:dyDescent="0.3">
      <c r="B128" s="150"/>
      <c r="C128" s="151"/>
      <c r="D128" s="160" t="s">
        <v>1627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42">
        <f>BK128</f>
        <v>0</v>
      </c>
      <c r="O128" s="243"/>
      <c r="P128" s="243"/>
      <c r="Q128" s="243"/>
      <c r="R128" s="153"/>
      <c r="T128" s="154"/>
      <c r="U128" s="151"/>
      <c r="V128" s="151"/>
      <c r="W128" s="155">
        <f>SUM(W129:W133)</f>
        <v>0</v>
      </c>
      <c r="X128" s="151"/>
      <c r="Y128" s="155">
        <f>SUM(Y129:Y133)</f>
        <v>0</v>
      </c>
      <c r="Z128" s="151"/>
      <c r="AA128" s="156">
        <f>SUM(AA129:AA133)</f>
        <v>0</v>
      </c>
      <c r="AR128" s="157" t="s">
        <v>224</v>
      </c>
      <c r="AT128" s="158" t="s">
        <v>68</v>
      </c>
      <c r="AU128" s="158" t="s">
        <v>76</v>
      </c>
      <c r="AY128" s="157" t="s">
        <v>216</v>
      </c>
      <c r="BK128" s="159">
        <f>SUM(BK129:BK133)</f>
        <v>0</v>
      </c>
    </row>
    <row r="129" spans="2:65" s="1" customFormat="1" ht="44.25" customHeight="1" x14ac:dyDescent="0.3">
      <c r="B129" s="132"/>
      <c r="C129" s="161" t="s">
        <v>80</v>
      </c>
      <c r="D129" s="161" t="s">
        <v>217</v>
      </c>
      <c r="E129" s="162"/>
      <c r="F129" s="246" t="s">
        <v>1635</v>
      </c>
      <c r="G129" s="247"/>
      <c r="H129" s="247"/>
      <c r="I129" s="247"/>
      <c r="J129" s="163" t="s">
        <v>1632</v>
      </c>
      <c r="K129" s="164">
        <v>1</v>
      </c>
      <c r="L129" s="233">
        <v>0</v>
      </c>
      <c r="M129" s="247"/>
      <c r="N129" s="248">
        <f>ROUND(L129*K129,2)</f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>V129*K129</f>
        <v>0</v>
      </c>
      <c r="X129" s="166">
        <v>0</v>
      </c>
      <c r="Y129" s="166">
        <f>X129*K129</f>
        <v>0</v>
      </c>
      <c r="Z129" s="166">
        <v>0</v>
      </c>
      <c r="AA129" s="167">
        <f>Z129*K129</f>
        <v>0</v>
      </c>
      <c r="AR129" s="14" t="s">
        <v>1633</v>
      </c>
      <c r="AT129" s="14" t="s">
        <v>217</v>
      </c>
      <c r="AU129" s="14" t="s">
        <v>80</v>
      </c>
      <c r="AY129" s="14" t="s">
        <v>216</v>
      </c>
      <c r="BE129" s="110">
        <f>IF(U129="základná",N129,0)</f>
        <v>0</v>
      </c>
      <c r="BF129" s="110">
        <f>IF(U129="znížená",N129,0)</f>
        <v>0</v>
      </c>
      <c r="BG129" s="110">
        <f>IF(U129="zákl. prenesená",N129,0)</f>
        <v>0</v>
      </c>
      <c r="BH129" s="110">
        <f>IF(U129="zníž. prenesená",N129,0)</f>
        <v>0</v>
      </c>
      <c r="BI129" s="110">
        <f>IF(U129="nulová",N129,0)</f>
        <v>0</v>
      </c>
      <c r="BJ129" s="14" t="s">
        <v>80</v>
      </c>
      <c r="BK129" s="110">
        <f>ROUND(L129*K129,2)</f>
        <v>0</v>
      </c>
      <c r="BL129" s="14" t="s">
        <v>1633</v>
      </c>
      <c r="BM129" s="14" t="s">
        <v>1636</v>
      </c>
    </row>
    <row r="130" spans="2:65" s="1" customFormat="1" ht="44.25" customHeight="1" x14ac:dyDescent="0.3">
      <c r="B130" s="132"/>
      <c r="C130" s="161" t="s">
        <v>84</v>
      </c>
      <c r="D130" s="161" t="s">
        <v>217</v>
      </c>
      <c r="E130" s="162"/>
      <c r="F130" s="246" t="s">
        <v>1637</v>
      </c>
      <c r="G130" s="247"/>
      <c r="H130" s="247"/>
      <c r="I130" s="247"/>
      <c r="J130" s="163" t="s">
        <v>1632</v>
      </c>
      <c r="K130" s="164">
        <v>1</v>
      </c>
      <c r="L130" s="233">
        <v>0</v>
      </c>
      <c r="M130" s="247"/>
      <c r="N130" s="248">
        <f>ROUND(L130*K130,2)</f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>V130*K130</f>
        <v>0</v>
      </c>
      <c r="X130" s="166">
        <v>0</v>
      </c>
      <c r="Y130" s="166">
        <f>X130*K130</f>
        <v>0</v>
      </c>
      <c r="Z130" s="166">
        <v>0</v>
      </c>
      <c r="AA130" s="167">
        <f>Z130*K130</f>
        <v>0</v>
      </c>
      <c r="AR130" s="14" t="s">
        <v>1633</v>
      </c>
      <c r="AT130" s="14" t="s">
        <v>217</v>
      </c>
      <c r="AU130" s="14" t="s">
        <v>80</v>
      </c>
      <c r="AY130" s="14" t="s">
        <v>216</v>
      </c>
      <c r="BE130" s="110">
        <f>IF(U130="základná",N130,0)</f>
        <v>0</v>
      </c>
      <c r="BF130" s="110">
        <f>IF(U130="znížená",N130,0)</f>
        <v>0</v>
      </c>
      <c r="BG130" s="110">
        <f>IF(U130="zákl. prenesená",N130,0)</f>
        <v>0</v>
      </c>
      <c r="BH130" s="110">
        <f>IF(U130="zníž. prenesená",N130,0)</f>
        <v>0</v>
      </c>
      <c r="BI130" s="110">
        <f>IF(U130="nulová",N130,0)</f>
        <v>0</v>
      </c>
      <c r="BJ130" s="14" t="s">
        <v>80</v>
      </c>
      <c r="BK130" s="110">
        <f>ROUND(L130*K130,2)</f>
        <v>0</v>
      </c>
      <c r="BL130" s="14" t="s">
        <v>1633</v>
      </c>
      <c r="BM130" s="14" t="s">
        <v>1638</v>
      </c>
    </row>
    <row r="131" spans="2:65" s="1" customFormat="1" ht="31.5" customHeight="1" x14ac:dyDescent="0.3">
      <c r="B131" s="132"/>
      <c r="C131" s="161" t="s">
        <v>220</v>
      </c>
      <c r="D131" s="161" t="s">
        <v>217</v>
      </c>
      <c r="E131" s="162"/>
      <c r="F131" s="246" t="s">
        <v>1639</v>
      </c>
      <c r="G131" s="247"/>
      <c r="H131" s="247"/>
      <c r="I131" s="247"/>
      <c r="J131" s="163" t="s">
        <v>1632</v>
      </c>
      <c r="K131" s="164">
        <v>1</v>
      </c>
      <c r="L131" s="233">
        <v>0</v>
      </c>
      <c r="M131" s="247"/>
      <c r="N131" s="248">
        <f>ROUND(L131*K131,2)</f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>V131*K131</f>
        <v>0</v>
      </c>
      <c r="X131" s="166">
        <v>0</v>
      </c>
      <c r="Y131" s="166">
        <f>X131*K131</f>
        <v>0</v>
      </c>
      <c r="Z131" s="166">
        <v>0</v>
      </c>
      <c r="AA131" s="167">
        <f>Z131*K131</f>
        <v>0</v>
      </c>
      <c r="AR131" s="14" t="s">
        <v>1633</v>
      </c>
      <c r="AT131" s="14" t="s">
        <v>217</v>
      </c>
      <c r="AU131" s="14" t="s">
        <v>80</v>
      </c>
      <c r="AY131" s="14" t="s">
        <v>216</v>
      </c>
      <c r="BE131" s="110">
        <f>IF(U131="základná",N131,0)</f>
        <v>0</v>
      </c>
      <c r="BF131" s="110">
        <f>IF(U131="znížená",N131,0)</f>
        <v>0</v>
      </c>
      <c r="BG131" s="110">
        <f>IF(U131="zákl. prenesená",N131,0)</f>
        <v>0</v>
      </c>
      <c r="BH131" s="110">
        <f>IF(U131="zníž. prenesená",N131,0)</f>
        <v>0</v>
      </c>
      <c r="BI131" s="110">
        <f>IF(U131="nulová",N131,0)</f>
        <v>0</v>
      </c>
      <c r="BJ131" s="14" t="s">
        <v>80</v>
      </c>
      <c r="BK131" s="110">
        <f>ROUND(L131*K131,2)</f>
        <v>0</v>
      </c>
      <c r="BL131" s="14" t="s">
        <v>1633</v>
      </c>
      <c r="BM131" s="14" t="s">
        <v>1640</v>
      </c>
    </row>
    <row r="132" spans="2:65" s="1" customFormat="1" ht="31.5" customHeight="1" x14ac:dyDescent="0.3">
      <c r="B132" s="132"/>
      <c r="C132" s="161" t="s">
        <v>224</v>
      </c>
      <c r="D132" s="161" t="s">
        <v>217</v>
      </c>
      <c r="E132" s="162"/>
      <c r="F132" s="246" t="s">
        <v>1641</v>
      </c>
      <c r="G132" s="247"/>
      <c r="H132" s="247"/>
      <c r="I132" s="247"/>
      <c r="J132" s="163" t="s">
        <v>1632</v>
      </c>
      <c r="K132" s="164">
        <v>1</v>
      </c>
      <c r="L132" s="233">
        <v>0</v>
      </c>
      <c r="M132" s="247"/>
      <c r="N132" s="248">
        <f>ROUND(L132*K132,2)</f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4" t="s">
        <v>1633</v>
      </c>
      <c r="AT132" s="14" t="s">
        <v>217</v>
      </c>
      <c r="AU132" s="14" t="s">
        <v>80</v>
      </c>
      <c r="AY132" s="14" t="s">
        <v>216</v>
      </c>
      <c r="BE132" s="110">
        <f>IF(U132="základná",N132,0)</f>
        <v>0</v>
      </c>
      <c r="BF132" s="110">
        <f>IF(U132="znížená",N132,0)</f>
        <v>0</v>
      </c>
      <c r="BG132" s="110">
        <f>IF(U132="zákl. prenesená",N132,0)</f>
        <v>0</v>
      </c>
      <c r="BH132" s="110">
        <f>IF(U132="zníž. prenesená",N132,0)</f>
        <v>0</v>
      </c>
      <c r="BI132" s="110">
        <f>IF(U132="nulová",N132,0)</f>
        <v>0</v>
      </c>
      <c r="BJ132" s="14" t="s">
        <v>80</v>
      </c>
      <c r="BK132" s="110">
        <f>ROUND(L132*K132,2)</f>
        <v>0</v>
      </c>
      <c r="BL132" s="14" t="s">
        <v>1633</v>
      </c>
      <c r="BM132" s="14" t="s">
        <v>1642</v>
      </c>
    </row>
    <row r="133" spans="2:65" s="1" customFormat="1" ht="31.5" customHeight="1" x14ac:dyDescent="0.3">
      <c r="B133" s="132"/>
      <c r="C133" s="161" t="s">
        <v>226</v>
      </c>
      <c r="D133" s="161" t="s">
        <v>217</v>
      </c>
      <c r="E133" s="162"/>
      <c r="F133" s="246" t="s">
        <v>1643</v>
      </c>
      <c r="G133" s="247"/>
      <c r="H133" s="247"/>
      <c r="I133" s="247"/>
      <c r="J133" s="163" t="s">
        <v>1632</v>
      </c>
      <c r="K133" s="164">
        <v>1</v>
      </c>
      <c r="L133" s="233">
        <v>0</v>
      </c>
      <c r="M133" s="247"/>
      <c r="N133" s="248">
        <f>ROUND(L133*K133,2)</f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>V133*K133</f>
        <v>0</v>
      </c>
      <c r="X133" s="166">
        <v>0</v>
      </c>
      <c r="Y133" s="166">
        <f>X133*K133</f>
        <v>0</v>
      </c>
      <c r="Z133" s="166">
        <v>0</v>
      </c>
      <c r="AA133" s="167">
        <f>Z133*K133</f>
        <v>0</v>
      </c>
      <c r="AR133" s="14" t="s">
        <v>1633</v>
      </c>
      <c r="AT133" s="14" t="s">
        <v>217</v>
      </c>
      <c r="AU133" s="14" t="s">
        <v>80</v>
      </c>
      <c r="AY133" s="14" t="s">
        <v>216</v>
      </c>
      <c r="BE133" s="110">
        <f>IF(U133="základná",N133,0)</f>
        <v>0</v>
      </c>
      <c r="BF133" s="110">
        <f>IF(U133="znížená",N133,0)</f>
        <v>0</v>
      </c>
      <c r="BG133" s="110">
        <f>IF(U133="zákl. prenesená",N133,0)</f>
        <v>0</v>
      </c>
      <c r="BH133" s="110">
        <f>IF(U133="zníž. prenesená",N133,0)</f>
        <v>0</v>
      </c>
      <c r="BI133" s="110">
        <f>IF(U133="nulová",N133,0)</f>
        <v>0</v>
      </c>
      <c r="BJ133" s="14" t="s">
        <v>80</v>
      </c>
      <c r="BK133" s="110">
        <f>ROUND(L133*K133,2)</f>
        <v>0</v>
      </c>
      <c r="BL133" s="14" t="s">
        <v>1633</v>
      </c>
      <c r="BM133" s="14" t="s">
        <v>1644</v>
      </c>
    </row>
    <row r="134" spans="2:65" s="10" customFormat="1" ht="29.85" customHeight="1" x14ac:dyDescent="0.3">
      <c r="B134" s="150"/>
      <c r="C134" s="151"/>
      <c r="D134" s="160" t="s">
        <v>1628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242">
        <f>BK134</f>
        <v>0</v>
      </c>
      <c r="O134" s="243"/>
      <c r="P134" s="243"/>
      <c r="Q134" s="243"/>
      <c r="R134" s="153"/>
      <c r="T134" s="154"/>
      <c r="U134" s="151"/>
      <c r="V134" s="151"/>
      <c r="W134" s="155">
        <f>SUM(W135:W143)</f>
        <v>0</v>
      </c>
      <c r="X134" s="151"/>
      <c r="Y134" s="155">
        <f>SUM(Y135:Y143)</f>
        <v>0</v>
      </c>
      <c r="Z134" s="151"/>
      <c r="AA134" s="156">
        <f>SUM(AA135:AA143)</f>
        <v>0</v>
      </c>
      <c r="AR134" s="157" t="s">
        <v>224</v>
      </c>
      <c r="AT134" s="158" t="s">
        <v>68</v>
      </c>
      <c r="AU134" s="158" t="s">
        <v>76</v>
      </c>
      <c r="AY134" s="157" t="s">
        <v>216</v>
      </c>
      <c r="BK134" s="159">
        <f>SUM(BK135:BK143)</f>
        <v>0</v>
      </c>
    </row>
    <row r="135" spans="2:65" s="1" customFormat="1" ht="22.5" customHeight="1" x14ac:dyDescent="0.3">
      <c r="B135" s="132"/>
      <c r="C135" s="161" t="s">
        <v>228</v>
      </c>
      <c r="D135" s="161" t="s">
        <v>217</v>
      </c>
      <c r="E135" s="162"/>
      <c r="F135" s="246" t="s">
        <v>1645</v>
      </c>
      <c r="G135" s="247"/>
      <c r="H135" s="247"/>
      <c r="I135" s="247"/>
      <c r="J135" s="163" t="s">
        <v>1632</v>
      </c>
      <c r="K135" s="164">
        <v>1</v>
      </c>
      <c r="L135" s="233">
        <v>0</v>
      </c>
      <c r="M135" s="247"/>
      <c r="N135" s="248">
        <f t="shared" ref="N135:N143" si="5">ROUND(L135*K135,2)</f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ref="W135:W143" si="6">V135*K135</f>
        <v>0</v>
      </c>
      <c r="X135" s="166">
        <v>0</v>
      </c>
      <c r="Y135" s="166">
        <f t="shared" ref="Y135:Y143" si="7">X135*K135</f>
        <v>0</v>
      </c>
      <c r="Z135" s="166">
        <v>0</v>
      </c>
      <c r="AA135" s="167">
        <f t="shared" ref="AA135:AA143" si="8">Z135*K135</f>
        <v>0</v>
      </c>
      <c r="AR135" s="14" t="s">
        <v>1633</v>
      </c>
      <c r="AT135" s="14" t="s">
        <v>217</v>
      </c>
      <c r="AU135" s="14" t="s">
        <v>80</v>
      </c>
      <c r="AY135" s="14" t="s">
        <v>216</v>
      </c>
      <c r="BE135" s="110">
        <f t="shared" ref="BE135:BE143" si="9">IF(U135="základná",N135,0)</f>
        <v>0</v>
      </c>
      <c r="BF135" s="110">
        <f t="shared" ref="BF135:BF143" si="10">IF(U135="znížená",N135,0)</f>
        <v>0</v>
      </c>
      <c r="BG135" s="110">
        <f t="shared" ref="BG135:BG143" si="11">IF(U135="zákl. prenesená",N135,0)</f>
        <v>0</v>
      </c>
      <c r="BH135" s="110">
        <f t="shared" ref="BH135:BH143" si="12">IF(U135="zníž. prenesená",N135,0)</f>
        <v>0</v>
      </c>
      <c r="BI135" s="110">
        <f t="shared" ref="BI135:BI143" si="13">IF(U135="nulová",N135,0)</f>
        <v>0</v>
      </c>
      <c r="BJ135" s="14" t="s">
        <v>80</v>
      </c>
      <c r="BK135" s="110">
        <f t="shared" ref="BK135:BK143" si="14">ROUND(L135*K135,2)</f>
        <v>0</v>
      </c>
      <c r="BL135" s="14" t="s">
        <v>1633</v>
      </c>
      <c r="BM135" s="14" t="s">
        <v>1646</v>
      </c>
    </row>
    <row r="136" spans="2:65" s="1" customFormat="1" ht="22.5" customHeight="1" x14ac:dyDescent="0.3">
      <c r="B136" s="132"/>
      <c r="C136" s="161" t="s">
        <v>230</v>
      </c>
      <c r="D136" s="161" t="s">
        <v>217</v>
      </c>
      <c r="E136" s="162"/>
      <c r="F136" s="246" t="s">
        <v>1647</v>
      </c>
      <c r="G136" s="247"/>
      <c r="H136" s="247"/>
      <c r="I136" s="247"/>
      <c r="J136" s="163" t="s">
        <v>1632</v>
      </c>
      <c r="K136" s="164">
        <v>1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1633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1633</v>
      </c>
      <c r="BM136" s="14" t="s">
        <v>1648</v>
      </c>
    </row>
    <row r="137" spans="2:65" s="1" customFormat="1" ht="31.5" customHeight="1" x14ac:dyDescent="0.3">
      <c r="B137" s="132"/>
      <c r="C137" s="161" t="s">
        <v>232</v>
      </c>
      <c r="D137" s="161" t="s">
        <v>217</v>
      </c>
      <c r="E137" s="162"/>
      <c r="F137" s="246" t="s">
        <v>1649</v>
      </c>
      <c r="G137" s="247"/>
      <c r="H137" s="247"/>
      <c r="I137" s="247"/>
      <c r="J137" s="163" t="s">
        <v>1632</v>
      </c>
      <c r="K137" s="164">
        <v>1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1633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1633</v>
      </c>
      <c r="BM137" s="14" t="s">
        <v>1650</v>
      </c>
    </row>
    <row r="138" spans="2:65" s="1" customFormat="1" ht="31.5" customHeight="1" x14ac:dyDescent="0.3">
      <c r="B138" s="132"/>
      <c r="C138" s="161" t="s">
        <v>128</v>
      </c>
      <c r="D138" s="161" t="s">
        <v>217</v>
      </c>
      <c r="E138" s="162"/>
      <c r="F138" s="246" t="s">
        <v>1651</v>
      </c>
      <c r="G138" s="247"/>
      <c r="H138" s="247"/>
      <c r="I138" s="247"/>
      <c r="J138" s="163" t="s">
        <v>1632</v>
      </c>
      <c r="K138" s="164">
        <v>1</v>
      </c>
      <c r="L138" s="233">
        <v>0</v>
      </c>
      <c r="M138" s="247"/>
      <c r="N138" s="248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1633</v>
      </c>
      <c r="AT138" s="14" t="s">
        <v>217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1633</v>
      </c>
      <c r="BM138" s="14" t="s">
        <v>1652</v>
      </c>
    </row>
    <row r="139" spans="2:65" s="1" customFormat="1" ht="31.5" customHeight="1" x14ac:dyDescent="0.3">
      <c r="B139" s="132"/>
      <c r="C139" s="161" t="s">
        <v>131</v>
      </c>
      <c r="D139" s="161" t="s">
        <v>217</v>
      </c>
      <c r="E139" s="162"/>
      <c r="F139" s="246" t="s">
        <v>1653</v>
      </c>
      <c r="G139" s="247"/>
      <c r="H139" s="247"/>
      <c r="I139" s="247"/>
      <c r="J139" s="163" t="s">
        <v>1632</v>
      </c>
      <c r="K139" s="164">
        <v>1</v>
      </c>
      <c r="L139" s="233">
        <v>0</v>
      </c>
      <c r="M139" s="247"/>
      <c r="N139" s="248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1633</v>
      </c>
      <c r="AT139" s="14" t="s">
        <v>217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1633</v>
      </c>
      <c r="BM139" s="14" t="s">
        <v>1654</v>
      </c>
    </row>
    <row r="140" spans="2:65" s="1" customFormat="1" ht="31.5" customHeight="1" x14ac:dyDescent="0.3">
      <c r="B140" s="132"/>
      <c r="C140" s="161" t="s">
        <v>134</v>
      </c>
      <c r="D140" s="161" t="s">
        <v>217</v>
      </c>
      <c r="E140" s="162"/>
      <c r="F140" s="246" t="s">
        <v>1655</v>
      </c>
      <c r="G140" s="247"/>
      <c r="H140" s="247"/>
      <c r="I140" s="247"/>
      <c r="J140" s="163" t="s">
        <v>1632</v>
      </c>
      <c r="K140" s="164">
        <v>1</v>
      </c>
      <c r="L140" s="233">
        <v>0</v>
      </c>
      <c r="M140" s="247"/>
      <c r="N140" s="248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1633</v>
      </c>
      <c r="AT140" s="14" t="s">
        <v>217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1633</v>
      </c>
      <c r="BM140" s="14" t="s">
        <v>1656</v>
      </c>
    </row>
    <row r="141" spans="2:65" s="1" customFormat="1" ht="31.5" customHeight="1" x14ac:dyDescent="0.3">
      <c r="B141" s="132"/>
      <c r="C141" s="161" t="s">
        <v>137</v>
      </c>
      <c r="D141" s="161" t="s">
        <v>217</v>
      </c>
      <c r="E141" s="162"/>
      <c r="F141" s="246" t="s">
        <v>1657</v>
      </c>
      <c r="G141" s="247"/>
      <c r="H141" s="247"/>
      <c r="I141" s="247"/>
      <c r="J141" s="163" t="s">
        <v>1632</v>
      </c>
      <c r="K141" s="164">
        <v>1</v>
      </c>
      <c r="L141" s="233">
        <v>0</v>
      </c>
      <c r="M141" s="247"/>
      <c r="N141" s="248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1633</v>
      </c>
      <c r="AT141" s="14" t="s">
        <v>217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1633</v>
      </c>
      <c r="BM141" s="14" t="s">
        <v>1658</v>
      </c>
    </row>
    <row r="142" spans="2:65" s="1" customFormat="1" ht="31.5" customHeight="1" x14ac:dyDescent="0.3">
      <c r="B142" s="132"/>
      <c r="C142" s="161" t="s">
        <v>240</v>
      </c>
      <c r="D142" s="161" t="s">
        <v>217</v>
      </c>
      <c r="E142" s="162"/>
      <c r="F142" s="246" t="s">
        <v>1659</v>
      </c>
      <c r="G142" s="247"/>
      <c r="H142" s="247"/>
      <c r="I142" s="247"/>
      <c r="J142" s="163" t="s">
        <v>1632</v>
      </c>
      <c r="K142" s="164">
        <v>1</v>
      </c>
      <c r="L142" s="233">
        <v>0</v>
      </c>
      <c r="M142" s="247"/>
      <c r="N142" s="248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1633</v>
      </c>
      <c r="AT142" s="14" t="s">
        <v>217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1633</v>
      </c>
      <c r="BM142" s="14" t="s">
        <v>1660</v>
      </c>
    </row>
    <row r="143" spans="2:65" s="1" customFormat="1" ht="31.5" customHeight="1" x14ac:dyDescent="0.3">
      <c r="B143" s="132"/>
      <c r="C143" s="161" t="s">
        <v>243</v>
      </c>
      <c r="D143" s="161" t="s">
        <v>217</v>
      </c>
      <c r="E143" s="162"/>
      <c r="F143" s="246" t="s">
        <v>1661</v>
      </c>
      <c r="G143" s="247"/>
      <c r="H143" s="247"/>
      <c r="I143" s="247"/>
      <c r="J143" s="163" t="s">
        <v>1632</v>
      </c>
      <c r="K143" s="164">
        <v>1</v>
      </c>
      <c r="L143" s="233">
        <v>0</v>
      </c>
      <c r="M143" s="247"/>
      <c r="N143" s="248">
        <f t="shared" si="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1633</v>
      </c>
      <c r="AT143" s="14" t="s">
        <v>217</v>
      </c>
      <c r="AU143" s="14" t="s">
        <v>80</v>
      </c>
      <c r="AY143" s="14" t="s">
        <v>216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80</v>
      </c>
      <c r="BK143" s="110">
        <f t="shared" si="14"/>
        <v>0</v>
      </c>
      <c r="BL143" s="14" t="s">
        <v>1633</v>
      </c>
      <c r="BM143" s="14" t="s">
        <v>1662</v>
      </c>
    </row>
    <row r="144" spans="2:65" s="10" customFormat="1" ht="29.85" customHeight="1" x14ac:dyDescent="0.3">
      <c r="B144" s="150"/>
      <c r="C144" s="151"/>
      <c r="D144" s="160" t="s">
        <v>1629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42">
        <f>BK144</f>
        <v>0</v>
      </c>
      <c r="O144" s="243"/>
      <c r="P144" s="243"/>
      <c r="Q144" s="243"/>
      <c r="R144" s="153"/>
      <c r="T144" s="154"/>
      <c r="U144" s="151"/>
      <c r="V144" s="151"/>
      <c r="W144" s="155">
        <f>SUM(W145:W146)</f>
        <v>0</v>
      </c>
      <c r="X144" s="151"/>
      <c r="Y144" s="155">
        <f>SUM(Y145:Y146)</f>
        <v>0</v>
      </c>
      <c r="Z144" s="151"/>
      <c r="AA144" s="156">
        <f>SUM(AA145:AA146)</f>
        <v>0</v>
      </c>
      <c r="AR144" s="157" t="s">
        <v>224</v>
      </c>
      <c r="AT144" s="158" t="s">
        <v>68</v>
      </c>
      <c r="AU144" s="158" t="s">
        <v>76</v>
      </c>
      <c r="AY144" s="157" t="s">
        <v>216</v>
      </c>
      <c r="BK144" s="159">
        <f>SUM(BK145:BK146)</f>
        <v>0</v>
      </c>
    </row>
    <row r="145" spans="2:65" s="1" customFormat="1" ht="31.5" customHeight="1" x14ac:dyDescent="0.3">
      <c r="B145" s="132"/>
      <c r="C145" s="161" t="s">
        <v>247</v>
      </c>
      <c r="D145" s="161" t="s">
        <v>217</v>
      </c>
      <c r="E145" s="162"/>
      <c r="F145" s="246" t="s">
        <v>1663</v>
      </c>
      <c r="G145" s="247"/>
      <c r="H145" s="247"/>
      <c r="I145" s="247"/>
      <c r="J145" s="163" t="s">
        <v>1632</v>
      </c>
      <c r="K145" s="164">
        <v>1</v>
      </c>
      <c r="L145" s="233">
        <v>0</v>
      </c>
      <c r="M145" s="247"/>
      <c r="N145" s="248">
        <f>ROUND(L145*K145,2)</f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>V145*K145</f>
        <v>0</v>
      </c>
      <c r="X145" s="166">
        <v>0</v>
      </c>
      <c r="Y145" s="166">
        <f>X145*K145</f>
        <v>0</v>
      </c>
      <c r="Z145" s="166">
        <v>0</v>
      </c>
      <c r="AA145" s="167">
        <f>Z145*K145</f>
        <v>0</v>
      </c>
      <c r="AR145" s="14" t="s">
        <v>1633</v>
      </c>
      <c r="AT145" s="14" t="s">
        <v>217</v>
      </c>
      <c r="AU145" s="14" t="s">
        <v>80</v>
      </c>
      <c r="AY145" s="14" t="s">
        <v>216</v>
      </c>
      <c r="BE145" s="110">
        <f>IF(U145="základná",N145,0)</f>
        <v>0</v>
      </c>
      <c r="BF145" s="110">
        <f>IF(U145="znížená",N145,0)</f>
        <v>0</v>
      </c>
      <c r="BG145" s="110">
        <f>IF(U145="zákl. prenesená",N145,0)</f>
        <v>0</v>
      </c>
      <c r="BH145" s="110">
        <f>IF(U145="zníž. prenesená",N145,0)</f>
        <v>0</v>
      </c>
      <c r="BI145" s="110">
        <f>IF(U145="nulová",N145,0)</f>
        <v>0</v>
      </c>
      <c r="BJ145" s="14" t="s">
        <v>80</v>
      </c>
      <c r="BK145" s="110">
        <f>ROUND(L145*K145,2)</f>
        <v>0</v>
      </c>
      <c r="BL145" s="14" t="s">
        <v>1633</v>
      </c>
      <c r="BM145" s="14" t="s">
        <v>1664</v>
      </c>
    </row>
    <row r="146" spans="2:65" s="1" customFormat="1" ht="31.5" customHeight="1" x14ac:dyDescent="0.3">
      <c r="B146" s="132"/>
      <c r="C146" s="161" t="s">
        <v>249</v>
      </c>
      <c r="D146" s="161" t="s">
        <v>217</v>
      </c>
      <c r="E146" s="162"/>
      <c r="F146" s="246" t="s">
        <v>1665</v>
      </c>
      <c r="G146" s="247"/>
      <c r="H146" s="247"/>
      <c r="I146" s="247"/>
      <c r="J146" s="163" t="s">
        <v>1632</v>
      </c>
      <c r="K146" s="164">
        <v>1</v>
      </c>
      <c r="L146" s="233">
        <v>0</v>
      </c>
      <c r="M146" s="247"/>
      <c r="N146" s="248">
        <f>ROUND(L146*K146,2)</f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>V146*K146</f>
        <v>0</v>
      </c>
      <c r="X146" s="166">
        <v>0</v>
      </c>
      <c r="Y146" s="166">
        <f>X146*K146</f>
        <v>0</v>
      </c>
      <c r="Z146" s="166">
        <v>0</v>
      </c>
      <c r="AA146" s="167">
        <f>Z146*K146</f>
        <v>0</v>
      </c>
      <c r="AR146" s="14" t="s">
        <v>1633</v>
      </c>
      <c r="AT146" s="14" t="s">
        <v>217</v>
      </c>
      <c r="AU146" s="14" t="s">
        <v>80</v>
      </c>
      <c r="AY146" s="14" t="s">
        <v>216</v>
      </c>
      <c r="BE146" s="110">
        <f>IF(U146="základná",N146,0)</f>
        <v>0</v>
      </c>
      <c r="BF146" s="110">
        <f>IF(U146="znížená",N146,0)</f>
        <v>0</v>
      </c>
      <c r="BG146" s="110">
        <f>IF(U146="zákl. prenesená",N146,0)</f>
        <v>0</v>
      </c>
      <c r="BH146" s="110">
        <f>IF(U146="zníž. prenesená",N146,0)</f>
        <v>0</v>
      </c>
      <c r="BI146" s="110">
        <f>IF(U146="nulová",N146,0)</f>
        <v>0</v>
      </c>
      <c r="BJ146" s="14" t="s">
        <v>80</v>
      </c>
      <c r="BK146" s="110">
        <f>ROUND(L146*K146,2)</f>
        <v>0</v>
      </c>
      <c r="BL146" s="14" t="s">
        <v>1633</v>
      </c>
      <c r="BM146" s="14" t="s">
        <v>1666</v>
      </c>
    </row>
    <row r="147" spans="2:65" s="10" customFormat="1" ht="29.85" customHeight="1" x14ac:dyDescent="0.3">
      <c r="B147" s="150"/>
      <c r="C147" s="151"/>
      <c r="D147" s="160" t="s">
        <v>1630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242">
        <f>BK147</f>
        <v>0</v>
      </c>
      <c r="O147" s="243"/>
      <c r="P147" s="243"/>
      <c r="Q147" s="243"/>
      <c r="R147" s="153"/>
      <c r="T147" s="154"/>
      <c r="U147" s="151"/>
      <c r="V147" s="151"/>
      <c r="W147" s="155">
        <f>SUM(W148:W152)</f>
        <v>0</v>
      </c>
      <c r="X147" s="151"/>
      <c r="Y147" s="155">
        <f>SUM(Y148:Y152)</f>
        <v>0</v>
      </c>
      <c r="Z147" s="151"/>
      <c r="AA147" s="156">
        <f>SUM(AA148:AA152)</f>
        <v>0</v>
      </c>
      <c r="AR147" s="157" t="s">
        <v>224</v>
      </c>
      <c r="AT147" s="158" t="s">
        <v>68</v>
      </c>
      <c r="AU147" s="158" t="s">
        <v>76</v>
      </c>
      <c r="AY147" s="157" t="s">
        <v>216</v>
      </c>
      <c r="BK147" s="159">
        <f>SUM(BK148:BK152)</f>
        <v>0</v>
      </c>
    </row>
    <row r="148" spans="2:65" s="1" customFormat="1" ht="31.5" customHeight="1" x14ac:dyDescent="0.3">
      <c r="B148" s="132"/>
      <c r="C148" s="161" t="s">
        <v>252</v>
      </c>
      <c r="D148" s="161" t="s">
        <v>217</v>
      </c>
      <c r="E148" s="162"/>
      <c r="F148" s="246" t="s">
        <v>1667</v>
      </c>
      <c r="G148" s="247"/>
      <c r="H148" s="247"/>
      <c r="I148" s="247"/>
      <c r="J148" s="163" t="s">
        <v>1632</v>
      </c>
      <c r="K148" s="164">
        <v>1</v>
      </c>
      <c r="L148" s="233">
        <v>0</v>
      </c>
      <c r="M148" s="247"/>
      <c r="N148" s="248">
        <f>ROUND(L148*K148,2)</f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>V148*K148</f>
        <v>0</v>
      </c>
      <c r="X148" s="166">
        <v>0</v>
      </c>
      <c r="Y148" s="166">
        <f>X148*K148</f>
        <v>0</v>
      </c>
      <c r="Z148" s="166">
        <v>0</v>
      </c>
      <c r="AA148" s="167">
        <f>Z148*K148</f>
        <v>0</v>
      </c>
      <c r="AR148" s="14" t="s">
        <v>1633</v>
      </c>
      <c r="AT148" s="14" t="s">
        <v>217</v>
      </c>
      <c r="AU148" s="14" t="s">
        <v>80</v>
      </c>
      <c r="AY148" s="14" t="s">
        <v>216</v>
      </c>
      <c r="BE148" s="110">
        <f>IF(U148="základná",N148,0)</f>
        <v>0</v>
      </c>
      <c r="BF148" s="110">
        <f>IF(U148="znížená",N148,0)</f>
        <v>0</v>
      </c>
      <c r="BG148" s="110">
        <f>IF(U148="zákl. prenesená",N148,0)</f>
        <v>0</v>
      </c>
      <c r="BH148" s="110">
        <f>IF(U148="zníž. prenesená",N148,0)</f>
        <v>0</v>
      </c>
      <c r="BI148" s="110">
        <f>IF(U148="nulová",N148,0)</f>
        <v>0</v>
      </c>
      <c r="BJ148" s="14" t="s">
        <v>80</v>
      </c>
      <c r="BK148" s="110">
        <f>ROUND(L148*K148,2)</f>
        <v>0</v>
      </c>
      <c r="BL148" s="14" t="s">
        <v>1633</v>
      </c>
      <c r="BM148" s="14" t="s">
        <v>1668</v>
      </c>
    </row>
    <row r="149" spans="2:65" s="1" customFormat="1" ht="31.5" customHeight="1" x14ac:dyDescent="0.3">
      <c r="B149" s="132"/>
      <c r="C149" s="161" t="s">
        <v>254</v>
      </c>
      <c r="D149" s="161" t="s">
        <v>217</v>
      </c>
      <c r="E149" s="162"/>
      <c r="F149" s="246" t="s">
        <v>1669</v>
      </c>
      <c r="G149" s="247"/>
      <c r="H149" s="247"/>
      <c r="I149" s="247"/>
      <c r="J149" s="163" t="s">
        <v>1632</v>
      </c>
      <c r="K149" s="164">
        <v>1</v>
      </c>
      <c r="L149" s="233">
        <v>0</v>
      </c>
      <c r="M149" s="247"/>
      <c r="N149" s="248">
        <f>ROUND(L149*K149,2)</f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>V149*K149</f>
        <v>0</v>
      </c>
      <c r="X149" s="166">
        <v>0</v>
      </c>
      <c r="Y149" s="166">
        <f>X149*K149</f>
        <v>0</v>
      </c>
      <c r="Z149" s="166">
        <v>0</v>
      </c>
      <c r="AA149" s="167">
        <f>Z149*K149</f>
        <v>0</v>
      </c>
      <c r="AR149" s="14" t="s">
        <v>1633</v>
      </c>
      <c r="AT149" s="14" t="s">
        <v>217</v>
      </c>
      <c r="AU149" s="14" t="s">
        <v>80</v>
      </c>
      <c r="AY149" s="14" t="s">
        <v>216</v>
      </c>
      <c r="BE149" s="110">
        <f>IF(U149="základná",N149,0)</f>
        <v>0</v>
      </c>
      <c r="BF149" s="110">
        <f>IF(U149="znížená",N149,0)</f>
        <v>0</v>
      </c>
      <c r="BG149" s="110">
        <f>IF(U149="zákl. prenesená",N149,0)</f>
        <v>0</v>
      </c>
      <c r="BH149" s="110">
        <f>IF(U149="zníž. prenesená",N149,0)</f>
        <v>0</v>
      </c>
      <c r="BI149" s="110">
        <f>IF(U149="nulová",N149,0)</f>
        <v>0</v>
      </c>
      <c r="BJ149" s="14" t="s">
        <v>80</v>
      </c>
      <c r="BK149" s="110">
        <f>ROUND(L149*K149,2)</f>
        <v>0</v>
      </c>
      <c r="BL149" s="14" t="s">
        <v>1633</v>
      </c>
      <c r="BM149" s="14" t="s">
        <v>1670</v>
      </c>
    </row>
    <row r="150" spans="2:65" s="1" customFormat="1" ht="31.5" customHeight="1" x14ac:dyDescent="0.3">
      <c r="B150" s="132"/>
      <c r="C150" s="161" t="s">
        <v>8</v>
      </c>
      <c r="D150" s="161" t="s">
        <v>217</v>
      </c>
      <c r="E150" s="162"/>
      <c r="F150" s="246" t="s">
        <v>1671</v>
      </c>
      <c r="G150" s="247"/>
      <c r="H150" s="247"/>
      <c r="I150" s="247"/>
      <c r="J150" s="163" t="s">
        <v>1632</v>
      </c>
      <c r="K150" s="164">
        <v>1</v>
      </c>
      <c r="L150" s="233">
        <v>0</v>
      </c>
      <c r="M150" s="247"/>
      <c r="N150" s="248">
        <f>ROUND(L150*K150,2)</f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>V150*K150</f>
        <v>0</v>
      </c>
      <c r="X150" s="166">
        <v>0</v>
      </c>
      <c r="Y150" s="166">
        <f>X150*K150</f>
        <v>0</v>
      </c>
      <c r="Z150" s="166">
        <v>0</v>
      </c>
      <c r="AA150" s="167">
        <f>Z150*K150</f>
        <v>0</v>
      </c>
      <c r="AR150" s="14" t="s">
        <v>1633</v>
      </c>
      <c r="AT150" s="14" t="s">
        <v>217</v>
      </c>
      <c r="AU150" s="14" t="s">
        <v>80</v>
      </c>
      <c r="AY150" s="14" t="s">
        <v>216</v>
      </c>
      <c r="BE150" s="110">
        <f>IF(U150="základná",N150,0)</f>
        <v>0</v>
      </c>
      <c r="BF150" s="110">
        <f>IF(U150="znížená",N150,0)</f>
        <v>0</v>
      </c>
      <c r="BG150" s="110">
        <f>IF(U150="zákl. prenesená",N150,0)</f>
        <v>0</v>
      </c>
      <c r="BH150" s="110">
        <f>IF(U150="zníž. prenesená",N150,0)</f>
        <v>0</v>
      </c>
      <c r="BI150" s="110">
        <f>IF(U150="nulová",N150,0)</f>
        <v>0</v>
      </c>
      <c r="BJ150" s="14" t="s">
        <v>80</v>
      </c>
      <c r="BK150" s="110">
        <f>ROUND(L150*K150,2)</f>
        <v>0</v>
      </c>
      <c r="BL150" s="14" t="s">
        <v>1633</v>
      </c>
      <c r="BM150" s="14" t="s">
        <v>1672</v>
      </c>
    </row>
    <row r="151" spans="2:65" s="1" customFormat="1" ht="31.5" customHeight="1" x14ac:dyDescent="0.3">
      <c r="B151" s="132"/>
      <c r="C151" s="161" t="s">
        <v>257</v>
      </c>
      <c r="D151" s="161" t="s">
        <v>217</v>
      </c>
      <c r="E151" s="162"/>
      <c r="F151" s="246" t="s">
        <v>1673</v>
      </c>
      <c r="G151" s="247"/>
      <c r="H151" s="247"/>
      <c r="I151" s="247"/>
      <c r="J151" s="163" t="s">
        <v>1632</v>
      </c>
      <c r="K151" s="164">
        <v>1</v>
      </c>
      <c r="L151" s="233">
        <v>0</v>
      </c>
      <c r="M151" s="247"/>
      <c r="N151" s="248">
        <f>ROUND(L151*K151,2)</f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>V151*K151</f>
        <v>0</v>
      </c>
      <c r="X151" s="166">
        <v>0</v>
      </c>
      <c r="Y151" s="166">
        <f>X151*K151</f>
        <v>0</v>
      </c>
      <c r="Z151" s="166">
        <v>0</v>
      </c>
      <c r="AA151" s="167">
        <f>Z151*K151</f>
        <v>0</v>
      </c>
      <c r="AR151" s="14" t="s">
        <v>1633</v>
      </c>
      <c r="AT151" s="14" t="s">
        <v>217</v>
      </c>
      <c r="AU151" s="14" t="s">
        <v>80</v>
      </c>
      <c r="AY151" s="14" t="s">
        <v>216</v>
      </c>
      <c r="BE151" s="110">
        <f>IF(U151="základná",N151,0)</f>
        <v>0</v>
      </c>
      <c r="BF151" s="110">
        <f>IF(U151="znížená",N151,0)</f>
        <v>0</v>
      </c>
      <c r="BG151" s="110">
        <f>IF(U151="zákl. prenesená",N151,0)</f>
        <v>0</v>
      </c>
      <c r="BH151" s="110">
        <f>IF(U151="zníž. prenesená",N151,0)</f>
        <v>0</v>
      </c>
      <c r="BI151" s="110">
        <f>IF(U151="nulová",N151,0)</f>
        <v>0</v>
      </c>
      <c r="BJ151" s="14" t="s">
        <v>80</v>
      </c>
      <c r="BK151" s="110">
        <f>ROUND(L151*K151,2)</f>
        <v>0</v>
      </c>
      <c r="BL151" s="14" t="s">
        <v>1633</v>
      </c>
      <c r="BM151" s="14" t="s">
        <v>1674</v>
      </c>
    </row>
    <row r="152" spans="2:65" s="1" customFormat="1" ht="31.5" customHeight="1" x14ac:dyDescent="0.3">
      <c r="B152" s="132"/>
      <c r="C152" s="161" t="s">
        <v>260</v>
      </c>
      <c r="D152" s="161" t="s">
        <v>217</v>
      </c>
      <c r="E152" s="162"/>
      <c r="F152" s="246" t="s">
        <v>1675</v>
      </c>
      <c r="G152" s="247"/>
      <c r="H152" s="247"/>
      <c r="I152" s="247"/>
      <c r="J152" s="163" t="s">
        <v>1632</v>
      </c>
      <c r="K152" s="164">
        <v>1</v>
      </c>
      <c r="L152" s="233">
        <v>0</v>
      </c>
      <c r="M152" s="247"/>
      <c r="N152" s="248">
        <f>ROUND(L152*K152,2)</f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>V152*K152</f>
        <v>0</v>
      </c>
      <c r="X152" s="166">
        <v>0</v>
      </c>
      <c r="Y152" s="166">
        <f>X152*K152</f>
        <v>0</v>
      </c>
      <c r="Z152" s="166">
        <v>0</v>
      </c>
      <c r="AA152" s="167">
        <f>Z152*K152</f>
        <v>0</v>
      </c>
      <c r="AR152" s="14" t="s">
        <v>1633</v>
      </c>
      <c r="AT152" s="14" t="s">
        <v>217</v>
      </c>
      <c r="AU152" s="14" t="s">
        <v>80</v>
      </c>
      <c r="AY152" s="14" t="s">
        <v>216</v>
      </c>
      <c r="BE152" s="110">
        <f>IF(U152="základná",N152,0)</f>
        <v>0</v>
      </c>
      <c r="BF152" s="110">
        <f>IF(U152="znížená",N152,0)</f>
        <v>0</v>
      </c>
      <c r="BG152" s="110">
        <f>IF(U152="zákl. prenesená",N152,0)</f>
        <v>0</v>
      </c>
      <c r="BH152" s="110">
        <f>IF(U152="zníž. prenesená",N152,0)</f>
        <v>0</v>
      </c>
      <c r="BI152" s="110">
        <f>IF(U152="nulová",N152,0)</f>
        <v>0</v>
      </c>
      <c r="BJ152" s="14" t="s">
        <v>80</v>
      </c>
      <c r="BK152" s="110">
        <f>ROUND(L152*K152,2)</f>
        <v>0</v>
      </c>
      <c r="BL152" s="14" t="s">
        <v>1633</v>
      </c>
      <c r="BM152" s="14" t="s">
        <v>1676</v>
      </c>
    </row>
    <row r="153" spans="2:65" s="1" customFormat="1" ht="49.9" customHeight="1" x14ac:dyDescent="0.35">
      <c r="B153" s="31"/>
      <c r="C153" s="32"/>
      <c r="D153" s="152" t="s">
        <v>874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249">
        <f t="shared" ref="N153:N158" si="15">BK153</f>
        <v>0</v>
      </c>
      <c r="O153" s="250"/>
      <c r="P153" s="250"/>
      <c r="Q153" s="250"/>
      <c r="R153" s="33"/>
      <c r="T153" s="70"/>
      <c r="U153" s="32"/>
      <c r="V153" s="32"/>
      <c r="W153" s="32"/>
      <c r="X153" s="32"/>
      <c r="Y153" s="32"/>
      <c r="Z153" s="32"/>
      <c r="AA153" s="71"/>
      <c r="AT153" s="14" t="s">
        <v>68</v>
      </c>
      <c r="AU153" s="14" t="s">
        <v>69</v>
      </c>
      <c r="AY153" s="14" t="s">
        <v>875</v>
      </c>
      <c r="BK153" s="110">
        <f>SUM(BK154:BK158)</f>
        <v>0</v>
      </c>
    </row>
    <row r="154" spans="2:65" s="1" customFormat="1" ht="22.35" customHeight="1" x14ac:dyDescent="0.3">
      <c r="B154" s="31"/>
      <c r="C154" s="173" t="s">
        <v>3</v>
      </c>
      <c r="D154" s="173" t="s">
        <v>217</v>
      </c>
      <c r="E154" s="174"/>
      <c r="F154" s="231" t="s">
        <v>3</v>
      </c>
      <c r="G154" s="232"/>
      <c r="H154" s="232"/>
      <c r="I154" s="232"/>
      <c r="J154" s="175" t="s">
        <v>3</v>
      </c>
      <c r="K154" s="172"/>
      <c r="L154" s="233"/>
      <c r="M154" s="234"/>
      <c r="N154" s="235">
        <f t="shared" si="15"/>
        <v>0</v>
      </c>
      <c r="O154" s="234"/>
      <c r="P154" s="234"/>
      <c r="Q154" s="234"/>
      <c r="R154" s="33"/>
      <c r="T154" s="165" t="s">
        <v>3</v>
      </c>
      <c r="U154" s="176" t="s">
        <v>36</v>
      </c>
      <c r="V154" s="32"/>
      <c r="W154" s="32"/>
      <c r="X154" s="32"/>
      <c r="Y154" s="32"/>
      <c r="Z154" s="32"/>
      <c r="AA154" s="71"/>
      <c r="AT154" s="14" t="s">
        <v>875</v>
      </c>
      <c r="AU154" s="14" t="s">
        <v>76</v>
      </c>
      <c r="AY154" s="14" t="s">
        <v>875</v>
      </c>
      <c r="BE154" s="110">
        <f>IF(U154="základná",N154,0)</f>
        <v>0</v>
      </c>
      <c r="BF154" s="110">
        <f>IF(U154="znížená",N154,0)</f>
        <v>0</v>
      </c>
      <c r="BG154" s="110">
        <f>IF(U154="zákl. prenesená",N154,0)</f>
        <v>0</v>
      </c>
      <c r="BH154" s="110">
        <f>IF(U154="zníž. prenesená",N154,0)</f>
        <v>0</v>
      </c>
      <c r="BI154" s="110">
        <f>IF(U154="nulová",N154,0)</f>
        <v>0</v>
      </c>
      <c r="BJ154" s="14" t="s">
        <v>80</v>
      </c>
      <c r="BK154" s="110">
        <f>L154*K154</f>
        <v>0</v>
      </c>
    </row>
    <row r="155" spans="2:65" s="1" customFormat="1" ht="22.35" customHeight="1" x14ac:dyDescent="0.3">
      <c r="B155" s="31"/>
      <c r="C155" s="173" t="s">
        <v>3</v>
      </c>
      <c r="D155" s="173" t="s">
        <v>217</v>
      </c>
      <c r="E155" s="174"/>
      <c r="F155" s="231" t="s">
        <v>3</v>
      </c>
      <c r="G155" s="232"/>
      <c r="H155" s="232"/>
      <c r="I155" s="232"/>
      <c r="J155" s="175" t="s">
        <v>3</v>
      </c>
      <c r="K155" s="172"/>
      <c r="L155" s="233"/>
      <c r="M155" s="234"/>
      <c r="N155" s="235">
        <f t="shared" si="15"/>
        <v>0</v>
      </c>
      <c r="O155" s="234"/>
      <c r="P155" s="234"/>
      <c r="Q155" s="234"/>
      <c r="R155" s="33"/>
      <c r="T155" s="165" t="s">
        <v>3</v>
      </c>
      <c r="U155" s="176" t="s">
        <v>36</v>
      </c>
      <c r="V155" s="32"/>
      <c r="W155" s="32"/>
      <c r="X155" s="32"/>
      <c r="Y155" s="32"/>
      <c r="Z155" s="32"/>
      <c r="AA155" s="71"/>
      <c r="AT155" s="14" t="s">
        <v>875</v>
      </c>
      <c r="AU155" s="14" t="s">
        <v>76</v>
      </c>
      <c r="AY155" s="14" t="s">
        <v>875</v>
      </c>
      <c r="BE155" s="110">
        <f>IF(U155="základná",N155,0)</f>
        <v>0</v>
      </c>
      <c r="BF155" s="110">
        <f>IF(U155="znížená",N155,0)</f>
        <v>0</v>
      </c>
      <c r="BG155" s="110">
        <f>IF(U155="zákl. prenesená",N155,0)</f>
        <v>0</v>
      </c>
      <c r="BH155" s="110">
        <f>IF(U155="zníž. prenesená",N155,0)</f>
        <v>0</v>
      </c>
      <c r="BI155" s="110">
        <f>IF(U155="nulová",N155,0)</f>
        <v>0</v>
      </c>
      <c r="BJ155" s="14" t="s">
        <v>80</v>
      </c>
      <c r="BK155" s="110">
        <f>L155*K155</f>
        <v>0</v>
      </c>
    </row>
    <row r="156" spans="2:65" s="1" customFormat="1" ht="22.35" customHeight="1" x14ac:dyDescent="0.3">
      <c r="B156" s="31"/>
      <c r="C156" s="173" t="s">
        <v>3</v>
      </c>
      <c r="D156" s="173" t="s">
        <v>217</v>
      </c>
      <c r="E156" s="174"/>
      <c r="F156" s="231" t="s">
        <v>3</v>
      </c>
      <c r="G156" s="232"/>
      <c r="H156" s="232"/>
      <c r="I156" s="232"/>
      <c r="J156" s="175" t="s">
        <v>3</v>
      </c>
      <c r="K156" s="172"/>
      <c r="L156" s="233"/>
      <c r="M156" s="234"/>
      <c r="N156" s="235">
        <f t="shared" si="15"/>
        <v>0</v>
      </c>
      <c r="O156" s="234"/>
      <c r="P156" s="234"/>
      <c r="Q156" s="234"/>
      <c r="R156" s="33"/>
      <c r="T156" s="165" t="s">
        <v>3</v>
      </c>
      <c r="U156" s="176" t="s">
        <v>36</v>
      </c>
      <c r="V156" s="32"/>
      <c r="W156" s="32"/>
      <c r="X156" s="32"/>
      <c r="Y156" s="32"/>
      <c r="Z156" s="32"/>
      <c r="AA156" s="71"/>
      <c r="AT156" s="14" t="s">
        <v>875</v>
      </c>
      <c r="AU156" s="14" t="s">
        <v>76</v>
      </c>
      <c r="AY156" s="14" t="s">
        <v>875</v>
      </c>
      <c r="BE156" s="110">
        <f>IF(U156="základná",N156,0)</f>
        <v>0</v>
      </c>
      <c r="BF156" s="110">
        <f>IF(U156="znížená",N156,0)</f>
        <v>0</v>
      </c>
      <c r="BG156" s="110">
        <f>IF(U156="zákl. prenesená",N156,0)</f>
        <v>0</v>
      </c>
      <c r="BH156" s="110">
        <f>IF(U156="zníž. prenesená",N156,0)</f>
        <v>0</v>
      </c>
      <c r="BI156" s="110">
        <f>IF(U156="nulová",N156,0)</f>
        <v>0</v>
      </c>
      <c r="BJ156" s="14" t="s">
        <v>80</v>
      </c>
      <c r="BK156" s="110">
        <f>L156*K156</f>
        <v>0</v>
      </c>
    </row>
    <row r="157" spans="2:65" s="1" customFormat="1" ht="22.35" customHeight="1" x14ac:dyDescent="0.3">
      <c r="B157" s="31"/>
      <c r="C157" s="173" t="s">
        <v>3</v>
      </c>
      <c r="D157" s="173" t="s">
        <v>217</v>
      </c>
      <c r="E157" s="174" t="s">
        <v>3</v>
      </c>
      <c r="F157" s="231" t="s">
        <v>3</v>
      </c>
      <c r="G157" s="232"/>
      <c r="H157" s="232"/>
      <c r="I157" s="232"/>
      <c r="J157" s="175" t="s">
        <v>3</v>
      </c>
      <c r="K157" s="172"/>
      <c r="L157" s="233"/>
      <c r="M157" s="234"/>
      <c r="N157" s="235">
        <f t="shared" si="15"/>
        <v>0</v>
      </c>
      <c r="O157" s="234"/>
      <c r="P157" s="234"/>
      <c r="Q157" s="234"/>
      <c r="R157" s="33"/>
      <c r="T157" s="165" t="s">
        <v>3</v>
      </c>
      <c r="U157" s="176" t="s">
        <v>36</v>
      </c>
      <c r="V157" s="32"/>
      <c r="W157" s="32"/>
      <c r="X157" s="32"/>
      <c r="Y157" s="32"/>
      <c r="Z157" s="32"/>
      <c r="AA157" s="71"/>
      <c r="AT157" s="14" t="s">
        <v>875</v>
      </c>
      <c r="AU157" s="14" t="s">
        <v>76</v>
      </c>
      <c r="AY157" s="14" t="s">
        <v>875</v>
      </c>
      <c r="BE157" s="110">
        <f>IF(U157="základná",N157,0)</f>
        <v>0</v>
      </c>
      <c r="BF157" s="110">
        <f>IF(U157="znížená",N157,0)</f>
        <v>0</v>
      </c>
      <c r="BG157" s="110">
        <f>IF(U157="zákl. prenesená",N157,0)</f>
        <v>0</v>
      </c>
      <c r="BH157" s="110">
        <f>IF(U157="zníž. prenesená",N157,0)</f>
        <v>0</v>
      </c>
      <c r="BI157" s="110">
        <f>IF(U157="nulová",N157,0)</f>
        <v>0</v>
      </c>
      <c r="BJ157" s="14" t="s">
        <v>80</v>
      </c>
      <c r="BK157" s="110">
        <f>L157*K157</f>
        <v>0</v>
      </c>
    </row>
    <row r="158" spans="2:65" s="1" customFormat="1" ht="22.35" customHeight="1" x14ac:dyDescent="0.3">
      <c r="B158" s="31"/>
      <c r="C158" s="173" t="s">
        <v>3</v>
      </c>
      <c r="D158" s="173" t="s">
        <v>217</v>
      </c>
      <c r="E158" s="174" t="s">
        <v>3</v>
      </c>
      <c r="F158" s="231" t="s">
        <v>3</v>
      </c>
      <c r="G158" s="232"/>
      <c r="H158" s="232"/>
      <c r="I158" s="232"/>
      <c r="J158" s="175" t="s">
        <v>3</v>
      </c>
      <c r="K158" s="172"/>
      <c r="L158" s="233"/>
      <c r="M158" s="234"/>
      <c r="N158" s="235">
        <f t="shared" si="15"/>
        <v>0</v>
      </c>
      <c r="O158" s="234"/>
      <c r="P158" s="234"/>
      <c r="Q158" s="234"/>
      <c r="R158" s="33"/>
      <c r="T158" s="165" t="s">
        <v>3</v>
      </c>
      <c r="U158" s="176" t="s">
        <v>36</v>
      </c>
      <c r="V158" s="52"/>
      <c r="W158" s="52"/>
      <c r="X158" s="52"/>
      <c r="Y158" s="52"/>
      <c r="Z158" s="52"/>
      <c r="AA158" s="54"/>
      <c r="AT158" s="14" t="s">
        <v>875</v>
      </c>
      <c r="AU158" s="14" t="s">
        <v>76</v>
      </c>
      <c r="AY158" s="14" t="s">
        <v>875</v>
      </c>
      <c r="BE158" s="110">
        <f>IF(U158="základná",N158,0)</f>
        <v>0</v>
      </c>
      <c r="BF158" s="110">
        <f>IF(U158="znížená",N158,0)</f>
        <v>0</v>
      </c>
      <c r="BG158" s="110">
        <f>IF(U158="zákl. prenesená",N158,0)</f>
        <v>0</v>
      </c>
      <c r="BH158" s="110">
        <f>IF(U158="zníž. prenesená",N158,0)</f>
        <v>0</v>
      </c>
      <c r="BI158" s="110">
        <f>IF(U158="nulová",N158,0)</f>
        <v>0</v>
      </c>
      <c r="BJ158" s="14" t="s">
        <v>80</v>
      </c>
      <c r="BK158" s="110">
        <f>L158*K158</f>
        <v>0</v>
      </c>
    </row>
    <row r="159" spans="2:65" s="1" customFormat="1" ht="6.95" customHeight="1" x14ac:dyDescent="0.3"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</sheetData>
  <mergeCells count="16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H1:K1"/>
    <mergeCell ref="S2:AC2"/>
    <mergeCell ref="F157:I157"/>
    <mergeCell ref="L157:M157"/>
    <mergeCell ref="N157:Q157"/>
    <mergeCell ref="F158:I158"/>
    <mergeCell ref="L158:M158"/>
    <mergeCell ref="N158:Q158"/>
    <mergeCell ref="N124:Q124"/>
    <mergeCell ref="N125:Q125"/>
    <mergeCell ref="N126:Q126"/>
    <mergeCell ref="N128:Q128"/>
    <mergeCell ref="N134:Q134"/>
    <mergeCell ref="N144:Q144"/>
    <mergeCell ref="N147:Q147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</mergeCells>
  <dataValidations count="2">
    <dataValidation type="list" allowBlank="1" showInputMessage="1" showErrorMessage="1" error="Povolené sú hodnoty K a M." sqref="D154:D159">
      <formula1>"K,M"</formula1>
    </dataValidation>
    <dataValidation type="list" allowBlank="1" showInputMessage="1" showErrorMessage="1" error="Povolené sú hodnoty základná, znížená, nulová." sqref="U154:U159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6"/>
  <sheetViews>
    <sheetView showGridLines="0" workbookViewId="0">
      <pane ySplit="1" topLeftCell="A246" activePane="bottomLeft" state="frozen"/>
      <selection pane="bottomLeft" activeCell="E126" sqref="E126:E25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88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ht="25.35" customHeight="1" x14ac:dyDescent="0.3">
      <c r="B8" s="18"/>
      <c r="C8" s="19"/>
      <c r="D8" s="26" t="s">
        <v>158</v>
      </c>
      <c r="E8" s="19"/>
      <c r="F8" s="262" t="s">
        <v>159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9"/>
      <c r="R8" s="20"/>
    </row>
    <row r="9" spans="1:66" s="1" customFormat="1" ht="32.85" customHeight="1" x14ac:dyDescent="0.3">
      <c r="B9" s="31"/>
      <c r="C9" s="32"/>
      <c r="D9" s="25" t="s">
        <v>160</v>
      </c>
      <c r="E9" s="32"/>
      <c r="F9" s="223" t="s">
        <v>876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32"/>
      <c r="R9" s="33"/>
    </row>
    <row r="10" spans="1:66" s="1" customFormat="1" ht="14.45" customHeight="1" x14ac:dyDescent="0.3">
      <c r="B10" s="31"/>
      <c r="C10" s="32"/>
      <c r="D10" s="26" t="s">
        <v>16</v>
      </c>
      <c r="E10" s="32"/>
      <c r="F10" s="24" t="s">
        <v>3</v>
      </c>
      <c r="G10" s="32"/>
      <c r="H10" s="32"/>
      <c r="I10" s="32"/>
      <c r="J10" s="32"/>
      <c r="K10" s="32"/>
      <c r="L10" s="32"/>
      <c r="M10" s="26" t="s">
        <v>17</v>
      </c>
      <c r="N10" s="32"/>
      <c r="O10" s="24" t="s">
        <v>3</v>
      </c>
      <c r="P10" s="32"/>
      <c r="Q10" s="32"/>
      <c r="R10" s="33"/>
    </row>
    <row r="11" spans="1:66" s="1" customFormat="1" ht="14.45" customHeight="1" x14ac:dyDescent="0.3">
      <c r="B11" s="31"/>
      <c r="C11" s="32"/>
      <c r="D11" s="26" t="s">
        <v>18</v>
      </c>
      <c r="E11" s="32"/>
      <c r="F11" s="24" t="s">
        <v>19</v>
      </c>
      <c r="G11" s="32"/>
      <c r="H11" s="32"/>
      <c r="I11" s="32"/>
      <c r="J11" s="32"/>
      <c r="K11" s="32"/>
      <c r="L11" s="32"/>
      <c r="M11" s="26" t="s">
        <v>20</v>
      </c>
      <c r="N11" s="32"/>
      <c r="O11" s="269" t="str">
        <f>'Rekapitulácia stavby'!AN8</f>
        <v>28.2.2017</v>
      </c>
      <c r="P11" s="185"/>
      <c r="Q11" s="32"/>
      <c r="R11" s="33"/>
    </row>
    <row r="12" spans="1:66" s="1" customFormat="1" ht="10.9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 x14ac:dyDescent="0.3">
      <c r="B13" s="31"/>
      <c r="C13" s="32"/>
      <c r="D13" s="26" t="s">
        <v>22</v>
      </c>
      <c r="E13" s="32"/>
      <c r="F13" s="32"/>
      <c r="G13" s="32"/>
      <c r="H13" s="32"/>
      <c r="I13" s="32"/>
      <c r="J13" s="32"/>
      <c r="K13" s="32"/>
      <c r="L13" s="32"/>
      <c r="M13" s="26" t="s">
        <v>23</v>
      </c>
      <c r="N13" s="32"/>
      <c r="O13" s="222" t="str">
        <f>IF('Rekapitulácia stavby'!AN10="","",'Rekapitulácia stavby'!AN10)</f>
        <v/>
      </c>
      <c r="P13" s="185"/>
      <c r="Q13" s="32"/>
      <c r="R13" s="33"/>
    </row>
    <row r="14" spans="1:66" s="1" customFormat="1" ht="18" customHeight="1" x14ac:dyDescent="0.3">
      <c r="B14" s="31"/>
      <c r="C14" s="32"/>
      <c r="D14" s="32"/>
      <c r="E14" s="24" t="str">
        <f>IF('Rekapitulácia stavby'!E11="","",'Rekapitulácia stavby'!E11)</f>
        <v xml:space="preserve"> </v>
      </c>
      <c r="F14" s="32"/>
      <c r="G14" s="32"/>
      <c r="H14" s="32"/>
      <c r="I14" s="32"/>
      <c r="J14" s="32"/>
      <c r="K14" s="32"/>
      <c r="L14" s="32"/>
      <c r="M14" s="26" t="s">
        <v>24</v>
      </c>
      <c r="N14" s="32"/>
      <c r="O14" s="222" t="str">
        <f>IF('Rekapitulácia stavby'!AN11="","",'Rekapitulácia stavby'!AN11)</f>
        <v/>
      </c>
      <c r="P14" s="185"/>
      <c r="Q14" s="32"/>
      <c r="R14" s="33"/>
    </row>
    <row r="15" spans="1:66" s="1" customFormat="1" ht="6.95" customHeigh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 x14ac:dyDescent="0.3">
      <c r="B16" s="31"/>
      <c r="C16" s="32"/>
      <c r="D16" s="26" t="s">
        <v>25</v>
      </c>
      <c r="E16" s="32"/>
      <c r="F16" s="32"/>
      <c r="G16" s="32"/>
      <c r="H16" s="32"/>
      <c r="I16" s="32"/>
      <c r="J16" s="32"/>
      <c r="K16" s="32"/>
      <c r="L16" s="32"/>
      <c r="M16" s="26" t="s">
        <v>23</v>
      </c>
      <c r="N16" s="32"/>
      <c r="O16" s="270" t="str">
        <f>IF('Rekapitulácia stavby'!AN13="","",'Rekapitulácia stavby'!AN13)</f>
        <v>Vyplň údaj</v>
      </c>
      <c r="P16" s="185"/>
      <c r="Q16" s="32"/>
      <c r="R16" s="33"/>
    </row>
    <row r="17" spans="2:18" s="1" customFormat="1" ht="18" customHeight="1" x14ac:dyDescent="0.3">
      <c r="B17" s="31"/>
      <c r="C17" s="32"/>
      <c r="D17" s="32"/>
      <c r="E17" s="270" t="str">
        <f>IF('Rekapitulácia stavby'!E14="","",'Rekapitulácia stavby'!E14)</f>
        <v>Vyplň údaj</v>
      </c>
      <c r="F17" s="185"/>
      <c r="G17" s="185"/>
      <c r="H17" s="185"/>
      <c r="I17" s="185"/>
      <c r="J17" s="185"/>
      <c r="K17" s="185"/>
      <c r="L17" s="185"/>
      <c r="M17" s="26" t="s">
        <v>24</v>
      </c>
      <c r="N17" s="32"/>
      <c r="O17" s="270" t="str">
        <f>IF('Rekapitulácia stavby'!AN14="","",'Rekapitulácia stavby'!AN14)</f>
        <v>Vyplň údaj</v>
      </c>
      <c r="P17" s="185"/>
      <c r="Q17" s="32"/>
      <c r="R17" s="33"/>
    </row>
    <row r="18" spans="2:18" s="1" customFormat="1" ht="6.9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 x14ac:dyDescent="0.3">
      <c r="B19" s="31"/>
      <c r="C19" s="32"/>
      <c r="D19" s="26" t="s">
        <v>27</v>
      </c>
      <c r="E19" s="32"/>
      <c r="F19" s="32"/>
      <c r="G19" s="32"/>
      <c r="H19" s="32"/>
      <c r="I19" s="32"/>
      <c r="J19" s="32"/>
      <c r="K19" s="32"/>
      <c r="L19" s="32"/>
      <c r="M19" s="26" t="s">
        <v>23</v>
      </c>
      <c r="N19" s="32"/>
      <c r="O19" s="222" t="str">
        <f>IF('Rekapitulácia stavby'!AN16="","",'Rekapitulácia stavby'!AN16)</f>
        <v/>
      </c>
      <c r="P19" s="185"/>
      <c r="Q19" s="32"/>
      <c r="R19" s="33"/>
    </row>
    <row r="20" spans="2:18" s="1" customFormat="1" ht="18" customHeight="1" x14ac:dyDescent="0.3">
      <c r="B20" s="31"/>
      <c r="C20" s="32"/>
      <c r="D20" s="32"/>
      <c r="E20" s="24" t="str">
        <f>IF('Rekapitulácia stavby'!E17="","",'Rekapitulácia stavby'!E17)</f>
        <v xml:space="preserve"> </v>
      </c>
      <c r="F20" s="32"/>
      <c r="G20" s="32"/>
      <c r="H20" s="32"/>
      <c r="I20" s="32"/>
      <c r="J20" s="32"/>
      <c r="K20" s="32"/>
      <c r="L20" s="32"/>
      <c r="M20" s="26" t="s">
        <v>24</v>
      </c>
      <c r="N20" s="32"/>
      <c r="O20" s="222" t="str">
        <f>IF('Rekapitulácia stavby'!AN17="","",'Rekapitulácia stavby'!AN17)</f>
        <v/>
      </c>
      <c r="P20" s="185"/>
      <c r="Q20" s="32"/>
      <c r="R20" s="33"/>
    </row>
    <row r="21" spans="2:18" s="1" customFormat="1" ht="6.95" customHeight="1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 x14ac:dyDescent="0.3">
      <c r="B22" s="31"/>
      <c r="C22" s="32"/>
      <c r="D22" s="26" t="s">
        <v>28</v>
      </c>
      <c r="E22" s="32"/>
      <c r="F22" s="32"/>
      <c r="G22" s="32"/>
      <c r="H22" s="32"/>
      <c r="I22" s="32"/>
      <c r="J22" s="32"/>
      <c r="K22" s="32"/>
      <c r="L22" s="32"/>
      <c r="M22" s="26" t="s">
        <v>23</v>
      </c>
      <c r="N22" s="32"/>
      <c r="O22" s="222" t="str">
        <f>IF('Rekapitulácia stavby'!AN19="","",'Rekapitulácia stavby'!AN19)</f>
        <v/>
      </c>
      <c r="P22" s="185"/>
      <c r="Q22" s="32"/>
      <c r="R22" s="33"/>
    </row>
    <row r="23" spans="2:18" s="1" customFormat="1" ht="18" customHeight="1" x14ac:dyDescent="0.3">
      <c r="B23" s="31"/>
      <c r="C23" s="32"/>
      <c r="D23" s="32"/>
      <c r="E23" s="24" t="str">
        <f>IF('Rekapitulácia stavby'!E20="","",'Rekapitulácia stavby'!E20)</f>
        <v xml:space="preserve"> </v>
      </c>
      <c r="F23" s="32"/>
      <c r="G23" s="32"/>
      <c r="H23" s="32"/>
      <c r="I23" s="32"/>
      <c r="J23" s="32"/>
      <c r="K23" s="32"/>
      <c r="L23" s="32"/>
      <c r="M23" s="26" t="s">
        <v>24</v>
      </c>
      <c r="N23" s="32"/>
      <c r="O23" s="222" t="str">
        <f>IF('Rekapitulácia stavby'!AN20="","",'Rekapitulácia stavby'!AN20)</f>
        <v/>
      </c>
      <c r="P23" s="185"/>
      <c r="Q23" s="32"/>
      <c r="R23" s="33"/>
    </row>
    <row r="24" spans="2:18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14.45" customHeight="1" x14ac:dyDescent="0.3">
      <c r="B25" s="31"/>
      <c r="C25" s="32"/>
      <c r="D25" s="26" t="s">
        <v>29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22.5" customHeight="1" x14ac:dyDescent="0.3">
      <c r="B26" s="31"/>
      <c r="C26" s="32"/>
      <c r="D26" s="32"/>
      <c r="E26" s="225" t="s">
        <v>3</v>
      </c>
      <c r="F26" s="185"/>
      <c r="G26" s="185"/>
      <c r="H26" s="185"/>
      <c r="I26" s="185"/>
      <c r="J26" s="185"/>
      <c r="K26" s="185"/>
      <c r="L26" s="185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2:18" s="1" customFormat="1" ht="6.95" customHeight="1" x14ac:dyDescent="0.3">
      <c r="B28" s="31"/>
      <c r="C28" s="3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2"/>
      <c r="R28" s="33"/>
    </row>
    <row r="29" spans="2:18" s="1" customFormat="1" ht="14.45" customHeight="1" x14ac:dyDescent="0.3">
      <c r="B29" s="31"/>
      <c r="C29" s="32"/>
      <c r="D29" s="117" t="s">
        <v>162</v>
      </c>
      <c r="E29" s="32"/>
      <c r="F29" s="32"/>
      <c r="G29" s="32"/>
      <c r="H29" s="32"/>
      <c r="I29" s="32"/>
      <c r="J29" s="32"/>
      <c r="K29" s="32"/>
      <c r="L29" s="32"/>
      <c r="M29" s="226">
        <f>N90</f>
        <v>0</v>
      </c>
      <c r="N29" s="185"/>
      <c r="O29" s="185"/>
      <c r="P29" s="185"/>
      <c r="Q29" s="32"/>
      <c r="R29" s="33"/>
    </row>
    <row r="30" spans="2:18" s="1" customFormat="1" ht="14.45" customHeight="1" x14ac:dyDescent="0.3">
      <c r="B30" s="31"/>
      <c r="C30" s="32"/>
      <c r="D30" s="30" t="s">
        <v>149</v>
      </c>
      <c r="E30" s="32"/>
      <c r="F30" s="32"/>
      <c r="G30" s="32"/>
      <c r="H30" s="32"/>
      <c r="I30" s="32"/>
      <c r="J30" s="32"/>
      <c r="K30" s="32"/>
      <c r="L30" s="32"/>
      <c r="M30" s="226">
        <f>N96</f>
        <v>0</v>
      </c>
      <c r="N30" s="185"/>
      <c r="O30" s="185"/>
      <c r="P30" s="185"/>
      <c r="Q30" s="32"/>
      <c r="R30" s="33"/>
    </row>
    <row r="31" spans="2:18" s="1" customFormat="1" ht="6.95" customHeight="1" x14ac:dyDescent="0.3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2:18" s="1" customFormat="1" ht="25.35" customHeight="1" x14ac:dyDescent="0.3">
      <c r="B32" s="31"/>
      <c r="C32" s="32"/>
      <c r="D32" s="118" t="s">
        <v>32</v>
      </c>
      <c r="E32" s="32"/>
      <c r="F32" s="32"/>
      <c r="G32" s="32"/>
      <c r="H32" s="32"/>
      <c r="I32" s="32"/>
      <c r="J32" s="32"/>
      <c r="K32" s="32"/>
      <c r="L32" s="32"/>
      <c r="M32" s="266">
        <f>ROUND(M29+M30,2)</f>
        <v>0</v>
      </c>
      <c r="N32" s="185"/>
      <c r="O32" s="185"/>
      <c r="P32" s="185"/>
      <c r="Q32" s="32"/>
      <c r="R32" s="33"/>
    </row>
    <row r="33" spans="2:18" s="1" customFormat="1" ht="6.95" customHeight="1" x14ac:dyDescent="0.3">
      <c r="B33" s="31"/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2"/>
      <c r="R33" s="33"/>
    </row>
    <row r="34" spans="2:18" s="1" customFormat="1" ht="14.45" customHeight="1" x14ac:dyDescent="0.3">
      <c r="B34" s="31"/>
      <c r="C34" s="32"/>
      <c r="D34" s="38" t="s">
        <v>33</v>
      </c>
      <c r="E34" s="38" t="s">
        <v>34</v>
      </c>
      <c r="F34" s="39">
        <v>0.2</v>
      </c>
      <c r="G34" s="119" t="s">
        <v>35</v>
      </c>
      <c r="H34" s="267">
        <f>ROUND((((SUM(BE96:BE103)+SUM(BE123:BE249))+SUM(BE251:BE255))),2)</f>
        <v>0</v>
      </c>
      <c r="I34" s="185"/>
      <c r="J34" s="185"/>
      <c r="K34" s="32"/>
      <c r="L34" s="32"/>
      <c r="M34" s="267">
        <f>ROUND(((ROUND((SUM(BE96:BE103)+SUM(BE123:BE249)), 2)*F34)+SUM(BE251:BE255)*F34),2)</f>
        <v>0</v>
      </c>
      <c r="N34" s="185"/>
      <c r="O34" s="185"/>
      <c r="P34" s="185"/>
      <c r="Q34" s="32"/>
      <c r="R34" s="33"/>
    </row>
    <row r="35" spans="2:18" s="1" customFormat="1" ht="14.45" customHeight="1" x14ac:dyDescent="0.3">
      <c r="B35" s="31"/>
      <c r="C35" s="32"/>
      <c r="D35" s="32"/>
      <c r="E35" s="38" t="s">
        <v>36</v>
      </c>
      <c r="F35" s="39">
        <v>0.2</v>
      </c>
      <c r="G35" s="119" t="s">
        <v>35</v>
      </c>
      <c r="H35" s="267">
        <f>ROUND((((SUM(BF96:BF103)+SUM(BF123:BF249))+SUM(BF251:BF255))),2)</f>
        <v>0</v>
      </c>
      <c r="I35" s="185"/>
      <c r="J35" s="185"/>
      <c r="K35" s="32"/>
      <c r="L35" s="32"/>
      <c r="M35" s="267">
        <f>ROUND(((ROUND((SUM(BF96:BF103)+SUM(BF123:BF249)), 2)*F35)+SUM(BF251:BF255)*F35),2)</f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37</v>
      </c>
      <c r="F36" s="39">
        <v>0.2</v>
      </c>
      <c r="G36" s="119" t="s">
        <v>35</v>
      </c>
      <c r="H36" s="267">
        <f>ROUND((((SUM(BG96:BG103)+SUM(BG123:BG249))+SUM(BG251:BG255))),2)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38</v>
      </c>
      <c r="F37" s="39">
        <v>0.2</v>
      </c>
      <c r="G37" s="119" t="s">
        <v>35</v>
      </c>
      <c r="H37" s="267">
        <f>ROUND((((SUM(BH96:BH103)+SUM(BH123:BH249))+SUM(BH251:BH255))),2)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14.45" hidden="1" customHeight="1" x14ac:dyDescent="0.3">
      <c r="B38" s="31"/>
      <c r="C38" s="32"/>
      <c r="D38" s="32"/>
      <c r="E38" s="38" t="s">
        <v>39</v>
      </c>
      <c r="F38" s="39">
        <v>0</v>
      </c>
      <c r="G38" s="119" t="s">
        <v>35</v>
      </c>
      <c r="H38" s="267">
        <f>ROUND((((SUM(BI96:BI103)+SUM(BI123:BI249))+SUM(BI251:BI255))),2)</f>
        <v>0</v>
      </c>
      <c r="I38" s="185"/>
      <c r="J38" s="185"/>
      <c r="K38" s="32"/>
      <c r="L38" s="32"/>
      <c r="M38" s="267">
        <v>0</v>
      </c>
      <c r="N38" s="185"/>
      <c r="O38" s="185"/>
      <c r="P38" s="185"/>
      <c r="Q38" s="32"/>
      <c r="R38" s="33"/>
    </row>
    <row r="39" spans="2:18" s="1" customFormat="1" ht="6.9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25.35" customHeight="1" x14ac:dyDescent="0.3">
      <c r="B40" s="31"/>
      <c r="C40" s="116"/>
      <c r="D40" s="120" t="s">
        <v>40</v>
      </c>
      <c r="E40" s="72"/>
      <c r="F40" s="72"/>
      <c r="G40" s="121" t="s">
        <v>41</v>
      </c>
      <c r="H40" s="122" t="s">
        <v>42</v>
      </c>
      <c r="I40" s="72"/>
      <c r="J40" s="72"/>
      <c r="K40" s="72"/>
      <c r="L40" s="268">
        <f>SUM(M32:M38)</f>
        <v>0</v>
      </c>
      <c r="M40" s="195"/>
      <c r="N40" s="195"/>
      <c r="O40" s="195"/>
      <c r="P40" s="197"/>
      <c r="Q40" s="116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1" customFormat="1" ht="14.45" customHeight="1" x14ac:dyDescent="0.3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ht="30" customHeight="1" x14ac:dyDescent="0.3">
      <c r="B80" s="18"/>
      <c r="C80" s="26" t="s">
        <v>158</v>
      </c>
      <c r="D80" s="19"/>
      <c r="E80" s="19"/>
      <c r="F80" s="262" t="s">
        <v>159</v>
      </c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19"/>
      <c r="R80" s="20"/>
    </row>
    <row r="81" spans="2:47" s="1" customFormat="1" ht="36.950000000000003" customHeight="1" x14ac:dyDescent="0.3">
      <c r="B81" s="31"/>
      <c r="C81" s="65" t="s">
        <v>160</v>
      </c>
      <c r="D81" s="32"/>
      <c r="E81" s="32"/>
      <c r="F81" s="210" t="str">
        <f>F9</f>
        <v xml:space="preserve">1b - SO 101 Elektroinštalácia, bleskozvod </v>
      </c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32"/>
      <c r="R81" s="33"/>
    </row>
    <row r="82" spans="2:47" s="1" customFormat="1" ht="6.95" customHeight="1" x14ac:dyDescent="0.3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8" customHeight="1" x14ac:dyDescent="0.3">
      <c r="B83" s="31"/>
      <c r="C83" s="26" t="s">
        <v>18</v>
      </c>
      <c r="D83" s="32"/>
      <c r="E83" s="32"/>
      <c r="F83" s="24" t="str">
        <f>F11</f>
        <v xml:space="preserve"> </v>
      </c>
      <c r="G83" s="32"/>
      <c r="H83" s="32"/>
      <c r="I83" s="32"/>
      <c r="J83" s="32"/>
      <c r="K83" s="26" t="s">
        <v>20</v>
      </c>
      <c r="L83" s="32"/>
      <c r="M83" s="255" t="str">
        <f>IF(O11="","",O11)</f>
        <v>28.2.2017</v>
      </c>
      <c r="N83" s="185"/>
      <c r="O83" s="185"/>
      <c r="P83" s="185"/>
      <c r="Q83" s="32"/>
      <c r="R83" s="33"/>
    </row>
    <row r="84" spans="2:47" s="1" customFormat="1" ht="6.95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15" x14ac:dyDescent="0.3">
      <c r="B85" s="31"/>
      <c r="C85" s="26" t="s">
        <v>22</v>
      </c>
      <c r="D85" s="32"/>
      <c r="E85" s="32"/>
      <c r="F85" s="24" t="str">
        <f>E14</f>
        <v xml:space="preserve"> </v>
      </c>
      <c r="G85" s="32"/>
      <c r="H85" s="32"/>
      <c r="I85" s="32"/>
      <c r="J85" s="32"/>
      <c r="K85" s="26" t="s">
        <v>27</v>
      </c>
      <c r="L85" s="32"/>
      <c r="M85" s="222" t="str">
        <f>E20</f>
        <v xml:space="preserve"> </v>
      </c>
      <c r="N85" s="185"/>
      <c r="O85" s="185"/>
      <c r="P85" s="185"/>
      <c r="Q85" s="185"/>
      <c r="R85" s="33"/>
    </row>
    <row r="86" spans="2:47" s="1" customFormat="1" ht="14.45" customHeight="1" x14ac:dyDescent="0.3">
      <c r="B86" s="31"/>
      <c r="C86" s="26" t="s">
        <v>25</v>
      </c>
      <c r="D86" s="32"/>
      <c r="E86" s="32"/>
      <c r="F86" s="24" t="str">
        <f>IF(E17="","",E17)</f>
        <v>Vyplň údaj</v>
      </c>
      <c r="G86" s="32"/>
      <c r="H86" s="32"/>
      <c r="I86" s="32"/>
      <c r="J86" s="32"/>
      <c r="K86" s="26" t="s">
        <v>28</v>
      </c>
      <c r="L86" s="32"/>
      <c r="M86" s="222" t="str">
        <f>E23</f>
        <v xml:space="preserve"> </v>
      </c>
      <c r="N86" s="185"/>
      <c r="O86" s="185"/>
      <c r="P86" s="185"/>
      <c r="Q86" s="185"/>
      <c r="R86" s="33"/>
    </row>
    <row r="87" spans="2:47" s="1" customFormat="1" ht="10.35" customHeight="1" x14ac:dyDescent="0.3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">
      <c r="B88" s="31"/>
      <c r="C88" s="265" t="s">
        <v>164</v>
      </c>
      <c r="D88" s="261"/>
      <c r="E88" s="261"/>
      <c r="F88" s="261"/>
      <c r="G88" s="261"/>
      <c r="H88" s="116"/>
      <c r="I88" s="116"/>
      <c r="J88" s="116"/>
      <c r="K88" s="116"/>
      <c r="L88" s="116"/>
      <c r="M88" s="116"/>
      <c r="N88" s="265" t="s">
        <v>165</v>
      </c>
      <c r="O88" s="185"/>
      <c r="P88" s="185"/>
      <c r="Q88" s="185"/>
      <c r="R88" s="33"/>
    </row>
    <row r="89" spans="2:47" s="1" customFormat="1" ht="10.35" customHeight="1" x14ac:dyDescent="0.3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2:47" s="1" customFormat="1" ht="29.25" customHeight="1" x14ac:dyDescent="0.3">
      <c r="B90" s="31"/>
      <c r="C90" s="123" t="s">
        <v>166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89">
        <f>N123</f>
        <v>0</v>
      </c>
      <c r="O90" s="185"/>
      <c r="P90" s="185"/>
      <c r="Q90" s="185"/>
      <c r="R90" s="33"/>
      <c r="AU90" s="14" t="s">
        <v>167</v>
      </c>
    </row>
    <row r="91" spans="2:47" s="7" customFormat="1" ht="24.95" customHeight="1" x14ac:dyDescent="0.3">
      <c r="B91" s="124"/>
      <c r="C91" s="125"/>
      <c r="D91" s="126" t="s">
        <v>877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9">
        <f>N124</f>
        <v>0</v>
      </c>
      <c r="O91" s="263"/>
      <c r="P91" s="263"/>
      <c r="Q91" s="263"/>
      <c r="R91" s="127"/>
    </row>
    <row r="92" spans="2:47" s="8" customFormat="1" ht="19.899999999999999" customHeight="1" x14ac:dyDescent="0.3">
      <c r="B92" s="128"/>
      <c r="C92" s="95"/>
      <c r="D92" s="106" t="s">
        <v>878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N125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879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N246</f>
        <v>0</v>
      </c>
      <c r="O93" s="191"/>
      <c r="P93" s="191"/>
      <c r="Q93" s="191"/>
      <c r="R93" s="129"/>
    </row>
    <row r="94" spans="2:47" s="7" customFormat="1" ht="21.75" customHeight="1" x14ac:dyDescent="0.35">
      <c r="B94" s="124"/>
      <c r="C94" s="125"/>
      <c r="D94" s="126" t="s">
        <v>193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8">
        <f>N250</f>
        <v>0</v>
      </c>
      <c r="O94" s="263"/>
      <c r="P94" s="263"/>
      <c r="Q94" s="263"/>
      <c r="R94" s="127"/>
    </row>
    <row r="95" spans="2:47" s="1" customFormat="1" ht="21.75" customHeight="1" x14ac:dyDescent="0.3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 x14ac:dyDescent="0.3">
      <c r="B96" s="31"/>
      <c r="C96" s="123" t="s">
        <v>194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64">
        <f>ROUND(N97+N98+N99+N100+N101+N102,2)</f>
        <v>0</v>
      </c>
      <c r="O96" s="185"/>
      <c r="P96" s="185"/>
      <c r="Q96" s="185"/>
      <c r="R96" s="33"/>
      <c r="T96" s="130"/>
      <c r="U96" s="131" t="s">
        <v>33</v>
      </c>
    </row>
    <row r="97" spans="2:65" s="1" customFormat="1" ht="18" customHeight="1" x14ac:dyDescent="0.3">
      <c r="B97" s="132"/>
      <c r="C97" s="133"/>
      <c r="D97" s="184" t="s">
        <v>195</v>
      </c>
      <c r="E97" s="260"/>
      <c r="F97" s="260"/>
      <c r="G97" s="260"/>
      <c r="H97" s="260"/>
      <c r="I97" s="133"/>
      <c r="J97" s="133"/>
      <c r="K97" s="133"/>
      <c r="L97" s="133"/>
      <c r="M97" s="133"/>
      <c r="N97" s="186">
        <f>ROUND(N90*T97,2)</f>
        <v>0</v>
      </c>
      <c r="O97" s="260"/>
      <c r="P97" s="260"/>
      <c r="Q97" s="260"/>
      <c r="R97" s="134"/>
      <c r="S97" s="133"/>
      <c r="T97" s="135"/>
      <c r="U97" s="136" t="s">
        <v>36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140</v>
      </c>
      <c r="AZ97" s="137"/>
      <c r="BA97" s="137"/>
      <c r="BB97" s="137"/>
      <c r="BC97" s="137"/>
      <c r="BD97" s="137"/>
      <c r="BE97" s="139">
        <f t="shared" ref="BE97:BE102" si="0">IF(U97="základná",N97,0)</f>
        <v>0</v>
      </c>
      <c r="BF97" s="139">
        <f t="shared" ref="BF97:BF102" si="1">IF(U97="znížená",N97,0)</f>
        <v>0</v>
      </c>
      <c r="BG97" s="139">
        <f t="shared" ref="BG97:BG102" si="2">IF(U97="zákl. prenesená",N97,0)</f>
        <v>0</v>
      </c>
      <c r="BH97" s="139">
        <f t="shared" ref="BH97:BH102" si="3">IF(U97="zníž. prenesená",N97,0)</f>
        <v>0</v>
      </c>
      <c r="BI97" s="139">
        <f t="shared" ref="BI97:BI102" si="4">IF(U97="nulová",N97,0)</f>
        <v>0</v>
      </c>
      <c r="BJ97" s="138" t="s">
        <v>80</v>
      </c>
      <c r="BK97" s="137"/>
      <c r="BL97" s="137"/>
      <c r="BM97" s="137"/>
    </row>
    <row r="98" spans="2:65" s="1" customFormat="1" ht="18" customHeight="1" x14ac:dyDescent="0.3">
      <c r="B98" s="132"/>
      <c r="C98" s="133"/>
      <c r="D98" s="184" t="s">
        <v>196</v>
      </c>
      <c r="E98" s="260"/>
      <c r="F98" s="260"/>
      <c r="G98" s="260"/>
      <c r="H98" s="260"/>
      <c r="I98" s="133"/>
      <c r="J98" s="133"/>
      <c r="K98" s="133"/>
      <c r="L98" s="133"/>
      <c r="M98" s="133"/>
      <c r="N98" s="186">
        <f>ROUND(N90*T98,2)</f>
        <v>0</v>
      </c>
      <c r="O98" s="260"/>
      <c r="P98" s="260"/>
      <c r="Q98" s="260"/>
      <c r="R98" s="134"/>
      <c r="S98" s="133"/>
      <c r="T98" s="135"/>
      <c r="U98" s="136" t="s">
        <v>36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140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80</v>
      </c>
      <c r="BK98" s="137"/>
      <c r="BL98" s="137"/>
      <c r="BM98" s="137"/>
    </row>
    <row r="99" spans="2:65" s="1" customFormat="1" ht="18" customHeight="1" x14ac:dyDescent="0.3">
      <c r="B99" s="132"/>
      <c r="C99" s="133"/>
      <c r="D99" s="184" t="s">
        <v>197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ROUND(N90*T99,2)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198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ROUND(N90*T100,2)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84" t="s">
        <v>199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ROUND(N90*T101,2)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40" t="s">
        <v>200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86">
        <f>ROUND(N90*T102,2)</f>
        <v>0</v>
      </c>
      <c r="O102" s="260"/>
      <c r="P102" s="260"/>
      <c r="Q102" s="260"/>
      <c r="R102" s="134"/>
      <c r="S102" s="133"/>
      <c r="T102" s="141"/>
      <c r="U102" s="142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201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x14ac:dyDescent="0.3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65" s="1" customFormat="1" ht="29.25" customHeight="1" x14ac:dyDescent="0.3">
      <c r="B104" s="31"/>
      <c r="C104" s="115" t="s">
        <v>153</v>
      </c>
      <c r="D104" s="116"/>
      <c r="E104" s="116"/>
      <c r="F104" s="116"/>
      <c r="G104" s="116"/>
      <c r="H104" s="116"/>
      <c r="I104" s="116"/>
      <c r="J104" s="116"/>
      <c r="K104" s="116"/>
      <c r="L104" s="190">
        <f>ROUND(SUM(N90+N96),2)</f>
        <v>0</v>
      </c>
      <c r="M104" s="261"/>
      <c r="N104" s="261"/>
      <c r="O104" s="261"/>
      <c r="P104" s="261"/>
      <c r="Q104" s="261"/>
      <c r="R104" s="33"/>
    </row>
    <row r="105" spans="2:65" s="1" customFormat="1" ht="6.95" customHeight="1" x14ac:dyDescent="0.3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</row>
    <row r="109" spans="2:65" s="1" customFormat="1" ht="6.95" customHeight="1" x14ac:dyDescent="0.3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spans="2:65" s="1" customFormat="1" ht="36.950000000000003" customHeight="1" x14ac:dyDescent="0.3">
      <c r="B110" s="31"/>
      <c r="C110" s="209" t="s">
        <v>202</v>
      </c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33"/>
    </row>
    <row r="111" spans="2:65" s="1" customFormat="1" ht="6.95" customHeight="1" x14ac:dyDescent="0.3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65" s="1" customFormat="1" ht="30" customHeight="1" x14ac:dyDescent="0.3">
      <c r="B112" s="31"/>
      <c r="C112" s="26" t="s">
        <v>15</v>
      </c>
      <c r="D112" s="32"/>
      <c r="E112" s="32"/>
      <c r="F112" s="262" t="str">
        <f>F6</f>
        <v>Cintorín Nitra-Chrenova</v>
      </c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32"/>
      <c r="R112" s="33"/>
    </row>
    <row r="113" spans="2:65" ht="30" customHeight="1" x14ac:dyDescent="0.3">
      <c r="B113" s="18"/>
      <c r="C113" s="26" t="s">
        <v>156</v>
      </c>
      <c r="D113" s="19"/>
      <c r="E113" s="19"/>
      <c r="F113" s="262" t="s">
        <v>157</v>
      </c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19"/>
      <c r="R113" s="20"/>
    </row>
    <row r="114" spans="2:65" ht="30" customHeight="1" x14ac:dyDescent="0.3">
      <c r="B114" s="18"/>
      <c r="C114" s="26" t="s">
        <v>158</v>
      </c>
      <c r="D114" s="19"/>
      <c r="E114" s="19"/>
      <c r="F114" s="262" t="s">
        <v>159</v>
      </c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19"/>
      <c r="R114" s="20"/>
    </row>
    <row r="115" spans="2:65" s="1" customFormat="1" ht="36.950000000000003" customHeight="1" x14ac:dyDescent="0.3">
      <c r="B115" s="31"/>
      <c r="C115" s="65" t="s">
        <v>160</v>
      </c>
      <c r="D115" s="32"/>
      <c r="E115" s="32"/>
      <c r="F115" s="210" t="str">
        <f>F9</f>
        <v xml:space="preserve">1b - SO 101 Elektroinštalácia, bleskozvod </v>
      </c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32"/>
      <c r="R115" s="33"/>
    </row>
    <row r="116" spans="2:65" s="1" customFormat="1" ht="6.95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8" customHeight="1" x14ac:dyDescent="0.3">
      <c r="B117" s="31"/>
      <c r="C117" s="26" t="s">
        <v>18</v>
      </c>
      <c r="D117" s="32"/>
      <c r="E117" s="32"/>
      <c r="F117" s="24" t="str">
        <f>F11</f>
        <v xml:space="preserve"> </v>
      </c>
      <c r="G117" s="32"/>
      <c r="H117" s="32"/>
      <c r="I117" s="32"/>
      <c r="J117" s="32"/>
      <c r="K117" s="26" t="s">
        <v>20</v>
      </c>
      <c r="L117" s="32"/>
      <c r="M117" s="255" t="str">
        <f>IF(O11="","",O11)</f>
        <v>28.2.2017</v>
      </c>
      <c r="N117" s="185"/>
      <c r="O117" s="185"/>
      <c r="P117" s="185"/>
      <c r="Q117" s="32"/>
      <c r="R117" s="33"/>
    </row>
    <row r="118" spans="2:65" s="1" customFormat="1" ht="6.95" customHeight="1" x14ac:dyDescent="0.3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5" x14ac:dyDescent="0.3">
      <c r="B119" s="31"/>
      <c r="C119" s="26" t="s">
        <v>22</v>
      </c>
      <c r="D119" s="32"/>
      <c r="E119" s="32"/>
      <c r="F119" s="24" t="str">
        <f>E14</f>
        <v xml:space="preserve"> </v>
      </c>
      <c r="G119" s="32"/>
      <c r="H119" s="32"/>
      <c r="I119" s="32"/>
      <c r="J119" s="32"/>
      <c r="K119" s="26" t="s">
        <v>27</v>
      </c>
      <c r="L119" s="32"/>
      <c r="M119" s="222" t="str">
        <f>E20</f>
        <v xml:space="preserve"> </v>
      </c>
      <c r="N119" s="185"/>
      <c r="O119" s="185"/>
      <c r="P119" s="185"/>
      <c r="Q119" s="185"/>
      <c r="R119" s="33"/>
    </row>
    <row r="120" spans="2:65" s="1" customFormat="1" ht="14.45" customHeight="1" x14ac:dyDescent="0.3">
      <c r="B120" s="31"/>
      <c r="C120" s="26" t="s">
        <v>25</v>
      </c>
      <c r="D120" s="32"/>
      <c r="E120" s="32"/>
      <c r="F120" s="24" t="str">
        <f>IF(E17="","",E17)</f>
        <v>Vyplň údaj</v>
      </c>
      <c r="G120" s="32"/>
      <c r="H120" s="32"/>
      <c r="I120" s="32"/>
      <c r="J120" s="32"/>
      <c r="K120" s="26" t="s">
        <v>28</v>
      </c>
      <c r="L120" s="32"/>
      <c r="M120" s="222" t="str">
        <f>E23</f>
        <v xml:space="preserve"> </v>
      </c>
      <c r="N120" s="185"/>
      <c r="O120" s="185"/>
      <c r="P120" s="185"/>
      <c r="Q120" s="185"/>
      <c r="R120" s="33"/>
    </row>
    <row r="121" spans="2:65" s="1" customFormat="1" ht="10.35" customHeight="1" x14ac:dyDescent="0.3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5" s="9" customFormat="1" ht="29.25" customHeight="1" x14ac:dyDescent="0.3">
      <c r="B122" s="143"/>
      <c r="C122" s="144" t="s">
        <v>203</v>
      </c>
      <c r="D122" s="145" t="s">
        <v>204</v>
      </c>
      <c r="E122" s="145" t="s">
        <v>51</v>
      </c>
      <c r="F122" s="256" t="s">
        <v>205</v>
      </c>
      <c r="G122" s="257"/>
      <c r="H122" s="257"/>
      <c r="I122" s="257"/>
      <c r="J122" s="145" t="s">
        <v>206</v>
      </c>
      <c r="K122" s="145" t="s">
        <v>207</v>
      </c>
      <c r="L122" s="258" t="s">
        <v>208</v>
      </c>
      <c r="M122" s="257"/>
      <c r="N122" s="256" t="s">
        <v>165</v>
      </c>
      <c r="O122" s="257"/>
      <c r="P122" s="257"/>
      <c r="Q122" s="259"/>
      <c r="R122" s="146"/>
      <c r="T122" s="73" t="s">
        <v>209</v>
      </c>
      <c r="U122" s="74" t="s">
        <v>33</v>
      </c>
      <c r="V122" s="74" t="s">
        <v>210</v>
      </c>
      <c r="W122" s="74" t="s">
        <v>211</v>
      </c>
      <c r="X122" s="74" t="s">
        <v>212</v>
      </c>
      <c r="Y122" s="74" t="s">
        <v>213</v>
      </c>
      <c r="Z122" s="74" t="s">
        <v>214</v>
      </c>
      <c r="AA122" s="75" t="s">
        <v>215</v>
      </c>
    </row>
    <row r="123" spans="2:65" s="1" customFormat="1" ht="29.25" customHeight="1" x14ac:dyDescent="0.35">
      <c r="B123" s="31"/>
      <c r="C123" s="77" t="s">
        <v>162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236">
        <f>BK123</f>
        <v>0</v>
      </c>
      <c r="O123" s="237"/>
      <c r="P123" s="237"/>
      <c r="Q123" s="237"/>
      <c r="R123" s="33"/>
      <c r="T123" s="76"/>
      <c r="U123" s="47"/>
      <c r="V123" s="47"/>
      <c r="W123" s="147">
        <f>W124+W250</f>
        <v>0</v>
      </c>
      <c r="X123" s="47"/>
      <c r="Y123" s="147">
        <f>Y124+Y250</f>
        <v>0.19888500000000001</v>
      </c>
      <c r="Z123" s="47"/>
      <c r="AA123" s="148">
        <f>AA124+AA250</f>
        <v>0</v>
      </c>
      <c r="AT123" s="14" t="s">
        <v>68</v>
      </c>
      <c r="AU123" s="14" t="s">
        <v>167</v>
      </c>
      <c r="BK123" s="149">
        <f>BK124+BK250</f>
        <v>0</v>
      </c>
    </row>
    <row r="124" spans="2:65" s="10" customFormat="1" ht="37.35" customHeight="1" x14ac:dyDescent="0.35">
      <c r="B124" s="150"/>
      <c r="C124" s="151"/>
      <c r="D124" s="152" t="s">
        <v>877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38">
        <f>BK124</f>
        <v>0</v>
      </c>
      <c r="O124" s="239"/>
      <c r="P124" s="239"/>
      <c r="Q124" s="239"/>
      <c r="R124" s="153"/>
      <c r="T124" s="154"/>
      <c r="U124" s="151"/>
      <c r="V124" s="151"/>
      <c r="W124" s="155">
        <f>W125+W246</f>
        <v>0</v>
      </c>
      <c r="X124" s="151"/>
      <c r="Y124" s="155">
        <f>Y125+Y246</f>
        <v>0.19888500000000001</v>
      </c>
      <c r="Z124" s="151"/>
      <c r="AA124" s="156">
        <f>AA125+AA246</f>
        <v>0</v>
      </c>
      <c r="AR124" s="157" t="s">
        <v>84</v>
      </c>
      <c r="AT124" s="158" t="s">
        <v>68</v>
      </c>
      <c r="AU124" s="158" t="s">
        <v>69</v>
      </c>
      <c r="AY124" s="157" t="s">
        <v>216</v>
      </c>
      <c r="BK124" s="159">
        <f>BK125+BK246</f>
        <v>0</v>
      </c>
    </row>
    <row r="125" spans="2:65" s="10" customFormat="1" ht="19.899999999999999" customHeight="1" x14ac:dyDescent="0.3">
      <c r="B125" s="150"/>
      <c r="C125" s="151"/>
      <c r="D125" s="160" t="s">
        <v>878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40">
        <f>BK125</f>
        <v>0</v>
      </c>
      <c r="O125" s="241"/>
      <c r="P125" s="241"/>
      <c r="Q125" s="241"/>
      <c r="R125" s="153"/>
      <c r="T125" s="154"/>
      <c r="U125" s="151"/>
      <c r="V125" s="151"/>
      <c r="W125" s="155">
        <f>SUM(W126:W245)</f>
        <v>0</v>
      </c>
      <c r="X125" s="151"/>
      <c r="Y125" s="155">
        <f>SUM(Y126:Y245)</f>
        <v>0.19888500000000001</v>
      </c>
      <c r="Z125" s="151"/>
      <c r="AA125" s="156">
        <f>SUM(AA126:AA245)</f>
        <v>0</v>
      </c>
      <c r="AR125" s="157" t="s">
        <v>84</v>
      </c>
      <c r="AT125" s="158" t="s">
        <v>68</v>
      </c>
      <c r="AU125" s="158" t="s">
        <v>76</v>
      </c>
      <c r="AY125" s="157" t="s">
        <v>216</v>
      </c>
      <c r="BK125" s="159">
        <f>SUM(BK126:BK245)</f>
        <v>0</v>
      </c>
    </row>
    <row r="126" spans="2:65" s="1" customFormat="1" ht="31.5" customHeight="1" x14ac:dyDescent="0.3">
      <c r="B126" s="132"/>
      <c r="C126" s="161" t="s">
        <v>76</v>
      </c>
      <c r="D126" s="161" t="s">
        <v>217</v>
      </c>
      <c r="E126" s="162"/>
      <c r="F126" s="246" t="s">
        <v>880</v>
      </c>
      <c r="G126" s="247"/>
      <c r="H126" s="247"/>
      <c r="I126" s="247"/>
      <c r="J126" s="163" t="s">
        <v>297</v>
      </c>
      <c r="K126" s="164">
        <v>57</v>
      </c>
      <c r="L126" s="233">
        <v>0</v>
      </c>
      <c r="M126" s="247"/>
      <c r="N126" s="248">
        <f t="shared" ref="N126:N157" si="5">ROUND(L126*K126,2)</f>
        <v>0</v>
      </c>
      <c r="O126" s="247"/>
      <c r="P126" s="247"/>
      <c r="Q126" s="247"/>
      <c r="R126" s="134"/>
      <c r="T126" s="165" t="s">
        <v>3</v>
      </c>
      <c r="U126" s="40" t="s">
        <v>36</v>
      </c>
      <c r="V126" s="32"/>
      <c r="W126" s="166">
        <f t="shared" ref="W126:W157" si="6">V126*K126</f>
        <v>0</v>
      </c>
      <c r="X126" s="166">
        <v>0</v>
      </c>
      <c r="Y126" s="166">
        <f t="shared" ref="Y126:Y157" si="7">X126*K126</f>
        <v>0</v>
      </c>
      <c r="Z126" s="166">
        <v>0</v>
      </c>
      <c r="AA126" s="167">
        <f t="shared" ref="AA126:AA157" si="8">Z126*K126</f>
        <v>0</v>
      </c>
      <c r="AR126" s="14" t="s">
        <v>351</v>
      </c>
      <c r="AT126" s="14" t="s">
        <v>217</v>
      </c>
      <c r="AU126" s="14" t="s">
        <v>80</v>
      </c>
      <c r="AY126" s="14" t="s">
        <v>216</v>
      </c>
      <c r="BE126" s="110">
        <f t="shared" ref="BE126:BE157" si="9">IF(U126="základná",N126,0)</f>
        <v>0</v>
      </c>
      <c r="BF126" s="110">
        <f t="shared" ref="BF126:BF157" si="10">IF(U126="znížená",N126,0)</f>
        <v>0</v>
      </c>
      <c r="BG126" s="110">
        <f t="shared" ref="BG126:BG157" si="11">IF(U126="zákl. prenesená",N126,0)</f>
        <v>0</v>
      </c>
      <c r="BH126" s="110">
        <f t="shared" ref="BH126:BH157" si="12">IF(U126="zníž. prenesená",N126,0)</f>
        <v>0</v>
      </c>
      <c r="BI126" s="110">
        <f t="shared" ref="BI126:BI157" si="13">IF(U126="nulová",N126,0)</f>
        <v>0</v>
      </c>
      <c r="BJ126" s="14" t="s">
        <v>80</v>
      </c>
      <c r="BK126" s="110">
        <f t="shared" ref="BK126:BK157" si="14">ROUND(L126*K126,2)</f>
        <v>0</v>
      </c>
      <c r="BL126" s="14" t="s">
        <v>351</v>
      </c>
      <c r="BM126" s="14" t="s">
        <v>76</v>
      </c>
    </row>
    <row r="127" spans="2:65" s="1" customFormat="1" ht="31.5" customHeight="1" x14ac:dyDescent="0.3">
      <c r="B127" s="132"/>
      <c r="C127" s="161" t="s">
        <v>80</v>
      </c>
      <c r="D127" s="161" t="s">
        <v>217</v>
      </c>
      <c r="E127" s="162"/>
      <c r="F127" s="246" t="s">
        <v>881</v>
      </c>
      <c r="G127" s="247"/>
      <c r="H127" s="247"/>
      <c r="I127" s="247"/>
      <c r="J127" s="163" t="s">
        <v>297</v>
      </c>
      <c r="K127" s="164">
        <v>36</v>
      </c>
      <c r="L127" s="233">
        <v>0</v>
      </c>
      <c r="M127" s="247"/>
      <c r="N127" s="248">
        <f t="shared" si="5"/>
        <v>0</v>
      </c>
      <c r="O127" s="247"/>
      <c r="P127" s="247"/>
      <c r="Q127" s="247"/>
      <c r="R127" s="134"/>
      <c r="T127" s="165" t="s">
        <v>3</v>
      </c>
      <c r="U127" s="40" t="s">
        <v>36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351</v>
      </c>
      <c r="AT127" s="14" t="s">
        <v>217</v>
      </c>
      <c r="AU127" s="14" t="s">
        <v>80</v>
      </c>
      <c r="AY127" s="14" t="s">
        <v>216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80</v>
      </c>
      <c r="BK127" s="110">
        <f t="shared" si="14"/>
        <v>0</v>
      </c>
      <c r="BL127" s="14" t="s">
        <v>351</v>
      </c>
      <c r="BM127" s="14" t="s">
        <v>80</v>
      </c>
    </row>
    <row r="128" spans="2:65" s="1" customFormat="1" ht="22.5" customHeight="1" x14ac:dyDescent="0.3">
      <c r="B128" s="132"/>
      <c r="C128" s="161" t="s">
        <v>84</v>
      </c>
      <c r="D128" s="161" t="s">
        <v>217</v>
      </c>
      <c r="E128" s="162"/>
      <c r="F128" s="246" t="s">
        <v>882</v>
      </c>
      <c r="G128" s="247"/>
      <c r="H128" s="247"/>
      <c r="I128" s="247"/>
      <c r="J128" s="163" t="s">
        <v>297</v>
      </c>
      <c r="K128" s="164">
        <v>1</v>
      </c>
      <c r="L128" s="233">
        <v>0</v>
      </c>
      <c r="M128" s="247"/>
      <c r="N128" s="248">
        <f t="shared" si="5"/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351</v>
      </c>
      <c r="AT128" s="14" t="s">
        <v>217</v>
      </c>
      <c r="AU128" s="14" t="s">
        <v>80</v>
      </c>
      <c r="AY128" s="14" t="s">
        <v>216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80</v>
      </c>
      <c r="BK128" s="110">
        <f t="shared" si="14"/>
        <v>0</v>
      </c>
      <c r="BL128" s="14" t="s">
        <v>351</v>
      </c>
      <c r="BM128" s="14" t="s">
        <v>84</v>
      </c>
    </row>
    <row r="129" spans="2:65" s="1" customFormat="1" ht="22.5" customHeight="1" x14ac:dyDescent="0.3">
      <c r="B129" s="132"/>
      <c r="C129" s="161" t="s">
        <v>220</v>
      </c>
      <c r="D129" s="161" t="s">
        <v>217</v>
      </c>
      <c r="E129" s="162"/>
      <c r="F129" s="246" t="s">
        <v>883</v>
      </c>
      <c r="G129" s="247"/>
      <c r="H129" s="247"/>
      <c r="I129" s="247"/>
      <c r="J129" s="163" t="s">
        <v>297</v>
      </c>
      <c r="K129" s="164">
        <v>220</v>
      </c>
      <c r="L129" s="233">
        <v>0</v>
      </c>
      <c r="M129" s="247"/>
      <c r="N129" s="248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351</v>
      </c>
      <c r="AT129" s="14" t="s">
        <v>217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351</v>
      </c>
      <c r="BM129" s="14" t="s">
        <v>220</v>
      </c>
    </row>
    <row r="130" spans="2:65" s="1" customFormat="1" ht="22.5" customHeight="1" x14ac:dyDescent="0.3">
      <c r="B130" s="132"/>
      <c r="C130" s="161" t="s">
        <v>224</v>
      </c>
      <c r="D130" s="161" t="s">
        <v>217</v>
      </c>
      <c r="E130" s="162"/>
      <c r="F130" s="246" t="s">
        <v>884</v>
      </c>
      <c r="G130" s="247"/>
      <c r="H130" s="247"/>
      <c r="I130" s="247"/>
      <c r="J130" s="163" t="s">
        <v>369</v>
      </c>
      <c r="K130" s="164">
        <v>12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351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351</v>
      </c>
      <c r="BM130" s="14" t="s">
        <v>224</v>
      </c>
    </row>
    <row r="131" spans="2:65" s="1" customFormat="1" ht="22.5" customHeight="1" x14ac:dyDescent="0.3">
      <c r="B131" s="132"/>
      <c r="C131" s="161" t="s">
        <v>226</v>
      </c>
      <c r="D131" s="161" t="s">
        <v>217</v>
      </c>
      <c r="E131" s="162"/>
      <c r="F131" s="246" t="s">
        <v>885</v>
      </c>
      <c r="G131" s="247"/>
      <c r="H131" s="247"/>
      <c r="I131" s="247"/>
      <c r="J131" s="163" t="s">
        <v>369</v>
      </c>
      <c r="K131" s="164">
        <v>22.5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351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351</v>
      </c>
      <c r="BM131" s="14" t="s">
        <v>226</v>
      </c>
    </row>
    <row r="132" spans="2:65" s="1" customFormat="1" ht="22.5" customHeight="1" x14ac:dyDescent="0.3">
      <c r="B132" s="132"/>
      <c r="C132" s="161" t="s">
        <v>228</v>
      </c>
      <c r="D132" s="161" t="s">
        <v>217</v>
      </c>
      <c r="E132" s="162"/>
      <c r="F132" s="246" t="s">
        <v>886</v>
      </c>
      <c r="G132" s="247"/>
      <c r="H132" s="247"/>
      <c r="I132" s="247"/>
      <c r="J132" s="163" t="s">
        <v>369</v>
      </c>
      <c r="K132" s="164">
        <v>90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351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351</v>
      </c>
      <c r="BM132" s="14" t="s">
        <v>228</v>
      </c>
    </row>
    <row r="133" spans="2:65" s="1" customFormat="1" ht="22.5" customHeight="1" x14ac:dyDescent="0.3">
      <c r="B133" s="132"/>
      <c r="C133" s="161" t="s">
        <v>230</v>
      </c>
      <c r="D133" s="161" t="s">
        <v>217</v>
      </c>
      <c r="E133" s="162"/>
      <c r="F133" s="246" t="s">
        <v>887</v>
      </c>
      <c r="G133" s="247"/>
      <c r="H133" s="247"/>
      <c r="I133" s="247"/>
      <c r="J133" s="163" t="s">
        <v>369</v>
      </c>
      <c r="K133" s="164">
        <v>15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351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351</v>
      </c>
      <c r="BM133" s="14" t="s">
        <v>230</v>
      </c>
    </row>
    <row r="134" spans="2:65" s="1" customFormat="1" ht="22.5" customHeight="1" x14ac:dyDescent="0.3">
      <c r="B134" s="132"/>
      <c r="C134" s="161" t="s">
        <v>232</v>
      </c>
      <c r="D134" s="161" t="s">
        <v>217</v>
      </c>
      <c r="E134" s="162"/>
      <c r="F134" s="246" t="s">
        <v>888</v>
      </c>
      <c r="G134" s="247"/>
      <c r="H134" s="247"/>
      <c r="I134" s="247"/>
      <c r="J134" s="163" t="s">
        <v>369</v>
      </c>
      <c r="K134" s="164">
        <v>60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351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351</v>
      </c>
      <c r="BM134" s="14" t="s">
        <v>232</v>
      </c>
    </row>
    <row r="135" spans="2:65" s="1" customFormat="1" ht="31.5" customHeight="1" x14ac:dyDescent="0.3">
      <c r="B135" s="132"/>
      <c r="C135" s="161" t="s">
        <v>128</v>
      </c>
      <c r="D135" s="161" t="s">
        <v>217</v>
      </c>
      <c r="E135" s="162"/>
      <c r="F135" s="246" t="s">
        <v>889</v>
      </c>
      <c r="G135" s="247"/>
      <c r="H135" s="247"/>
      <c r="I135" s="247"/>
      <c r="J135" s="163" t="s">
        <v>297</v>
      </c>
      <c r="K135" s="164">
        <v>66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351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351</v>
      </c>
      <c r="BM135" s="14" t="s">
        <v>128</v>
      </c>
    </row>
    <row r="136" spans="2:65" s="1" customFormat="1" ht="31.5" customHeight="1" x14ac:dyDescent="0.3">
      <c r="B136" s="132"/>
      <c r="C136" s="161" t="s">
        <v>131</v>
      </c>
      <c r="D136" s="161" t="s">
        <v>217</v>
      </c>
      <c r="E136" s="162"/>
      <c r="F136" s="246" t="s">
        <v>890</v>
      </c>
      <c r="G136" s="247"/>
      <c r="H136" s="247"/>
      <c r="I136" s="247"/>
      <c r="J136" s="163" t="s">
        <v>297</v>
      </c>
      <c r="K136" s="164">
        <v>8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351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351</v>
      </c>
      <c r="BM136" s="14" t="s">
        <v>131</v>
      </c>
    </row>
    <row r="137" spans="2:65" s="1" customFormat="1" ht="31.5" customHeight="1" x14ac:dyDescent="0.3">
      <c r="B137" s="132"/>
      <c r="C137" s="161" t="s">
        <v>134</v>
      </c>
      <c r="D137" s="161" t="s">
        <v>217</v>
      </c>
      <c r="E137" s="162"/>
      <c r="F137" s="246" t="s">
        <v>891</v>
      </c>
      <c r="G137" s="247"/>
      <c r="H137" s="247"/>
      <c r="I137" s="247"/>
      <c r="J137" s="163" t="s">
        <v>297</v>
      </c>
      <c r="K137" s="164">
        <v>12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351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351</v>
      </c>
      <c r="BM137" s="14" t="s">
        <v>134</v>
      </c>
    </row>
    <row r="138" spans="2:65" s="1" customFormat="1" ht="31.5" customHeight="1" x14ac:dyDescent="0.3">
      <c r="B138" s="132"/>
      <c r="C138" s="161" t="s">
        <v>137</v>
      </c>
      <c r="D138" s="161" t="s">
        <v>217</v>
      </c>
      <c r="E138" s="162"/>
      <c r="F138" s="246" t="s">
        <v>892</v>
      </c>
      <c r="G138" s="247"/>
      <c r="H138" s="247"/>
      <c r="I138" s="247"/>
      <c r="J138" s="163" t="s">
        <v>297</v>
      </c>
      <c r="K138" s="164">
        <v>5</v>
      </c>
      <c r="L138" s="233">
        <v>0</v>
      </c>
      <c r="M138" s="247"/>
      <c r="N138" s="248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351</v>
      </c>
      <c r="AT138" s="14" t="s">
        <v>217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351</v>
      </c>
      <c r="BM138" s="14" t="s">
        <v>137</v>
      </c>
    </row>
    <row r="139" spans="2:65" s="1" customFormat="1" ht="31.5" customHeight="1" x14ac:dyDescent="0.3">
      <c r="B139" s="132"/>
      <c r="C139" s="161" t="s">
        <v>240</v>
      </c>
      <c r="D139" s="161" t="s">
        <v>217</v>
      </c>
      <c r="E139" s="162"/>
      <c r="F139" s="246" t="s">
        <v>893</v>
      </c>
      <c r="G139" s="247"/>
      <c r="H139" s="247"/>
      <c r="I139" s="247"/>
      <c r="J139" s="163" t="s">
        <v>297</v>
      </c>
      <c r="K139" s="164">
        <v>2</v>
      </c>
      <c r="L139" s="233">
        <v>0</v>
      </c>
      <c r="M139" s="247"/>
      <c r="N139" s="248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351</v>
      </c>
      <c r="AT139" s="14" t="s">
        <v>217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351</v>
      </c>
      <c r="BM139" s="14" t="s">
        <v>240</v>
      </c>
    </row>
    <row r="140" spans="2:65" s="1" customFormat="1" ht="31.5" customHeight="1" x14ac:dyDescent="0.3">
      <c r="B140" s="132"/>
      <c r="C140" s="161" t="s">
        <v>243</v>
      </c>
      <c r="D140" s="161" t="s">
        <v>217</v>
      </c>
      <c r="E140" s="162"/>
      <c r="F140" s="246" t="s">
        <v>894</v>
      </c>
      <c r="G140" s="247"/>
      <c r="H140" s="247"/>
      <c r="I140" s="247"/>
      <c r="J140" s="163" t="s">
        <v>297</v>
      </c>
      <c r="K140" s="164">
        <v>6</v>
      </c>
      <c r="L140" s="233">
        <v>0</v>
      </c>
      <c r="M140" s="247"/>
      <c r="N140" s="248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351</v>
      </c>
      <c r="AT140" s="14" t="s">
        <v>217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351</v>
      </c>
      <c r="BM140" s="14" t="s">
        <v>243</v>
      </c>
    </row>
    <row r="141" spans="2:65" s="1" customFormat="1" ht="22.5" customHeight="1" x14ac:dyDescent="0.3">
      <c r="B141" s="132"/>
      <c r="C141" s="161" t="s">
        <v>247</v>
      </c>
      <c r="D141" s="161" t="s">
        <v>217</v>
      </c>
      <c r="E141" s="162"/>
      <c r="F141" s="246" t="s">
        <v>895</v>
      </c>
      <c r="G141" s="247"/>
      <c r="H141" s="247"/>
      <c r="I141" s="247"/>
      <c r="J141" s="163" t="s">
        <v>297</v>
      </c>
      <c r="K141" s="164">
        <v>3</v>
      </c>
      <c r="L141" s="233">
        <v>0</v>
      </c>
      <c r="M141" s="247"/>
      <c r="N141" s="248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351</v>
      </c>
      <c r="AT141" s="14" t="s">
        <v>217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351</v>
      </c>
      <c r="BM141" s="14" t="s">
        <v>247</v>
      </c>
    </row>
    <row r="142" spans="2:65" s="1" customFormat="1" ht="22.5" customHeight="1" x14ac:dyDescent="0.3">
      <c r="B142" s="132"/>
      <c r="C142" s="161" t="s">
        <v>249</v>
      </c>
      <c r="D142" s="161" t="s">
        <v>217</v>
      </c>
      <c r="E142" s="162"/>
      <c r="F142" s="246" t="s">
        <v>896</v>
      </c>
      <c r="G142" s="247"/>
      <c r="H142" s="247"/>
      <c r="I142" s="247"/>
      <c r="J142" s="163" t="s">
        <v>297</v>
      </c>
      <c r="K142" s="164">
        <v>2</v>
      </c>
      <c r="L142" s="233">
        <v>0</v>
      </c>
      <c r="M142" s="247"/>
      <c r="N142" s="248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351</v>
      </c>
      <c r="AT142" s="14" t="s">
        <v>217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351</v>
      </c>
      <c r="BM142" s="14" t="s">
        <v>249</v>
      </c>
    </row>
    <row r="143" spans="2:65" s="1" customFormat="1" ht="22.5" customHeight="1" x14ac:dyDescent="0.3">
      <c r="B143" s="132"/>
      <c r="C143" s="161" t="s">
        <v>252</v>
      </c>
      <c r="D143" s="161" t="s">
        <v>217</v>
      </c>
      <c r="E143" s="162"/>
      <c r="F143" s="246" t="s">
        <v>897</v>
      </c>
      <c r="G143" s="247"/>
      <c r="H143" s="247"/>
      <c r="I143" s="247"/>
      <c r="J143" s="163" t="s">
        <v>297</v>
      </c>
      <c r="K143" s="164">
        <v>4</v>
      </c>
      <c r="L143" s="233">
        <v>0</v>
      </c>
      <c r="M143" s="247"/>
      <c r="N143" s="248">
        <f t="shared" si="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351</v>
      </c>
      <c r="AT143" s="14" t="s">
        <v>217</v>
      </c>
      <c r="AU143" s="14" t="s">
        <v>80</v>
      </c>
      <c r="AY143" s="14" t="s">
        <v>216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80</v>
      </c>
      <c r="BK143" s="110">
        <f t="shared" si="14"/>
        <v>0</v>
      </c>
      <c r="BL143" s="14" t="s">
        <v>351</v>
      </c>
      <c r="BM143" s="14" t="s">
        <v>252</v>
      </c>
    </row>
    <row r="144" spans="2:65" s="1" customFormat="1" ht="31.5" customHeight="1" x14ac:dyDescent="0.3">
      <c r="B144" s="132"/>
      <c r="C144" s="161" t="s">
        <v>254</v>
      </c>
      <c r="D144" s="161" t="s">
        <v>217</v>
      </c>
      <c r="E144" s="162"/>
      <c r="F144" s="246" t="s">
        <v>898</v>
      </c>
      <c r="G144" s="247"/>
      <c r="H144" s="247"/>
      <c r="I144" s="247"/>
      <c r="J144" s="163" t="s">
        <v>297</v>
      </c>
      <c r="K144" s="164">
        <v>18</v>
      </c>
      <c r="L144" s="233">
        <v>0</v>
      </c>
      <c r="M144" s="247"/>
      <c r="N144" s="248">
        <f t="shared" si="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4" t="s">
        <v>351</v>
      </c>
      <c r="AT144" s="14" t="s">
        <v>217</v>
      </c>
      <c r="AU144" s="14" t="s">
        <v>80</v>
      </c>
      <c r="AY144" s="14" t="s">
        <v>216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4" t="s">
        <v>80</v>
      </c>
      <c r="BK144" s="110">
        <f t="shared" si="14"/>
        <v>0</v>
      </c>
      <c r="BL144" s="14" t="s">
        <v>351</v>
      </c>
      <c r="BM144" s="14" t="s">
        <v>254</v>
      </c>
    </row>
    <row r="145" spans="2:65" s="1" customFormat="1" ht="31.5" customHeight="1" x14ac:dyDescent="0.3">
      <c r="B145" s="132"/>
      <c r="C145" s="161" t="s">
        <v>8</v>
      </c>
      <c r="D145" s="161" t="s">
        <v>217</v>
      </c>
      <c r="E145" s="162"/>
      <c r="F145" s="246" t="s">
        <v>899</v>
      </c>
      <c r="G145" s="247"/>
      <c r="H145" s="247"/>
      <c r="I145" s="247"/>
      <c r="J145" s="163" t="s">
        <v>297</v>
      </c>
      <c r="K145" s="164">
        <v>3</v>
      </c>
      <c r="L145" s="233">
        <v>0</v>
      </c>
      <c r="M145" s="247"/>
      <c r="N145" s="248">
        <f t="shared" si="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4" t="s">
        <v>351</v>
      </c>
      <c r="AT145" s="14" t="s">
        <v>217</v>
      </c>
      <c r="AU145" s="14" t="s">
        <v>80</v>
      </c>
      <c r="AY145" s="14" t="s">
        <v>216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4" t="s">
        <v>80</v>
      </c>
      <c r="BK145" s="110">
        <f t="shared" si="14"/>
        <v>0</v>
      </c>
      <c r="BL145" s="14" t="s">
        <v>351</v>
      </c>
      <c r="BM145" s="14" t="s">
        <v>8</v>
      </c>
    </row>
    <row r="146" spans="2:65" s="1" customFormat="1" ht="31.5" customHeight="1" x14ac:dyDescent="0.3">
      <c r="B146" s="132"/>
      <c r="C146" s="161" t="s">
        <v>257</v>
      </c>
      <c r="D146" s="161" t="s">
        <v>217</v>
      </c>
      <c r="E146" s="162"/>
      <c r="F146" s="246" t="s">
        <v>900</v>
      </c>
      <c r="G146" s="247"/>
      <c r="H146" s="247"/>
      <c r="I146" s="247"/>
      <c r="J146" s="163" t="s">
        <v>297</v>
      </c>
      <c r="K146" s="164">
        <v>2</v>
      </c>
      <c r="L146" s="233">
        <v>0</v>
      </c>
      <c r="M146" s="247"/>
      <c r="N146" s="248">
        <f t="shared" si="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4" t="s">
        <v>351</v>
      </c>
      <c r="AT146" s="14" t="s">
        <v>217</v>
      </c>
      <c r="AU146" s="14" t="s">
        <v>80</v>
      </c>
      <c r="AY146" s="14" t="s">
        <v>216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4" t="s">
        <v>80</v>
      </c>
      <c r="BK146" s="110">
        <f t="shared" si="14"/>
        <v>0</v>
      </c>
      <c r="BL146" s="14" t="s">
        <v>351</v>
      </c>
      <c r="BM146" s="14" t="s">
        <v>257</v>
      </c>
    </row>
    <row r="147" spans="2:65" s="1" customFormat="1" ht="22.5" customHeight="1" x14ac:dyDescent="0.3">
      <c r="B147" s="132"/>
      <c r="C147" s="161" t="s">
        <v>260</v>
      </c>
      <c r="D147" s="161" t="s">
        <v>217</v>
      </c>
      <c r="E147" s="162"/>
      <c r="F147" s="246" t="s">
        <v>901</v>
      </c>
      <c r="G147" s="247"/>
      <c r="H147" s="247"/>
      <c r="I147" s="247"/>
      <c r="J147" s="163" t="s">
        <v>297</v>
      </c>
      <c r="K147" s="164">
        <v>1</v>
      </c>
      <c r="L147" s="233">
        <v>0</v>
      </c>
      <c r="M147" s="247"/>
      <c r="N147" s="248">
        <f t="shared" si="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4" t="s">
        <v>351</v>
      </c>
      <c r="AT147" s="14" t="s">
        <v>217</v>
      </c>
      <c r="AU147" s="14" t="s">
        <v>80</v>
      </c>
      <c r="AY147" s="14" t="s">
        <v>216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80</v>
      </c>
      <c r="BK147" s="110">
        <f t="shared" si="14"/>
        <v>0</v>
      </c>
      <c r="BL147" s="14" t="s">
        <v>351</v>
      </c>
      <c r="BM147" s="14" t="s">
        <v>260</v>
      </c>
    </row>
    <row r="148" spans="2:65" s="1" customFormat="1" ht="31.5" customHeight="1" x14ac:dyDescent="0.3">
      <c r="B148" s="132"/>
      <c r="C148" s="161" t="s">
        <v>264</v>
      </c>
      <c r="D148" s="161" t="s">
        <v>217</v>
      </c>
      <c r="E148" s="162"/>
      <c r="F148" s="246" t="s">
        <v>902</v>
      </c>
      <c r="G148" s="247"/>
      <c r="H148" s="247"/>
      <c r="I148" s="247"/>
      <c r="J148" s="163" t="s">
        <v>297</v>
      </c>
      <c r="K148" s="164">
        <v>1</v>
      </c>
      <c r="L148" s="233">
        <v>0</v>
      </c>
      <c r="M148" s="247"/>
      <c r="N148" s="248">
        <f t="shared" si="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4" t="s">
        <v>351</v>
      </c>
      <c r="AT148" s="14" t="s">
        <v>217</v>
      </c>
      <c r="AU148" s="14" t="s">
        <v>80</v>
      </c>
      <c r="AY148" s="14" t="s">
        <v>216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80</v>
      </c>
      <c r="BK148" s="110">
        <f t="shared" si="14"/>
        <v>0</v>
      </c>
      <c r="BL148" s="14" t="s">
        <v>351</v>
      </c>
      <c r="BM148" s="14" t="s">
        <v>264</v>
      </c>
    </row>
    <row r="149" spans="2:65" s="1" customFormat="1" ht="22.5" customHeight="1" x14ac:dyDescent="0.3">
      <c r="B149" s="132"/>
      <c r="C149" s="161" t="s">
        <v>267</v>
      </c>
      <c r="D149" s="161" t="s">
        <v>217</v>
      </c>
      <c r="E149" s="162"/>
      <c r="F149" s="246" t="s">
        <v>903</v>
      </c>
      <c r="G149" s="247"/>
      <c r="H149" s="247"/>
      <c r="I149" s="247"/>
      <c r="J149" s="163" t="s">
        <v>297</v>
      </c>
      <c r="K149" s="164">
        <v>4</v>
      </c>
      <c r="L149" s="233">
        <v>0</v>
      </c>
      <c r="M149" s="247"/>
      <c r="N149" s="248">
        <f t="shared" si="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351</v>
      </c>
      <c r="AT149" s="14" t="s">
        <v>217</v>
      </c>
      <c r="AU149" s="14" t="s">
        <v>80</v>
      </c>
      <c r="AY149" s="14" t="s">
        <v>216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80</v>
      </c>
      <c r="BK149" s="110">
        <f t="shared" si="14"/>
        <v>0</v>
      </c>
      <c r="BL149" s="14" t="s">
        <v>351</v>
      </c>
      <c r="BM149" s="14" t="s">
        <v>267</v>
      </c>
    </row>
    <row r="150" spans="2:65" s="1" customFormat="1" ht="22.5" customHeight="1" x14ac:dyDescent="0.3">
      <c r="B150" s="132"/>
      <c r="C150" s="161" t="s">
        <v>270</v>
      </c>
      <c r="D150" s="161" t="s">
        <v>217</v>
      </c>
      <c r="E150" s="162"/>
      <c r="F150" s="246" t="s">
        <v>904</v>
      </c>
      <c r="G150" s="247"/>
      <c r="H150" s="247"/>
      <c r="I150" s="247"/>
      <c r="J150" s="163" t="s">
        <v>297</v>
      </c>
      <c r="K150" s="164">
        <v>38</v>
      </c>
      <c r="L150" s="233">
        <v>0</v>
      </c>
      <c r="M150" s="247"/>
      <c r="N150" s="248">
        <f t="shared" si="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351</v>
      </c>
      <c r="AT150" s="14" t="s">
        <v>217</v>
      </c>
      <c r="AU150" s="14" t="s">
        <v>80</v>
      </c>
      <c r="AY150" s="14" t="s">
        <v>216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80</v>
      </c>
      <c r="BK150" s="110">
        <f t="shared" si="14"/>
        <v>0</v>
      </c>
      <c r="BL150" s="14" t="s">
        <v>351</v>
      </c>
      <c r="BM150" s="14" t="s">
        <v>270</v>
      </c>
    </row>
    <row r="151" spans="2:65" s="1" customFormat="1" ht="22.5" customHeight="1" x14ac:dyDescent="0.3">
      <c r="B151" s="132"/>
      <c r="C151" s="161" t="s">
        <v>272</v>
      </c>
      <c r="D151" s="161" t="s">
        <v>217</v>
      </c>
      <c r="E151" s="162"/>
      <c r="F151" s="246" t="s">
        <v>905</v>
      </c>
      <c r="G151" s="247"/>
      <c r="H151" s="247"/>
      <c r="I151" s="247"/>
      <c r="J151" s="163" t="s">
        <v>297</v>
      </c>
      <c r="K151" s="164">
        <v>36</v>
      </c>
      <c r="L151" s="233">
        <v>0</v>
      </c>
      <c r="M151" s="247"/>
      <c r="N151" s="248">
        <f t="shared" si="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4" t="s">
        <v>351</v>
      </c>
      <c r="AT151" s="14" t="s">
        <v>217</v>
      </c>
      <c r="AU151" s="14" t="s">
        <v>80</v>
      </c>
      <c r="AY151" s="14" t="s">
        <v>216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80</v>
      </c>
      <c r="BK151" s="110">
        <f t="shared" si="14"/>
        <v>0</v>
      </c>
      <c r="BL151" s="14" t="s">
        <v>351</v>
      </c>
      <c r="BM151" s="14" t="s">
        <v>272</v>
      </c>
    </row>
    <row r="152" spans="2:65" s="1" customFormat="1" ht="22.5" customHeight="1" x14ac:dyDescent="0.3">
      <c r="B152" s="132"/>
      <c r="C152" s="161" t="s">
        <v>274</v>
      </c>
      <c r="D152" s="161" t="s">
        <v>217</v>
      </c>
      <c r="E152" s="162"/>
      <c r="F152" s="246" t="s">
        <v>906</v>
      </c>
      <c r="G152" s="247"/>
      <c r="H152" s="247"/>
      <c r="I152" s="247"/>
      <c r="J152" s="163" t="s">
        <v>297</v>
      </c>
      <c r="K152" s="164">
        <v>10</v>
      </c>
      <c r="L152" s="233">
        <v>0</v>
      </c>
      <c r="M152" s="247"/>
      <c r="N152" s="248">
        <f t="shared" si="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4" t="s">
        <v>351</v>
      </c>
      <c r="AT152" s="14" t="s">
        <v>217</v>
      </c>
      <c r="AU152" s="14" t="s">
        <v>80</v>
      </c>
      <c r="AY152" s="14" t="s">
        <v>216</v>
      </c>
      <c r="BE152" s="110">
        <f t="shared" si="9"/>
        <v>0</v>
      </c>
      <c r="BF152" s="110">
        <f t="shared" si="10"/>
        <v>0</v>
      </c>
      <c r="BG152" s="110">
        <f t="shared" si="11"/>
        <v>0</v>
      </c>
      <c r="BH152" s="110">
        <f t="shared" si="12"/>
        <v>0</v>
      </c>
      <c r="BI152" s="110">
        <f t="shared" si="13"/>
        <v>0</v>
      </c>
      <c r="BJ152" s="14" t="s">
        <v>80</v>
      </c>
      <c r="BK152" s="110">
        <f t="shared" si="14"/>
        <v>0</v>
      </c>
      <c r="BL152" s="14" t="s">
        <v>351</v>
      </c>
      <c r="BM152" s="14" t="s">
        <v>274</v>
      </c>
    </row>
    <row r="153" spans="2:65" s="1" customFormat="1" ht="22.5" customHeight="1" x14ac:dyDescent="0.3">
      <c r="B153" s="132"/>
      <c r="C153" s="161" t="s">
        <v>276</v>
      </c>
      <c r="D153" s="161" t="s">
        <v>217</v>
      </c>
      <c r="E153" s="162"/>
      <c r="F153" s="246" t="s">
        <v>907</v>
      </c>
      <c r="G153" s="247"/>
      <c r="H153" s="247"/>
      <c r="I153" s="247"/>
      <c r="J153" s="163" t="s">
        <v>297</v>
      </c>
      <c r="K153" s="164">
        <v>3</v>
      </c>
      <c r="L153" s="233">
        <v>0</v>
      </c>
      <c r="M153" s="247"/>
      <c r="N153" s="248">
        <f t="shared" si="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6"/>
        <v>0</v>
      </c>
      <c r="X153" s="166">
        <v>0</v>
      </c>
      <c r="Y153" s="166">
        <f t="shared" si="7"/>
        <v>0</v>
      </c>
      <c r="Z153" s="166">
        <v>0</v>
      </c>
      <c r="AA153" s="167">
        <f t="shared" si="8"/>
        <v>0</v>
      </c>
      <c r="AR153" s="14" t="s">
        <v>351</v>
      </c>
      <c r="AT153" s="14" t="s">
        <v>217</v>
      </c>
      <c r="AU153" s="14" t="s">
        <v>80</v>
      </c>
      <c r="AY153" s="14" t="s">
        <v>216</v>
      </c>
      <c r="BE153" s="110">
        <f t="shared" si="9"/>
        <v>0</v>
      </c>
      <c r="BF153" s="110">
        <f t="shared" si="10"/>
        <v>0</v>
      </c>
      <c r="BG153" s="110">
        <f t="shared" si="11"/>
        <v>0</v>
      </c>
      <c r="BH153" s="110">
        <f t="shared" si="12"/>
        <v>0</v>
      </c>
      <c r="BI153" s="110">
        <f t="shared" si="13"/>
        <v>0</v>
      </c>
      <c r="BJ153" s="14" t="s">
        <v>80</v>
      </c>
      <c r="BK153" s="110">
        <f t="shared" si="14"/>
        <v>0</v>
      </c>
      <c r="BL153" s="14" t="s">
        <v>351</v>
      </c>
      <c r="BM153" s="14" t="s">
        <v>276</v>
      </c>
    </row>
    <row r="154" spans="2:65" s="1" customFormat="1" ht="44.25" customHeight="1" x14ac:dyDescent="0.3">
      <c r="B154" s="132"/>
      <c r="C154" s="161" t="s">
        <v>278</v>
      </c>
      <c r="D154" s="161" t="s">
        <v>217</v>
      </c>
      <c r="E154" s="162"/>
      <c r="F154" s="246" t="s">
        <v>908</v>
      </c>
      <c r="G154" s="247"/>
      <c r="H154" s="247"/>
      <c r="I154" s="247"/>
      <c r="J154" s="163" t="s">
        <v>369</v>
      </c>
      <c r="K154" s="164">
        <v>150</v>
      </c>
      <c r="L154" s="233">
        <v>0</v>
      </c>
      <c r="M154" s="247"/>
      <c r="N154" s="248">
        <f t="shared" si="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6"/>
        <v>0</v>
      </c>
      <c r="X154" s="166">
        <v>0</v>
      </c>
      <c r="Y154" s="166">
        <f t="shared" si="7"/>
        <v>0</v>
      </c>
      <c r="Z154" s="166">
        <v>0</v>
      </c>
      <c r="AA154" s="167">
        <f t="shared" si="8"/>
        <v>0</v>
      </c>
      <c r="AR154" s="14" t="s">
        <v>351</v>
      </c>
      <c r="AT154" s="14" t="s">
        <v>217</v>
      </c>
      <c r="AU154" s="14" t="s">
        <v>80</v>
      </c>
      <c r="AY154" s="14" t="s">
        <v>216</v>
      </c>
      <c r="BE154" s="110">
        <f t="shared" si="9"/>
        <v>0</v>
      </c>
      <c r="BF154" s="110">
        <f t="shared" si="10"/>
        <v>0</v>
      </c>
      <c r="BG154" s="110">
        <f t="shared" si="11"/>
        <v>0</v>
      </c>
      <c r="BH154" s="110">
        <f t="shared" si="12"/>
        <v>0</v>
      </c>
      <c r="BI154" s="110">
        <f t="shared" si="13"/>
        <v>0</v>
      </c>
      <c r="BJ154" s="14" t="s">
        <v>80</v>
      </c>
      <c r="BK154" s="110">
        <f t="shared" si="14"/>
        <v>0</v>
      </c>
      <c r="BL154" s="14" t="s">
        <v>351</v>
      </c>
      <c r="BM154" s="14" t="s">
        <v>278</v>
      </c>
    </row>
    <row r="155" spans="2:65" s="1" customFormat="1" ht="44.25" customHeight="1" x14ac:dyDescent="0.3">
      <c r="B155" s="132"/>
      <c r="C155" s="161" t="s">
        <v>280</v>
      </c>
      <c r="D155" s="161" t="s">
        <v>217</v>
      </c>
      <c r="E155" s="162"/>
      <c r="F155" s="246" t="s">
        <v>909</v>
      </c>
      <c r="G155" s="247"/>
      <c r="H155" s="247"/>
      <c r="I155" s="247"/>
      <c r="J155" s="163" t="s">
        <v>369</v>
      </c>
      <c r="K155" s="164">
        <v>396</v>
      </c>
      <c r="L155" s="233">
        <v>0</v>
      </c>
      <c r="M155" s="247"/>
      <c r="N155" s="248">
        <f t="shared" si="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6"/>
        <v>0</v>
      </c>
      <c r="X155" s="166">
        <v>0</v>
      </c>
      <c r="Y155" s="166">
        <f t="shared" si="7"/>
        <v>0</v>
      </c>
      <c r="Z155" s="166">
        <v>0</v>
      </c>
      <c r="AA155" s="167">
        <f t="shared" si="8"/>
        <v>0</v>
      </c>
      <c r="AR155" s="14" t="s">
        <v>351</v>
      </c>
      <c r="AT155" s="14" t="s">
        <v>217</v>
      </c>
      <c r="AU155" s="14" t="s">
        <v>80</v>
      </c>
      <c r="AY155" s="14" t="s">
        <v>216</v>
      </c>
      <c r="BE155" s="110">
        <f t="shared" si="9"/>
        <v>0</v>
      </c>
      <c r="BF155" s="110">
        <f t="shared" si="10"/>
        <v>0</v>
      </c>
      <c r="BG155" s="110">
        <f t="shared" si="11"/>
        <v>0</v>
      </c>
      <c r="BH155" s="110">
        <f t="shared" si="12"/>
        <v>0</v>
      </c>
      <c r="BI155" s="110">
        <f t="shared" si="13"/>
        <v>0</v>
      </c>
      <c r="BJ155" s="14" t="s">
        <v>80</v>
      </c>
      <c r="BK155" s="110">
        <f t="shared" si="14"/>
        <v>0</v>
      </c>
      <c r="BL155" s="14" t="s">
        <v>351</v>
      </c>
      <c r="BM155" s="14" t="s">
        <v>280</v>
      </c>
    </row>
    <row r="156" spans="2:65" s="1" customFormat="1" ht="22.5" customHeight="1" x14ac:dyDescent="0.3">
      <c r="B156" s="132"/>
      <c r="C156" s="161" t="s">
        <v>282</v>
      </c>
      <c r="D156" s="161" t="s">
        <v>217</v>
      </c>
      <c r="E156" s="162"/>
      <c r="F156" s="246" t="s">
        <v>910</v>
      </c>
      <c r="G156" s="247"/>
      <c r="H156" s="247"/>
      <c r="I156" s="247"/>
      <c r="J156" s="163" t="s">
        <v>297</v>
      </c>
      <c r="K156" s="164">
        <v>48</v>
      </c>
      <c r="L156" s="233">
        <v>0</v>
      </c>
      <c r="M156" s="247"/>
      <c r="N156" s="248">
        <f t="shared" si="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6"/>
        <v>0</v>
      </c>
      <c r="X156" s="166">
        <v>0</v>
      </c>
      <c r="Y156" s="166">
        <f t="shared" si="7"/>
        <v>0</v>
      </c>
      <c r="Z156" s="166">
        <v>0</v>
      </c>
      <c r="AA156" s="167">
        <f t="shared" si="8"/>
        <v>0</v>
      </c>
      <c r="AR156" s="14" t="s">
        <v>351</v>
      </c>
      <c r="AT156" s="14" t="s">
        <v>217</v>
      </c>
      <c r="AU156" s="14" t="s">
        <v>80</v>
      </c>
      <c r="AY156" s="14" t="s">
        <v>216</v>
      </c>
      <c r="BE156" s="110">
        <f t="shared" si="9"/>
        <v>0</v>
      </c>
      <c r="BF156" s="110">
        <f t="shared" si="10"/>
        <v>0</v>
      </c>
      <c r="BG156" s="110">
        <f t="shared" si="11"/>
        <v>0</v>
      </c>
      <c r="BH156" s="110">
        <f t="shared" si="12"/>
        <v>0</v>
      </c>
      <c r="BI156" s="110">
        <f t="shared" si="13"/>
        <v>0</v>
      </c>
      <c r="BJ156" s="14" t="s">
        <v>80</v>
      </c>
      <c r="BK156" s="110">
        <f t="shared" si="14"/>
        <v>0</v>
      </c>
      <c r="BL156" s="14" t="s">
        <v>351</v>
      </c>
      <c r="BM156" s="14" t="s">
        <v>282</v>
      </c>
    </row>
    <row r="157" spans="2:65" s="1" customFormat="1" ht="31.5" customHeight="1" x14ac:dyDescent="0.3">
      <c r="B157" s="132"/>
      <c r="C157" s="161" t="s">
        <v>284</v>
      </c>
      <c r="D157" s="161" t="s">
        <v>217</v>
      </c>
      <c r="E157" s="162"/>
      <c r="F157" s="246" t="s">
        <v>911</v>
      </c>
      <c r="G157" s="247"/>
      <c r="H157" s="247"/>
      <c r="I157" s="247"/>
      <c r="J157" s="163" t="s">
        <v>297</v>
      </c>
      <c r="K157" s="164">
        <v>66</v>
      </c>
      <c r="L157" s="233">
        <v>0</v>
      </c>
      <c r="M157" s="247"/>
      <c r="N157" s="248">
        <f t="shared" si="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6"/>
        <v>0</v>
      </c>
      <c r="X157" s="166">
        <v>0</v>
      </c>
      <c r="Y157" s="166">
        <f t="shared" si="7"/>
        <v>0</v>
      </c>
      <c r="Z157" s="166">
        <v>0</v>
      </c>
      <c r="AA157" s="167">
        <f t="shared" si="8"/>
        <v>0</v>
      </c>
      <c r="AR157" s="14" t="s">
        <v>351</v>
      </c>
      <c r="AT157" s="14" t="s">
        <v>217</v>
      </c>
      <c r="AU157" s="14" t="s">
        <v>80</v>
      </c>
      <c r="AY157" s="14" t="s">
        <v>216</v>
      </c>
      <c r="BE157" s="110">
        <f t="shared" si="9"/>
        <v>0</v>
      </c>
      <c r="BF157" s="110">
        <f t="shared" si="10"/>
        <v>0</v>
      </c>
      <c r="BG157" s="110">
        <f t="shared" si="11"/>
        <v>0</v>
      </c>
      <c r="BH157" s="110">
        <f t="shared" si="12"/>
        <v>0</v>
      </c>
      <c r="BI157" s="110">
        <f t="shared" si="13"/>
        <v>0</v>
      </c>
      <c r="BJ157" s="14" t="s">
        <v>80</v>
      </c>
      <c r="BK157" s="110">
        <f t="shared" si="14"/>
        <v>0</v>
      </c>
      <c r="BL157" s="14" t="s">
        <v>351</v>
      </c>
      <c r="BM157" s="14" t="s">
        <v>284</v>
      </c>
    </row>
    <row r="158" spans="2:65" s="1" customFormat="1" ht="22.5" customHeight="1" x14ac:dyDescent="0.3">
      <c r="B158" s="132"/>
      <c r="C158" s="161" t="s">
        <v>286</v>
      </c>
      <c r="D158" s="161" t="s">
        <v>217</v>
      </c>
      <c r="E158" s="162"/>
      <c r="F158" s="246" t="s">
        <v>912</v>
      </c>
      <c r="G158" s="247"/>
      <c r="H158" s="247"/>
      <c r="I158" s="247"/>
      <c r="J158" s="163" t="s">
        <v>297</v>
      </c>
      <c r="K158" s="164">
        <v>10</v>
      </c>
      <c r="L158" s="233">
        <v>0</v>
      </c>
      <c r="M158" s="247"/>
      <c r="N158" s="248">
        <f t="shared" ref="N158:N189" si="15">ROUND(L158*K158,2)</f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ref="W158:W189" si="16">V158*K158</f>
        <v>0</v>
      </c>
      <c r="X158" s="166">
        <v>0</v>
      </c>
      <c r="Y158" s="166">
        <f t="shared" ref="Y158:Y189" si="17">X158*K158</f>
        <v>0</v>
      </c>
      <c r="Z158" s="166">
        <v>0</v>
      </c>
      <c r="AA158" s="167">
        <f t="shared" ref="AA158:AA189" si="18">Z158*K158</f>
        <v>0</v>
      </c>
      <c r="AR158" s="14" t="s">
        <v>351</v>
      </c>
      <c r="AT158" s="14" t="s">
        <v>217</v>
      </c>
      <c r="AU158" s="14" t="s">
        <v>80</v>
      </c>
      <c r="AY158" s="14" t="s">
        <v>216</v>
      </c>
      <c r="BE158" s="110">
        <f t="shared" ref="BE158:BE189" si="19">IF(U158="základná",N158,0)</f>
        <v>0</v>
      </c>
      <c r="BF158" s="110">
        <f t="shared" ref="BF158:BF189" si="20">IF(U158="znížená",N158,0)</f>
        <v>0</v>
      </c>
      <c r="BG158" s="110">
        <f t="shared" ref="BG158:BG189" si="21">IF(U158="zákl. prenesená",N158,0)</f>
        <v>0</v>
      </c>
      <c r="BH158" s="110">
        <f t="shared" ref="BH158:BH189" si="22">IF(U158="zníž. prenesená",N158,0)</f>
        <v>0</v>
      </c>
      <c r="BI158" s="110">
        <f t="shared" ref="BI158:BI189" si="23">IF(U158="nulová",N158,0)</f>
        <v>0</v>
      </c>
      <c r="BJ158" s="14" t="s">
        <v>80</v>
      </c>
      <c r="BK158" s="110">
        <f t="shared" ref="BK158:BK189" si="24">ROUND(L158*K158,2)</f>
        <v>0</v>
      </c>
      <c r="BL158" s="14" t="s">
        <v>351</v>
      </c>
      <c r="BM158" s="14" t="s">
        <v>286</v>
      </c>
    </row>
    <row r="159" spans="2:65" s="1" customFormat="1" ht="22.5" customHeight="1" x14ac:dyDescent="0.3">
      <c r="B159" s="132"/>
      <c r="C159" s="161" t="s">
        <v>289</v>
      </c>
      <c r="D159" s="161" t="s">
        <v>217</v>
      </c>
      <c r="E159" s="162"/>
      <c r="F159" s="246" t="s">
        <v>913</v>
      </c>
      <c r="G159" s="247"/>
      <c r="H159" s="247"/>
      <c r="I159" s="247"/>
      <c r="J159" s="163" t="s">
        <v>297</v>
      </c>
      <c r="K159" s="164">
        <v>10</v>
      </c>
      <c r="L159" s="233">
        <v>0</v>
      </c>
      <c r="M159" s="247"/>
      <c r="N159" s="248">
        <f t="shared" si="1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16"/>
        <v>0</v>
      </c>
      <c r="X159" s="166">
        <v>0</v>
      </c>
      <c r="Y159" s="166">
        <f t="shared" si="17"/>
        <v>0</v>
      </c>
      <c r="Z159" s="166">
        <v>0</v>
      </c>
      <c r="AA159" s="167">
        <f t="shared" si="18"/>
        <v>0</v>
      </c>
      <c r="AR159" s="14" t="s">
        <v>351</v>
      </c>
      <c r="AT159" s="14" t="s">
        <v>217</v>
      </c>
      <c r="AU159" s="14" t="s">
        <v>80</v>
      </c>
      <c r="AY159" s="14" t="s">
        <v>216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80</v>
      </c>
      <c r="BK159" s="110">
        <f t="shared" si="24"/>
        <v>0</v>
      </c>
      <c r="BL159" s="14" t="s">
        <v>351</v>
      </c>
      <c r="BM159" s="14" t="s">
        <v>289</v>
      </c>
    </row>
    <row r="160" spans="2:65" s="1" customFormat="1" ht="22.5" customHeight="1" x14ac:dyDescent="0.3">
      <c r="B160" s="132"/>
      <c r="C160" s="161" t="s">
        <v>291</v>
      </c>
      <c r="D160" s="161" t="s">
        <v>217</v>
      </c>
      <c r="E160" s="162"/>
      <c r="F160" s="246" t="s">
        <v>914</v>
      </c>
      <c r="G160" s="247"/>
      <c r="H160" s="247"/>
      <c r="I160" s="247"/>
      <c r="J160" s="163" t="s">
        <v>297</v>
      </c>
      <c r="K160" s="164">
        <v>1</v>
      </c>
      <c r="L160" s="233">
        <v>0</v>
      </c>
      <c r="M160" s="247"/>
      <c r="N160" s="248">
        <f t="shared" si="15"/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 t="shared" si="16"/>
        <v>0</v>
      </c>
      <c r="X160" s="166">
        <v>0</v>
      </c>
      <c r="Y160" s="166">
        <f t="shared" si="17"/>
        <v>0</v>
      </c>
      <c r="Z160" s="166">
        <v>0</v>
      </c>
      <c r="AA160" s="167">
        <f t="shared" si="18"/>
        <v>0</v>
      </c>
      <c r="AR160" s="14" t="s">
        <v>351</v>
      </c>
      <c r="AT160" s="14" t="s">
        <v>217</v>
      </c>
      <c r="AU160" s="14" t="s">
        <v>80</v>
      </c>
      <c r="AY160" s="14" t="s">
        <v>216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80</v>
      </c>
      <c r="BK160" s="110">
        <f t="shared" si="24"/>
        <v>0</v>
      </c>
      <c r="BL160" s="14" t="s">
        <v>351</v>
      </c>
      <c r="BM160" s="14" t="s">
        <v>291</v>
      </c>
    </row>
    <row r="161" spans="2:65" s="1" customFormat="1" ht="31.5" customHeight="1" x14ac:dyDescent="0.3">
      <c r="B161" s="132"/>
      <c r="C161" s="161" t="s">
        <v>293</v>
      </c>
      <c r="D161" s="161" t="s">
        <v>217</v>
      </c>
      <c r="E161" s="162"/>
      <c r="F161" s="246" t="s">
        <v>915</v>
      </c>
      <c r="G161" s="247"/>
      <c r="H161" s="247"/>
      <c r="I161" s="247"/>
      <c r="J161" s="163" t="s">
        <v>297</v>
      </c>
      <c r="K161" s="164">
        <v>7</v>
      </c>
      <c r="L161" s="233">
        <v>0</v>
      </c>
      <c r="M161" s="247"/>
      <c r="N161" s="248">
        <f t="shared" si="15"/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si="16"/>
        <v>0</v>
      </c>
      <c r="X161" s="166">
        <v>0</v>
      </c>
      <c r="Y161" s="166">
        <f t="shared" si="17"/>
        <v>0</v>
      </c>
      <c r="Z161" s="166">
        <v>0</v>
      </c>
      <c r="AA161" s="167">
        <f t="shared" si="18"/>
        <v>0</v>
      </c>
      <c r="AR161" s="14" t="s">
        <v>351</v>
      </c>
      <c r="AT161" s="14" t="s">
        <v>217</v>
      </c>
      <c r="AU161" s="14" t="s">
        <v>80</v>
      </c>
      <c r="AY161" s="14" t="s">
        <v>216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80</v>
      </c>
      <c r="BK161" s="110">
        <f t="shared" si="24"/>
        <v>0</v>
      </c>
      <c r="BL161" s="14" t="s">
        <v>351</v>
      </c>
      <c r="BM161" s="14" t="s">
        <v>293</v>
      </c>
    </row>
    <row r="162" spans="2:65" s="1" customFormat="1" ht="22.5" customHeight="1" x14ac:dyDescent="0.3">
      <c r="B162" s="132"/>
      <c r="C162" s="161" t="s">
        <v>295</v>
      </c>
      <c r="D162" s="161" t="s">
        <v>217</v>
      </c>
      <c r="E162" s="162"/>
      <c r="F162" s="246" t="s">
        <v>916</v>
      </c>
      <c r="G162" s="247"/>
      <c r="H162" s="247"/>
      <c r="I162" s="247"/>
      <c r="J162" s="163" t="s">
        <v>369</v>
      </c>
      <c r="K162" s="164">
        <v>15</v>
      </c>
      <c r="L162" s="233">
        <v>0</v>
      </c>
      <c r="M162" s="247"/>
      <c r="N162" s="248">
        <f t="shared" si="1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16"/>
        <v>0</v>
      </c>
      <c r="X162" s="166">
        <v>0</v>
      </c>
      <c r="Y162" s="166">
        <f t="shared" si="17"/>
        <v>0</v>
      </c>
      <c r="Z162" s="166">
        <v>0</v>
      </c>
      <c r="AA162" s="167">
        <f t="shared" si="18"/>
        <v>0</v>
      </c>
      <c r="AR162" s="14" t="s">
        <v>351</v>
      </c>
      <c r="AT162" s="14" t="s">
        <v>217</v>
      </c>
      <c r="AU162" s="14" t="s">
        <v>80</v>
      </c>
      <c r="AY162" s="14" t="s">
        <v>216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80</v>
      </c>
      <c r="BK162" s="110">
        <f t="shared" si="24"/>
        <v>0</v>
      </c>
      <c r="BL162" s="14" t="s">
        <v>351</v>
      </c>
      <c r="BM162" s="14" t="s">
        <v>295</v>
      </c>
    </row>
    <row r="163" spans="2:65" s="1" customFormat="1" ht="22.5" customHeight="1" x14ac:dyDescent="0.3">
      <c r="B163" s="132"/>
      <c r="C163" s="161" t="s">
        <v>298</v>
      </c>
      <c r="D163" s="161" t="s">
        <v>217</v>
      </c>
      <c r="E163" s="162"/>
      <c r="F163" s="246" t="s">
        <v>917</v>
      </c>
      <c r="G163" s="247"/>
      <c r="H163" s="247"/>
      <c r="I163" s="247"/>
      <c r="J163" s="163" t="s">
        <v>369</v>
      </c>
      <c r="K163" s="164">
        <v>6</v>
      </c>
      <c r="L163" s="233">
        <v>0</v>
      </c>
      <c r="M163" s="247"/>
      <c r="N163" s="248">
        <f t="shared" si="1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16"/>
        <v>0</v>
      </c>
      <c r="X163" s="166">
        <v>0</v>
      </c>
      <c r="Y163" s="166">
        <f t="shared" si="17"/>
        <v>0</v>
      </c>
      <c r="Z163" s="166">
        <v>0</v>
      </c>
      <c r="AA163" s="167">
        <f t="shared" si="18"/>
        <v>0</v>
      </c>
      <c r="AR163" s="14" t="s">
        <v>351</v>
      </c>
      <c r="AT163" s="14" t="s">
        <v>217</v>
      </c>
      <c r="AU163" s="14" t="s">
        <v>80</v>
      </c>
      <c r="AY163" s="14" t="s">
        <v>216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80</v>
      </c>
      <c r="BK163" s="110">
        <f t="shared" si="24"/>
        <v>0</v>
      </c>
      <c r="BL163" s="14" t="s">
        <v>351</v>
      </c>
      <c r="BM163" s="14" t="s">
        <v>298</v>
      </c>
    </row>
    <row r="164" spans="2:65" s="1" customFormat="1" ht="31.5" customHeight="1" x14ac:dyDescent="0.3">
      <c r="B164" s="132"/>
      <c r="C164" s="161" t="s">
        <v>300</v>
      </c>
      <c r="D164" s="161" t="s">
        <v>217</v>
      </c>
      <c r="E164" s="162"/>
      <c r="F164" s="246" t="s">
        <v>918</v>
      </c>
      <c r="G164" s="247"/>
      <c r="H164" s="247"/>
      <c r="I164" s="247"/>
      <c r="J164" s="163" t="s">
        <v>369</v>
      </c>
      <c r="K164" s="164">
        <v>70.5</v>
      </c>
      <c r="L164" s="233">
        <v>0</v>
      </c>
      <c r="M164" s="247"/>
      <c r="N164" s="248">
        <f t="shared" si="1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16"/>
        <v>0</v>
      </c>
      <c r="X164" s="166">
        <v>0</v>
      </c>
      <c r="Y164" s="166">
        <f t="shared" si="17"/>
        <v>0</v>
      </c>
      <c r="Z164" s="166">
        <v>0</v>
      </c>
      <c r="AA164" s="167">
        <f t="shared" si="18"/>
        <v>0</v>
      </c>
      <c r="AR164" s="14" t="s">
        <v>351</v>
      </c>
      <c r="AT164" s="14" t="s">
        <v>217</v>
      </c>
      <c r="AU164" s="14" t="s">
        <v>80</v>
      </c>
      <c r="AY164" s="14" t="s">
        <v>216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80</v>
      </c>
      <c r="BK164" s="110">
        <f t="shared" si="24"/>
        <v>0</v>
      </c>
      <c r="BL164" s="14" t="s">
        <v>351</v>
      </c>
      <c r="BM164" s="14" t="s">
        <v>300</v>
      </c>
    </row>
    <row r="165" spans="2:65" s="1" customFormat="1" ht="31.5" customHeight="1" x14ac:dyDescent="0.3">
      <c r="B165" s="132"/>
      <c r="C165" s="161" t="s">
        <v>302</v>
      </c>
      <c r="D165" s="161" t="s">
        <v>217</v>
      </c>
      <c r="E165" s="162"/>
      <c r="F165" s="246" t="s">
        <v>919</v>
      </c>
      <c r="G165" s="247"/>
      <c r="H165" s="247"/>
      <c r="I165" s="247"/>
      <c r="J165" s="163" t="s">
        <v>369</v>
      </c>
      <c r="K165" s="164">
        <v>840</v>
      </c>
      <c r="L165" s="233">
        <v>0</v>
      </c>
      <c r="M165" s="247"/>
      <c r="N165" s="248">
        <f t="shared" si="1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16"/>
        <v>0</v>
      </c>
      <c r="X165" s="166">
        <v>0</v>
      </c>
      <c r="Y165" s="166">
        <f t="shared" si="17"/>
        <v>0</v>
      </c>
      <c r="Z165" s="166">
        <v>0</v>
      </c>
      <c r="AA165" s="167">
        <f t="shared" si="18"/>
        <v>0</v>
      </c>
      <c r="AR165" s="14" t="s">
        <v>351</v>
      </c>
      <c r="AT165" s="14" t="s">
        <v>217</v>
      </c>
      <c r="AU165" s="14" t="s">
        <v>80</v>
      </c>
      <c r="AY165" s="14" t="s">
        <v>216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80</v>
      </c>
      <c r="BK165" s="110">
        <f t="shared" si="24"/>
        <v>0</v>
      </c>
      <c r="BL165" s="14" t="s">
        <v>351</v>
      </c>
      <c r="BM165" s="14" t="s">
        <v>302</v>
      </c>
    </row>
    <row r="166" spans="2:65" s="1" customFormat="1" ht="31.5" customHeight="1" x14ac:dyDescent="0.3">
      <c r="B166" s="132"/>
      <c r="C166" s="161" t="s">
        <v>304</v>
      </c>
      <c r="D166" s="161" t="s">
        <v>217</v>
      </c>
      <c r="E166" s="162"/>
      <c r="F166" s="246" t="s">
        <v>920</v>
      </c>
      <c r="G166" s="247"/>
      <c r="H166" s="247"/>
      <c r="I166" s="247"/>
      <c r="J166" s="163" t="s">
        <v>369</v>
      </c>
      <c r="K166" s="164">
        <v>465</v>
      </c>
      <c r="L166" s="233">
        <v>0</v>
      </c>
      <c r="M166" s="247"/>
      <c r="N166" s="248">
        <f t="shared" si="1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16"/>
        <v>0</v>
      </c>
      <c r="X166" s="166">
        <v>0</v>
      </c>
      <c r="Y166" s="166">
        <f t="shared" si="17"/>
        <v>0</v>
      </c>
      <c r="Z166" s="166">
        <v>0</v>
      </c>
      <c r="AA166" s="167">
        <f t="shared" si="18"/>
        <v>0</v>
      </c>
      <c r="AR166" s="14" t="s">
        <v>351</v>
      </c>
      <c r="AT166" s="14" t="s">
        <v>217</v>
      </c>
      <c r="AU166" s="14" t="s">
        <v>80</v>
      </c>
      <c r="AY166" s="14" t="s">
        <v>216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80</v>
      </c>
      <c r="BK166" s="110">
        <f t="shared" si="24"/>
        <v>0</v>
      </c>
      <c r="BL166" s="14" t="s">
        <v>351</v>
      </c>
      <c r="BM166" s="14" t="s">
        <v>304</v>
      </c>
    </row>
    <row r="167" spans="2:65" s="1" customFormat="1" ht="31.5" customHeight="1" x14ac:dyDescent="0.3">
      <c r="B167" s="132"/>
      <c r="C167" s="161" t="s">
        <v>306</v>
      </c>
      <c r="D167" s="161" t="s">
        <v>217</v>
      </c>
      <c r="E167" s="162"/>
      <c r="F167" s="246" t="s">
        <v>921</v>
      </c>
      <c r="G167" s="247"/>
      <c r="H167" s="247"/>
      <c r="I167" s="247"/>
      <c r="J167" s="163" t="s">
        <v>369</v>
      </c>
      <c r="K167" s="164">
        <v>9</v>
      </c>
      <c r="L167" s="233">
        <v>0</v>
      </c>
      <c r="M167" s="247"/>
      <c r="N167" s="248">
        <f t="shared" si="1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16"/>
        <v>0</v>
      </c>
      <c r="X167" s="166">
        <v>0</v>
      </c>
      <c r="Y167" s="166">
        <f t="shared" si="17"/>
        <v>0</v>
      </c>
      <c r="Z167" s="166">
        <v>0</v>
      </c>
      <c r="AA167" s="167">
        <f t="shared" si="18"/>
        <v>0</v>
      </c>
      <c r="AR167" s="14" t="s">
        <v>351</v>
      </c>
      <c r="AT167" s="14" t="s">
        <v>217</v>
      </c>
      <c r="AU167" s="14" t="s">
        <v>80</v>
      </c>
      <c r="AY167" s="14" t="s">
        <v>216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80</v>
      </c>
      <c r="BK167" s="110">
        <f t="shared" si="24"/>
        <v>0</v>
      </c>
      <c r="BL167" s="14" t="s">
        <v>351</v>
      </c>
      <c r="BM167" s="14" t="s">
        <v>306</v>
      </c>
    </row>
    <row r="168" spans="2:65" s="1" customFormat="1" ht="31.5" customHeight="1" x14ac:dyDescent="0.3">
      <c r="B168" s="132"/>
      <c r="C168" s="161" t="s">
        <v>308</v>
      </c>
      <c r="D168" s="161" t="s">
        <v>217</v>
      </c>
      <c r="E168" s="162"/>
      <c r="F168" s="246" t="s">
        <v>922</v>
      </c>
      <c r="G168" s="247"/>
      <c r="H168" s="247"/>
      <c r="I168" s="247"/>
      <c r="J168" s="163" t="s">
        <v>369</v>
      </c>
      <c r="K168" s="164">
        <v>15</v>
      </c>
      <c r="L168" s="233">
        <v>0</v>
      </c>
      <c r="M168" s="247"/>
      <c r="N168" s="248">
        <f t="shared" si="1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16"/>
        <v>0</v>
      </c>
      <c r="X168" s="166">
        <v>0</v>
      </c>
      <c r="Y168" s="166">
        <f t="shared" si="17"/>
        <v>0</v>
      </c>
      <c r="Z168" s="166">
        <v>0</v>
      </c>
      <c r="AA168" s="167">
        <f t="shared" si="18"/>
        <v>0</v>
      </c>
      <c r="AR168" s="14" t="s">
        <v>351</v>
      </c>
      <c r="AT168" s="14" t="s">
        <v>217</v>
      </c>
      <c r="AU168" s="14" t="s">
        <v>80</v>
      </c>
      <c r="AY168" s="14" t="s">
        <v>216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4" t="s">
        <v>80</v>
      </c>
      <c r="BK168" s="110">
        <f t="shared" si="24"/>
        <v>0</v>
      </c>
      <c r="BL168" s="14" t="s">
        <v>351</v>
      </c>
      <c r="BM168" s="14" t="s">
        <v>308</v>
      </c>
    </row>
    <row r="169" spans="2:65" s="1" customFormat="1" ht="31.5" customHeight="1" x14ac:dyDescent="0.3">
      <c r="B169" s="132"/>
      <c r="C169" s="161" t="s">
        <v>310</v>
      </c>
      <c r="D169" s="161" t="s">
        <v>217</v>
      </c>
      <c r="E169" s="162"/>
      <c r="F169" s="246" t="s">
        <v>923</v>
      </c>
      <c r="G169" s="247"/>
      <c r="H169" s="247"/>
      <c r="I169" s="247"/>
      <c r="J169" s="163" t="s">
        <v>369</v>
      </c>
      <c r="K169" s="164">
        <v>73.5</v>
      </c>
      <c r="L169" s="233">
        <v>0</v>
      </c>
      <c r="M169" s="247"/>
      <c r="N169" s="248">
        <f t="shared" si="15"/>
        <v>0</v>
      </c>
      <c r="O169" s="247"/>
      <c r="P169" s="247"/>
      <c r="Q169" s="247"/>
      <c r="R169" s="134"/>
      <c r="T169" s="165" t="s">
        <v>3</v>
      </c>
      <c r="U169" s="40" t="s">
        <v>36</v>
      </c>
      <c r="V169" s="32"/>
      <c r="W169" s="166">
        <f t="shared" si="16"/>
        <v>0</v>
      </c>
      <c r="X169" s="166">
        <v>0</v>
      </c>
      <c r="Y169" s="166">
        <f t="shared" si="17"/>
        <v>0</v>
      </c>
      <c r="Z169" s="166">
        <v>0</v>
      </c>
      <c r="AA169" s="167">
        <f t="shared" si="18"/>
        <v>0</v>
      </c>
      <c r="AR169" s="14" t="s">
        <v>351</v>
      </c>
      <c r="AT169" s="14" t="s">
        <v>217</v>
      </c>
      <c r="AU169" s="14" t="s">
        <v>80</v>
      </c>
      <c r="AY169" s="14" t="s">
        <v>216</v>
      </c>
      <c r="BE169" s="110">
        <f t="shared" si="19"/>
        <v>0</v>
      </c>
      <c r="BF169" s="110">
        <f t="shared" si="20"/>
        <v>0</v>
      </c>
      <c r="BG169" s="110">
        <f t="shared" si="21"/>
        <v>0</v>
      </c>
      <c r="BH169" s="110">
        <f t="shared" si="22"/>
        <v>0</v>
      </c>
      <c r="BI169" s="110">
        <f t="shared" si="23"/>
        <v>0</v>
      </c>
      <c r="BJ169" s="14" t="s">
        <v>80</v>
      </c>
      <c r="BK169" s="110">
        <f t="shared" si="24"/>
        <v>0</v>
      </c>
      <c r="BL169" s="14" t="s">
        <v>351</v>
      </c>
      <c r="BM169" s="14" t="s">
        <v>310</v>
      </c>
    </row>
    <row r="170" spans="2:65" s="1" customFormat="1" ht="31.5" customHeight="1" x14ac:dyDescent="0.3">
      <c r="B170" s="132"/>
      <c r="C170" s="161" t="s">
        <v>312</v>
      </c>
      <c r="D170" s="161" t="s">
        <v>217</v>
      </c>
      <c r="E170" s="162"/>
      <c r="F170" s="246" t="s">
        <v>924</v>
      </c>
      <c r="G170" s="247"/>
      <c r="H170" s="247"/>
      <c r="I170" s="247"/>
      <c r="J170" s="163" t="s">
        <v>369</v>
      </c>
      <c r="K170" s="164">
        <v>60</v>
      </c>
      <c r="L170" s="233">
        <v>0</v>
      </c>
      <c r="M170" s="247"/>
      <c r="N170" s="248">
        <f t="shared" si="15"/>
        <v>0</v>
      </c>
      <c r="O170" s="247"/>
      <c r="P170" s="247"/>
      <c r="Q170" s="247"/>
      <c r="R170" s="134"/>
      <c r="T170" s="165" t="s">
        <v>3</v>
      </c>
      <c r="U170" s="40" t="s">
        <v>36</v>
      </c>
      <c r="V170" s="32"/>
      <c r="W170" s="166">
        <f t="shared" si="16"/>
        <v>0</v>
      </c>
      <c r="X170" s="166">
        <v>0</v>
      </c>
      <c r="Y170" s="166">
        <f t="shared" si="17"/>
        <v>0</v>
      </c>
      <c r="Z170" s="166">
        <v>0</v>
      </c>
      <c r="AA170" s="167">
        <f t="shared" si="18"/>
        <v>0</v>
      </c>
      <c r="AR170" s="14" t="s">
        <v>351</v>
      </c>
      <c r="AT170" s="14" t="s">
        <v>217</v>
      </c>
      <c r="AU170" s="14" t="s">
        <v>80</v>
      </c>
      <c r="AY170" s="14" t="s">
        <v>216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4" t="s">
        <v>80</v>
      </c>
      <c r="BK170" s="110">
        <f t="shared" si="24"/>
        <v>0</v>
      </c>
      <c r="BL170" s="14" t="s">
        <v>351</v>
      </c>
      <c r="BM170" s="14" t="s">
        <v>312</v>
      </c>
    </row>
    <row r="171" spans="2:65" s="1" customFormat="1" ht="22.5" customHeight="1" x14ac:dyDescent="0.3">
      <c r="B171" s="132"/>
      <c r="C171" s="168" t="s">
        <v>314</v>
      </c>
      <c r="D171" s="168" t="s">
        <v>250</v>
      </c>
      <c r="E171" s="169"/>
      <c r="F171" s="251" t="s">
        <v>925</v>
      </c>
      <c r="G171" s="252"/>
      <c r="H171" s="252"/>
      <c r="I171" s="252"/>
      <c r="J171" s="170" t="s">
        <v>297</v>
      </c>
      <c r="K171" s="171">
        <v>5</v>
      </c>
      <c r="L171" s="253">
        <v>0</v>
      </c>
      <c r="M171" s="252"/>
      <c r="N171" s="254">
        <f t="shared" si="15"/>
        <v>0</v>
      </c>
      <c r="O171" s="247"/>
      <c r="P171" s="247"/>
      <c r="Q171" s="247"/>
      <c r="R171" s="134"/>
      <c r="T171" s="165" t="s">
        <v>3</v>
      </c>
      <c r="U171" s="40" t="s">
        <v>36</v>
      </c>
      <c r="V171" s="32"/>
      <c r="W171" s="166">
        <f t="shared" si="16"/>
        <v>0</v>
      </c>
      <c r="X171" s="166">
        <v>0</v>
      </c>
      <c r="Y171" s="166">
        <f t="shared" si="17"/>
        <v>0</v>
      </c>
      <c r="Z171" s="166">
        <v>0</v>
      </c>
      <c r="AA171" s="167">
        <f t="shared" si="18"/>
        <v>0</v>
      </c>
      <c r="AR171" s="14" t="s">
        <v>743</v>
      </c>
      <c r="AT171" s="14" t="s">
        <v>250</v>
      </c>
      <c r="AU171" s="14" t="s">
        <v>80</v>
      </c>
      <c r="AY171" s="14" t="s">
        <v>216</v>
      </c>
      <c r="BE171" s="110">
        <f t="shared" si="19"/>
        <v>0</v>
      </c>
      <c r="BF171" s="110">
        <f t="shared" si="20"/>
        <v>0</v>
      </c>
      <c r="BG171" s="110">
        <f t="shared" si="21"/>
        <v>0</v>
      </c>
      <c r="BH171" s="110">
        <f t="shared" si="22"/>
        <v>0</v>
      </c>
      <c r="BI171" s="110">
        <f t="shared" si="23"/>
        <v>0</v>
      </c>
      <c r="BJ171" s="14" t="s">
        <v>80</v>
      </c>
      <c r="BK171" s="110">
        <f t="shared" si="24"/>
        <v>0</v>
      </c>
      <c r="BL171" s="14" t="s">
        <v>351</v>
      </c>
      <c r="BM171" s="14" t="s">
        <v>314</v>
      </c>
    </row>
    <row r="172" spans="2:65" s="1" customFormat="1" ht="22.5" customHeight="1" x14ac:dyDescent="0.3">
      <c r="B172" s="132"/>
      <c r="C172" s="168" t="s">
        <v>316</v>
      </c>
      <c r="D172" s="168" t="s">
        <v>250</v>
      </c>
      <c r="E172" s="169"/>
      <c r="F172" s="251" t="s">
        <v>926</v>
      </c>
      <c r="G172" s="252"/>
      <c r="H172" s="252"/>
      <c r="I172" s="252"/>
      <c r="J172" s="170" t="s">
        <v>297</v>
      </c>
      <c r="K172" s="171">
        <v>5</v>
      </c>
      <c r="L172" s="253">
        <v>0</v>
      </c>
      <c r="M172" s="252"/>
      <c r="N172" s="254">
        <f t="shared" si="15"/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 t="shared" si="16"/>
        <v>0</v>
      </c>
      <c r="X172" s="166">
        <v>0</v>
      </c>
      <c r="Y172" s="166">
        <f t="shared" si="17"/>
        <v>0</v>
      </c>
      <c r="Z172" s="166">
        <v>0</v>
      </c>
      <c r="AA172" s="167">
        <f t="shared" si="18"/>
        <v>0</v>
      </c>
      <c r="AR172" s="14" t="s">
        <v>743</v>
      </c>
      <c r="AT172" s="14" t="s">
        <v>250</v>
      </c>
      <c r="AU172" s="14" t="s">
        <v>80</v>
      </c>
      <c r="AY172" s="14" t="s">
        <v>216</v>
      </c>
      <c r="BE172" s="110">
        <f t="shared" si="19"/>
        <v>0</v>
      </c>
      <c r="BF172" s="110">
        <f t="shared" si="20"/>
        <v>0</v>
      </c>
      <c r="BG172" s="110">
        <f t="shared" si="21"/>
        <v>0</v>
      </c>
      <c r="BH172" s="110">
        <f t="shared" si="22"/>
        <v>0</v>
      </c>
      <c r="BI172" s="110">
        <f t="shared" si="23"/>
        <v>0</v>
      </c>
      <c r="BJ172" s="14" t="s">
        <v>80</v>
      </c>
      <c r="BK172" s="110">
        <f t="shared" si="24"/>
        <v>0</v>
      </c>
      <c r="BL172" s="14" t="s">
        <v>351</v>
      </c>
      <c r="BM172" s="14" t="s">
        <v>316</v>
      </c>
    </row>
    <row r="173" spans="2:65" s="1" customFormat="1" ht="22.5" customHeight="1" x14ac:dyDescent="0.3">
      <c r="B173" s="132"/>
      <c r="C173" s="168" t="s">
        <v>318</v>
      </c>
      <c r="D173" s="168" t="s">
        <v>250</v>
      </c>
      <c r="E173" s="169"/>
      <c r="F173" s="251" t="s">
        <v>927</v>
      </c>
      <c r="G173" s="252"/>
      <c r="H173" s="252"/>
      <c r="I173" s="252"/>
      <c r="J173" s="170" t="s">
        <v>297</v>
      </c>
      <c r="K173" s="171">
        <v>4</v>
      </c>
      <c r="L173" s="253">
        <v>0</v>
      </c>
      <c r="M173" s="252"/>
      <c r="N173" s="254">
        <f t="shared" si="15"/>
        <v>0</v>
      </c>
      <c r="O173" s="247"/>
      <c r="P173" s="247"/>
      <c r="Q173" s="247"/>
      <c r="R173" s="134"/>
      <c r="T173" s="165" t="s">
        <v>3</v>
      </c>
      <c r="U173" s="40" t="s">
        <v>36</v>
      </c>
      <c r="V173" s="32"/>
      <c r="W173" s="166">
        <f t="shared" si="16"/>
        <v>0</v>
      </c>
      <c r="X173" s="166">
        <v>0</v>
      </c>
      <c r="Y173" s="166">
        <f t="shared" si="17"/>
        <v>0</v>
      </c>
      <c r="Z173" s="166">
        <v>0</v>
      </c>
      <c r="AA173" s="167">
        <f t="shared" si="18"/>
        <v>0</v>
      </c>
      <c r="AR173" s="14" t="s">
        <v>743</v>
      </c>
      <c r="AT173" s="14" t="s">
        <v>250</v>
      </c>
      <c r="AU173" s="14" t="s">
        <v>80</v>
      </c>
      <c r="AY173" s="14" t="s">
        <v>216</v>
      </c>
      <c r="BE173" s="110">
        <f t="shared" si="19"/>
        <v>0</v>
      </c>
      <c r="BF173" s="110">
        <f t="shared" si="20"/>
        <v>0</v>
      </c>
      <c r="BG173" s="110">
        <f t="shared" si="21"/>
        <v>0</v>
      </c>
      <c r="BH173" s="110">
        <f t="shared" si="22"/>
        <v>0</v>
      </c>
      <c r="BI173" s="110">
        <f t="shared" si="23"/>
        <v>0</v>
      </c>
      <c r="BJ173" s="14" t="s">
        <v>80</v>
      </c>
      <c r="BK173" s="110">
        <f t="shared" si="24"/>
        <v>0</v>
      </c>
      <c r="BL173" s="14" t="s">
        <v>351</v>
      </c>
      <c r="BM173" s="14" t="s">
        <v>318</v>
      </c>
    </row>
    <row r="174" spans="2:65" s="1" customFormat="1" ht="22.5" customHeight="1" x14ac:dyDescent="0.3">
      <c r="B174" s="132"/>
      <c r="C174" s="168" t="s">
        <v>320</v>
      </c>
      <c r="D174" s="168" t="s">
        <v>250</v>
      </c>
      <c r="E174" s="169"/>
      <c r="F174" s="251" t="s">
        <v>928</v>
      </c>
      <c r="G174" s="252"/>
      <c r="H174" s="252"/>
      <c r="I174" s="252"/>
      <c r="J174" s="170" t="s">
        <v>297</v>
      </c>
      <c r="K174" s="171">
        <v>19</v>
      </c>
      <c r="L174" s="253">
        <v>0</v>
      </c>
      <c r="M174" s="252"/>
      <c r="N174" s="254">
        <f t="shared" si="15"/>
        <v>0</v>
      </c>
      <c r="O174" s="247"/>
      <c r="P174" s="247"/>
      <c r="Q174" s="247"/>
      <c r="R174" s="134"/>
      <c r="T174" s="165" t="s">
        <v>3</v>
      </c>
      <c r="U174" s="40" t="s">
        <v>36</v>
      </c>
      <c r="V174" s="32"/>
      <c r="W174" s="166">
        <f t="shared" si="16"/>
        <v>0</v>
      </c>
      <c r="X174" s="166">
        <v>0</v>
      </c>
      <c r="Y174" s="166">
        <f t="shared" si="17"/>
        <v>0</v>
      </c>
      <c r="Z174" s="166">
        <v>0</v>
      </c>
      <c r="AA174" s="167">
        <f t="shared" si="18"/>
        <v>0</v>
      </c>
      <c r="AR174" s="14" t="s">
        <v>743</v>
      </c>
      <c r="AT174" s="14" t="s">
        <v>250</v>
      </c>
      <c r="AU174" s="14" t="s">
        <v>80</v>
      </c>
      <c r="AY174" s="14" t="s">
        <v>216</v>
      </c>
      <c r="BE174" s="110">
        <f t="shared" si="19"/>
        <v>0</v>
      </c>
      <c r="BF174" s="110">
        <f t="shared" si="20"/>
        <v>0</v>
      </c>
      <c r="BG174" s="110">
        <f t="shared" si="21"/>
        <v>0</v>
      </c>
      <c r="BH174" s="110">
        <f t="shared" si="22"/>
        <v>0</v>
      </c>
      <c r="BI174" s="110">
        <f t="shared" si="23"/>
        <v>0</v>
      </c>
      <c r="BJ174" s="14" t="s">
        <v>80</v>
      </c>
      <c r="BK174" s="110">
        <f t="shared" si="24"/>
        <v>0</v>
      </c>
      <c r="BL174" s="14" t="s">
        <v>351</v>
      </c>
      <c r="BM174" s="14" t="s">
        <v>320</v>
      </c>
    </row>
    <row r="175" spans="2:65" s="1" customFormat="1" ht="22.5" customHeight="1" x14ac:dyDescent="0.3">
      <c r="B175" s="132"/>
      <c r="C175" s="168" t="s">
        <v>322</v>
      </c>
      <c r="D175" s="168" t="s">
        <v>250</v>
      </c>
      <c r="E175" s="169"/>
      <c r="F175" s="251" t="s">
        <v>929</v>
      </c>
      <c r="G175" s="252"/>
      <c r="H175" s="252"/>
      <c r="I175" s="252"/>
      <c r="J175" s="170" t="s">
        <v>297</v>
      </c>
      <c r="K175" s="171">
        <v>16</v>
      </c>
      <c r="L175" s="253">
        <v>0</v>
      </c>
      <c r="M175" s="252"/>
      <c r="N175" s="254">
        <f t="shared" si="15"/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 t="shared" si="16"/>
        <v>0</v>
      </c>
      <c r="X175" s="166">
        <v>0</v>
      </c>
      <c r="Y175" s="166">
        <f t="shared" si="17"/>
        <v>0</v>
      </c>
      <c r="Z175" s="166">
        <v>0</v>
      </c>
      <c r="AA175" s="167">
        <f t="shared" si="18"/>
        <v>0</v>
      </c>
      <c r="AR175" s="14" t="s">
        <v>743</v>
      </c>
      <c r="AT175" s="14" t="s">
        <v>250</v>
      </c>
      <c r="AU175" s="14" t="s">
        <v>80</v>
      </c>
      <c r="AY175" s="14" t="s">
        <v>216</v>
      </c>
      <c r="BE175" s="110">
        <f t="shared" si="19"/>
        <v>0</v>
      </c>
      <c r="BF175" s="110">
        <f t="shared" si="20"/>
        <v>0</v>
      </c>
      <c r="BG175" s="110">
        <f t="shared" si="21"/>
        <v>0</v>
      </c>
      <c r="BH175" s="110">
        <f t="shared" si="22"/>
        <v>0</v>
      </c>
      <c r="BI175" s="110">
        <f t="shared" si="23"/>
        <v>0</v>
      </c>
      <c r="BJ175" s="14" t="s">
        <v>80</v>
      </c>
      <c r="BK175" s="110">
        <f t="shared" si="24"/>
        <v>0</v>
      </c>
      <c r="BL175" s="14" t="s">
        <v>351</v>
      </c>
      <c r="BM175" s="14" t="s">
        <v>322</v>
      </c>
    </row>
    <row r="176" spans="2:65" s="1" customFormat="1" ht="22.5" customHeight="1" x14ac:dyDescent="0.3">
      <c r="B176" s="132"/>
      <c r="C176" s="168" t="s">
        <v>324</v>
      </c>
      <c r="D176" s="168" t="s">
        <v>250</v>
      </c>
      <c r="E176" s="169"/>
      <c r="F176" s="251" t="s">
        <v>930</v>
      </c>
      <c r="G176" s="252"/>
      <c r="H176" s="252"/>
      <c r="I176" s="252"/>
      <c r="J176" s="170" t="s">
        <v>297</v>
      </c>
      <c r="K176" s="171">
        <v>6</v>
      </c>
      <c r="L176" s="253">
        <v>0</v>
      </c>
      <c r="M176" s="252"/>
      <c r="N176" s="254">
        <f t="shared" si="15"/>
        <v>0</v>
      </c>
      <c r="O176" s="247"/>
      <c r="P176" s="247"/>
      <c r="Q176" s="247"/>
      <c r="R176" s="134"/>
      <c r="T176" s="165" t="s">
        <v>3</v>
      </c>
      <c r="U176" s="40" t="s">
        <v>36</v>
      </c>
      <c r="V176" s="32"/>
      <c r="W176" s="166">
        <f t="shared" si="16"/>
        <v>0</v>
      </c>
      <c r="X176" s="166">
        <v>0</v>
      </c>
      <c r="Y176" s="166">
        <f t="shared" si="17"/>
        <v>0</v>
      </c>
      <c r="Z176" s="166">
        <v>0</v>
      </c>
      <c r="AA176" s="167">
        <f t="shared" si="18"/>
        <v>0</v>
      </c>
      <c r="AR176" s="14" t="s">
        <v>743</v>
      </c>
      <c r="AT176" s="14" t="s">
        <v>250</v>
      </c>
      <c r="AU176" s="14" t="s">
        <v>80</v>
      </c>
      <c r="AY176" s="14" t="s">
        <v>216</v>
      </c>
      <c r="BE176" s="110">
        <f t="shared" si="19"/>
        <v>0</v>
      </c>
      <c r="BF176" s="110">
        <f t="shared" si="20"/>
        <v>0</v>
      </c>
      <c r="BG176" s="110">
        <f t="shared" si="21"/>
        <v>0</v>
      </c>
      <c r="BH176" s="110">
        <f t="shared" si="22"/>
        <v>0</v>
      </c>
      <c r="BI176" s="110">
        <f t="shared" si="23"/>
        <v>0</v>
      </c>
      <c r="BJ176" s="14" t="s">
        <v>80</v>
      </c>
      <c r="BK176" s="110">
        <f t="shared" si="24"/>
        <v>0</v>
      </c>
      <c r="BL176" s="14" t="s">
        <v>351</v>
      </c>
      <c r="BM176" s="14" t="s">
        <v>324</v>
      </c>
    </row>
    <row r="177" spans="2:65" s="1" customFormat="1" ht="22.5" customHeight="1" x14ac:dyDescent="0.3">
      <c r="B177" s="132"/>
      <c r="C177" s="168" t="s">
        <v>326</v>
      </c>
      <c r="D177" s="168" t="s">
        <v>250</v>
      </c>
      <c r="E177" s="169"/>
      <c r="F177" s="251" t="s">
        <v>931</v>
      </c>
      <c r="G177" s="252"/>
      <c r="H177" s="252"/>
      <c r="I177" s="252"/>
      <c r="J177" s="170" t="s">
        <v>297</v>
      </c>
      <c r="K177" s="171">
        <v>10</v>
      </c>
      <c r="L177" s="253">
        <v>0</v>
      </c>
      <c r="M177" s="252"/>
      <c r="N177" s="254">
        <f t="shared" si="15"/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 t="shared" si="16"/>
        <v>0</v>
      </c>
      <c r="X177" s="166">
        <v>0</v>
      </c>
      <c r="Y177" s="166">
        <f t="shared" si="17"/>
        <v>0</v>
      </c>
      <c r="Z177" s="166">
        <v>0</v>
      </c>
      <c r="AA177" s="167">
        <f t="shared" si="18"/>
        <v>0</v>
      </c>
      <c r="AR177" s="14" t="s">
        <v>743</v>
      </c>
      <c r="AT177" s="14" t="s">
        <v>250</v>
      </c>
      <c r="AU177" s="14" t="s">
        <v>80</v>
      </c>
      <c r="AY177" s="14" t="s">
        <v>216</v>
      </c>
      <c r="BE177" s="110">
        <f t="shared" si="19"/>
        <v>0</v>
      </c>
      <c r="BF177" s="110">
        <f t="shared" si="20"/>
        <v>0</v>
      </c>
      <c r="BG177" s="110">
        <f t="shared" si="21"/>
        <v>0</v>
      </c>
      <c r="BH177" s="110">
        <f t="shared" si="22"/>
        <v>0</v>
      </c>
      <c r="BI177" s="110">
        <f t="shared" si="23"/>
        <v>0</v>
      </c>
      <c r="BJ177" s="14" t="s">
        <v>80</v>
      </c>
      <c r="BK177" s="110">
        <f t="shared" si="24"/>
        <v>0</v>
      </c>
      <c r="BL177" s="14" t="s">
        <v>351</v>
      </c>
      <c r="BM177" s="14" t="s">
        <v>326</v>
      </c>
    </row>
    <row r="178" spans="2:65" s="1" customFormat="1" ht="22.5" customHeight="1" x14ac:dyDescent="0.3">
      <c r="B178" s="132"/>
      <c r="C178" s="168" t="s">
        <v>328</v>
      </c>
      <c r="D178" s="168" t="s">
        <v>250</v>
      </c>
      <c r="E178" s="169"/>
      <c r="F178" s="251" t="s">
        <v>932</v>
      </c>
      <c r="G178" s="252"/>
      <c r="H178" s="252"/>
      <c r="I178" s="252"/>
      <c r="J178" s="170" t="s">
        <v>297</v>
      </c>
      <c r="K178" s="171">
        <v>4</v>
      </c>
      <c r="L178" s="253">
        <v>0</v>
      </c>
      <c r="M178" s="252"/>
      <c r="N178" s="254">
        <f t="shared" si="15"/>
        <v>0</v>
      </c>
      <c r="O178" s="247"/>
      <c r="P178" s="247"/>
      <c r="Q178" s="247"/>
      <c r="R178" s="134"/>
      <c r="T178" s="165" t="s">
        <v>3</v>
      </c>
      <c r="U178" s="40" t="s">
        <v>36</v>
      </c>
      <c r="V178" s="32"/>
      <c r="W178" s="166">
        <f t="shared" si="16"/>
        <v>0</v>
      </c>
      <c r="X178" s="166">
        <v>0</v>
      </c>
      <c r="Y178" s="166">
        <f t="shared" si="17"/>
        <v>0</v>
      </c>
      <c r="Z178" s="166">
        <v>0</v>
      </c>
      <c r="AA178" s="167">
        <f t="shared" si="18"/>
        <v>0</v>
      </c>
      <c r="AR178" s="14" t="s">
        <v>743</v>
      </c>
      <c r="AT178" s="14" t="s">
        <v>250</v>
      </c>
      <c r="AU178" s="14" t="s">
        <v>80</v>
      </c>
      <c r="AY178" s="14" t="s">
        <v>216</v>
      </c>
      <c r="BE178" s="110">
        <f t="shared" si="19"/>
        <v>0</v>
      </c>
      <c r="BF178" s="110">
        <f t="shared" si="20"/>
        <v>0</v>
      </c>
      <c r="BG178" s="110">
        <f t="shared" si="21"/>
        <v>0</v>
      </c>
      <c r="BH178" s="110">
        <f t="shared" si="22"/>
        <v>0</v>
      </c>
      <c r="BI178" s="110">
        <f t="shared" si="23"/>
        <v>0</v>
      </c>
      <c r="BJ178" s="14" t="s">
        <v>80</v>
      </c>
      <c r="BK178" s="110">
        <f t="shared" si="24"/>
        <v>0</v>
      </c>
      <c r="BL178" s="14" t="s">
        <v>351</v>
      </c>
      <c r="BM178" s="14" t="s">
        <v>328</v>
      </c>
    </row>
    <row r="179" spans="2:65" s="1" customFormat="1" ht="22.5" customHeight="1" x14ac:dyDescent="0.3">
      <c r="B179" s="132"/>
      <c r="C179" s="168" t="s">
        <v>330</v>
      </c>
      <c r="D179" s="168" t="s">
        <v>250</v>
      </c>
      <c r="E179" s="169"/>
      <c r="F179" s="251" t="s">
        <v>933</v>
      </c>
      <c r="G179" s="252"/>
      <c r="H179" s="252"/>
      <c r="I179" s="252"/>
      <c r="J179" s="170" t="s">
        <v>297</v>
      </c>
      <c r="K179" s="171">
        <v>2</v>
      </c>
      <c r="L179" s="253">
        <v>0</v>
      </c>
      <c r="M179" s="252"/>
      <c r="N179" s="254">
        <f t="shared" si="15"/>
        <v>0</v>
      </c>
      <c r="O179" s="247"/>
      <c r="P179" s="247"/>
      <c r="Q179" s="247"/>
      <c r="R179" s="134"/>
      <c r="T179" s="165" t="s">
        <v>3</v>
      </c>
      <c r="U179" s="40" t="s">
        <v>36</v>
      </c>
      <c r="V179" s="32"/>
      <c r="W179" s="166">
        <f t="shared" si="16"/>
        <v>0</v>
      </c>
      <c r="X179" s="166">
        <v>0</v>
      </c>
      <c r="Y179" s="166">
        <f t="shared" si="17"/>
        <v>0</v>
      </c>
      <c r="Z179" s="166">
        <v>0</v>
      </c>
      <c r="AA179" s="167">
        <f t="shared" si="18"/>
        <v>0</v>
      </c>
      <c r="AR179" s="14" t="s">
        <v>743</v>
      </c>
      <c r="AT179" s="14" t="s">
        <v>250</v>
      </c>
      <c r="AU179" s="14" t="s">
        <v>80</v>
      </c>
      <c r="AY179" s="14" t="s">
        <v>216</v>
      </c>
      <c r="BE179" s="110">
        <f t="shared" si="19"/>
        <v>0</v>
      </c>
      <c r="BF179" s="110">
        <f t="shared" si="20"/>
        <v>0</v>
      </c>
      <c r="BG179" s="110">
        <f t="shared" si="21"/>
        <v>0</v>
      </c>
      <c r="BH179" s="110">
        <f t="shared" si="22"/>
        <v>0</v>
      </c>
      <c r="BI179" s="110">
        <f t="shared" si="23"/>
        <v>0</v>
      </c>
      <c r="BJ179" s="14" t="s">
        <v>80</v>
      </c>
      <c r="BK179" s="110">
        <f t="shared" si="24"/>
        <v>0</v>
      </c>
      <c r="BL179" s="14" t="s">
        <v>351</v>
      </c>
      <c r="BM179" s="14" t="s">
        <v>330</v>
      </c>
    </row>
    <row r="180" spans="2:65" s="1" customFormat="1" ht="22.5" customHeight="1" x14ac:dyDescent="0.3">
      <c r="B180" s="132"/>
      <c r="C180" s="168" t="s">
        <v>332</v>
      </c>
      <c r="D180" s="168" t="s">
        <v>250</v>
      </c>
      <c r="E180" s="169"/>
      <c r="F180" s="251" t="s">
        <v>934</v>
      </c>
      <c r="G180" s="252"/>
      <c r="H180" s="252"/>
      <c r="I180" s="252"/>
      <c r="J180" s="170" t="s">
        <v>297</v>
      </c>
      <c r="K180" s="171">
        <v>1</v>
      </c>
      <c r="L180" s="253">
        <v>0</v>
      </c>
      <c r="M180" s="252"/>
      <c r="N180" s="254">
        <f t="shared" si="15"/>
        <v>0</v>
      </c>
      <c r="O180" s="247"/>
      <c r="P180" s="247"/>
      <c r="Q180" s="247"/>
      <c r="R180" s="134"/>
      <c r="T180" s="165" t="s">
        <v>3</v>
      </c>
      <c r="U180" s="40" t="s">
        <v>36</v>
      </c>
      <c r="V180" s="32"/>
      <c r="W180" s="166">
        <f t="shared" si="16"/>
        <v>0</v>
      </c>
      <c r="X180" s="166">
        <v>0</v>
      </c>
      <c r="Y180" s="166">
        <f t="shared" si="17"/>
        <v>0</v>
      </c>
      <c r="Z180" s="166">
        <v>0</v>
      </c>
      <c r="AA180" s="167">
        <f t="shared" si="18"/>
        <v>0</v>
      </c>
      <c r="AR180" s="14" t="s">
        <v>743</v>
      </c>
      <c r="AT180" s="14" t="s">
        <v>250</v>
      </c>
      <c r="AU180" s="14" t="s">
        <v>80</v>
      </c>
      <c r="AY180" s="14" t="s">
        <v>216</v>
      </c>
      <c r="BE180" s="110">
        <f t="shared" si="19"/>
        <v>0</v>
      </c>
      <c r="BF180" s="110">
        <f t="shared" si="20"/>
        <v>0</v>
      </c>
      <c r="BG180" s="110">
        <f t="shared" si="21"/>
        <v>0</v>
      </c>
      <c r="BH180" s="110">
        <f t="shared" si="22"/>
        <v>0</v>
      </c>
      <c r="BI180" s="110">
        <f t="shared" si="23"/>
        <v>0</v>
      </c>
      <c r="BJ180" s="14" t="s">
        <v>80</v>
      </c>
      <c r="BK180" s="110">
        <f t="shared" si="24"/>
        <v>0</v>
      </c>
      <c r="BL180" s="14" t="s">
        <v>351</v>
      </c>
      <c r="BM180" s="14" t="s">
        <v>332</v>
      </c>
    </row>
    <row r="181" spans="2:65" s="1" customFormat="1" ht="22.5" customHeight="1" x14ac:dyDescent="0.3">
      <c r="B181" s="132"/>
      <c r="C181" s="168" t="s">
        <v>334</v>
      </c>
      <c r="D181" s="168" t="s">
        <v>250</v>
      </c>
      <c r="E181" s="169"/>
      <c r="F181" s="251" t="s">
        <v>935</v>
      </c>
      <c r="G181" s="252"/>
      <c r="H181" s="252"/>
      <c r="I181" s="252"/>
      <c r="J181" s="170" t="s">
        <v>297</v>
      </c>
      <c r="K181" s="171">
        <v>11</v>
      </c>
      <c r="L181" s="253">
        <v>0</v>
      </c>
      <c r="M181" s="252"/>
      <c r="N181" s="254">
        <f t="shared" si="15"/>
        <v>0</v>
      </c>
      <c r="O181" s="247"/>
      <c r="P181" s="247"/>
      <c r="Q181" s="247"/>
      <c r="R181" s="134"/>
      <c r="T181" s="165" t="s">
        <v>3</v>
      </c>
      <c r="U181" s="40" t="s">
        <v>36</v>
      </c>
      <c r="V181" s="32"/>
      <c r="W181" s="166">
        <f t="shared" si="16"/>
        <v>0</v>
      </c>
      <c r="X181" s="166">
        <v>0</v>
      </c>
      <c r="Y181" s="166">
        <f t="shared" si="17"/>
        <v>0</v>
      </c>
      <c r="Z181" s="166">
        <v>0</v>
      </c>
      <c r="AA181" s="167">
        <f t="shared" si="18"/>
        <v>0</v>
      </c>
      <c r="AR181" s="14" t="s">
        <v>743</v>
      </c>
      <c r="AT181" s="14" t="s">
        <v>250</v>
      </c>
      <c r="AU181" s="14" t="s">
        <v>80</v>
      </c>
      <c r="AY181" s="14" t="s">
        <v>216</v>
      </c>
      <c r="BE181" s="110">
        <f t="shared" si="19"/>
        <v>0</v>
      </c>
      <c r="BF181" s="110">
        <f t="shared" si="20"/>
        <v>0</v>
      </c>
      <c r="BG181" s="110">
        <f t="shared" si="21"/>
        <v>0</v>
      </c>
      <c r="BH181" s="110">
        <f t="shared" si="22"/>
        <v>0</v>
      </c>
      <c r="BI181" s="110">
        <f t="shared" si="23"/>
        <v>0</v>
      </c>
      <c r="BJ181" s="14" t="s">
        <v>80</v>
      </c>
      <c r="BK181" s="110">
        <f t="shared" si="24"/>
        <v>0</v>
      </c>
      <c r="BL181" s="14" t="s">
        <v>351</v>
      </c>
      <c r="BM181" s="14" t="s">
        <v>334</v>
      </c>
    </row>
    <row r="182" spans="2:65" s="1" customFormat="1" ht="22.5" customHeight="1" x14ac:dyDescent="0.3">
      <c r="B182" s="132"/>
      <c r="C182" s="168" t="s">
        <v>336</v>
      </c>
      <c r="D182" s="168" t="s">
        <v>250</v>
      </c>
      <c r="E182" s="169"/>
      <c r="F182" s="251" t="s">
        <v>936</v>
      </c>
      <c r="G182" s="252"/>
      <c r="H182" s="252"/>
      <c r="I182" s="252"/>
      <c r="J182" s="170" t="s">
        <v>297</v>
      </c>
      <c r="K182" s="171">
        <v>1</v>
      </c>
      <c r="L182" s="253">
        <v>0</v>
      </c>
      <c r="M182" s="252"/>
      <c r="N182" s="254">
        <f t="shared" si="15"/>
        <v>0</v>
      </c>
      <c r="O182" s="247"/>
      <c r="P182" s="247"/>
      <c r="Q182" s="247"/>
      <c r="R182" s="134"/>
      <c r="T182" s="165" t="s">
        <v>3</v>
      </c>
      <c r="U182" s="40" t="s">
        <v>36</v>
      </c>
      <c r="V182" s="32"/>
      <c r="W182" s="166">
        <f t="shared" si="16"/>
        <v>0</v>
      </c>
      <c r="X182" s="166">
        <v>0</v>
      </c>
      <c r="Y182" s="166">
        <f t="shared" si="17"/>
        <v>0</v>
      </c>
      <c r="Z182" s="166">
        <v>0</v>
      </c>
      <c r="AA182" s="167">
        <f t="shared" si="18"/>
        <v>0</v>
      </c>
      <c r="AR182" s="14" t="s">
        <v>743</v>
      </c>
      <c r="AT182" s="14" t="s">
        <v>250</v>
      </c>
      <c r="AU182" s="14" t="s">
        <v>80</v>
      </c>
      <c r="AY182" s="14" t="s">
        <v>216</v>
      </c>
      <c r="BE182" s="110">
        <f t="shared" si="19"/>
        <v>0</v>
      </c>
      <c r="BF182" s="110">
        <f t="shared" si="20"/>
        <v>0</v>
      </c>
      <c r="BG182" s="110">
        <f t="shared" si="21"/>
        <v>0</v>
      </c>
      <c r="BH182" s="110">
        <f t="shared" si="22"/>
        <v>0</v>
      </c>
      <c r="BI182" s="110">
        <f t="shared" si="23"/>
        <v>0</v>
      </c>
      <c r="BJ182" s="14" t="s">
        <v>80</v>
      </c>
      <c r="BK182" s="110">
        <f t="shared" si="24"/>
        <v>0</v>
      </c>
      <c r="BL182" s="14" t="s">
        <v>351</v>
      </c>
      <c r="BM182" s="14" t="s">
        <v>336</v>
      </c>
    </row>
    <row r="183" spans="2:65" s="1" customFormat="1" ht="22.5" customHeight="1" x14ac:dyDescent="0.3">
      <c r="B183" s="132"/>
      <c r="C183" s="168" t="s">
        <v>338</v>
      </c>
      <c r="D183" s="168" t="s">
        <v>250</v>
      </c>
      <c r="E183" s="169"/>
      <c r="F183" s="251" t="s">
        <v>937</v>
      </c>
      <c r="G183" s="252"/>
      <c r="H183" s="252"/>
      <c r="I183" s="252"/>
      <c r="J183" s="170" t="s">
        <v>297</v>
      </c>
      <c r="K183" s="171">
        <v>4</v>
      </c>
      <c r="L183" s="253">
        <v>0</v>
      </c>
      <c r="M183" s="252"/>
      <c r="N183" s="254">
        <f t="shared" si="15"/>
        <v>0</v>
      </c>
      <c r="O183" s="247"/>
      <c r="P183" s="247"/>
      <c r="Q183" s="247"/>
      <c r="R183" s="134"/>
      <c r="T183" s="165" t="s">
        <v>3</v>
      </c>
      <c r="U183" s="40" t="s">
        <v>36</v>
      </c>
      <c r="V183" s="32"/>
      <c r="W183" s="166">
        <f t="shared" si="16"/>
        <v>0</v>
      </c>
      <c r="X183" s="166">
        <v>0</v>
      </c>
      <c r="Y183" s="166">
        <f t="shared" si="17"/>
        <v>0</v>
      </c>
      <c r="Z183" s="166">
        <v>0</v>
      </c>
      <c r="AA183" s="167">
        <f t="shared" si="18"/>
        <v>0</v>
      </c>
      <c r="AR183" s="14" t="s">
        <v>743</v>
      </c>
      <c r="AT183" s="14" t="s">
        <v>250</v>
      </c>
      <c r="AU183" s="14" t="s">
        <v>80</v>
      </c>
      <c r="AY183" s="14" t="s">
        <v>216</v>
      </c>
      <c r="BE183" s="110">
        <f t="shared" si="19"/>
        <v>0</v>
      </c>
      <c r="BF183" s="110">
        <f t="shared" si="20"/>
        <v>0</v>
      </c>
      <c r="BG183" s="110">
        <f t="shared" si="21"/>
        <v>0</v>
      </c>
      <c r="BH183" s="110">
        <f t="shared" si="22"/>
        <v>0</v>
      </c>
      <c r="BI183" s="110">
        <f t="shared" si="23"/>
        <v>0</v>
      </c>
      <c r="BJ183" s="14" t="s">
        <v>80</v>
      </c>
      <c r="BK183" s="110">
        <f t="shared" si="24"/>
        <v>0</v>
      </c>
      <c r="BL183" s="14" t="s">
        <v>351</v>
      </c>
      <c r="BM183" s="14" t="s">
        <v>338</v>
      </c>
    </row>
    <row r="184" spans="2:65" s="1" customFormat="1" ht="22.5" customHeight="1" x14ac:dyDescent="0.3">
      <c r="B184" s="132"/>
      <c r="C184" s="168" t="s">
        <v>340</v>
      </c>
      <c r="D184" s="168" t="s">
        <v>250</v>
      </c>
      <c r="E184" s="169"/>
      <c r="F184" s="251" t="s">
        <v>938</v>
      </c>
      <c r="G184" s="252"/>
      <c r="H184" s="252"/>
      <c r="I184" s="252"/>
      <c r="J184" s="170" t="s">
        <v>297</v>
      </c>
      <c r="K184" s="171">
        <v>3</v>
      </c>
      <c r="L184" s="253">
        <v>0</v>
      </c>
      <c r="M184" s="252"/>
      <c r="N184" s="254">
        <f t="shared" si="15"/>
        <v>0</v>
      </c>
      <c r="O184" s="247"/>
      <c r="P184" s="247"/>
      <c r="Q184" s="247"/>
      <c r="R184" s="134"/>
      <c r="T184" s="165" t="s">
        <v>3</v>
      </c>
      <c r="U184" s="40" t="s">
        <v>36</v>
      </c>
      <c r="V184" s="32"/>
      <c r="W184" s="166">
        <f t="shared" si="16"/>
        <v>0</v>
      </c>
      <c r="X184" s="166">
        <v>0</v>
      </c>
      <c r="Y184" s="166">
        <f t="shared" si="17"/>
        <v>0</v>
      </c>
      <c r="Z184" s="166">
        <v>0</v>
      </c>
      <c r="AA184" s="167">
        <f t="shared" si="18"/>
        <v>0</v>
      </c>
      <c r="AR184" s="14" t="s">
        <v>743</v>
      </c>
      <c r="AT184" s="14" t="s">
        <v>250</v>
      </c>
      <c r="AU184" s="14" t="s">
        <v>80</v>
      </c>
      <c r="AY184" s="14" t="s">
        <v>216</v>
      </c>
      <c r="BE184" s="110">
        <f t="shared" si="19"/>
        <v>0</v>
      </c>
      <c r="BF184" s="110">
        <f t="shared" si="20"/>
        <v>0</v>
      </c>
      <c r="BG184" s="110">
        <f t="shared" si="21"/>
        <v>0</v>
      </c>
      <c r="BH184" s="110">
        <f t="shared" si="22"/>
        <v>0</v>
      </c>
      <c r="BI184" s="110">
        <f t="shared" si="23"/>
        <v>0</v>
      </c>
      <c r="BJ184" s="14" t="s">
        <v>80</v>
      </c>
      <c r="BK184" s="110">
        <f t="shared" si="24"/>
        <v>0</v>
      </c>
      <c r="BL184" s="14" t="s">
        <v>351</v>
      </c>
      <c r="BM184" s="14" t="s">
        <v>340</v>
      </c>
    </row>
    <row r="185" spans="2:65" s="1" customFormat="1" ht="31.5" customHeight="1" x14ac:dyDescent="0.3">
      <c r="B185" s="132"/>
      <c r="C185" s="168" t="s">
        <v>342</v>
      </c>
      <c r="D185" s="168" t="s">
        <v>250</v>
      </c>
      <c r="E185" s="169"/>
      <c r="F185" s="251" t="s">
        <v>939</v>
      </c>
      <c r="G185" s="252"/>
      <c r="H185" s="252"/>
      <c r="I185" s="252"/>
      <c r="J185" s="170" t="s">
        <v>297</v>
      </c>
      <c r="K185" s="171">
        <v>23</v>
      </c>
      <c r="L185" s="253">
        <v>0</v>
      </c>
      <c r="M185" s="252"/>
      <c r="N185" s="254">
        <f t="shared" si="15"/>
        <v>0</v>
      </c>
      <c r="O185" s="247"/>
      <c r="P185" s="247"/>
      <c r="Q185" s="247"/>
      <c r="R185" s="134"/>
      <c r="T185" s="165" t="s">
        <v>3</v>
      </c>
      <c r="U185" s="40" t="s">
        <v>36</v>
      </c>
      <c r="V185" s="32"/>
      <c r="W185" s="166">
        <f t="shared" si="16"/>
        <v>0</v>
      </c>
      <c r="X185" s="166">
        <v>1.7000000000000001E-4</v>
      </c>
      <c r="Y185" s="166">
        <f t="shared" si="17"/>
        <v>3.9100000000000003E-3</v>
      </c>
      <c r="Z185" s="166">
        <v>0</v>
      </c>
      <c r="AA185" s="167">
        <f t="shared" si="18"/>
        <v>0</v>
      </c>
      <c r="AR185" s="14" t="s">
        <v>743</v>
      </c>
      <c r="AT185" s="14" t="s">
        <v>250</v>
      </c>
      <c r="AU185" s="14" t="s">
        <v>80</v>
      </c>
      <c r="AY185" s="14" t="s">
        <v>216</v>
      </c>
      <c r="BE185" s="110">
        <f t="shared" si="19"/>
        <v>0</v>
      </c>
      <c r="BF185" s="110">
        <f t="shared" si="20"/>
        <v>0</v>
      </c>
      <c r="BG185" s="110">
        <f t="shared" si="21"/>
        <v>0</v>
      </c>
      <c r="BH185" s="110">
        <f t="shared" si="22"/>
        <v>0</v>
      </c>
      <c r="BI185" s="110">
        <f t="shared" si="23"/>
        <v>0</v>
      </c>
      <c r="BJ185" s="14" t="s">
        <v>80</v>
      </c>
      <c r="BK185" s="110">
        <f t="shared" si="24"/>
        <v>0</v>
      </c>
      <c r="BL185" s="14" t="s">
        <v>351</v>
      </c>
      <c r="BM185" s="14" t="s">
        <v>342</v>
      </c>
    </row>
    <row r="186" spans="2:65" s="1" customFormat="1" ht="22.5" customHeight="1" x14ac:dyDescent="0.3">
      <c r="B186" s="132"/>
      <c r="C186" s="168" t="s">
        <v>344</v>
      </c>
      <c r="D186" s="168" t="s">
        <v>250</v>
      </c>
      <c r="E186" s="169"/>
      <c r="F186" s="251" t="s">
        <v>940</v>
      </c>
      <c r="G186" s="252"/>
      <c r="H186" s="252"/>
      <c r="I186" s="252"/>
      <c r="J186" s="170" t="s">
        <v>297</v>
      </c>
      <c r="K186" s="171">
        <v>2</v>
      </c>
      <c r="L186" s="253">
        <v>0</v>
      </c>
      <c r="M186" s="252"/>
      <c r="N186" s="254">
        <f t="shared" si="15"/>
        <v>0</v>
      </c>
      <c r="O186" s="247"/>
      <c r="P186" s="247"/>
      <c r="Q186" s="247"/>
      <c r="R186" s="134"/>
      <c r="T186" s="165" t="s">
        <v>3</v>
      </c>
      <c r="U186" s="40" t="s">
        <v>36</v>
      </c>
      <c r="V186" s="32"/>
      <c r="W186" s="166">
        <f t="shared" si="16"/>
        <v>0</v>
      </c>
      <c r="X186" s="166">
        <v>1E-4</v>
      </c>
      <c r="Y186" s="166">
        <f t="shared" si="17"/>
        <v>2.0000000000000001E-4</v>
      </c>
      <c r="Z186" s="166">
        <v>0</v>
      </c>
      <c r="AA186" s="167">
        <f t="shared" si="18"/>
        <v>0</v>
      </c>
      <c r="AR186" s="14" t="s">
        <v>743</v>
      </c>
      <c r="AT186" s="14" t="s">
        <v>250</v>
      </c>
      <c r="AU186" s="14" t="s">
        <v>80</v>
      </c>
      <c r="AY186" s="14" t="s">
        <v>216</v>
      </c>
      <c r="BE186" s="110">
        <f t="shared" si="19"/>
        <v>0</v>
      </c>
      <c r="BF186" s="110">
        <f t="shared" si="20"/>
        <v>0</v>
      </c>
      <c r="BG186" s="110">
        <f t="shared" si="21"/>
        <v>0</v>
      </c>
      <c r="BH186" s="110">
        <f t="shared" si="22"/>
        <v>0</v>
      </c>
      <c r="BI186" s="110">
        <f t="shared" si="23"/>
        <v>0</v>
      </c>
      <c r="BJ186" s="14" t="s">
        <v>80</v>
      </c>
      <c r="BK186" s="110">
        <f t="shared" si="24"/>
        <v>0</v>
      </c>
      <c r="BL186" s="14" t="s">
        <v>351</v>
      </c>
      <c r="BM186" s="14" t="s">
        <v>344</v>
      </c>
    </row>
    <row r="187" spans="2:65" s="1" customFormat="1" ht="22.5" customHeight="1" x14ac:dyDescent="0.3">
      <c r="B187" s="132"/>
      <c r="C187" s="168" t="s">
        <v>346</v>
      </c>
      <c r="D187" s="168" t="s">
        <v>250</v>
      </c>
      <c r="E187" s="169"/>
      <c r="F187" s="251" t="s">
        <v>941</v>
      </c>
      <c r="G187" s="252"/>
      <c r="H187" s="252"/>
      <c r="I187" s="252"/>
      <c r="J187" s="170" t="s">
        <v>297</v>
      </c>
      <c r="K187" s="171">
        <v>4</v>
      </c>
      <c r="L187" s="253">
        <v>0</v>
      </c>
      <c r="M187" s="252"/>
      <c r="N187" s="254">
        <f t="shared" si="15"/>
        <v>0</v>
      </c>
      <c r="O187" s="247"/>
      <c r="P187" s="247"/>
      <c r="Q187" s="247"/>
      <c r="R187" s="134"/>
      <c r="T187" s="165" t="s">
        <v>3</v>
      </c>
      <c r="U187" s="40" t="s">
        <v>36</v>
      </c>
      <c r="V187" s="32"/>
      <c r="W187" s="166">
        <f t="shared" si="16"/>
        <v>0</v>
      </c>
      <c r="X187" s="166">
        <v>0</v>
      </c>
      <c r="Y187" s="166">
        <f t="shared" si="17"/>
        <v>0</v>
      </c>
      <c r="Z187" s="166">
        <v>0</v>
      </c>
      <c r="AA187" s="167">
        <f t="shared" si="18"/>
        <v>0</v>
      </c>
      <c r="AR187" s="14" t="s">
        <v>743</v>
      </c>
      <c r="AT187" s="14" t="s">
        <v>250</v>
      </c>
      <c r="AU187" s="14" t="s">
        <v>80</v>
      </c>
      <c r="AY187" s="14" t="s">
        <v>216</v>
      </c>
      <c r="BE187" s="110">
        <f t="shared" si="19"/>
        <v>0</v>
      </c>
      <c r="BF187" s="110">
        <f t="shared" si="20"/>
        <v>0</v>
      </c>
      <c r="BG187" s="110">
        <f t="shared" si="21"/>
        <v>0</v>
      </c>
      <c r="BH187" s="110">
        <f t="shared" si="22"/>
        <v>0</v>
      </c>
      <c r="BI187" s="110">
        <f t="shared" si="23"/>
        <v>0</v>
      </c>
      <c r="BJ187" s="14" t="s">
        <v>80</v>
      </c>
      <c r="BK187" s="110">
        <f t="shared" si="24"/>
        <v>0</v>
      </c>
      <c r="BL187" s="14" t="s">
        <v>351</v>
      </c>
      <c r="BM187" s="14" t="s">
        <v>346</v>
      </c>
    </row>
    <row r="188" spans="2:65" s="1" customFormat="1" ht="22.5" customHeight="1" x14ac:dyDescent="0.3">
      <c r="B188" s="132"/>
      <c r="C188" s="168" t="s">
        <v>348</v>
      </c>
      <c r="D188" s="168" t="s">
        <v>250</v>
      </c>
      <c r="E188" s="169"/>
      <c r="F188" s="251" t="s">
        <v>942</v>
      </c>
      <c r="G188" s="252"/>
      <c r="H188" s="252"/>
      <c r="I188" s="252"/>
      <c r="J188" s="170" t="s">
        <v>297</v>
      </c>
      <c r="K188" s="171">
        <v>1</v>
      </c>
      <c r="L188" s="253">
        <v>0</v>
      </c>
      <c r="M188" s="252"/>
      <c r="N188" s="254">
        <f t="shared" si="15"/>
        <v>0</v>
      </c>
      <c r="O188" s="247"/>
      <c r="P188" s="247"/>
      <c r="Q188" s="247"/>
      <c r="R188" s="134"/>
      <c r="T188" s="165" t="s">
        <v>3</v>
      </c>
      <c r="U188" s="40" t="s">
        <v>36</v>
      </c>
      <c r="V188" s="32"/>
      <c r="W188" s="166">
        <f t="shared" si="16"/>
        <v>0</v>
      </c>
      <c r="X188" s="166">
        <v>0</v>
      </c>
      <c r="Y188" s="166">
        <f t="shared" si="17"/>
        <v>0</v>
      </c>
      <c r="Z188" s="166">
        <v>0</v>
      </c>
      <c r="AA188" s="167">
        <f t="shared" si="18"/>
        <v>0</v>
      </c>
      <c r="AR188" s="14" t="s">
        <v>743</v>
      </c>
      <c r="AT188" s="14" t="s">
        <v>250</v>
      </c>
      <c r="AU188" s="14" t="s">
        <v>80</v>
      </c>
      <c r="AY188" s="14" t="s">
        <v>216</v>
      </c>
      <c r="BE188" s="110">
        <f t="shared" si="19"/>
        <v>0</v>
      </c>
      <c r="BF188" s="110">
        <f t="shared" si="20"/>
        <v>0</v>
      </c>
      <c r="BG188" s="110">
        <f t="shared" si="21"/>
        <v>0</v>
      </c>
      <c r="BH188" s="110">
        <f t="shared" si="22"/>
        <v>0</v>
      </c>
      <c r="BI188" s="110">
        <f t="shared" si="23"/>
        <v>0</v>
      </c>
      <c r="BJ188" s="14" t="s">
        <v>80</v>
      </c>
      <c r="BK188" s="110">
        <f t="shared" si="24"/>
        <v>0</v>
      </c>
      <c r="BL188" s="14" t="s">
        <v>351</v>
      </c>
      <c r="BM188" s="14" t="s">
        <v>348</v>
      </c>
    </row>
    <row r="189" spans="2:65" s="1" customFormat="1" ht="22.5" customHeight="1" x14ac:dyDescent="0.3">
      <c r="B189" s="132"/>
      <c r="C189" s="168" t="s">
        <v>351</v>
      </c>
      <c r="D189" s="168" t="s">
        <v>250</v>
      </c>
      <c r="E189" s="169"/>
      <c r="F189" s="251" t="s">
        <v>943</v>
      </c>
      <c r="G189" s="252"/>
      <c r="H189" s="252"/>
      <c r="I189" s="252"/>
      <c r="J189" s="170" t="s">
        <v>297</v>
      </c>
      <c r="K189" s="171">
        <v>1</v>
      </c>
      <c r="L189" s="253">
        <v>0</v>
      </c>
      <c r="M189" s="252"/>
      <c r="N189" s="254">
        <f t="shared" si="15"/>
        <v>0</v>
      </c>
      <c r="O189" s="247"/>
      <c r="P189" s="247"/>
      <c r="Q189" s="247"/>
      <c r="R189" s="134"/>
      <c r="T189" s="165" t="s">
        <v>3</v>
      </c>
      <c r="U189" s="40" t="s">
        <v>36</v>
      </c>
      <c r="V189" s="32"/>
      <c r="W189" s="166">
        <f t="shared" si="16"/>
        <v>0</v>
      </c>
      <c r="X189" s="166">
        <v>0</v>
      </c>
      <c r="Y189" s="166">
        <f t="shared" si="17"/>
        <v>0</v>
      </c>
      <c r="Z189" s="166">
        <v>0</v>
      </c>
      <c r="AA189" s="167">
        <f t="shared" si="18"/>
        <v>0</v>
      </c>
      <c r="AR189" s="14" t="s">
        <v>743</v>
      </c>
      <c r="AT189" s="14" t="s">
        <v>250</v>
      </c>
      <c r="AU189" s="14" t="s">
        <v>80</v>
      </c>
      <c r="AY189" s="14" t="s">
        <v>216</v>
      </c>
      <c r="BE189" s="110">
        <f t="shared" si="19"/>
        <v>0</v>
      </c>
      <c r="BF189" s="110">
        <f t="shared" si="20"/>
        <v>0</v>
      </c>
      <c r="BG189" s="110">
        <f t="shared" si="21"/>
        <v>0</v>
      </c>
      <c r="BH189" s="110">
        <f t="shared" si="22"/>
        <v>0</v>
      </c>
      <c r="BI189" s="110">
        <f t="shared" si="23"/>
        <v>0</v>
      </c>
      <c r="BJ189" s="14" t="s">
        <v>80</v>
      </c>
      <c r="BK189" s="110">
        <f t="shared" si="24"/>
        <v>0</v>
      </c>
      <c r="BL189" s="14" t="s">
        <v>351</v>
      </c>
      <c r="BM189" s="14" t="s">
        <v>351</v>
      </c>
    </row>
    <row r="190" spans="2:65" s="1" customFormat="1" ht="22.5" customHeight="1" x14ac:dyDescent="0.3">
      <c r="B190" s="132"/>
      <c r="C190" s="168" t="s">
        <v>353</v>
      </c>
      <c r="D190" s="168" t="s">
        <v>250</v>
      </c>
      <c r="E190" s="169"/>
      <c r="F190" s="251" t="s">
        <v>944</v>
      </c>
      <c r="G190" s="252"/>
      <c r="H190" s="252"/>
      <c r="I190" s="252"/>
      <c r="J190" s="170" t="s">
        <v>297</v>
      </c>
      <c r="K190" s="171">
        <v>3</v>
      </c>
      <c r="L190" s="253">
        <v>0</v>
      </c>
      <c r="M190" s="252"/>
      <c r="N190" s="254">
        <f t="shared" ref="N190:N221" si="25">ROUND(L190*K190,2)</f>
        <v>0</v>
      </c>
      <c r="O190" s="247"/>
      <c r="P190" s="247"/>
      <c r="Q190" s="247"/>
      <c r="R190" s="134"/>
      <c r="T190" s="165" t="s">
        <v>3</v>
      </c>
      <c r="U190" s="40" t="s">
        <v>36</v>
      </c>
      <c r="V190" s="32"/>
      <c r="W190" s="166">
        <f t="shared" ref="W190:W221" si="26">V190*K190</f>
        <v>0</v>
      </c>
      <c r="X190" s="166">
        <v>0</v>
      </c>
      <c r="Y190" s="166">
        <f t="shared" ref="Y190:Y221" si="27">X190*K190</f>
        <v>0</v>
      </c>
      <c r="Z190" s="166">
        <v>0</v>
      </c>
      <c r="AA190" s="167">
        <f t="shared" ref="AA190:AA221" si="28">Z190*K190</f>
        <v>0</v>
      </c>
      <c r="AR190" s="14" t="s">
        <v>743</v>
      </c>
      <c r="AT190" s="14" t="s">
        <v>250</v>
      </c>
      <c r="AU190" s="14" t="s">
        <v>80</v>
      </c>
      <c r="AY190" s="14" t="s">
        <v>216</v>
      </c>
      <c r="BE190" s="110">
        <f t="shared" ref="BE190:BE221" si="29">IF(U190="základná",N190,0)</f>
        <v>0</v>
      </c>
      <c r="BF190" s="110">
        <f t="shared" ref="BF190:BF221" si="30">IF(U190="znížená",N190,0)</f>
        <v>0</v>
      </c>
      <c r="BG190" s="110">
        <f t="shared" ref="BG190:BG221" si="31">IF(U190="zákl. prenesená",N190,0)</f>
        <v>0</v>
      </c>
      <c r="BH190" s="110">
        <f t="shared" ref="BH190:BH221" si="32">IF(U190="zníž. prenesená",N190,0)</f>
        <v>0</v>
      </c>
      <c r="BI190" s="110">
        <f t="shared" ref="BI190:BI221" si="33">IF(U190="nulová",N190,0)</f>
        <v>0</v>
      </c>
      <c r="BJ190" s="14" t="s">
        <v>80</v>
      </c>
      <c r="BK190" s="110">
        <f t="shared" ref="BK190:BK221" si="34">ROUND(L190*K190,2)</f>
        <v>0</v>
      </c>
      <c r="BL190" s="14" t="s">
        <v>351</v>
      </c>
      <c r="BM190" s="14" t="s">
        <v>353</v>
      </c>
    </row>
    <row r="191" spans="2:65" s="1" customFormat="1" ht="22.5" customHeight="1" x14ac:dyDescent="0.3">
      <c r="B191" s="132"/>
      <c r="C191" s="168" t="s">
        <v>355</v>
      </c>
      <c r="D191" s="168" t="s">
        <v>250</v>
      </c>
      <c r="E191" s="169"/>
      <c r="F191" s="251" t="s">
        <v>945</v>
      </c>
      <c r="G191" s="252"/>
      <c r="H191" s="252"/>
      <c r="I191" s="252"/>
      <c r="J191" s="170" t="s">
        <v>297</v>
      </c>
      <c r="K191" s="171">
        <v>1</v>
      </c>
      <c r="L191" s="253">
        <v>0</v>
      </c>
      <c r="M191" s="252"/>
      <c r="N191" s="254">
        <f t="shared" si="25"/>
        <v>0</v>
      </c>
      <c r="O191" s="247"/>
      <c r="P191" s="247"/>
      <c r="Q191" s="247"/>
      <c r="R191" s="134"/>
      <c r="T191" s="165" t="s">
        <v>3</v>
      </c>
      <c r="U191" s="40" t="s">
        <v>36</v>
      </c>
      <c r="V191" s="32"/>
      <c r="W191" s="166">
        <f t="shared" si="26"/>
        <v>0</v>
      </c>
      <c r="X191" s="166">
        <v>0</v>
      </c>
      <c r="Y191" s="166">
        <f t="shared" si="27"/>
        <v>0</v>
      </c>
      <c r="Z191" s="166">
        <v>0</v>
      </c>
      <c r="AA191" s="167">
        <f t="shared" si="28"/>
        <v>0</v>
      </c>
      <c r="AR191" s="14" t="s">
        <v>743</v>
      </c>
      <c r="AT191" s="14" t="s">
        <v>250</v>
      </c>
      <c r="AU191" s="14" t="s">
        <v>80</v>
      </c>
      <c r="AY191" s="14" t="s">
        <v>216</v>
      </c>
      <c r="BE191" s="110">
        <f t="shared" si="29"/>
        <v>0</v>
      </c>
      <c r="BF191" s="110">
        <f t="shared" si="30"/>
        <v>0</v>
      </c>
      <c r="BG191" s="110">
        <f t="shared" si="31"/>
        <v>0</v>
      </c>
      <c r="BH191" s="110">
        <f t="shared" si="32"/>
        <v>0</v>
      </c>
      <c r="BI191" s="110">
        <f t="shared" si="33"/>
        <v>0</v>
      </c>
      <c r="BJ191" s="14" t="s">
        <v>80</v>
      </c>
      <c r="BK191" s="110">
        <f t="shared" si="34"/>
        <v>0</v>
      </c>
      <c r="BL191" s="14" t="s">
        <v>351</v>
      </c>
      <c r="BM191" s="14" t="s">
        <v>355</v>
      </c>
    </row>
    <row r="192" spans="2:65" s="1" customFormat="1" ht="22.5" customHeight="1" x14ac:dyDescent="0.3">
      <c r="B192" s="132"/>
      <c r="C192" s="168" t="s">
        <v>357</v>
      </c>
      <c r="D192" s="168" t="s">
        <v>250</v>
      </c>
      <c r="E192" s="169"/>
      <c r="F192" s="251" t="s">
        <v>946</v>
      </c>
      <c r="G192" s="252"/>
      <c r="H192" s="252"/>
      <c r="I192" s="252"/>
      <c r="J192" s="170" t="s">
        <v>297</v>
      </c>
      <c r="K192" s="171">
        <v>12</v>
      </c>
      <c r="L192" s="253">
        <v>0</v>
      </c>
      <c r="M192" s="252"/>
      <c r="N192" s="254">
        <f t="shared" si="25"/>
        <v>0</v>
      </c>
      <c r="O192" s="247"/>
      <c r="P192" s="247"/>
      <c r="Q192" s="247"/>
      <c r="R192" s="134"/>
      <c r="T192" s="165" t="s">
        <v>3</v>
      </c>
      <c r="U192" s="40" t="s">
        <v>36</v>
      </c>
      <c r="V192" s="32"/>
      <c r="W192" s="166">
        <f t="shared" si="26"/>
        <v>0</v>
      </c>
      <c r="X192" s="166">
        <v>0</v>
      </c>
      <c r="Y192" s="166">
        <f t="shared" si="27"/>
        <v>0</v>
      </c>
      <c r="Z192" s="166">
        <v>0</v>
      </c>
      <c r="AA192" s="167">
        <f t="shared" si="28"/>
        <v>0</v>
      </c>
      <c r="AR192" s="14" t="s">
        <v>743</v>
      </c>
      <c r="AT192" s="14" t="s">
        <v>250</v>
      </c>
      <c r="AU192" s="14" t="s">
        <v>80</v>
      </c>
      <c r="AY192" s="14" t="s">
        <v>216</v>
      </c>
      <c r="BE192" s="110">
        <f t="shared" si="29"/>
        <v>0</v>
      </c>
      <c r="BF192" s="110">
        <f t="shared" si="30"/>
        <v>0</v>
      </c>
      <c r="BG192" s="110">
        <f t="shared" si="31"/>
        <v>0</v>
      </c>
      <c r="BH192" s="110">
        <f t="shared" si="32"/>
        <v>0</v>
      </c>
      <c r="BI192" s="110">
        <f t="shared" si="33"/>
        <v>0</v>
      </c>
      <c r="BJ192" s="14" t="s">
        <v>80</v>
      </c>
      <c r="BK192" s="110">
        <f t="shared" si="34"/>
        <v>0</v>
      </c>
      <c r="BL192" s="14" t="s">
        <v>351</v>
      </c>
      <c r="BM192" s="14" t="s">
        <v>357</v>
      </c>
    </row>
    <row r="193" spans="2:65" s="1" customFormat="1" ht="22.5" customHeight="1" x14ac:dyDescent="0.3">
      <c r="B193" s="132"/>
      <c r="C193" s="168" t="s">
        <v>359</v>
      </c>
      <c r="D193" s="168" t="s">
        <v>250</v>
      </c>
      <c r="E193" s="169"/>
      <c r="F193" s="251" t="s">
        <v>947</v>
      </c>
      <c r="G193" s="252"/>
      <c r="H193" s="252"/>
      <c r="I193" s="252"/>
      <c r="J193" s="170" t="s">
        <v>297</v>
      </c>
      <c r="K193" s="171">
        <v>5</v>
      </c>
      <c r="L193" s="253">
        <v>0</v>
      </c>
      <c r="M193" s="252"/>
      <c r="N193" s="254">
        <f t="shared" si="25"/>
        <v>0</v>
      </c>
      <c r="O193" s="247"/>
      <c r="P193" s="247"/>
      <c r="Q193" s="247"/>
      <c r="R193" s="134"/>
      <c r="T193" s="165" t="s">
        <v>3</v>
      </c>
      <c r="U193" s="40" t="s">
        <v>36</v>
      </c>
      <c r="V193" s="32"/>
      <c r="W193" s="166">
        <f t="shared" si="26"/>
        <v>0</v>
      </c>
      <c r="X193" s="166">
        <v>0</v>
      </c>
      <c r="Y193" s="166">
        <f t="shared" si="27"/>
        <v>0</v>
      </c>
      <c r="Z193" s="166">
        <v>0</v>
      </c>
      <c r="AA193" s="167">
        <f t="shared" si="28"/>
        <v>0</v>
      </c>
      <c r="AR193" s="14" t="s">
        <v>743</v>
      </c>
      <c r="AT193" s="14" t="s">
        <v>250</v>
      </c>
      <c r="AU193" s="14" t="s">
        <v>80</v>
      </c>
      <c r="AY193" s="14" t="s">
        <v>216</v>
      </c>
      <c r="BE193" s="110">
        <f t="shared" si="29"/>
        <v>0</v>
      </c>
      <c r="BF193" s="110">
        <f t="shared" si="30"/>
        <v>0</v>
      </c>
      <c r="BG193" s="110">
        <f t="shared" si="31"/>
        <v>0</v>
      </c>
      <c r="BH193" s="110">
        <f t="shared" si="32"/>
        <v>0</v>
      </c>
      <c r="BI193" s="110">
        <f t="shared" si="33"/>
        <v>0</v>
      </c>
      <c r="BJ193" s="14" t="s">
        <v>80</v>
      </c>
      <c r="BK193" s="110">
        <f t="shared" si="34"/>
        <v>0</v>
      </c>
      <c r="BL193" s="14" t="s">
        <v>351</v>
      </c>
      <c r="BM193" s="14" t="s">
        <v>359</v>
      </c>
    </row>
    <row r="194" spans="2:65" s="1" customFormat="1" ht="22.5" customHeight="1" x14ac:dyDescent="0.3">
      <c r="B194" s="132"/>
      <c r="C194" s="168" t="s">
        <v>361</v>
      </c>
      <c r="D194" s="168" t="s">
        <v>250</v>
      </c>
      <c r="E194" s="169"/>
      <c r="F194" s="251" t="s">
        <v>948</v>
      </c>
      <c r="G194" s="252"/>
      <c r="H194" s="252"/>
      <c r="I194" s="252"/>
      <c r="J194" s="170" t="s">
        <v>297</v>
      </c>
      <c r="K194" s="171">
        <v>6</v>
      </c>
      <c r="L194" s="253">
        <v>0</v>
      </c>
      <c r="M194" s="252"/>
      <c r="N194" s="254">
        <f t="shared" si="25"/>
        <v>0</v>
      </c>
      <c r="O194" s="247"/>
      <c r="P194" s="247"/>
      <c r="Q194" s="247"/>
      <c r="R194" s="134"/>
      <c r="T194" s="165" t="s">
        <v>3</v>
      </c>
      <c r="U194" s="40" t="s">
        <v>36</v>
      </c>
      <c r="V194" s="32"/>
      <c r="W194" s="166">
        <f t="shared" si="26"/>
        <v>0</v>
      </c>
      <c r="X194" s="166">
        <v>0</v>
      </c>
      <c r="Y194" s="166">
        <f t="shared" si="27"/>
        <v>0</v>
      </c>
      <c r="Z194" s="166">
        <v>0</v>
      </c>
      <c r="AA194" s="167">
        <f t="shared" si="28"/>
        <v>0</v>
      </c>
      <c r="AR194" s="14" t="s">
        <v>743</v>
      </c>
      <c r="AT194" s="14" t="s">
        <v>250</v>
      </c>
      <c r="AU194" s="14" t="s">
        <v>80</v>
      </c>
      <c r="AY194" s="14" t="s">
        <v>216</v>
      </c>
      <c r="BE194" s="110">
        <f t="shared" si="29"/>
        <v>0</v>
      </c>
      <c r="BF194" s="110">
        <f t="shared" si="30"/>
        <v>0</v>
      </c>
      <c r="BG194" s="110">
        <f t="shared" si="31"/>
        <v>0</v>
      </c>
      <c r="BH194" s="110">
        <f t="shared" si="32"/>
        <v>0</v>
      </c>
      <c r="BI194" s="110">
        <f t="shared" si="33"/>
        <v>0</v>
      </c>
      <c r="BJ194" s="14" t="s">
        <v>80</v>
      </c>
      <c r="BK194" s="110">
        <f t="shared" si="34"/>
        <v>0</v>
      </c>
      <c r="BL194" s="14" t="s">
        <v>351</v>
      </c>
      <c r="BM194" s="14" t="s">
        <v>361</v>
      </c>
    </row>
    <row r="195" spans="2:65" s="1" customFormat="1" ht="22.5" customHeight="1" x14ac:dyDescent="0.3">
      <c r="B195" s="132"/>
      <c r="C195" s="168" t="s">
        <v>363</v>
      </c>
      <c r="D195" s="168" t="s">
        <v>250</v>
      </c>
      <c r="E195" s="169"/>
      <c r="F195" s="251" t="s">
        <v>949</v>
      </c>
      <c r="G195" s="252"/>
      <c r="H195" s="252"/>
      <c r="I195" s="252"/>
      <c r="J195" s="170" t="s">
        <v>297</v>
      </c>
      <c r="K195" s="171">
        <v>2</v>
      </c>
      <c r="L195" s="253">
        <v>0</v>
      </c>
      <c r="M195" s="252"/>
      <c r="N195" s="254">
        <f t="shared" si="25"/>
        <v>0</v>
      </c>
      <c r="O195" s="247"/>
      <c r="P195" s="247"/>
      <c r="Q195" s="247"/>
      <c r="R195" s="134"/>
      <c r="T195" s="165" t="s">
        <v>3</v>
      </c>
      <c r="U195" s="40" t="s">
        <v>36</v>
      </c>
      <c r="V195" s="32"/>
      <c r="W195" s="166">
        <f t="shared" si="26"/>
        <v>0</v>
      </c>
      <c r="X195" s="166">
        <v>0</v>
      </c>
      <c r="Y195" s="166">
        <f t="shared" si="27"/>
        <v>0</v>
      </c>
      <c r="Z195" s="166">
        <v>0</v>
      </c>
      <c r="AA195" s="167">
        <f t="shared" si="28"/>
        <v>0</v>
      </c>
      <c r="AR195" s="14" t="s">
        <v>743</v>
      </c>
      <c r="AT195" s="14" t="s">
        <v>250</v>
      </c>
      <c r="AU195" s="14" t="s">
        <v>80</v>
      </c>
      <c r="AY195" s="14" t="s">
        <v>216</v>
      </c>
      <c r="BE195" s="110">
        <f t="shared" si="29"/>
        <v>0</v>
      </c>
      <c r="BF195" s="110">
        <f t="shared" si="30"/>
        <v>0</v>
      </c>
      <c r="BG195" s="110">
        <f t="shared" si="31"/>
        <v>0</v>
      </c>
      <c r="BH195" s="110">
        <f t="shared" si="32"/>
        <v>0</v>
      </c>
      <c r="BI195" s="110">
        <f t="shared" si="33"/>
        <v>0</v>
      </c>
      <c r="BJ195" s="14" t="s">
        <v>80</v>
      </c>
      <c r="BK195" s="110">
        <f t="shared" si="34"/>
        <v>0</v>
      </c>
      <c r="BL195" s="14" t="s">
        <v>351</v>
      </c>
      <c r="BM195" s="14" t="s">
        <v>363</v>
      </c>
    </row>
    <row r="196" spans="2:65" s="1" customFormat="1" ht="22.5" customHeight="1" x14ac:dyDescent="0.3">
      <c r="B196" s="132"/>
      <c r="C196" s="168" t="s">
        <v>365</v>
      </c>
      <c r="D196" s="168" t="s">
        <v>250</v>
      </c>
      <c r="E196" s="169"/>
      <c r="F196" s="251" t="s">
        <v>950</v>
      </c>
      <c r="G196" s="252"/>
      <c r="H196" s="252"/>
      <c r="I196" s="252"/>
      <c r="J196" s="170" t="s">
        <v>297</v>
      </c>
      <c r="K196" s="171">
        <v>2</v>
      </c>
      <c r="L196" s="253">
        <v>0</v>
      </c>
      <c r="M196" s="252"/>
      <c r="N196" s="254">
        <f t="shared" si="25"/>
        <v>0</v>
      </c>
      <c r="O196" s="247"/>
      <c r="P196" s="247"/>
      <c r="Q196" s="247"/>
      <c r="R196" s="134"/>
      <c r="T196" s="165" t="s">
        <v>3</v>
      </c>
      <c r="U196" s="40" t="s">
        <v>36</v>
      </c>
      <c r="V196" s="32"/>
      <c r="W196" s="166">
        <f t="shared" si="26"/>
        <v>0</v>
      </c>
      <c r="X196" s="166">
        <v>0</v>
      </c>
      <c r="Y196" s="166">
        <f t="shared" si="27"/>
        <v>0</v>
      </c>
      <c r="Z196" s="166">
        <v>0</v>
      </c>
      <c r="AA196" s="167">
        <f t="shared" si="28"/>
        <v>0</v>
      </c>
      <c r="AR196" s="14" t="s">
        <v>743</v>
      </c>
      <c r="AT196" s="14" t="s">
        <v>250</v>
      </c>
      <c r="AU196" s="14" t="s">
        <v>80</v>
      </c>
      <c r="AY196" s="14" t="s">
        <v>216</v>
      </c>
      <c r="BE196" s="110">
        <f t="shared" si="29"/>
        <v>0</v>
      </c>
      <c r="BF196" s="110">
        <f t="shared" si="30"/>
        <v>0</v>
      </c>
      <c r="BG196" s="110">
        <f t="shared" si="31"/>
        <v>0</v>
      </c>
      <c r="BH196" s="110">
        <f t="shared" si="32"/>
        <v>0</v>
      </c>
      <c r="BI196" s="110">
        <f t="shared" si="33"/>
        <v>0</v>
      </c>
      <c r="BJ196" s="14" t="s">
        <v>80</v>
      </c>
      <c r="BK196" s="110">
        <f t="shared" si="34"/>
        <v>0</v>
      </c>
      <c r="BL196" s="14" t="s">
        <v>351</v>
      </c>
      <c r="BM196" s="14" t="s">
        <v>365</v>
      </c>
    </row>
    <row r="197" spans="2:65" s="1" customFormat="1" ht="22.5" customHeight="1" x14ac:dyDescent="0.3">
      <c r="B197" s="132"/>
      <c r="C197" s="168" t="s">
        <v>367</v>
      </c>
      <c r="D197" s="168" t="s">
        <v>250</v>
      </c>
      <c r="E197" s="169"/>
      <c r="F197" s="251" t="s">
        <v>951</v>
      </c>
      <c r="G197" s="252"/>
      <c r="H197" s="252"/>
      <c r="I197" s="252"/>
      <c r="J197" s="170" t="s">
        <v>297</v>
      </c>
      <c r="K197" s="171">
        <v>18</v>
      </c>
      <c r="L197" s="253">
        <v>0</v>
      </c>
      <c r="M197" s="252"/>
      <c r="N197" s="254">
        <f t="shared" si="25"/>
        <v>0</v>
      </c>
      <c r="O197" s="247"/>
      <c r="P197" s="247"/>
      <c r="Q197" s="247"/>
      <c r="R197" s="134"/>
      <c r="T197" s="165" t="s">
        <v>3</v>
      </c>
      <c r="U197" s="40" t="s">
        <v>36</v>
      </c>
      <c r="V197" s="32"/>
      <c r="W197" s="166">
        <f t="shared" si="26"/>
        <v>0</v>
      </c>
      <c r="X197" s="166">
        <v>0</v>
      </c>
      <c r="Y197" s="166">
        <f t="shared" si="27"/>
        <v>0</v>
      </c>
      <c r="Z197" s="166">
        <v>0</v>
      </c>
      <c r="AA197" s="167">
        <f t="shared" si="28"/>
        <v>0</v>
      </c>
      <c r="AR197" s="14" t="s">
        <v>743</v>
      </c>
      <c r="AT197" s="14" t="s">
        <v>250</v>
      </c>
      <c r="AU197" s="14" t="s">
        <v>80</v>
      </c>
      <c r="AY197" s="14" t="s">
        <v>216</v>
      </c>
      <c r="BE197" s="110">
        <f t="shared" si="29"/>
        <v>0</v>
      </c>
      <c r="BF197" s="110">
        <f t="shared" si="30"/>
        <v>0</v>
      </c>
      <c r="BG197" s="110">
        <f t="shared" si="31"/>
        <v>0</v>
      </c>
      <c r="BH197" s="110">
        <f t="shared" si="32"/>
        <v>0</v>
      </c>
      <c r="BI197" s="110">
        <f t="shared" si="33"/>
        <v>0</v>
      </c>
      <c r="BJ197" s="14" t="s">
        <v>80</v>
      </c>
      <c r="BK197" s="110">
        <f t="shared" si="34"/>
        <v>0</v>
      </c>
      <c r="BL197" s="14" t="s">
        <v>351</v>
      </c>
      <c r="BM197" s="14" t="s">
        <v>367</v>
      </c>
    </row>
    <row r="198" spans="2:65" s="1" customFormat="1" ht="22.5" customHeight="1" x14ac:dyDescent="0.3">
      <c r="B198" s="132"/>
      <c r="C198" s="168" t="s">
        <v>370</v>
      </c>
      <c r="D198" s="168" t="s">
        <v>250</v>
      </c>
      <c r="E198" s="169"/>
      <c r="F198" s="251" t="s">
        <v>952</v>
      </c>
      <c r="G198" s="252"/>
      <c r="H198" s="252"/>
      <c r="I198" s="252"/>
      <c r="J198" s="170" t="s">
        <v>297</v>
      </c>
      <c r="K198" s="171">
        <v>3</v>
      </c>
      <c r="L198" s="253">
        <v>0</v>
      </c>
      <c r="M198" s="252"/>
      <c r="N198" s="254">
        <f t="shared" si="25"/>
        <v>0</v>
      </c>
      <c r="O198" s="247"/>
      <c r="P198" s="247"/>
      <c r="Q198" s="247"/>
      <c r="R198" s="134"/>
      <c r="T198" s="165" t="s">
        <v>3</v>
      </c>
      <c r="U198" s="40" t="s">
        <v>36</v>
      </c>
      <c r="V198" s="32"/>
      <c r="W198" s="166">
        <f t="shared" si="26"/>
        <v>0</v>
      </c>
      <c r="X198" s="166">
        <v>0</v>
      </c>
      <c r="Y198" s="166">
        <f t="shared" si="27"/>
        <v>0</v>
      </c>
      <c r="Z198" s="166">
        <v>0</v>
      </c>
      <c r="AA198" s="167">
        <f t="shared" si="28"/>
        <v>0</v>
      </c>
      <c r="AR198" s="14" t="s">
        <v>743</v>
      </c>
      <c r="AT198" s="14" t="s">
        <v>250</v>
      </c>
      <c r="AU198" s="14" t="s">
        <v>80</v>
      </c>
      <c r="AY198" s="14" t="s">
        <v>216</v>
      </c>
      <c r="BE198" s="110">
        <f t="shared" si="29"/>
        <v>0</v>
      </c>
      <c r="BF198" s="110">
        <f t="shared" si="30"/>
        <v>0</v>
      </c>
      <c r="BG198" s="110">
        <f t="shared" si="31"/>
        <v>0</v>
      </c>
      <c r="BH198" s="110">
        <f t="shared" si="32"/>
        <v>0</v>
      </c>
      <c r="BI198" s="110">
        <f t="shared" si="33"/>
        <v>0</v>
      </c>
      <c r="BJ198" s="14" t="s">
        <v>80</v>
      </c>
      <c r="BK198" s="110">
        <f t="shared" si="34"/>
        <v>0</v>
      </c>
      <c r="BL198" s="14" t="s">
        <v>351</v>
      </c>
      <c r="BM198" s="14" t="s">
        <v>370</v>
      </c>
    </row>
    <row r="199" spans="2:65" s="1" customFormat="1" ht="22.5" customHeight="1" x14ac:dyDescent="0.3">
      <c r="B199" s="132"/>
      <c r="C199" s="168" t="s">
        <v>372</v>
      </c>
      <c r="D199" s="168" t="s">
        <v>250</v>
      </c>
      <c r="E199" s="169"/>
      <c r="F199" s="251" t="s">
        <v>953</v>
      </c>
      <c r="G199" s="252"/>
      <c r="H199" s="252"/>
      <c r="I199" s="252"/>
      <c r="J199" s="170" t="s">
        <v>297</v>
      </c>
      <c r="K199" s="171">
        <v>25</v>
      </c>
      <c r="L199" s="253">
        <v>0</v>
      </c>
      <c r="M199" s="252"/>
      <c r="N199" s="254">
        <f t="shared" si="25"/>
        <v>0</v>
      </c>
      <c r="O199" s="247"/>
      <c r="P199" s="247"/>
      <c r="Q199" s="247"/>
      <c r="R199" s="134"/>
      <c r="T199" s="165" t="s">
        <v>3</v>
      </c>
      <c r="U199" s="40" t="s">
        <v>36</v>
      </c>
      <c r="V199" s="32"/>
      <c r="W199" s="166">
        <f t="shared" si="26"/>
        <v>0</v>
      </c>
      <c r="X199" s="166">
        <v>0</v>
      </c>
      <c r="Y199" s="166">
        <f t="shared" si="27"/>
        <v>0</v>
      </c>
      <c r="Z199" s="166">
        <v>0</v>
      </c>
      <c r="AA199" s="167">
        <f t="shared" si="28"/>
        <v>0</v>
      </c>
      <c r="AR199" s="14" t="s">
        <v>743</v>
      </c>
      <c r="AT199" s="14" t="s">
        <v>250</v>
      </c>
      <c r="AU199" s="14" t="s">
        <v>80</v>
      </c>
      <c r="AY199" s="14" t="s">
        <v>216</v>
      </c>
      <c r="BE199" s="110">
        <f t="shared" si="29"/>
        <v>0</v>
      </c>
      <c r="BF199" s="110">
        <f t="shared" si="30"/>
        <v>0</v>
      </c>
      <c r="BG199" s="110">
        <f t="shared" si="31"/>
        <v>0</v>
      </c>
      <c r="BH199" s="110">
        <f t="shared" si="32"/>
        <v>0</v>
      </c>
      <c r="BI199" s="110">
        <f t="shared" si="33"/>
        <v>0</v>
      </c>
      <c r="BJ199" s="14" t="s">
        <v>80</v>
      </c>
      <c r="BK199" s="110">
        <f t="shared" si="34"/>
        <v>0</v>
      </c>
      <c r="BL199" s="14" t="s">
        <v>351</v>
      </c>
      <c r="BM199" s="14" t="s">
        <v>372</v>
      </c>
    </row>
    <row r="200" spans="2:65" s="1" customFormat="1" ht="22.5" customHeight="1" x14ac:dyDescent="0.3">
      <c r="B200" s="132"/>
      <c r="C200" s="168" t="s">
        <v>374</v>
      </c>
      <c r="D200" s="168" t="s">
        <v>250</v>
      </c>
      <c r="E200" s="169"/>
      <c r="F200" s="251" t="s">
        <v>954</v>
      </c>
      <c r="G200" s="252"/>
      <c r="H200" s="252"/>
      <c r="I200" s="252"/>
      <c r="J200" s="170" t="s">
        <v>297</v>
      </c>
      <c r="K200" s="171">
        <v>9</v>
      </c>
      <c r="L200" s="253">
        <v>0</v>
      </c>
      <c r="M200" s="252"/>
      <c r="N200" s="254">
        <f t="shared" si="25"/>
        <v>0</v>
      </c>
      <c r="O200" s="247"/>
      <c r="P200" s="247"/>
      <c r="Q200" s="247"/>
      <c r="R200" s="134"/>
      <c r="T200" s="165" t="s">
        <v>3</v>
      </c>
      <c r="U200" s="40" t="s">
        <v>36</v>
      </c>
      <c r="V200" s="32"/>
      <c r="W200" s="166">
        <f t="shared" si="26"/>
        <v>0</v>
      </c>
      <c r="X200" s="166">
        <v>0</v>
      </c>
      <c r="Y200" s="166">
        <f t="shared" si="27"/>
        <v>0</v>
      </c>
      <c r="Z200" s="166">
        <v>0</v>
      </c>
      <c r="AA200" s="167">
        <f t="shared" si="28"/>
        <v>0</v>
      </c>
      <c r="AR200" s="14" t="s">
        <v>743</v>
      </c>
      <c r="AT200" s="14" t="s">
        <v>250</v>
      </c>
      <c r="AU200" s="14" t="s">
        <v>80</v>
      </c>
      <c r="AY200" s="14" t="s">
        <v>216</v>
      </c>
      <c r="BE200" s="110">
        <f t="shared" si="29"/>
        <v>0</v>
      </c>
      <c r="BF200" s="110">
        <f t="shared" si="30"/>
        <v>0</v>
      </c>
      <c r="BG200" s="110">
        <f t="shared" si="31"/>
        <v>0</v>
      </c>
      <c r="BH200" s="110">
        <f t="shared" si="32"/>
        <v>0</v>
      </c>
      <c r="BI200" s="110">
        <f t="shared" si="33"/>
        <v>0</v>
      </c>
      <c r="BJ200" s="14" t="s">
        <v>80</v>
      </c>
      <c r="BK200" s="110">
        <f t="shared" si="34"/>
        <v>0</v>
      </c>
      <c r="BL200" s="14" t="s">
        <v>351</v>
      </c>
      <c r="BM200" s="14" t="s">
        <v>374</v>
      </c>
    </row>
    <row r="201" spans="2:65" s="1" customFormat="1" ht="22.5" customHeight="1" x14ac:dyDescent="0.3">
      <c r="B201" s="132"/>
      <c r="C201" s="168" t="s">
        <v>376</v>
      </c>
      <c r="D201" s="168" t="s">
        <v>250</v>
      </c>
      <c r="E201" s="169"/>
      <c r="F201" s="251" t="s">
        <v>955</v>
      </c>
      <c r="G201" s="252"/>
      <c r="H201" s="252"/>
      <c r="I201" s="252"/>
      <c r="J201" s="170" t="s">
        <v>297</v>
      </c>
      <c r="K201" s="171">
        <v>2</v>
      </c>
      <c r="L201" s="253">
        <v>0</v>
      </c>
      <c r="M201" s="252"/>
      <c r="N201" s="254">
        <f t="shared" si="25"/>
        <v>0</v>
      </c>
      <c r="O201" s="247"/>
      <c r="P201" s="247"/>
      <c r="Q201" s="247"/>
      <c r="R201" s="134"/>
      <c r="T201" s="165" t="s">
        <v>3</v>
      </c>
      <c r="U201" s="40" t="s">
        <v>36</v>
      </c>
      <c r="V201" s="32"/>
      <c r="W201" s="166">
        <f t="shared" si="26"/>
        <v>0</v>
      </c>
      <c r="X201" s="166">
        <v>0</v>
      </c>
      <c r="Y201" s="166">
        <f t="shared" si="27"/>
        <v>0</v>
      </c>
      <c r="Z201" s="166">
        <v>0</v>
      </c>
      <c r="AA201" s="167">
        <f t="shared" si="28"/>
        <v>0</v>
      </c>
      <c r="AR201" s="14" t="s">
        <v>743</v>
      </c>
      <c r="AT201" s="14" t="s">
        <v>250</v>
      </c>
      <c r="AU201" s="14" t="s">
        <v>80</v>
      </c>
      <c r="AY201" s="14" t="s">
        <v>216</v>
      </c>
      <c r="BE201" s="110">
        <f t="shared" si="29"/>
        <v>0</v>
      </c>
      <c r="BF201" s="110">
        <f t="shared" si="30"/>
        <v>0</v>
      </c>
      <c r="BG201" s="110">
        <f t="shared" si="31"/>
        <v>0</v>
      </c>
      <c r="BH201" s="110">
        <f t="shared" si="32"/>
        <v>0</v>
      </c>
      <c r="BI201" s="110">
        <f t="shared" si="33"/>
        <v>0</v>
      </c>
      <c r="BJ201" s="14" t="s">
        <v>80</v>
      </c>
      <c r="BK201" s="110">
        <f t="shared" si="34"/>
        <v>0</v>
      </c>
      <c r="BL201" s="14" t="s">
        <v>351</v>
      </c>
      <c r="BM201" s="14" t="s">
        <v>376</v>
      </c>
    </row>
    <row r="202" spans="2:65" s="1" customFormat="1" ht="22.5" customHeight="1" x14ac:dyDescent="0.3">
      <c r="B202" s="132"/>
      <c r="C202" s="168" t="s">
        <v>378</v>
      </c>
      <c r="D202" s="168" t="s">
        <v>250</v>
      </c>
      <c r="E202" s="169"/>
      <c r="F202" s="251" t="s">
        <v>956</v>
      </c>
      <c r="G202" s="252"/>
      <c r="H202" s="252"/>
      <c r="I202" s="252"/>
      <c r="J202" s="170" t="s">
        <v>297</v>
      </c>
      <c r="K202" s="171">
        <v>1</v>
      </c>
      <c r="L202" s="253">
        <v>0</v>
      </c>
      <c r="M202" s="252"/>
      <c r="N202" s="254">
        <f t="shared" si="25"/>
        <v>0</v>
      </c>
      <c r="O202" s="247"/>
      <c r="P202" s="247"/>
      <c r="Q202" s="247"/>
      <c r="R202" s="134"/>
      <c r="T202" s="165" t="s">
        <v>3</v>
      </c>
      <c r="U202" s="40" t="s">
        <v>36</v>
      </c>
      <c r="V202" s="32"/>
      <c r="W202" s="166">
        <f t="shared" si="26"/>
        <v>0</v>
      </c>
      <c r="X202" s="166">
        <v>0</v>
      </c>
      <c r="Y202" s="166">
        <f t="shared" si="27"/>
        <v>0</v>
      </c>
      <c r="Z202" s="166">
        <v>0</v>
      </c>
      <c r="AA202" s="167">
        <f t="shared" si="28"/>
        <v>0</v>
      </c>
      <c r="AR202" s="14" t="s">
        <v>743</v>
      </c>
      <c r="AT202" s="14" t="s">
        <v>250</v>
      </c>
      <c r="AU202" s="14" t="s">
        <v>80</v>
      </c>
      <c r="AY202" s="14" t="s">
        <v>216</v>
      </c>
      <c r="BE202" s="110">
        <f t="shared" si="29"/>
        <v>0</v>
      </c>
      <c r="BF202" s="110">
        <f t="shared" si="30"/>
        <v>0</v>
      </c>
      <c r="BG202" s="110">
        <f t="shared" si="31"/>
        <v>0</v>
      </c>
      <c r="BH202" s="110">
        <f t="shared" si="32"/>
        <v>0</v>
      </c>
      <c r="BI202" s="110">
        <f t="shared" si="33"/>
        <v>0</v>
      </c>
      <c r="BJ202" s="14" t="s">
        <v>80</v>
      </c>
      <c r="BK202" s="110">
        <f t="shared" si="34"/>
        <v>0</v>
      </c>
      <c r="BL202" s="14" t="s">
        <v>351</v>
      </c>
      <c r="BM202" s="14" t="s">
        <v>378</v>
      </c>
    </row>
    <row r="203" spans="2:65" s="1" customFormat="1" ht="22.5" customHeight="1" x14ac:dyDescent="0.3">
      <c r="B203" s="132"/>
      <c r="C203" s="168" t="s">
        <v>380</v>
      </c>
      <c r="D203" s="168" t="s">
        <v>250</v>
      </c>
      <c r="E203" s="169"/>
      <c r="F203" s="251" t="s">
        <v>896</v>
      </c>
      <c r="G203" s="252"/>
      <c r="H203" s="252"/>
      <c r="I203" s="252"/>
      <c r="J203" s="170" t="s">
        <v>297</v>
      </c>
      <c r="K203" s="171">
        <v>2</v>
      </c>
      <c r="L203" s="253">
        <v>0</v>
      </c>
      <c r="M203" s="252"/>
      <c r="N203" s="254">
        <f t="shared" si="25"/>
        <v>0</v>
      </c>
      <c r="O203" s="247"/>
      <c r="P203" s="247"/>
      <c r="Q203" s="247"/>
      <c r="R203" s="134"/>
      <c r="T203" s="165" t="s">
        <v>3</v>
      </c>
      <c r="U203" s="40" t="s">
        <v>36</v>
      </c>
      <c r="V203" s="32"/>
      <c r="W203" s="166">
        <f t="shared" si="26"/>
        <v>0</v>
      </c>
      <c r="X203" s="166">
        <v>0</v>
      </c>
      <c r="Y203" s="166">
        <f t="shared" si="27"/>
        <v>0</v>
      </c>
      <c r="Z203" s="166">
        <v>0</v>
      </c>
      <c r="AA203" s="167">
        <f t="shared" si="28"/>
        <v>0</v>
      </c>
      <c r="AR203" s="14" t="s">
        <v>743</v>
      </c>
      <c r="AT203" s="14" t="s">
        <v>250</v>
      </c>
      <c r="AU203" s="14" t="s">
        <v>80</v>
      </c>
      <c r="AY203" s="14" t="s">
        <v>216</v>
      </c>
      <c r="BE203" s="110">
        <f t="shared" si="29"/>
        <v>0</v>
      </c>
      <c r="BF203" s="110">
        <f t="shared" si="30"/>
        <v>0</v>
      </c>
      <c r="BG203" s="110">
        <f t="shared" si="31"/>
        <v>0</v>
      </c>
      <c r="BH203" s="110">
        <f t="shared" si="32"/>
        <v>0</v>
      </c>
      <c r="BI203" s="110">
        <f t="shared" si="33"/>
        <v>0</v>
      </c>
      <c r="BJ203" s="14" t="s">
        <v>80</v>
      </c>
      <c r="BK203" s="110">
        <f t="shared" si="34"/>
        <v>0</v>
      </c>
      <c r="BL203" s="14" t="s">
        <v>351</v>
      </c>
      <c r="BM203" s="14" t="s">
        <v>380</v>
      </c>
    </row>
    <row r="204" spans="2:65" s="1" customFormat="1" ht="22.5" customHeight="1" x14ac:dyDescent="0.3">
      <c r="B204" s="132"/>
      <c r="C204" s="168" t="s">
        <v>382</v>
      </c>
      <c r="D204" s="168" t="s">
        <v>250</v>
      </c>
      <c r="E204" s="169"/>
      <c r="F204" s="251" t="s">
        <v>957</v>
      </c>
      <c r="G204" s="252"/>
      <c r="H204" s="252"/>
      <c r="I204" s="252"/>
      <c r="J204" s="170" t="s">
        <v>297</v>
      </c>
      <c r="K204" s="171">
        <v>4</v>
      </c>
      <c r="L204" s="253">
        <v>0</v>
      </c>
      <c r="M204" s="252"/>
      <c r="N204" s="254">
        <f t="shared" si="25"/>
        <v>0</v>
      </c>
      <c r="O204" s="247"/>
      <c r="P204" s="247"/>
      <c r="Q204" s="247"/>
      <c r="R204" s="134"/>
      <c r="T204" s="165" t="s">
        <v>3</v>
      </c>
      <c r="U204" s="40" t="s">
        <v>36</v>
      </c>
      <c r="V204" s="32"/>
      <c r="W204" s="166">
        <f t="shared" si="26"/>
        <v>0</v>
      </c>
      <c r="X204" s="166">
        <v>0</v>
      </c>
      <c r="Y204" s="166">
        <f t="shared" si="27"/>
        <v>0</v>
      </c>
      <c r="Z204" s="166">
        <v>0</v>
      </c>
      <c r="AA204" s="167">
        <f t="shared" si="28"/>
        <v>0</v>
      </c>
      <c r="AR204" s="14" t="s">
        <v>743</v>
      </c>
      <c r="AT204" s="14" t="s">
        <v>250</v>
      </c>
      <c r="AU204" s="14" t="s">
        <v>80</v>
      </c>
      <c r="AY204" s="14" t="s">
        <v>216</v>
      </c>
      <c r="BE204" s="110">
        <f t="shared" si="29"/>
        <v>0</v>
      </c>
      <c r="BF204" s="110">
        <f t="shared" si="30"/>
        <v>0</v>
      </c>
      <c r="BG204" s="110">
        <f t="shared" si="31"/>
        <v>0</v>
      </c>
      <c r="BH204" s="110">
        <f t="shared" si="32"/>
        <v>0</v>
      </c>
      <c r="BI204" s="110">
        <f t="shared" si="33"/>
        <v>0</v>
      </c>
      <c r="BJ204" s="14" t="s">
        <v>80</v>
      </c>
      <c r="BK204" s="110">
        <f t="shared" si="34"/>
        <v>0</v>
      </c>
      <c r="BL204" s="14" t="s">
        <v>351</v>
      </c>
      <c r="BM204" s="14" t="s">
        <v>382</v>
      </c>
    </row>
    <row r="205" spans="2:65" s="1" customFormat="1" ht="22.5" customHeight="1" x14ac:dyDescent="0.3">
      <c r="B205" s="132"/>
      <c r="C205" s="168" t="s">
        <v>384</v>
      </c>
      <c r="D205" s="168" t="s">
        <v>250</v>
      </c>
      <c r="E205" s="169"/>
      <c r="F205" s="251" t="s">
        <v>958</v>
      </c>
      <c r="G205" s="252"/>
      <c r="H205" s="252"/>
      <c r="I205" s="252"/>
      <c r="J205" s="170" t="s">
        <v>297</v>
      </c>
      <c r="K205" s="171">
        <v>30</v>
      </c>
      <c r="L205" s="253">
        <v>0</v>
      </c>
      <c r="M205" s="252"/>
      <c r="N205" s="254">
        <f t="shared" si="25"/>
        <v>0</v>
      </c>
      <c r="O205" s="247"/>
      <c r="P205" s="247"/>
      <c r="Q205" s="247"/>
      <c r="R205" s="134"/>
      <c r="T205" s="165" t="s">
        <v>3</v>
      </c>
      <c r="U205" s="40" t="s">
        <v>36</v>
      </c>
      <c r="V205" s="32"/>
      <c r="W205" s="166">
        <f t="shared" si="26"/>
        <v>0</v>
      </c>
      <c r="X205" s="166">
        <v>1.9000000000000001E-4</v>
      </c>
      <c r="Y205" s="166">
        <f t="shared" si="27"/>
        <v>5.7000000000000002E-3</v>
      </c>
      <c r="Z205" s="166">
        <v>0</v>
      </c>
      <c r="AA205" s="167">
        <f t="shared" si="28"/>
        <v>0</v>
      </c>
      <c r="AR205" s="14" t="s">
        <v>743</v>
      </c>
      <c r="AT205" s="14" t="s">
        <v>250</v>
      </c>
      <c r="AU205" s="14" t="s">
        <v>80</v>
      </c>
      <c r="AY205" s="14" t="s">
        <v>216</v>
      </c>
      <c r="BE205" s="110">
        <f t="shared" si="29"/>
        <v>0</v>
      </c>
      <c r="BF205" s="110">
        <f t="shared" si="30"/>
        <v>0</v>
      </c>
      <c r="BG205" s="110">
        <f t="shared" si="31"/>
        <v>0</v>
      </c>
      <c r="BH205" s="110">
        <f t="shared" si="32"/>
        <v>0</v>
      </c>
      <c r="BI205" s="110">
        <f t="shared" si="33"/>
        <v>0</v>
      </c>
      <c r="BJ205" s="14" t="s">
        <v>80</v>
      </c>
      <c r="BK205" s="110">
        <f t="shared" si="34"/>
        <v>0</v>
      </c>
      <c r="BL205" s="14" t="s">
        <v>351</v>
      </c>
      <c r="BM205" s="14" t="s">
        <v>384</v>
      </c>
    </row>
    <row r="206" spans="2:65" s="1" customFormat="1" ht="22.5" customHeight="1" x14ac:dyDescent="0.3">
      <c r="B206" s="132"/>
      <c r="C206" s="168" t="s">
        <v>386</v>
      </c>
      <c r="D206" s="168" t="s">
        <v>250</v>
      </c>
      <c r="E206" s="169"/>
      <c r="F206" s="251" t="s">
        <v>959</v>
      </c>
      <c r="G206" s="252"/>
      <c r="H206" s="252"/>
      <c r="I206" s="252"/>
      <c r="J206" s="170" t="s">
        <v>297</v>
      </c>
      <c r="K206" s="171">
        <v>18</v>
      </c>
      <c r="L206" s="253">
        <v>0</v>
      </c>
      <c r="M206" s="252"/>
      <c r="N206" s="254">
        <f t="shared" si="25"/>
        <v>0</v>
      </c>
      <c r="O206" s="247"/>
      <c r="P206" s="247"/>
      <c r="Q206" s="247"/>
      <c r="R206" s="134"/>
      <c r="T206" s="165" t="s">
        <v>3</v>
      </c>
      <c r="U206" s="40" t="s">
        <v>36</v>
      </c>
      <c r="V206" s="32"/>
      <c r="W206" s="166">
        <f t="shared" si="26"/>
        <v>0</v>
      </c>
      <c r="X206" s="166">
        <v>3.8000000000000002E-4</v>
      </c>
      <c r="Y206" s="166">
        <f t="shared" si="27"/>
        <v>6.8400000000000006E-3</v>
      </c>
      <c r="Z206" s="166">
        <v>0</v>
      </c>
      <c r="AA206" s="167">
        <f t="shared" si="28"/>
        <v>0</v>
      </c>
      <c r="AR206" s="14" t="s">
        <v>743</v>
      </c>
      <c r="AT206" s="14" t="s">
        <v>250</v>
      </c>
      <c r="AU206" s="14" t="s">
        <v>80</v>
      </c>
      <c r="AY206" s="14" t="s">
        <v>216</v>
      </c>
      <c r="BE206" s="110">
        <f t="shared" si="29"/>
        <v>0</v>
      </c>
      <c r="BF206" s="110">
        <f t="shared" si="30"/>
        <v>0</v>
      </c>
      <c r="BG206" s="110">
        <f t="shared" si="31"/>
        <v>0</v>
      </c>
      <c r="BH206" s="110">
        <f t="shared" si="32"/>
        <v>0</v>
      </c>
      <c r="BI206" s="110">
        <f t="shared" si="33"/>
        <v>0</v>
      </c>
      <c r="BJ206" s="14" t="s">
        <v>80</v>
      </c>
      <c r="BK206" s="110">
        <f t="shared" si="34"/>
        <v>0</v>
      </c>
      <c r="BL206" s="14" t="s">
        <v>351</v>
      </c>
      <c r="BM206" s="14" t="s">
        <v>386</v>
      </c>
    </row>
    <row r="207" spans="2:65" s="1" customFormat="1" ht="22.5" customHeight="1" x14ac:dyDescent="0.3">
      <c r="B207" s="132"/>
      <c r="C207" s="168" t="s">
        <v>388</v>
      </c>
      <c r="D207" s="168" t="s">
        <v>250</v>
      </c>
      <c r="E207" s="169"/>
      <c r="F207" s="251" t="s">
        <v>960</v>
      </c>
      <c r="G207" s="252"/>
      <c r="H207" s="252"/>
      <c r="I207" s="252"/>
      <c r="J207" s="170" t="s">
        <v>297</v>
      </c>
      <c r="K207" s="171">
        <v>4</v>
      </c>
      <c r="L207" s="253">
        <v>0</v>
      </c>
      <c r="M207" s="252"/>
      <c r="N207" s="254">
        <f t="shared" si="25"/>
        <v>0</v>
      </c>
      <c r="O207" s="247"/>
      <c r="P207" s="247"/>
      <c r="Q207" s="247"/>
      <c r="R207" s="134"/>
      <c r="T207" s="165" t="s">
        <v>3</v>
      </c>
      <c r="U207" s="40" t="s">
        <v>36</v>
      </c>
      <c r="V207" s="32"/>
      <c r="W207" s="166">
        <f t="shared" si="26"/>
        <v>0</v>
      </c>
      <c r="X207" s="166">
        <v>0</v>
      </c>
      <c r="Y207" s="166">
        <f t="shared" si="27"/>
        <v>0</v>
      </c>
      <c r="Z207" s="166">
        <v>0</v>
      </c>
      <c r="AA207" s="167">
        <f t="shared" si="28"/>
        <v>0</v>
      </c>
      <c r="AR207" s="14" t="s">
        <v>743</v>
      </c>
      <c r="AT207" s="14" t="s">
        <v>250</v>
      </c>
      <c r="AU207" s="14" t="s">
        <v>80</v>
      </c>
      <c r="AY207" s="14" t="s">
        <v>216</v>
      </c>
      <c r="BE207" s="110">
        <f t="shared" si="29"/>
        <v>0</v>
      </c>
      <c r="BF207" s="110">
        <f t="shared" si="30"/>
        <v>0</v>
      </c>
      <c r="BG207" s="110">
        <f t="shared" si="31"/>
        <v>0</v>
      </c>
      <c r="BH207" s="110">
        <f t="shared" si="32"/>
        <v>0</v>
      </c>
      <c r="BI207" s="110">
        <f t="shared" si="33"/>
        <v>0</v>
      </c>
      <c r="BJ207" s="14" t="s">
        <v>80</v>
      </c>
      <c r="BK207" s="110">
        <f t="shared" si="34"/>
        <v>0</v>
      </c>
      <c r="BL207" s="14" t="s">
        <v>351</v>
      </c>
      <c r="BM207" s="14" t="s">
        <v>388</v>
      </c>
    </row>
    <row r="208" spans="2:65" s="1" customFormat="1" ht="22.5" customHeight="1" x14ac:dyDescent="0.3">
      <c r="B208" s="132"/>
      <c r="C208" s="168" t="s">
        <v>390</v>
      </c>
      <c r="D208" s="168" t="s">
        <v>250</v>
      </c>
      <c r="E208" s="169"/>
      <c r="F208" s="251" t="s">
        <v>961</v>
      </c>
      <c r="G208" s="252"/>
      <c r="H208" s="252"/>
      <c r="I208" s="252"/>
      <c r="J208" s="170" t="s">
        <v>297</v>
      </c>
      <c r="K208" s="171">
        <v>25</v>
      </c>
      <c r="L208" s="253">
        <v>0</v>
      </c>
      <c r="M208" s="252"/>
      <c r="N208" s="254">
        <f t="shared" si="25"/>
        <v>0</v>
      </c>
      <c r="O208" s="247"/>
      <c r="P208" s="247"/>
      <c r="Q208" s="247"/>
      <c r="R208" s="134"/>
      <c r="T208" s="165" t="s">
        <v>3</v>
      </c>
      <c r="U208" s="40" t="s">
        <v>36</v>
      </c>
      <c r="V208" s="32"/>
      <c r="W208" s="166">
        <f t="shared" si="26"/>
        <v>0</v>
      </c>
      <c r="X208" s="166">
        <v>0</v>
      </c>
      <c r="Y208" s="166">
        <f t="shared" si="27"/>
        <v>0</v>
      </c>
      <c r="Z208" s="166">
        <v>0</v>
      </c>
      <c r="AA208" s="167">
        <f t="shared" si="28"/>
        <v>0</v>
      </c>
      <c r="AR208" s="14" t="s">
        <v>743</v>
      </c>
      <c r="AT208" s="14" t="s">
        <v>250</v>
      </c>
      <c r="AU208" s="14" t="s">
        <v>80</v>
      </c>
      <c r="AY208" s="14" t="s">
        <v>216</v>
      </c>
      <c r="BE208" s="110">
        <f t="shared" si="29"/>
        <v>0</v>
      </c>
      <c r="BF208" s="110">
        <f t="shared" si="30"/>
        <v>0</v>
      </c>
      <c r="BG208" s="110">
        <f t="shared" si="31"/>
        <v>0</v>
      </c>
      <c r="BH208" s="110">
        <f t="shared" si="32"/>
        <v>0</v>
      </c>
      <c r="BI208" s="110">
        <f t="shared" si="33"/>
        <v>0</v>
      </c>
      <c r="BJ208" s="14" t="s">
        <v>80</v>
      </c>
      <c r="BK208" s="110">
        <f t="shared" si="34"/>
        <v>0</v>
      </c>
      <c r="BL208" s="14" t="s">
        <v>351</v>
      </c>
      <c r="BM208" s="14" t="s">
        <v>390</v>
      </c>
    </row>
    <row r="209" spans="2:65" s="1" customFormat="1" ht="22.5" customHeight="1" x14ac:dyDescent="0.3">
      <c r="B209" s="132"/>
      <c r="C209" s="168" t="s">
        <v>392</v>
      </c>
      <c r="D209" s="168" t="s">
        <v>250</v>
      </c>
      <c r="E209" s="169"/>
      <c r="F209" s="251" t="s">
        <v>962</v>
      </c>
      <c r="G209" s="252"/>
      <c r="H209" s="252"/>
      <c r="I209" s="252"/>
      <c r="J209" s="170" t="s">
        <v>297</v>
      </c>
      <c r="K209" s="171">
        <v>4</v>
      </c>
      <c r="L209" s="253">
        <v>0</v>
      </c>
      <c r="M209" s="252"/>
      <c r="N209" s="254">
        <f t="shared" si="25"/>
        <v>0</v>
      </c>
      <c r="O209" s="247"/>
      <c r="P209" s="247"/>
      <c r="Q209" s="247"/>
      <c r="R209" s="134"/>
      <c r="T209" s="165" t="s">
        <v>3</v>
      </c>
      <c r="U209" s="40" t="s">
        <v>36</v>
      </c>
      <c r="V209" s="32"/>
      <c r="W209" s="166">
        <f t="shared" si="26"/>
        <v>0</v>
      </c>
      <c r="X209" s="166">
        <v>0</v>
      </c>
      <c r="Y209" s="166">
        <f t="shared" si="27"/>
        <v>0</v>
      </c>
      <c r="Z209" s="166">
        <v>0</v>
      </c>
      <c r="AA209" s="167">
        <f t="shared" si="28"/>
        <v>0</v>
      </c>
      <c r="AR209" s="14" t="s">
        <v>743</v>
      </c>
      <c r="AT209" s="14" t="s">
        <v>250</v>
      </c>
      <c r="AU209" s="14" t="s">
        <v>80</v>
      </c>
      <c r="AY209" s="14" t="s">
        <v>216</v>
      </c>
      <c r="BE209" s="110">
        <f t="shared" si="29"/>
        <v>0</v>
      </c>
      <c r="BF209" s="110">
        <f t="shared" si="30"/>
        <v>0</v>
      </c>
      <c r="BG209" s="110">
        <f t="shared" si="31"/>
        <v>0</v>
      </c>
      <c r="BH209" s="110">
        <f t="shared" si="32"/>
        <v>0</v>
      </c>
      <c r="BI209" s="110">
        <f t="shared" si="33"/>
        <v>0</v>
      </c>
      <c r="BJ209" s="14" t="s">
        <v>80</v>
      </c>
      <c r="BK209" s="110">
        <f t="shared" si="34"/>
        <v>0</v>
      </c>
      <c r="BL209" s="14" t="s">
        <v>351</v>
      </c>
      <c r="BM209" s="14" t="s">
        <v>392</v>
      </c>
    </row>
    <row r="210" spans="2:65" s="1" customFormat="1" ht="22.5" customHeight="1" x14ac:dyDescent="0.3">
      <c r="B210" s="132"/>
      <c r="C210" s="168" t="s">
        <v>394</v>
      </c>
      <c r="D210" s="168" t="s">
        <v>250</v>
      </c>
      <c r="E210" s="169"/>
      <c r="F210" s="251" t="s">
        <v>963</v>
      </c>
      <c r="G210" s="252"/>
      <c r="H210" s="252"/>
      <c r="I210" s="252"/>
      <c r="J210" s="170" t="s">
        <v>297</v>
      </c>
      <c r="K210" s="171">
        <v>7</v>
      </c>
      <c r="L210" s="253">
        <v>0</v>
      </c>
      <c r="M210" s="252"/>
      <c r="N210" s="254">
        <f t="shared" si="25"/>
        <v>0</v>
      </c>
      <c r="O210" s="247"/>
      <c r="P210" s="247"/>
      <c r="Q210" s="247"/>
      <c r="R210" s="134"/>
      <c r="T210" s="165" t="s">
        <v>3</v>
      </c>
      <c r="U210" s="40" t="s">
        <v>36</v>
      </c>
      <c r="V210" s="32"/>
      <c r="W210" s="166">
        <f t="shared" si="26"/>
        <v>0</v>
      </c>
      <c r="X210" s="166">
        <v>0</v>
      </c>
      <c r="Y210" s="166">
        <f t="shared" si="27"/>
        <v>0</v>
      </c>
      <c r="Z210" s="166">
        <v>0</v>
      </c>
      <c r="AA210" s="167">
        <f t="shared" si="28"/>
        <v>0</v>
      </c>
      <c r="AR210" s="14" t="s">
        <v>743</v>
      </c>
      <c r="AT210" s="14" t="s">
        <v>250</v>
      </c>
      <c r="AU210" s="14" t="s">
        <v>80</v>
      </c>
      <c r="AY210" s="14" t="s">
        <v>216</v>
      </c>
      <c r="BE210" s="110">
        <f t="shared" si="29"/>
        <v>0</v>
      </c>
      <c r="BF210" s="110">
        <f t="shared" si="30"/>
        <v>0</v>
      </c>
      <c r="BG210" s="110">
        <f t="shared" si="31"/>
        <v>0</v>
      </c>
      <c r="BH210" s="110">
        <f t="shared" si="32"/>
        <v>0</v>
      </c>
      <c r="BI210" s="110">
        <f t="shared" si="33"/>
        <v>0</v>
      </c>
      <c r="BJ210" s="14" t="s">
        <v>80</v>
      </c>
      <c r="BK210" s="110">
        <f t="shared" si="34"/>
        <v>0</v>
      </c>
      <c r="BL210" s="14" t="s">
        <v>351</v>
      </c>
      <c r="BM210" s="14" t="s">
        <v>394</v>
      </c>
    </row>
    <row r="211" spans="2:65" s="1" customFormat="1" ht="22.5" customHeight="1" x14ac:dyDescent="0.3">
      <c r="B211" s="132"/>
      <c r="C211" s="168" t="s">
        <v>396</v>
      </c>
      <c r="D211" s="168" t="s">
        <v>250</v>
      </c>
      <c r="E211" s="169"/>
      <c r="F211" s="251" t="s">
        <v>964</v>
      </c>
      <c r="G211" s="252"/>
      <c r="H211" s="252"/>
      <c r="I211" s="252"/>
      <c r="J211" s="170" t="s">
        <v>297</v>
      </c>
      <c r="K211" s="171">
        <v>26</v>
      </c>
      <c r="L211" s="253">
        <v>0</v>
      </c>
      <c r="M211" s="252"/>
      <c r="N211" s="254">
        <f t="shared" si="25"/>
        <v>0</v>
      </c>
      <c r="O211" s="247"/>
      <c r="P211" s="247"/>
      <c r="Q211" s="247"/>
      <c r="R211" s="134"/>
      <c r="T211" s="165" t="s">
        <v>3</v>
      </c>
      <c r="U211" s="40" t="s">
        <v>36</v>
      </c>
      <c r="V211" s="32"/>
      <c r="W211" s="166">
        <f t="shared" si="26"/>
        <v>0</v>
      </c>
      <c r="X211" s="166">
        <v>0</v>
      </c>
      <c r="Y211" s="166">
        <f t="shared" si="27"/>
        <v>0</v>
      </c>
      <c r="Z211" s="166">
        <v>0</v>
      </c>
      <c r="AA211" s="167">
        <f t="shared" si="28"/>
        <v>0</v>
      </c>
      <c r="AR211" s="14" t="s">
        <v>743</v>
      </c>
      <c r="AT211" s="14" t="s">
        <v>250</v>
      </c>
      <c r="AU211" s="14" t="s">
        <v>80</v>
      </c>
      <c r="AY211" s="14" t="s">
        <v>216</v>
      </c>
      <c r="BE211" s="110">
        <f t="shared" si="29"/>
        <v>0</v>
      </c>
      <c r="BF211" s="110">
        <f t="shared" si="30"/>
        <v>0</v>
      </c>
      <c r="BG211" s="110">
        <f t="shared" si="31"/>
        <v>0</v>
      </c>
      <c r="BH211" s="110">
        <f t="shared" si="32"/>
        <v>0</v>
      </c>
      <c r="BI211" s="110">
        <f t="shared" si="33"/>
        <v>0</v>
      </c>
      <c r="BJ211" s="14" t="s">
        <v>80</v>
      </c>
      <c r="BK211" s="110">
        <f t="shared" si="34"/>
        <v>0</v>
      </c>
      <c r="BL211" s="14" t="s">
        <v>351</v>
      </c>
      <c r="BM211" s="14" t="s">
        <v>396</v>
      </c>
    </row>
    <row r="212" spans="2:65" s="1" customFormat="1" ht="22.5" customHeight="1" x14ac:dyDescent="0.3">
      <c r="B212" s="132"/>
      <c r="C212" s="168" t="s">
        <v>398</v>
      </c>
      <c r="D212" s="168" t="s">
        <v>250</v>
      </c>
      <c r="E212" s="169"/>
      <c r="F212" s="251" t="s">
        <v>965</v>
      </c>
      <c r="G212" s="252"/>
      <c r="H212" s="252"/>
      <c r="I212" s="252"/>
      <c r="J212" s="170" t="s">
        <v>297</v>
      </c>
      <c r="K212" s="171">
        <v>7</v>
      </c>
      <c r="L212" s="253">
        <v>0</v>
      </c>
      <c r="M212" s="252"/>
      <c r="N212" s="254">
        <f t="shared" si="25"/>
        <v>0</v>
      </c>
      <c r="O212" s="247"/>
      <c r="P212" s="247"/>
      <c r="Q212" s="247"/>
      <c r="R212" s="134"/>
      <c r="T212" s="165" t="s">
        <v>3</v>
      </c>
      <c r="U212" s="40" t="s">
        <v>36</v>
      </c>
      <c r="V212" s="32"/>
      <c r="W212" s="166">
        <f t="shared" si="26"/>
        <v>0</v>
      </c>
      <c r="X212" s="166">
        <v>3.1199999999999999E-3</v>
      </c>
      <c r="Y212" s="166">
        <f t="shared" si="27"/>
        <v>2.1839999999999998E-2</v>
      </c>
      <c r="Z212" s="166">
        <v>0</v>
      </c>
      <c r="AA212" s="167">
        <f t="shared" si="28"/>
        <v>0</v>
      </c>
      <c r="AR212" s="14" t="s">
        <v>743</v>
      </c>
      <c r="AT212" s="14" t="s">
        <v>250</v>
      </c>
      <c r="AU212" s="14" t="s">
        <v>80</v>
      </c>
      <c r="AY212" s="14" t="s">
        <v>216</v>
      </c>
      <c r="BE212" s="110">
        <f t="shared" si="29"/>
        <v>0</v>
      </c>
      <c r="BF212" s="110">
        <f t="shared" si="30"/>
        <v>0</v>
      </c>
      <c r="BG212" s="110">
        <f t="shared" si="31"/>
        <v>0</v>
      </c>
      <c r="BH212" s="110">
        <f t="shared" si="32"/>
        <v>0</v>
      </c>
      <c r="BI212" s="110">
        <f t="shared" si="33"/>
        <v>0</v>
      </c>
      <c r="BJ212" s="14" t="s">
        <v>80</v>
      </c>
      <c r="BK212" s="110">
        <f t="shared" si="34"/>
        <v>0</v>
      </c>
      <c r="BL212" s="14" t="s">
        <v>351</v>
      </c>
      <c r="BM212" s="14" t="s">
        <v>398</v>
      </c>
    </row>
    <row r="213" spans="2:65" s="1" customFormat="1" ht="22.5" customHeight="1" x14ac:dyDescent="0.3">
      <c r="B213" s="132"/>
      <c r="C213" s="168" t="s">
        <v>400</v>
      </c>
      <c r="D213" s="168" t="s">
        <v>250</v>
      </c>
      <c r="E213" s="169"/>
      <c r="F213" s="251" t="s">
        <v>966</v>
      </c>
      <c r="G213" s="252"/>
      <c r="H213" s="252"/>
      <c r="I213" s="252"/>
      <c r="J213" s="170" t="s">
        <v>297</v>
      </c>
      <c r="K213" s="171">
        <v>160</v>
      </c>
      <c r="L213" s="253">
        <v>0</v>
      </c>
      <c r="M213" s="252"/>
      <c r="N213" s="254">
        <f t="shared" si="25"/>
        <v>0</v>
      </c>
      <c r="O213" s="247"/>
      <c r="P213" s="247"/>
      <c r="Q213" s="247"/>
      <c r="R213" s="134"/>
      <c r="T213" s="165" t="s">
        <v>3</v>
      </c>
      <c r="U213" s="40" t="s">
        <v>36</v>
      </c>
      <c r="V213" s="32"/>
      <c r="W213" s="166">
        <f t="shared" si="26"/>
        <v>0</v>
      </c>
      <c r="X213" s="166">
        <v>0</v>
      </c>
      <c r="Y213" s="166">
        <f t="shared" si="27"/>
        <v>0</v>
      </c>
      <c r="Z213" s="166">
        <v>0</v>
      </c>
      <c r="AA213" s="167">
        <f t="shared" si="28"/>
        <v>0</v>
      </c>
      <c r="AR213" s="14" t="s">
        <v>743</v>
      </c>
      <c r="AT213" s="14" t="s">
        <v>250</v>
      </c>
      <c r="AU213" s="14" t="s">
        <v>80</v>
      </c>
      <c r="AY213" s="14" t="s">
        <v>216</v>
      </c>
      <c r="BE213" s="110">
        <f t="shared" si="29"/>
        <v>0</v>
      </c>
      <c r="BF213" s="110">
        <f t="shared" si="30"/>
        <v>0</v>
      </c>
      <c r="BG213" s="110">
        <f t="shared" si="31"/>
        <v>0</v>
      </c>
      <c r="BH213" s="110">
        <f t="shared" si="32"/>
        <v>0</v>
      </c>
      <c r="BI213" s="110">
        <f t="shared" si="33"/>
        <v>0</v>
      </c>
      <c r="BJ213" s="14" t="s">
        <v>80</v>
      </c>
      <c r="BK213" s="110">
        <f t="shared" si="34"/>
        <v>0</v>
      </c>
      <c r="BL213" s="14" t="s">
        <v>351</v>
      </c>
      <c r="BM213" s="14" t="s">
        <v>400</v>
      </c>
    </row>
    <row r="214" spans="2:65" s="1" customFormat="1" ht="22.5" customHeight="1" x14ac:dyDescent="0.3">
      <c r="B214" s="132"/>
      <c r="C214" s="168" t="s">
        <v>402</v>
      </c>
      <c r="D214" s="168" t="s">
        <v>250</v>
      </c>
      <c r="E214" s="169"/>
      <c r="F214" s="251" t="s">
        <v>967</v>
      </c>
      <c r="G214" s="252"/>
      <c r="H214" s="252"/>
      <c r="I214" s="252"/>
      <c r="J214" s="170" t="s">
        <v>297</v>
      </c>
      <c r="K214" s="171">
        <v>3</v>
      </c>
      <c r="L214" s="253">
        <v>0</v>
      </c>
      <c r="M214" s="252"/>
      <c r="N214" s="254">
        <f t="shared" si="25"/>
        <v>0</v>
      </c>
      <c r="O214" s="247"/>
      <c r="P214" s="247"/>
      <c r="Q214" s="247"/>
      <c r="R214" s="134"/>
      <c r="T214" s="165" t="s">
        <v>3</v>
      </c>
      <c r="U214" s="40" t="s">
        <v>36</v>
      </c>
      <c r="V214" s="32"/>
      <c r="W214" s="166">
        <f t="shared" si="26"/>
        <v>0</v>
      </c>
      <c r="X214" s="166">
        <v>0</v>
      </c>
      <c r="Y214" s="166">
        <f t="shared" si="27"/>
        <v>0</v>
      </c>
      <c r="Z214" s="166">
        <v>0</v>
      </c>
      <c r="AA214" s="167">
        <f t="shared" si="28"/>
        <v>0</v>
      </c>
      <c r="AR214" s="14" t="s">
        <v>743</v>
      </c>
      <c r="AT214" s="14" t="s">
        <v>250</v>
      </c>
      <c r="AU214" s="14" t="s">
        <v>80</v>
      </c>
      <c r="AY214" s="14" t="s">
        <v>216</v>
      </c>
      <c r="BE214" s="110">
        <f t="shared" si="29"/>
        <v>0</v>
      </c>
      <c r="BF214" s="110">
        <f t="shared" si="30"/>
        <v>0</v>
      </c>
      <c r="BG214" s="110">
        <f t="shared" si="31"/>
        <v>0</v>
      </c>
      <c r="BH214" s="110">
        <f t="shared" si="32"/>
        <v>0</v>
      </c>
      <c r="BI214" s="110">
        <f t="shared" si="33"/>
        <v>0</v>
      </c>
      <c r="BJ214" s="14" t="s">
        <v>80</v>
      </c>
      <c r="BK214" s="110">
        <f t="shared" si="34"/>
        <v>0</v>
      </c>
      <c r="BL214" s="14" t="s">
        <v>351</v>
      </c>
      <c r="BM214" s="14" t="s">
        <v>402</v>
      </c>
    </row>
    <row r="215" spans="2:65" s="1" customFormat="1" ht="22.5" customHeight="1" x14ac:dyDescent="0.3">
      <c r="B215" s="132"/>
      <c r="C215" s="168" t="s">
        <v>404</v>
      </c>
      <c r="D215" s="168" t="s">
        <v>250</v>
      </c>
      <c r="E215" s="169"/>
      <c r="F215" s="251" t="s">
        <v>968</v>
      </c>
      <c r="G215" s="252"/>
      <c r="H215" s="252"/>
      <c r="I215" s="252"/>
      <c r="J215" s="170" t="s">
        <v>297</v>
      </c>
      <c r="K215" s="171">
        <v>10</v>
      </c>
      <c r="L215" s="253">
        <v>0</v>
      </c>
      <c r="M215" s="252"/>
      <c r="N215" s="254">
        <f t="shared" si="25"/>
        <v>0</v>
      </c>
      <c r="O215" s="247"/>
      <c r="P215" s="247"/>
      <c r="Q215" s="247"/>
      <c r="R215" s="134"/>
      <c r="T215" s="165" t="s">
        <v>3</v>
      </c>
      <c r="U215" s="40" t="s">
        <v>36</v>
      </c>
      <c r="V215" s="32"/>
      <c r="W215" s="166">
        <f t="shared" si="26"/>
        <v>0</v>
      </c>
      <c r="X215" s="166">
        <v>0</v>
      </c>
      <c r="Y215" s="166">
        <f t="shared" si="27"/>
        <v>0</v>
      </c>
      <c r="Z215" s="166">
        <v>0</v>
      </c>
      <c r="AA215" s="167">
        <f t="shared" si="28"/>
        <v>0</v>
      </c>
      <c r="AR215" s="14" t="s">
        <v>743</v>
      </c>
      <c r="AT215" s="14" t="s">
        <v>250</v>
      </c>
      <c r="AU215" s="14" t="s">
        <v>80</v>
      </c>
      <c r="AY215" s="14" t="s">
        <v>216</v>
      </c>
      <c r="BE215" s="110">
        <f t="shared" si="29"/>
        <v>0</v>
      </c>
      <c r="BF215" s="110">
        <f t="shared" si="30"/>
        <v>0</v>
      </c>
      <c r="BG215" s="110">
        <f t="shared" si="31"/>
        <v>0</v>
      </c>
      <c r="BH215" s="110">
        <f t="shared" si="32"/>
        <v>0</v>
      </c>
      <c r="BI215" s="110">
        <f t="shared" si="33"/>
        <v>0</v>
      </c>
      <c r="BJ215" s="14" t="s">
        <v>80</v>
      </c>
      <c r="BK215" s="110">
        <f t="shared" si="34"/>
        <v>0</v>
      </c>
      <c r="BL215" s="14" t="s">
        <v>351</v>
      </c>
      <c r="BM215" s="14" t="s">
        <v>404</v>
      </c>
    </row>
    <row r="216" spans="2:65" s="1" customFormat="1" ht="22.5" customHeight="1" x14ac:dyDescent="0.3">
      <c r="B216" s="132"/>
      <c r="C216" s="168" t="s">
        <v>406</v>
      </c>
      <c r="D216" s="168" t="s">
        <v>250</v>
      </c>
      <c r="E216" s="169"/>
      <c r="F216" s="251" t="s">
        <v>969</v>
      </c>
      <c r="G216" s="252"/>
      <c r="H216" s="252"/>
      <c r="I216" s="252"/>
      <c r="J216" s="170" t="s">
        <v>297</v>
      </c>
      <c r="K216" s="171">
        <v>4</v>
      </c>
      <c r="L216" s="253">
        <v>0</v>
      </c>
      <c r="M216" s="252"/>
      <c r="N216" s="254">
        <f t="shared" si="25"/>
        <v>0</v>
      </c>
      <c r="O216" s="247"/>
      <c r="P216" s="247"/>
      <c r="Q216" s="247"/>
      <c r="R216" s="134"/>
      <c r="T216" s="165" t="s">
        <v>3</v>
      </c>
      <c r="U216" s="40" t="s">
        <v>36</v>
      </c>
      <c r="V216" s="32"/>
      <c r="W216" s="166">
        <f t="shared" si="26"/>
        <v>0</v>
      </c>
      <c r="X216" s="166">
        <v>0</v>
      </c>
      <c r="Y216" s="166">
        <f t="shared" si="27"/>
        <v>0</v>
      </c>
      <c r="Z216" s="166">
        <v>0</v>
      </c>
      <c r="AA216" s="167">
        <f t="shared" si="28"/>
        <v>0</v>
      </c>
      <c r="AR216" s="14" t="s">
        <v>743</v>
      </c>
      <c r="AT216" s="14" t="s">
        <v>250</v>
      </c>
      <c r="AU216" s="14" t="s">
        <v>80</v>
      </c>
      <c r="AY216" s="14" t="s">
        <v>216</v>
      </c>
      <c r="BE216" s="110">
        <f t="shared" si="29"/>
        <v>0</v>
      </c>
      <c r="BF216" s="110">
        <f t="shared" si="30"/>
        <v>0</v>
      </c>
      <c r="BG216" s="110">
        <f t="shared" si="31"/>
        <v>0</v>
      </c>
      <c r="BH216" s="110">
        <f t="shared" si="32"/>
        <v>0</v>
      </c>
      <c r="BI216" s="110">
        <f t="shared" si="33"/>
        <v>0</v>
      </c>
      <c r="BJ216" s="14" t="s">
        <v>80</v>
      </c>
      <c r="BK216" s="110">
        <f t="shared" si="34"/>
        <v>0</v>
      </c>
      <c r="BL216" s="14" t="s">
        <v>351</v>
      </c>
      <c r="BM216" s="14" t="s">
        <v>406</v>
      </c>
    </row>
    <row r="217" spans="2:65" s="1" customFormat="1" ht="22.5" customHeight="1" x14ac:dyDescent="0.3">
      <c r="B217" s="132"/>
      <c r="C217" s="168" t="s">
        <v>408</v>
      </c>
      <c r="D217" s="168" t="s">
        <v>250</v>
      </c>
      <c r="E217" s="169"/>
      <c r="F217" s="251" t="s">
        <v>970</v>
      </c>
      <c r="G217" s="252"/>
      <c r="H217" s="252"/>
      <c r="I217" s="252"/>
      <c r="J217" s="170" t="s">
        <v>297</v>
      </c>
      <c r="K217" s="171">
        <v>4</v>
      </c>
      <c r="L217" s="253">
        <v>0</v>
      </c>
      <c r="M217" s="252"/>
      <c r="N217" s="254">
        <f t="shared" si="25"/>
        <v>0</v>
      </c>
      <c r="O217" s="247"/>
      <c r="P217" s="247"/>
      <c r="Q217" s="247"/>
      <c r="R217" s="134"/>
      <c r="T217" s="165" t="s">
        <v>3</v>
      </c>
      <c r="U217" s="40" t="s">
        <v>36</v>
      </c>
      <c r="V217" s="32"/>
      <c r="W217" s="166">
        <f t="shared" si="26"/>
        <v>0</v>
      </c>
      <c r="X217" s="166">
        <v>0</v>
      </c>
      <c r="Y217" s="166">
        <f t="shared" si="27"/>
        <v>0</v>
      </c>
      <c r="Z217" s="166">
        <v>0</v>
      </c>
      <c r="AA217" s="167">
        <f t="shared" si="28"/>
        <v>0</v>
      </c>
      <c r="AR217" s="14" t="s">
        <v>743</v>
      </c>
      <c r="AT217" s="14" t="s">
        <v>250</v>
      </c>
      <c r="AU217" s="14" t="s">
        <v>80</v>
      </c>
      <c r="AY217" s="14" t="s">
        <v>216</v>
      </c>
      <c r="BE217" s="110">
        <f t="shared" si="29"/>
        <v>0</v>
      </c>
      <c r="BF217" s="110">
        <f t="shared" si="30"/>
        <v>0</v>
      </c>
      <c r="BG217" s="110">
        <f t="shared" si="31"/>
        <v>0</v>
      </c>
      <c r="BH217" s="110">
        <f t="shared" si="32"/>
        <v>0</v>
      </c>
      <c r="BI217" s="110">
        <f t="shared" si="33"/>
        <v>0</v>
      </c>
      <c r="BJ217" s="14" t="s">
        <v>80</v>
      </c>
      <c r="BK217" s="110">
        <f t="shared" si="34"/>
        <v>0</v>
      </c>
      <c r="BL217" s="14" t="s">
        <v>351</v>
      </c>
      <c r="BM217" s="14" t="s">
        <v>408</v>
      </c>
    </row>
    <row r="218" spans="2:65" s="1" customFormat="1" ht="22.5" customHeight="1" x14ac:dyDescent="0.3">
      <c r="B218" s="132"/>
      <c r="C218" s="168" t="s">
        <v>410</v>
      </c>
      <c r="D218" s="168" t="s">
        <v>250</v>
      </c>
      <c r="E218" s="169"/>
      <c r="F218" s="251" t="s">
        <v>971</v>
      </c>
      <c r="G218" s="252"/>
      <c r="H218" s="252"/>
      <c r="I218" s="252"/>
      <c r="J218" s="170" t="s">
        <v>297</v>
      </c>
      <c r="K218" s="171">
        <v>6</v>
      </c>
      <c r="L218" s="253">
        <v>0</v>
      </c>
      <c r="M218" s="252"/>
      <c r="N218" s="254">
        <f t="shared" si="25"/>
        <v>0</v>
      </c>
      <c r="O218" s="247"/>
      <c r="P218" s="247"/>
      <c r="Q218" s="247"/>
      <c r="R218" s="134"/>
      <c r="T218" s="165" t="s">
        <v>3</v>
      </c>
      <c r="U218" s="40" t="s">
        <v>36</v>
      </c>
      <c r="V218" s="32"/>
      <c r="W218" s="166">
        <f t="shared" si="26"/>
        <v>0</v>
      </c>
      <c r="X218" s="166">
        <v>0</v>
      </c>
      <c r="Y218" s="166">
        <f t="shared" si="27"/>
        <v>0</v>
      </c>
      <c r="Z218" s="166">
        <v>0</v>
      </c>
      <c r="AA218" s="167">
        <f t="shared" si="28"/>
        <v>0</v>
      </c>
      <c r="AR218" s="14" t="s">
        <v>743</v>
      </c>
      <c r="AT218" s="14" t="s">
        <v>250</v>
      </c>
      <c r="AU218" s="14" t="s">
        <v>80</v>
      </c>
      <c r="AY218" s="14" t="s">
        <v>216</v>
      </c>
      <c r="BE218" s="110">
        <f t="shared" si="29"/>
        <v>0</v>
      </c>
      <c r="BF218" s="110">
        <f t="shared" si="30"/>
        <v>0</v>
      </c>
      <c r="BG218" s="110">
        <f t="shared" si="31"/>
        <v>0</v>
      </c>
      <c r="BH218" s="110">
        <f t="shared" si="32"/>
        <v>0</v>
      </c>
      <c r="BI218" s="110">
        <f t="shared" si="33"/>
        <v>0</v>
      </c>
      <c r="BJ218" s="14" t="s">
        <v>80</v>
      </c>
      <c r="BK218" s="110">
        <f t="shared" si="34"/>
        <v>0</v>
      </c>
      <c r="BL218" s="14" t="s">
        <v>351</v>
      </c>
      <c r="BM218" s="14" t="s">
        <v>410</v>
      </c>
    </row>
    <row r="219" spans="2:65" s="1" customFormat="1" ht="22.5" customHeight="1" x14ac:dyDescent="0.3">
      <c r="B219" s="132"/>
      <c r="C219" s="168" t="s">
        <v>412</v>
      </c>
      <c r="D219" s="168" t="s">
        <v>250</v>
      </c>
      <c r="E219" s="169"/>
      <c r="F219" s="251" t="s">
        <v>972</v>
      </c>
      <c r="G219" s="252"/>
      <c r="H219" s="252"/>
      <c r="I219" s="252"/>
      <c r="J219" s="170" t="s">
        <v>787</v>
      </c>
      <c r="K219" s="171">
        <v>0.5</v>
      </c>
      <c r="L219" s="253">
        <v>0</v>
      </c>
      <c r="M219" s="252"/>
      <c r="N219" s="254">
        <f t="shared" si="25"/>
        <v>0</v>
      </c>
      <c r="O219" s="247"/>
      <c r="P219" s="247"/>
      <c r="Q219" s="247"/>
      <c r="R219" s="134"/>
      <c r="T219" s="165" t="s">
        <v>3</v>
      </c>
      <c r="U219" s="40" t="s">
        <v>36</v>
      </c>
      <c r="V219" s="32"/>
      <c r="W219" s="166">
        <f t="shared" si="26"/>
        <v>0</v>
      </c>
      <c r="X219" s="166">
        <v>0</v>
      </c>
      <c r="Y219" s="166">
        <f t="shared" si="27"/>
        <v>0</v>
      </c>
      <c r="Z219" s="166">
        <v>0</v>
      </c>
      <c r="AA219" s="167">
        <f t="shared" si="28"/>
        <v>0</v>
      </c>
      <c r="AR219" s="14" t="s">
        <v>743</v>
      </c>
      <c r="AT219" s="14" t="s">
        <v>250</v>
      </c>
      <c r="AU219" s="14" t="s">
        <v>80</v>
      </c>
      <c r="AY219" s="14" t="s">
        <v>216</v>
      </c>
      <c r="BE219" s="110">
        <f t="shared" si="29"/>
        <v>0</v>
      </c>
      <c r="BF219" s="110">
        <f t="shared" si="30"/>
        <v>0</v>
      </c>
      <c r="BG219" s="110">
        <f t="shared" si="31"/>
        <v>0</v>
      </c>
      <c r="BH219" s="110">
        <f t="shared" si="32"/>
        <v>0</v>
      </c>
      <c r="BI219" s="110">
        <f t="shared" si="33"/>
        <v>0</v>
      </c>
      <c r="BJ219" s="14" t="s">
        <v>80</v>
      </c>
      <c r="BK219" s="110">
        <f t="shared" si="34"/>
        <v>0</v>
      </c>
      <c r="BL219" s="14" t="s">
        <v>351</v>
      </c>
      <c r="BM219" s="14" t="s">
        <v>412</v>
      </c>
    </row>
    <row r="220" spans="2:65" s="1" customFormat="1" ht="22.5" customHeight="1" x14ac:dyDescent="0.3">
      <c r="B220" s="132"/>
      <c r="C220" s="168" t="s">
        <v>414</v>
      </c>
      <c r="D220" s="168" t="s">
        <v>250</v>
      </c>
      <c r="E220" s="169"/>
      <c r="F220" s="251" t="s">
        <v>973</v>
      </c>
      <c r="G220" s="252"/>
      <c r="H220" s="252"/>
      <c r="I220" s="252"/>
      <c r="J220" s="170" t="s">
        <v>369</v>
      </c>
      <c r="K220" s="171">
        <v>15</v>
      </c>
      <c r="L220" s="253">
        <v>0</v>
      </c>
      <c r="M220" s="252"/>
      <c r="N220" s="254">
        <f t="shared" si="25"/>
        <v>0</v>
      </c>
      <c r="O220" s="247"/>
      <c r="P220" s="247"/>
      <c r="Q220" s="247"/>
      <c r="R220" s="134"/>
      <c r="T220" s="165" t="s">
        <v>3</v>
      </c>
      <c r="U220" s="40" t="s">
        <v>36</v>
      </c>
      <c r="V220" s="32"/>
      <c r="W220" s="166">
        <f t="shared" si="26"/>
        <v>0</v>
      </c>
      <c r="X220" s="166">
        <v>0</v>
      </c>
      <c r="Y220" s="166">
        <f t="shared" si="27"/>
        <v>0</v>
      </c>
      <c r="Z220" s="166">
        <v>0</v>
      </c>
      <c r="AA220" s="167">
        <f t="shared" si="28"/>
        <v>0</v>
      </c>
      <c r="AR220" s="14" t="s">
        <v>743</v>
      </c>
      <c r="AT220" s="14" t="s">
        <v>250</v>
      </c>
      <c r="AU220" s="14" t="s">
        <v>80</v>
      </c>
      <c r="AY220" s="14" t="s">
        <v>216</v>
      </c>
      <c r="BE220" s="110">
        <f t="shared" si="29"/>
        <v>0</v>
      </c>
      <c r="BF220" s="110">
        <f t="shared" si="30"/>
        <v>0</v>
      </c>
      <c r="BG220" s="110">
        <f t="shared" si="31"/>
        <v>0</v>
      </c>
      <c r="BH220" s="110">
        <f t="shared" si="32"/>
        <v>0</v>
      </c>
      <c r="BI220" s="110">
        <f t="shared" si="33"/>
        <v>0</v>
      </c>
      <c r="BJ220" s="14" t="s">
        <v>80</v>
      </c>
      <c r="BK220" s="110">
        <f t="shared" si="34"/>
        <v>0</v>
      </c>
      <c r="BL220" s="14" t="s">
        <v>351</v>
      </c>
      <c r="BM220" s="14" t="s">
        <v>414</v>
      </c>
    </row>
    <row r="221" spans="2:65" s="1" customFormat="1" ht="22.5" customHeight="1" x14ac:dyDescent="0.3">
      <c r="B221" s="132"/>
      <c r="C221" s="168" t="s">
        <v>416</v>
      </c>
      <c r="D221" s="168" t="s">
        <v>250</v>
      </c>
      <c r="E221" s="169"/>
      <c r="F221" s="251" t="s">
        <v>974</v>
      </c>
      <c r="G221" s="252"/>
      <c r="H221" s="252"/>
      <c r="I221" s="252"/>
      <c r="J221" s="170" t="s">
        <v>369</v>
      </c>
      <c r="K221" s="171">
        <v>6</v>
      </c>
      <c r="L221" s="253">
        <v>0</v>
      </c>
      <c r="M221" s="252"/>
      <c r="N221" s="254">
        <f t="shared" si="25"/>
        <v>0</v>
      </c>
      <c r="O221" s="247"/>
      <c r="P221" s="247"/>
      <c r="Q221" s="247"/>
      <c r="R221" s="134"/>
      <c r="T221" s="165" t="s">
        <v>3</v>
      </c>
      <c r="U221" s="40" t="s">
        <v>36</v>
      </c>
      <c r="V221" s="32"/>
      <c r="W221" s="166">
        <f t="shared" si="26"/>
        <v>0</v>
      </c>
      <c r="X221" s="166">
        <v>0</v>
      </c>
      <c r="Y221" s="166">
        <f t="shared" si="27"/>
        <v>0</v>
      </c>
      <c r="Z221" s="166">
        <v>0</v>
      </c>
      <c r="AA221" s="167">
        <f t="shared" si="28"/>
        <v>0</v>
      </c>
      <c r="AR221" s="14" t="s">
        <v>743</v>
      </c>
      <c r="AT221" s="14" t="s">
        <v>250</v>
      </c>
      <c r="AU221" s="14" t="s">
        <v>80</v>
      </c>
      <c r="AY221" s="14" t="s">
        <v>216</v>
      </c>
      <c r="BE221" s="110">
        <f t="shared" si="29"/>
        <v>0</v>
      </c>
      <c r="BF221" s="110">
        <f t="shared" si="30"/>
        <v>0</v>
      </c>
      <c r="BG221" s="110">
        <f t="shared" si="31"/>
        <v>0</v>
      </c>
      <c r="BH221" s="110">
        <f t="shared" si="32"/>
        <v>0</v>
      </c>
      <c r="BI221" s="110">
        <f t="shared" si="33"/>
        <v>0</v>
      </c>
      <c r="BJ221" s="14" t="s">
        <v>80</v>
      </c>
      <c r="BK221" s="110">
        <f t="shared" si="34"/>
        <v>0</v>
      </c>
      <c r="BL221" s="14" t="s">
        <v>351</v>
      </c>
      <c r="BM221" s="14" t="s">
        <v>416</v>
      </c>
    </row>
    <row r="222" spans="2:65" s="1" customFormat="1" ht="22.5" customHeight="1" x14ac:dyDescent="0.3">
      <c r="B222" s="132"/>
      <c r="C222" s="168" t="s">
        <v>418</v>
      </c>
      <c r="D222" s="168" t="s">
        <v>250</v>
      </c>
      <c r="E222" s="169"/>
      <c r="F222" s="251" t="s">
        <v>975</v>
      </c>
      <c r="G222" s="252"/>
      <c r="H222" s="252"/>
      <c r="I222" s="252"/>
      <c r="J222" s="170" t="s">
        <v>369</v>
      </c>
      <c r="K222" s="171">
        <v>70.5</v>
      </c>
      <c r="L222" s="253">
        <v>0</v>
      </c>
      <c r="M222" s="252"/>
      <c r="N222" s="254">
        <f t="shared" ref="N222:N245" si="35">ROUND(L222*K222,2)</f>
        <v>0</v>
      </c>
      <c r="O222" s="247"/>
      <c r="P222" s="247"/>
      <c r="Q222" s="247"/>
      <c r="R222" s="134"/>
      <c r="T222" s="165" t="s">
        <v>3</v>
      </c>
      <c r="U222" s="40" t="s">
        <v>36</v>
      </c>
      <c r="V222" s="32"/>
      <c r="W222" s="166">
        <f t="shared" ref="W222:W245" si="36">V222*K222</f>
        <v>0</v>
      </c>
      <c r="X222" s="166">
        <v>0</v>
      </c>
      <c r="Y222" s="166">
        <f t="shared" ref="Y222:Y245" si="37">X222*K222</f>
        <v>0</v>
      </c>
      <c r="Z222" s="166">
        <v>0</v>
      </c>
      <c r="AA222" s="167">
        <f t="shared" ref="AA222:AA245" si="38">Z222*K222</f>
        <v>0</v>
      </c>
      <c r="AR222" s="14" t="s">
        <v>743</v>
      </c>
      <c r="AT222" s="14" t="s">
        <v>250</v>
      </c>
      <c r="AU222" s="14" t="s">
        <v>80</v>
      </c>
      <c r="AY222" s="14" t="s">
        <v>216</v>
      </c>
      <c r="BE222" s="110">
        <f t="shared" ref="BE222:BE245" si="39">IF(U222="základná",N222,0)</f>
        <v>0</v>
      </c>
      <c r="BF222" s="110">
        <f t="shared" ref="BF222:BF245" si="40">IF(U222="znížená",N222,0)</f>
        <v>0</v>
      </c>
      <c r="BG222" s="110">
        <f t="shared" ref="BG222:BG245" si="41">IF(U222="zákl. prenesená",N222,0)</f>
        <v>0</v>
      </c>
      <c r="BH222" s="110">
        <f t="shared" ref="BH222:BH245" si="42">IF(U222="zníž. prenesená",N222,0)</f>
        <v>0</v>
      </c>
      <c r="BI222" s="110">
        <f t="shared" ref="BI222:BI245" si="43">IF(U222="nulová",N222,0)</f>
        <v>0</v>
      </c>
      <c r="BJ222" s="14" t="s">
        <v>80</v>
      </c>
      <c r="BK222" s="110">
        <f t="shared" ref="BK222:BK245" si="44">ROUND(L222*K222,2)</f>
        <v>0</v>
      </c>
      <c r="BL222" s="14" t="s">
        <v>351</v>
      </c>
      <c r="BM222" s="14" t="s">
        <v>418</v>
      </c>
    </row>
    <row r="223" spans="2:65" s="1" customFormat="1" ht="22.5" customHeight="1" x14ac:dyDescent="0.3">
      <c r="B223" s="132"/>
      <c r="C223" s="168" t="s">
        <v>420</v>
      </c>
      <c r="D223" s="168" t="s">
        <v>250</v>
      </c>
      <c r="E223" s="169"/>
      <c r="F223" s="251" t="s">
        <v>976</v>
      </c>
      <c r="G223" s="252"/>
      <c r="H223" s="252"/>
      <c r="I223" s="252"/>
      <c r="J223" s="170" t="s">
        <v>369</v>
      </c>
      <c r="K223" s="171">
        <v>67.5</v>
      </c>
      <c r="L223" s="253">
        <v>0</v>
      </c>
      <c r="M223" s="252"/>
      <c r="N223" s="254">
        <f t="shared" si="35"/>
        <v>0</v>
      </c>
      <c r="O223" s="247"/>
      <c r="P223" s="247"/>
      <c r="Q223" s="247"/>
      <c r="R223" s="134"/>
      <c r="T223" s="165" t="s">
        <v>3</v>
      </c>
      <c r="U223" s="40" t="s">
        <v>36</v>
      </c>
      <c r="V223" s="32"/>
      <c r="W223" s="166">
        <f t="shared" si="36"/>
        <v>0</v>
      </c>
      <c r="X223" s="166">
        <v>0</v>
      </c>
      <c r="Y223" s="166">
        <f t="shared" si="37"/>
        <v>0</v>
      </c>
      <c r="Z223" s="166">
        <v>0</v>
      </c>
      <c r="AA223" s="167">
        <f t="shared" si="38"/>
        <v>0</v>
      </c>
      <c r="AR223" s="14" t="s">
        <v>743</v>
      </c>
      <c r="AT223" s="14" t="s">
        <v>250</v>
      </c>
      <c r="AU223" s="14" t="s">
        <v>80</v>
      </c>
      <c r="AY223" s="14" t="s">
        <v>216</v>
      </c>
      <c r="BE223" s="110">
        <f t="shared" si="39"/>
        <v>0</v>
      </c>
      <c r="BF223" s="110">
        <f t="shared" si="40"/>
        <v>0</v>
      </c>
      <c r="BG223" s="110">
        <f t="shared" si="41"/>
        <v>0</v>
      </c>
      <c r="BH223" s="110">
        <f t="shared" si="42"/>
        <v>0</v>
      </c>
      <c r="BI223" s="110">
        <f t="shared" si="43"/>
        <v>0</v>
      </c>
      <c r="BJ223" s="14" t="s">
        <v>80</v>
      </c>
      <c r="BK223" s="110">
        <f t="shared" si="44"/>
        <v>0</v>
      </c>
      <c r="BL223" s="14" t="s">
        <v>351</v>
      </c>
      <c r="BM223" s="14" t="s">
        <v>420</v>
      </c>
    </row>
    <row r="224" spans="2:65" s="1" customFormat="1" ht="22.5" customHeight="1" x14ac:dyDescent="0.3">
      <c r="B224" s="132"/>
      <c r="C224" s="168" t="s">
        <v>422</v>
      </c>
      <c r="D224" s="168" t="s">
        <v>250</v>
      </c>
      <c r="E224" s="169"/>
      <c r="F224" s="251" t="s">
        <v>977</v>
      </c>
      <c r="G224" s="252"/>
      <c r="H224" s="252"/>
      <c r="I224" s="252"/>
      <c r="J224" s="170" t="s">
        <v>369</v>
      </c>
      <c r="K224" s="171">
        <v>9</v>
      </c>
      <c r="L224" s="253">
        <v>0</v>
      </c>
      <c r="M224" s="252"/>
      <c r="N224" s="254">
        <f t="shared" si="35"/>
        <v>0</v>
      </c>
      <c r="O224" s="247"/>
      <c r="P224" s="247"/>
      <c r="Q224" s="247"/>
      <c r="R224" s="134"/>
      <c r="T224" s="165" t="s">
        <v>3</v>
      </c>
      <c r="U224" s="40" t="s">
        <v>36</v>
      </c>
      <c r="V224" s="32"/>
      <c r="W224" s="166">
        <f t="shared" si="36"/>
        <v>0</v>
      </c>
      <c r="X224" s="166">
        <v>0</v>
      </c>
      <c r="Y224" s="166">
        <f t="shared" si="37"/>
        <v>0</v>
      </c>
      <c r="Z224" s="166">
        <v>0</v>
      </c>
      <c r="AA224" s="167">
        <f t="shared" si="38"/>
        <v>0</v>
      </c>
      <c r="AR224" s="14" t="s">
        <v>743</v>
      </c>
      <c r="AT224" s="14" t="s">
        <v>250</v>
      </c>
      <c r="AU224" s="14" t="s">
        <v>80</v>
      </c>
      <c r="AY224" s="14" t="s">
        <v>216</v>
      </c>
      <c r="BE224" s="110">
        <f t="shared" si="39"/>
        <v>0</v>
      </c>
      <c r="BF224" s="110">
        <f t="shared" si="40"/>
        <v>0</v>
      </c>
      <c r="BG224" s="110">
        <f t="shared" si="41"/>
        <v>0</v>
      </c>
      <c r="BH224" s="110">
        <f t="shared" si="42"/>
        <v>0</v>
      </c>
      <c r="BI224" s="110">
        <f t="shared" si="43"/>
        <v>0</v>
      </c>
      <c r="BJ224" s="14" t="s">
        <v>80</v>
      </c>
      <c r="BK224" s="110">
        <f t="shared" si="44"/>
        <v>0</v>
      </c>
      <c r="BL224" s="14" t="s">
        <v>351</v>
      </c>
      <c r="BM224" s="14" t="s">
        <v>422</v>
      </c>
    </row>
    <row r="225" spans="2:65" s="1" customFormat="1" ht="22.5" customHeight="1" x14ac:dyDescent="0.3">
      <c r="B225" s="132"/>
      <c r="C225" s="168" t="s">
        <v>424</v>
      </c>
      <c r="D225" s="168" t="s">
        <v>250</v>
      </c>
      <c r="E225" s="169"/>
      <c r="F225" s="251" t="s">
        <v>978</v>
      </c>
      <c r="G225" s="252"/>
      <c r="H225" s="252"/>
      <c r="I225" s="252"/>
      <c r="J225" s="170" t="s">
        <v>369</v>
      </c>
      <c r="K225" s="171">
        <v>772.5</v>
      </c>
      <c r="L225" s="253">
        <v>0</v>
      </c>
      <c r="M225" s="252"/>
      <c r="N225" s="254">
        <f t="shared" si="35"/>
        <v>0</v>
      </c>
      <c r="O225" s="247"/>
      <c r="P225" s="247"/>
      <c r="Q225" s="247"/>
      <c r="R225" s="134"/>
      <c r="T225" s="165" t="s">
        <v>3</v>
      </c>
      <c r="U225" s="40" t="s">
        <v>36</v>
      </c>
      <c r="V225" s="32"/>
      <c r="W225" s="166">
        <f t="shared" si="36"/>
        <v>0</v>
      </c>
      <c r="X225" s="166">
        <v>0</v>
      </c>
      <c r="Y225" s="166">
        <f t="shared" si="37"/>
        <v>0</v>
      </c>
      <c r="Z225" s="166">
        <v>0</v>
      </c>
      <c r="AA225" s="167">
        <f t="shared" si="38"/>
        <v>0</v>
      </c>
      <c r="AR225" s="14" t="s">
        <v>743</v>
      </c>
      <c r="AT225" s="14" t="s">
        <v>250</v>
      </c>
      <c r="AU225" s="14" t="s">
        <v>80</v>
      </c>
      <c r="AY225" s="14" t="s">
        <v>216</v>
      </c>
      <c r="BE225" s="110">
        <f t="shared" si="39"/>
        <v>0</v>
      </c>
      <c r="BF225" s="110">
        <f t="shared" si="40"/>
        <v>0</v>
      </c>
      <c r="BG225" s="110">
        <f t="shared" si="41"/>
        <v>0</v>
      </c>
      <c r="BH225" s="110">
        <f t="shared" si="42"/>
        <v>0</v>
      </c>
      <c r="BI225" s="110">
        <f t="shared" si="43"/>
        <v>0</v>
      </c>
      <c r="BJ225" s="14" t="s">
        <v>80</v>
      </c>
      <c r="BK225" s="110">
        <f t="shared" si="44"/>
        <v>0</v>
      </c>
      <c r="BL225" s="14" t="s">
        <v>351</v>
      </c>
      <c r="BM225" s="14" t="s">
        <v>424</v>
      </c>
    </row>
    <row r="226" spans="2:65" s="1" customFormat="1" ht="22.5" customHeight="1" x14ac:dyDescent="0.3">
      <c r="B226" s="132"/>
      <c r="C226" s="168" t="s">
        <v>426</v>
      </c>
      <c r="D226" s="168" t="s">
        <v>250</v>
      </c>
      <c r="E226" s="169"/>
      <c r="F226" s="251" t="s">
        <v>979</v>
      </c>
      <c r="G226" s="252"/>
      <c r="H226" s="252"/>
      <c r="I226" s="252"/>
      <c r="J226" s="170" t="s">
        <v>369</v>
      </c>
      <c r="K226" s="171">
        <v>73.5</v>
      </c>
      <c r="L226" s="253">
        <v>0</v>
      </c>
      <c r="M226" s="252"/>
      <c r="N226" s="254">
        <f t="shared" si="35"/>
        <v>0</v>
      </c>
      <c r="O226" s="247"/>
      <c r="P226" s="247"/>
      <c r="Q226" s="247"/>
      <c r="R226" s="134"/>
      <c r="T226" s="165" t="s">
        <v>3</v>
      </c>
      <c r="U226" s="40" t="s">
        <v>36</v>
      </c>
      <c r="V226" s="32"/>
      <c r="W226" s="166">
        <f t="shared" si="36"/>
        <v>0</v>
      </c>
      <c r="X226" s="166">
        <v>0</v>
      </c>
      <c r="Y226" s="166">
        <f t="shared" si="37"/>
        <v>0</v>
      </c>
      <c r="Z226" s="166">
        <v>0</v>
      </c>
      <c r="AA226" s="167">
        <f t="shared" si="38"/>
        <v>0</v>
      </c>
      <c r="AR226" s="14" t="s">
        <v>743</v>
      </c>
      <c r="AT226" s="14" t="s">
        <v>250</v>
      </c>
      <c r="AU226" s="14" t="s">
        <v>80</v>
      </c>
      <c r="AY226" s="14" t="s">
        <v>216</v>
      </c>
      <c r="BE226" s="110">
        <f t="shared" si="39"/>
        <v>0</v>
      </c>
      <c r="BF226" s="110">
        <f t="shared" si="40"/>
        <v>0</v>
      </c>
      <c r="BG226" s="110">
        <f t="shared" si="41"/>
        <v>0</v>
      </c>
      <c r="BH226" s="110">
        <f t="shared" si="42"/>
        <v>0</v>
      </c>
      <c r="BI226" s="110">
        <f t="shared" si="43"/>
        <v>0</v>
      </c>
      <c r="BJ226" s="14" t="s">
        <v>80</v>
      </c>
      <c r="BK226" s="110">
        <f t="shared" si="44"/>
        <v>0</v>
      </c>
      <c r="BL226" s="14" t="s">
        <v>351</v>
      </c>
      <c r="BM226" s="14" t="s">
        <v>426</v>
      </c>
    </row>
    <row r="227" spans="2:65" s="1" customFormat="1" ht="22.5" customHeight="1" x14ac:dyDescent="0.3">
      <c r="B227" s="132"/>
      <c r="C227" s="168" t="s">
        <v>428</v>
      </c>
      <c r="D227" s="168" t="s">
        <v>250</v>
      </c>
      <c r="E227" s="169"/>
      <c r="F227" s="251" t="s">
        <v>980</v>
      </c>
      <c r="G227" s="252"/>
      <c r="H227" s="252"/>
      <c r="I227" s="252"/>
      <c r="J227" s="170" t="s">
        <v>369</v>
      </c>
      <c r="K227" s="171">
        <v>465</v>
      </c>
      <c r="L227" s="253">
        <v>0</v>
      </c>
      <c r="M227" s="252"/>
      <c r="N227" s="254">
        <f t="shared" si="35"/>
        <v>0</v>
      </c>
      <c r="O227" s="247"/>
      <c r="P227" s="247"/>
      <c r="Q227" s="247"/>
      <c r="R227" s="134"/>
      <c r="T227" s="165" t="s">
        <v>3</v>
      </c>
      <c r="U227" s="40" t="s">
        <v>36</v>
      </c>
      <c r="V227" s="32"/>
      <c r="W227" s="166">
        <f t="shared" si="36"/>
        <v>0</v>
      </c>
      <c r="X227" s="166">
        <v>0</v>
      </c>
      <c r="Y227" s="166">
        <f t="shared" si="37"/>
        <v>0</v>
      </c>
      <c r="Z227" s="166">
        <v>0</v>
      </c>
      <c r="AA227" s="167">
        <f t="shared" si="38"/>
        <v>0</v>
      </c>
      <c r="AR227" s="14" t="s">
        <v>743</v>
      </c>
      <c r="AT227" s="14" t="s">
        <v>250</v>
      </c>
      <c r="AU227" s="14" t="s">
        <v>80</v>
      </c>
      <c r="AY227" s="14" t="s">
        <v>216</v>
      </c>
      <c r="BE227" s="110">
        <f t="shared" si="39"/>
        <v>0</v>
      </c>
      <c r="BF227" s="110">
        <f t="shared" si="40"/>
        <v>0</v>
      </c>
      <c r="BG227" s="110">
        <f t="shared" si="41"/>
        <v>0</v>
      </c>
      <c r="BH227" s="110">
        <f t="shared" si="42"/>
        <v>0</v>
      </c>
      <c r="BI227" s="110">
        <f t="shared" si="43"/>
        <v>0</v>
      </c>
      <c r="BJ227" s="14" t="s">
        <v>80</v>
      </c>
      <c r="BK227" s="110">
        <f t="shared" si="44"/>
        <v>0</v>
      </c>
      <c r="BL227" s="14" t="s">
        <v>351</v>
      </c>
      <c r="BM227" s="14" t="s">
        <v>428</v>
      </c>
    </row>
    <row r="228" spans="2:65" s="1" customFormat="1" ht="22.5" customHeight="1" x14ac:dyDescent="0.3">
      <c r="B228" s="132"/>
      <c r="C228" s="168" t="s">
        <v>430</v>
      </c>
      <c r="D228" s="168" t="s">
        <v>250</v>
      </c>
      <c r="E228" s="169"/>
      <c r="F228" s="251" t="s">
        <v>981</v>
      </c>
      <c r="G228" s="252"/>
      <c r="H228" s="252"/>
      <c r="I228" s="252"/>
      <c r="J228" s="170" t="s">
        <v>369</v>
      </c>
      <c r="K228" s="171">
        <v>15</v>
      </c>
      <c r="L228" s="253">
        <v>0</v>
      </c>
      <c r="M228" s="252"/>
      <c r="N228" s="254">
        <f t="shared" si="35"/>
        <v>0</v>
      </c>
      <c r="O228" s="247"/>
      <c r="P228" s="247"/>
      <c r="Q228" s="247"/>
      <c r="R228" s="134"/>
      <c r="T228" s="165" t="s">
        <v>3</v>
      </c>
      <c r="U228" s="40" t="s">
        <v>36</v>
      </c>
      <c r="V228" s="32"/>
      <c r="W228" s="166">
        <f t="shared" si="36"/>
        <v>0</v>
      </c>
      <c r="X228" s="166">
        <v>0</v>
      </c>
      <c r="Y228" s="166">
        <f t="shared" si="37"/>
        <v>0</v>
      </c>
      <c r="Z228" s="166">
        <v>0</v>
      </c>
      <c r="AA228" s="167">
        <f t="shared" si="38"/>
        <v>0</v>
      </c>
      <c r="AR228" s="14" t="s">
        <v>743</v>
      </c>
      <c r="AT228" s="14" t="s">
        <v>250</v>
      </c>
      <c r="AU228" s="14" t="s">
        <v>80</v>
      </c>
      <c r="AY228" s="14" t="s">
        <v>216</v>
      </c>
      <c r="BE228" s="110">
        <f t="shared" si="39"/>
        <v>0</v>
      </c>
      <c r="BF228" s="110">
        <f t="shared" si="40"/>
        <v>0</v>
      </c>
      <c r="BG228" s="110">
        <f t="shared" si="41"/>
        <v>0</v>
      </c>
      <c r="BH228" s="110">
        <f t="shared" si="42"/>
        <v>0</v>
      </c>
      <c r="BI228" s="110">
        <f t="shared" si="43"/>
        <v>0</v>
      </c>
      <c r="BJ228" s="14" t="s">
        <v>80</v>
      </c>
      <c r="BK228" s="110">
        <f t="shared" si="44"/>
        <v>0</v>
      </c>
      <c r="BL228" s="14" t="s">
        <v>351</v>
      </c>
      <c r="BM228" s="14" t="s">
        <v>430</v>
      </c>
    </row>
    <row r="229" spans="2:65" s="1" customFormat="1" ht="22.5" customHeight="1" x14ac:dyDescent="0.3">
      <c r="B229" s="132"/>
      <c r="C229" s="168" t="s">
        <v>432</v>
      </c>
      <c r="D229" s="168" t="s">
        <v>250</v>
      </c>
      <c r="E229" s="169"/>
      <c r="F229" s="251" t="s">
        <v>982</v>
      </c>
      <c r="G229" s="252"/>
      <c r="H229" s="252"/>
      <c r="I229" s="252"/>
      <c r="J229" s="170" t="s">
        <v>369</v>
      </c>
      <c r="K229" s="171">
        <v>60</v>
      </c>
      <c r="L229" s="253">
        <v>0</v>
      </c>
      <c r="M229" s="252"/>
      <c r="N229" s="254">
        <f t="shared" si="35"/>
        <v>0</v>
      </c>
      <c r="O229" s="247"/>
      <c r="P229" s="247"/>
      <c r="Q229" s="247"/>
      <c r="R229" s="134"/>
      <c r="T229" s="165" t="s">
        <v>3</v>
      </c>
      <c r="U229" s="40" t="s">
        <v>36</v>
      </c>
      <c r="V229" s="32"/>
      <c r="W229" s="166">
        <f t="shared" si="36"/>
        <v>0</v>
      </c>
      <c r="X229" s="166">
        <v>0</v>
      </c>
      <c r="Y229" s="166">
        <f t="shared" si="37"/>
        <v>0</v>
      </c>
      <c r="Z229" s="166">
        <v>0</v>
      </c>
      <c r="AA229" s="167">
        <f t="shared" si="38"/>
        <v>0</v>
      </c>
      <c r="AR229" s="14" t="s">
        <v>743</v>
      </c>
      <c r="AT229" s="14" t="s">
        <v>250</v>
      </c>
      <c r="AU229" s="14" t="s">
        <v>80</v>
      </c>
      <c r="AY229" s="14" t="s">
        <v>216</v>
      </c>
      <c r="BE229" s="110">
        <f t="shared" si="39"/>
        <v>0</v>
      </c>
      <c r="BF229" s="110">
        <f t="shared" si="40"/>
        <v>0</v>
      </c>
      <c r="BG229" s="110">
        <f t="shared" si="41"/>
        <v>0</v>
      </c>
      <c r="BH229" s="110">
        <f t="shared" si="42"/>
        <v>0</v>
      </c>
      <c r="BI229" s="110">
        <f t="shared" si="43"/>
        <v>0</v>
      </c>
      <c r="BJ229" s="14" t="s">
        <v>80</v>
      </c>
      <c r="BK229" s="110">
        <f t="shared" si="44"/>
        <v>0</v>
      </c>
      <c r="BL229" s="14" t="s">
        <v>351</v>
      </c>
      <c r="BM229" s="14" t="s">
        <v>432</v>
      </c>
    </row>
    <row r="230" spans="2:65" s="1" customFormat="1" ht="22.5" customHeight="1" x14ac:dyDescent="0.3">
      <c r="B230" s="132"/>
      <c r="C230" s="168" t="s">
        <v>434</v>
      </c>
      <c r="D230" s="168" t="s">
        <v>250</v>
      </c>
      <c r="E230" s="169"/>
      <c r="F230" s="251" t="s">
        <v>983</v>
      </c>
      <c r="G230" s="252"/>
      <c r="H230" s="252"/>
      <c r="I230" s="252"/>
      <c r="J230" s="170" t="s">
        <v>297</v>
      </c>
      <c r="K230" s="171">
        <v>52</v>
      </c>
      <c r="L230" s="253">
        <v>0</v>
      </c>
      <c r="M230" s="252"/>
      <c r="N230" s="254">
        <f t="shared" si="35"/>
        <v>0</v>
      </c>
      <c r="O230" s="247"/>
      <c r="P230" s="247"/>
      <c r="Q230" s="247"/>
      <c r="R230" s="134"/>
      <c r="T230" s="165" t="s">
        <v>3</v>
      </c>
      <c r="U230" s="40" t="s">
        <v>36</v>
      </c>
      <c r="V230" s="32"/>
      <c r="W230" s="166">
        <f t="shared" si="36"/>
        <v>0</v>
      </c>
      <c r="X230" s="166">
        <v>3.4999999999999997E-5</v>
      </c>
      <c r="Y230" s="166">
        <f t="shared" si="37"/>
        <v>1.8199999999999998E-3</v>
      </c>
      <c r="Z230" s="166">
        <v>0</v>
      </c>
      <c r="AA230" s="167">
        <f t="shared" si="38"/>
        <v>0</v>
      </c>
      <c r="AR230" s="14" t="s">
        <v>743</v>
      </c>
      <c r="AT230" s="14" t="s">
        <v>250</v>
      </c>
      <c r="AU230" s="14" t="s">
        <v>80</v>
      </c>
      <c r="AY230" s="14" t="s">
        <v>216</v>
      </c>
      <c r="BE230" s="110">
        <f t="shared" si="39"/>
        <v>0</v>
      </c>
      <c r="BF230" s="110">
        <f t="shared" si="40"/>
        <v>0</v>
      </c>
      <c r="BG230" s="110">
        <f t="shared" si="41"/>
        <v>0</v>
      </c>
      <c r="BH230" s="110">
        <f t="shared" si="42"/>
        <v>0</v>
      </c>
      <c r="BI230" s="110">
        <f t="shared" si="43"/>
        <v>0</v>
      </c>
      <c r="BJ230" s="14" t="s">
        <v>80</v>
      </c>
      <c r="BK230" s="110">
        <f t="shared" si="44"/>
        <v>0</v>
      </c>
      <c r="BL230" s="14" t="s">
        <v>351</v>
      </c>
      <c r="BM230" s="14" t="s">
        <v>434</v>
      </c>
    </row>
    <row r="231" spans="2:65" s="1" customFormat="1" ht="22.5" customHeight="1" x14ac:dyDescent="0.3">
      <c r="B231" s="132"/>
      <c r="C231" s="168" t="s">
        <v>436</v>
      </c>
      <c r="D231" s="168" t="s">
        <v>250</v>
      </c>
      <c r="E231" s="169"/>
      <c r="F231" s="251" t="s">
        <v>984</v>
      </c>
      <c r="G231" s="252"/>
      <c r="H231" s="252"/>
      <c r="I231" s="252"/>
      <c r="J231" s="170" t="s">
        <v>297</v>
      </c>
      <c r="K231" s="171">
        <v>1</v>
      </c>
      <c r="L231" s="253">
        <v>0</v>
      </c>
      <c r="M231" s="252"/>
      <c r="N231" s="254">
        <f t="shared" si="35"/>
        <v>0</v>
      </c>
      <c r="O231" s="247"/>
      <c r="P231" s="247"/>
      <c r="Q231" s="247"/>
      <c r="R231" s="134"/>
      <c r="T231" s="165" t="s">
        <v>3</v>
      </c>
      <c r="U231" s="40" t="s">
        <v>36</v>
      </c>
      <c r="V231" s="32"/>
      <c r="W231" s="166">
        <f t="shared" si="36"/>
        <v>0</v>
      </c>
      <c r="X231" s="166">
        <v>0</v>
      </c>
      <c r="Y231" s="166">
        <f t="shared" si="37"/>
        <v>0</v>
      </c>
      <c r="Z231" s="166">
        <v>0</v>
      </c>
      <c r="AA231" s="167">
        <f t="shared" si="38"/>
        <v>0</v>
      </c>
      <c r="AR231" s="14" t="s">
        <v>743</v>
      </c>
      <c r="AT231" s="14" t="s">
        <v>250</v>
      </c>
      <c r="AU231" s="14" t="s">
        <v>80</v>
      </c>
      <c r="AY231" s="14" t="s">
        <v>216</v>
      </c>
      <c r="BE231" s="110">
        <f t="shared" si="39"/>
        <v>0</v>
      </c>
      <c r="BF231" s="110">
        <f t="shared" si="40"/>
        <v>0</v>
      </c>
      <c r="BG231" s="110">
        <f t="shared" si="41"/>
        <v>0</v>
      </c>
      <c r="BH231" s="110">
        <f t="shared" si="42"/>
        <v>0</v>
      </c>
      <c r="BI231" s="110">
        <f t="shared" si="43"/>
        <v>0</v>
      </c>
      <c r="BJ231" s="14" t="s">
        <v>80</v>
      </c>
      <c r="BK231" s="110">
        <f t="shared" si="44"/>
        <v>0</v>
      </c>
      <c r="BL231" s="14" t="s">
        <v>351</v>
      </c>
      <c r="BM231" s="14" t="s">
        <v>436</v>
      </c>
    </row>
    <row r="232" spans="2:65" s="1" customFormat="1" ht="22.5" customHeight="1" x14ac:dyDescent="0.3">
      <c r="B232" s="132"/>
      <c r="C232" s="168" t="s">
        <v>438</v>
      </c>
      <c r="D232" s="168" t="s">
        <v>250</v>
      </c>
      <c r="E232" s="169"/>
      <c r="F232" s="251" t="s">
        <v>985</v>
      </c>
      <c r="G232" s="252"/>
      <c r="H232" s="252"/>
      <c r="I232" s="252"/>
      <c r="J232" s="170" t="s">
        <v>297</v>
      </c>
      <c r="K232" s="171">
        <v>5</v>
      </c>
      <c r="L232" s="253">
        <v>0</v>
      </c>
      <c r="M232" s="252"/>
      <c r="N232" s="254">
        <f t="shared" si="35"/>
        <v>0</v>
      </c>
      <c r="O232" s="247"/>
      <c r="P232" s="247"/>
      <c r="Q232" s="247"/>
      <c r="R232" s="134"/>
      <c r="T232" s="165" t="s">
        <v>3</v>
      </c>
      <c r="U232" s="40" t="s">
        <v>36</v>
      </c>
      <c r="V232" s="32"/>
      <c r="W232" s="166">
        <f t="shared" si="36"/>
        <v>0</v>
      </c>
      <c r="X232" s="166">
        <v>0</v>
      </c>
      <c r="Y232" s="166">
        <f t="shared" si="37"/>
        <v>0</v>
      </c>
      <c r="Z232" s="166">
        <v>0</v>
      </c>
      <c r="AA232" s="167">
        <f t="shared" si="38"/>
        <v>0</v>
      </c>
      <c r="AR232" s="14" t="s">
        <v>743</v>
      </c>
      <c r="AT232" s="14" t="s">
        <v>250</v>
      </c>
      <c r="AU232" s="14" t="s">
        <v>80</v>
      </c>
      <c r="AY232" s="14" t="s">
        <v>216</v>
      </c>
      <c r="BE232" s="110">
        <f t="shared" si="39"/>
        <v>0</v>
      </c>
      <c r="BF232" s="110">
        <f t="shared" si="40"/>
        <v>0</v>
      </c>
      <c r="BG232" s="110">
        <f t="shared" si="41"/>
        <v>0</v>
      </c>
      <c r="BH232" s="110">
        <f t="shared" si="42"/>
        <v>0</v>
      </c>
      <c r="BI232" s="110">
        <f t="shared" si="43"/>
        <v>0</v>
      </c>
      <c r="BJ232" s="14" t="s">
        <v>80</v>
      </c>
      <c r="BK232" s="110">
        <f t="shared" si="44"/>
        <v>0</v>
      </c>
      <c r="BL232" s="14" t="s">
        <v>351</v>
      </c>
      <c r="BM232" s="14" t="s">
        <v>438</v>
      </c>
    </row>
    <row r="233" spans="2:65" s="1" customFormat="1" ht="22.5" customHeight="1" x14ac:dyDescent="0.3">
      <c r="B233" s="132"/>
      <c r="C233" s="168" t="s">
        <v>440</v>
      </c>
      <c r="D233" s="168" t="s">
        <v>250</v>
      </c>
      <c r="E233" s="169"/>
      <c r="F233" s="251" t="s">
        <v>986</v>
      </c>
      <c r="G233" s="252"/>
      <c r="H233" s="252"/>
      <c r="I233" s="252"/>
      <c r="J233" s="170" t="s">
        <v>297</v>
      </c>
      <c r="K233" s="171">
        <v>36</v>
      </c>
      <c r="L233" s="253">
        <v>0</v>
      </c>
      <c r="M233" s="252"/>
      <c r="N233" s="254">
        <f t="shared" si="35"/>
        <v>0</v>
      </c>
      <c r="O233" s="247"/>
      <c r="P233" s="247"/>
      <c r="Q233" s="247"/>
      <c r="R233" s="134"/>
      <c r="T233" s="165" t="s">
        <v>3</v>
      </c>
      <c r="U233" s="40" t="s">
        <v>36</v>
      </c>
      <c r="V233" s="32"/>
      <c r="W233" s="166">
        <f t="shared" si="36"/>
        <v>0</v>
      </c>
      <c r="X233" s="166">
        <v>5.5000000000000002E-5</v>
      </c>
      <c r="Y233" s="166">
        <f t="shared" si="37"/>
        <v>1.98E-3</v>
      </c>
      <c r="Z233" s="166">
        <v>0</v>
      </c>
      <c r="AA233" s="167">
        <f t="shared" si="38"/>
        <v>0</v>
      </c>
      <c r="AR233" s="14" t="s">
        <v>743</v>
      </c>
      <c r="AT233" s="14" t="s">
        <v>250</v>
      </c>
      <c r="AU233" s="14" t="s">
        <v>80</v>
      </c>
      <c r="AY233" s="14" t="s">
        <v>216</v>
      </c>
      <c r="BE233" s="110">
        <f t="shared" si="39"/>
        <v>0</v>
      </c>
      <c r="BF233" s="110">
        <f t="shared" si="40"/>
        <v>0</v>
      </c>
      <c r="BG233" s="110">
        <f t="shared" si="41"/>
        <v>0</v>
      </c>
      <c r="BH233" s="110">
        <f t="shared" si="42"/>
        <v>0</v>
      </c>
      <c r="BI233" s="110">
        <f t="shared" si="43"/>
        <v>0</v>
      </c>
      <c r="BJ233" s="14" t="s">
        <v>80</v>
      </c>
      <c r="BK233" s="110">
        <f t="shared" si="44"/>
        <v>0</v>
      </c>
      <c r="BL233" s="14" t="s">
        <v>351</v>
      </c>
      <c r="BM233" s="14" t="s">
        <v>440</v>
      </c>
    </row>
    <row r="234" spans="2:65" s="1" customFormat="1" ht="22.5" customHeight="1" x14ac:dyDescent="0.3">
      <c r="B234" s="132"/>
      <c r="C234" s="168" t="s">
        <v>443</v>
      </c>
      <c r="D234" s="168" t="s">
        <v>250</v>
      </c>
      <c r="E234" s="169"/>
      <c r="F234" s="251" t="s">
        <v>987</v>
      </c>
      <c r="G234" s="252"/>
      <c r="H234" s="252"/>
      <c r="I234" s="252"/>
      <c r="J234" s="170" t="s">
        <v>787</v>
      </c>
      <c r="K234" s="171">
        <v>84</v>
      </c>
      <c r="L234" s="253">
        <v>0</v>
      </c>
      <c r="M234" s="252"/>
      <c r="N234" s="254">
        <f t="shared" si="35"/>
        <v>0</v>
      </c>
      <c r="O234" s="247"/>
      <c r="P234" s="247"/>
      <c r="Q234" s="247"/>
      <c r="R234" s="134"/>
      <c r="T234" s="165" t="s">
        <v>3</v>
      </c>
      <c r="U234" s="40" t="s">
        <v>36</v>
      </c>
      <c r="V234" s="32"/>
      <c r="W234" s="166">
        <f t="shared" si="36"/>
        <v>0</v>
      </c>
      <c r="X234" s="166">
        <v>1E-3</v>
      </c>
      <c r="Y234" s="166">
        <f t="shared" si="37"/>
        <v>8.4000000000000005E-2</v>
      </c>
      <c r="Z234" s="166">
        <v>0</v>
      </c>
      <c r="AA234" s="167">
        <f t="shared" si="38"/>
        <v>0</v>
      </c>
      <c r="AR234" s="14" t="s">
        <v>743</v>
      </c>
      <c r="AT234" s="14" t="s">
        <v>250</v>
      </c>
      <c r="AU234" s="14" t="s">
        <v>80</v>
      </c>
      <c r="AY234" s="14" t="s">
        <v>216</v>
      </c>
      <c r="BE234" s="110">
        <f t="shared" si="39"/>
        <v>0</v>
      </c>
      <c r="BF234" s="110">
        <f t="shared" si="40"/>
        <v>0</v>
      </c>
      <c r="BG234" s="110">
        <f t="shared" si="41"/>
        <v>0</v>
      </c>
      <c r="BH234" s="110">
        <f t="shared" si="42"/>
        <v>0</v>
      </c>
      <c r="BI234" s="110">
        <f t="shared" si="43"/>
        <v>0</v>
      </c>
      <c r="BJ234" s="14" t="s">
        <v>80</v>
      </c>
      <c r="BK234" s="110">
        <f t="shared" si="44"/>
        <v>0</v>
      </c>
      <c r="BL234" s="14" t="s">
        <v>351</v>
      </c>
      <c r="BM234" s="14" t="s">
        <v>443</v>
      </c>
    </row>
    <row r="235" spans="2:65" s="1" customFormat="1" ht="22.5" customHeight="1" x14ac:dyDescent="0.3">
      <c r="B235" s="132"/>
      <c r="C235" s="168" t="s">
        <v>446</v>
      </c>
      <c r="D235" s="168" t="s">
        <v>250</v>
      </c>
      <c r="E235" s="169"/>
      <c r="F235" s="251" t="s">
        <v>988</v>
      </c>
      <c r="G235" s="252"/>
      <c r="H235" s="252"/>
      <c r="I235" s="252"/>
      <c r="J235" s="170" t="s">
        <v>787</v>
      </c>
      <c r="K235" s="171">
        <v>38.4</v>
      </c>
      <c r="L235" s="253">
        <v>0</v>
      </c>
      <c r="M235" s="252"/>
      <c r="N235" s="254">
        <f t="shared" si="35"/>
        <v>0</v>
      </c>
      <c r="O235" s="247"/>
      <c r="P235" s="247"/>
      <c r="Q235" s="247"/>
      <c r="R235" s="134"/>
      <c r="T235" s="165" t="s">
        <v>3</v>
      </c>
      <c r="U235" s="40" t="s">
        <v>36</v>
      </c>
      <c r="V235" s="32"/>
      <c r="W235" s="166">
        <f t="shared" si="36"/>
        <v>0</v>
      </c>
      <c r="X235" s="166">
        <v>1E-3</v>
      </c>
      <c r="Y235" s="166">
        <f t="shared" si="37"/>
        <v>3.8399999999999997E-2</v>
      </c>
      <c r="Z235" s="166">
        <v>0</v>
      </c>
      <c r="AA235" s="167">
        <f t="shared" si="38"/>
        <v>0</v>
      </c>
      <c r="AR235" s="14" t="s">
        <v>743</v>
      </c>
      <c r="AT235" s="14" t="s">
        <v>250</v>
      </c>
      <c r="AU235" s="14" t="s">
        <v>80</v>
      </c>
      <c r="AY235" s="14" t="s">
        <v>216</v>
      </c>
      <c r="BE235" s="110">
        <f t="shared" si="39"/>
        <v>0</v>
      </c>
      <c r="BF235" s="110">
        <f t="shared" si="40"/>
        <v>0</v>
      </c>
      <c r="BG235" s="110">
        <f t="shared" si="41"/>
        <v>0</v>
      </c>
      <c r="BH235" s="110">
        <f t="shared" si="42"/>
        <v>0</v>
      </c>
      <c r="BI235" s="110">
        <f t="shared" si="43"/>
        <v>0</v>
      </c>
      <c r="BJ235" s="14" t="s">
        <v>80</v>
      </c>
      <c r="BK235" s="110">
        <f t="shared" si="44"/>
        <v>0</v>
      </c>
      <c r="BL235" s="14" t="s">
        <v>351</v>
      </c>
      <c r="BM235" s="14" t="s">
        <v>446</v>
      </c>
    </row>
    <row r="236" spans="2:65" s="1" customFormat="1" ht="22.5" customHeight="1" x14ac:dyDescent="0.3">
      <c r="B236" s="132"/>
      <c r="C236" s="168" t="s">
        <v>449</v>
      </c>
      <c r="D236" s="168" t="s">
        <v>250</v>
      </c>
      <c r="E236" s="169"/>
      <c r="F236" s="251" t="s">
        <v>989</v>
      </c>
      <c r="G236" s="252"/>
      <c r="H236" s="252"/>
      <c r="I236" s="252"/>
      <c r="J236" s="170" t="s">
        <v>787</v>
      </c>
      <c r="K236" s="171">
        <v>110</v>
      </c>
      <c r="L236" s="253">
        <v>0</v>
      </c>
      <c r="M236" s="252"/>
      <c r="N236" s="254">
        <f t="shared" si="35"/>
        <v>0</v>
      </c>
      <c r="O236" s="247"/>
      <c r="P236" s="247"/>
      <c r="Q236" s="247"/>
      <c r="R236" s="134"/>
      <c r="T236" s="165" t="s">
        <v>3</v>
      </c>
      <c r="U236" s="40" t="s">
        <v>36</v>
      </c>
      <c r="V236" s="32"/>
      <c r="W236" s="166">
        <f t="shared" si="36"/>
        <v>0</v>
      </c>
      <c r="X236" s="166">
        <v>0</v>
      </c>
      <c r="Y236" s="166">
        <f t="shared" si="37"/>
        <v>0</v>
      </c>
      <c r="Z236" s="166">
        <v>0</v>
      </c>
      <c r="AA236" s="167">
        <f t="shared" si="38"/>
        <v>0</v>
      </c>
      <c r="AR236" s="14" t="s">
        <v>743</v>
      </c>
      <c r="AT236" s="14" t="s">
        <v>250</v>
      </c>
      <c r="AU236" s="14" t="s">
        <v>80</v>
      </c>
      <c r="AY236" s="14" t="s">
        <v>216</v>
      </c>
      <c r="BE236" s="110">
        <f t="shared" si="39"/>
        <v>0</v>
      </c>
      <c r="BF236" s="110">
        <f t="shared" si="40"/>
        <v>0</v>
      </c>
      <c r="BG236" s="110">
        <f t="shared" si="41"/>
        <v>0</v>
      </c>
      <c r="BH236" s="110">
        <f t="shared" si="42"/>
        <v>0</v>
      </c>
      <c r="BI236" s="110">
        <f t="shared" si="43"/>
        <v>0</v>
      </c>
      <c r="BJ236" s="14" t="s">
        <v>80</v>
      </c>
      <c r="BK236" s="110">
        <f t="shared" si="44"/>
        <v>0</v>
      </c>
      <c r="BL236" s="14" t="s">
        <v>351</v>
      </c>
      <c r="BM236" s="14" t="s">
        <v>449</v>
      </c>
    </row>
    <row r="237" spans="2:65" s="1" customFormat="1" ht="22.5" customHeight="1" x14ac:dyDescent="0.3">
      <c r="B237" s="132"/>
      <c r="C237" s="168" t="s">
        <v>451</v>
      </c>
      <c r="D237" s="168" t="s">
        <v>250</v>
      </c>
      <c r="E237" s="169"/>
      <c r="F237" s="251" t="s">
        <v>990</v>
      </c>
      <c r="G237" s="252"/>
      <c r="H237" s="252"/>
      <c r="I237" s="252"/>
      <c r="J237" s="170" t="s">
        <v>297</v>
      </c>
      <c r="K237" s="171">
        <v>120</v>
      </c>
      <c r="L237" s="253">
        <v>0</v>
      </c>
      <c r="M237" s="252"/>
      <c r="N237" s="254">
        <f t="shared" si="35"/>
        <v>0</v>
      </c>
      <c r="O237" s="247"/>
      <c r="P237" s="247"/>
      <c r="Q237" s="247"/>
      <c r="R237" s="134"/>
      <c r="T237" s="165" t="s">
        <v>3</v>
      </c>
      <c r="U237" s="40" t="s">
        <v>36</v>
      </c>
      <c r="V237" s="32"/>
      <c r="W237" s="166">
        <f t="shared" si="36"/>
        <v>0</v>
      </c>
      <c r="X237" s="166">
        <v>1.0000000000000001E-5</v>
      </c>
      <c r="Y237" s="166">
        <f t="shared" si="37"/>
        <v>1.2000000000000001E-3</v>
      </c>
      <c r="Z237" s="166">
        <v>0</v>
      </c>
      <c r="AA237" s="167">
        <f t="shared" si="38"/>
        <v>0</v>
      </c>
      <c r="AR237" s="14" t="s">
        <v>743</v>
      </c>
      <c r="AT237" s="14" t="s">
        <v>250</v>
      </c>
      <c r="AU237" s="14" t="s">
        <v>80</v>
      </c>
      <c r="AY237" s="14" t="s">
        <v>216</v>
      </c>
      <c r="BE237" s="110">
        <f t="shared" si="39"/>
        <v>0</v>
      </c>
      <c r="BF237" s="110">
        <f t="shared" si="40"/>
        <v>0</v>
      </c>
      <c r="BG237" s="110">
        <f t="shared" si="41"/>
        <v>0</v>
      </c>
      <c r="BH237" s="110">
        <f t="shared" si="42"/>
        <v>0</v>
      </c>
      <c r="BI237" s="110">
        <f t="shared" si="43"/>
        <v>0</v>
      </c>
      <c r="BJ237" s="14" t="s">
        <v>80</v>
      </c>
      <c r="BK237" s="110">
        <f t="shared" si="44"/>
        <v>0</v>
      </c>
      <c r="BL237" s="14" t="s">
        <v>351</v>
      </c>
      <c r="BM237" s="14" t="s">
        <v>451</v>
      </c>
    </row>
    <row r="238" spans="2:65" s="1" customFormat="1" ht="22.5" customHeight="1" x14ac:dyDescent="0.3">
      <c r="B238" s="132"/>
      <c r="C238" s="168" t="s">
        <v>453</v>
      </c>
      <c r="D238" s="168" t="s">
        <v>250</v>
      </c>
      <c r="E238" s="169"/>
      <c r="F238" s="251" t="s">
        <v>991</v>
      </c>
      <c r="G238" s="252"/>
      <c r="H238" s="252"/>
      <c r="I238" s="252"/>
      <c r="J238" s="170" t="s">
        <v>297</v>
      </c>
      <c r="K238" s="171">
        <v>100</v>
      </c>
      <c r="L238" s="253">
        <v>0</v>
      </c>
      <c r="M238" s="252"/>
      <c r="N238" s="254">
        <f t="shared" si="35"/>
        <v>0</v>
      </c>
      <c r="O238" s="247"/>
      <c r="P238" s="247"/>
      <c r="Q238" s="247"/>
      <c r="R238" s="134"/>
      <c r="T238" s="165" t="s">
        <v>3</v>
      </c>
      <c r="U238" s="40" t="s">
        <v>36</v>
      </c>
      <c r="V238" s="32"/>
      <c r="W238" s="166">
        <f t="shared" si="36"/>
        <v>0</v>
      </c>
      <c r="X238" s="166">
        <v>1.0000000000000001E-5</v>
      </c>
      <c r="Y238" s="166">
        <f t="shared" si="37"/>
        <v>1E-3</v>
      </c>
      <c r="Z238" s="166">
        <v>0</v>
      </c>
      <c r="AA238" s="167">
        <f t="shared" si="38"/>
        <v>0</v>
      </c>
      <c r="AR238" s="14" t="s">
        <v>743</v>
      </c>
      <c r="AT238" s="14" t="s">
        <v>250</v>
      </c>
      <c r="AU238" s="14" t="s">
        <v>80</v>
      </c>
      <c r="AY238" s="14" t="s">
        <v>216</v>
      </c>
      <c r="BE238" s="110">
        <f t="shared" si="39"/>
        <v>0</v>
      </c>
      <c r="BF238" s="110">
        <f t="shared" si="40"/>
        <v>0</v>
      </c>
      <c r="BG238" s="110">
        <f t="shared" si="41"/>
        <v>0</v>
      </c>
      <c r="BH238" s="110">
        <f t="shared" si="42"/>
        <v>0</v>
      </c>
      <c r="BI238" s="110">
        <f t="shared" si="43"/>
        <v>0</v>
      </c>
      <c r="BJ238" s="14" t="s">
        <v>80</v>
      </c>
      <c r="BK238" s="110">
        <f t="shared" si="44"/>
        <v>0</v>
      </c>
      <c r="BL238" s="14" t="s">
        <v>351</v>
      </c>
      <c r="BM238" s="14" t="s">
        <v>453</v>
      </c>
    </row>
    <row r="239" spans="2:65" s="1" customFormat="1" ht="22.5" customHeight="1" x14ac:dyDescent="0.3">
      <c r="B239" s="132"/>
      <c r="C239" s="168" t="s">
        <v>455</v>
      </c>
      <c r="D239" s="168" t="s">
        <v>250</v>
      </c>
      <c r="E239" s="169"/>
      <c r="F239" s="251" t="s">
        <v>992</v>
      </c>
      <c r="G239" s="252"/>
      <c r="H239" s="252"/>
      <c r="I239" s="252"/>
      <c r="J239" s="170" t="s">
        <v>369</v>
      </c>
      <c r="K239" s="171">
        <v>22.5</v>
      </c>
      <c r="L239" s="253">
        <v>0</v>
      </c>
      <c r="M239" s="252"/>
      <c r="N239" s="254">
        <f t="shared" si="35"/>
        <v>0</v>
      </c>
      <c r="O239" s="247"/>
      <c r="P239" s="247"/>
      <c r="Q239" s="247"/>
      <c r="R239" s="134"/>
      <c r="T239" s="165" t="s">
        <v>3</v>
      </c>
      <c r="U239" s="40" t="s">
        <v>36</v>
      </c>
      <c r="V239" s="32"/>
      <c r="W239" s="166">
        <f t="shared" si="36"/>
        <v>0</v>
      </c>
      <c r="X239" s="166">
        <v>1.7000000000000001E-4</v>
      </c>
      <c r="Y239" s="166">
        <f t="shared" si="37"/>
        <v>3.8250000000000003E-3</v>
      </c>
      <c r="Z239" s="166">
        <v>0</v>
      </c>
      <c r="AA239" s="167">
        <f t="shared" si="38"/>
        <v>0</v>
      </c>
      <c r="AR239" s="14" t="s">
        <v>743</v>
      </c>
      <c r="AT239" s="14" t="s">
        <v>250</v>
      </c>
      <c r="AU239" s="14" t="s">
        <v>80</v>
      </c>
      <c r="AY239" s="14" t="s">
        <v>216</v>
      </c>
      <c r="BE239" s="110">
        <f t="shared" si="39"/>
        <v>0</v>
      </c>
      <c r="BF239" s="110">
        <f t="shared" si="40"/>
        <v>0</v>
      </c>
      <c r="BG239" s="110">
        <f t="shared" si="41"/>
        <v>0</v>
      </c>
      <c r="BH239" s="110">
        <f t="shared" si="42"/>
        <v>0</v>
      </c>
      <c r="BI239" s="110">
        <f t="shared" si="43"/>
        <v>0</v>
      </c>
      <c r="BJ239" s="14" t="s">
        <v>80</v>
      </c>
      <c r="BK239" s="110">
        <f t="shared" si="44"/>
        <v>0</v>
      </c>
      <c r="BL239" s="14" t="s">
        <v>351</v>
      </c>
      <c r="BM239" s="14" t="s">
        <v>455</v>
      </c>
    </row>
    <row r="240" spans="2:65" s="1" customFormat="1" ht="22.5" customHeight="1" x14ac:dyDescent="0.3">
      <c r="B240" s="132"/>
      <c r="C240" s="168" t="s">
        <v>457</v>
      </c>
      <c r="D240" s="168" t="s">
        <v>250</v>
      </c>
      <c r="E240" s="169"/>
      <c r="F240" s="251" t="s">
        <v>993</v>
      </c>
      <c r="G240" s="252"/>
      <c r="H240" s="252"/>
      <c r="I240" s="252"/>
      <c r="J240" s="170" t="s">
        <v>369</v>
      </c>
      <c r="K240" s="171">
        <v>90</v>
      </c>
      <c r="L240" s="253">
        <v>0</v>
      </c>
      <c r="M240" s="252"/>
      <c r="N240" s="254">
        <f t="shared" si="35"/>
        <v>0</v>
      </c>
      <c r="O240" s="247"/>
      <c r="P240" s="247"/>
      <c r="Q240" s="247"/>
      <c r="R240" s="134"/>
      <c r="T240" s="165" t="s">
        <v>3</v>
      </c>
      <c r="U240" s="40" t="s">
        <v>36</v>
      </c>
      <c r="V240" s="32"/>
      <c r="W240" s="166">
        <f t="shared" si="36"/>
        <v>0</v>
      </c>
      <c r="X240" s="166">
        <v>1.7000000000000001E-4</v>
      </c>
      <c r="Y240" s="166">
        <f t="shared" si="37"/>
        <v>1.5300000000000001E-2</v>
      </c>
      <c r="Z240" s="166">
        <v>0</v>
      </c>
      <c r="AA240" s="167">
        <f t="shared" si="38"/>
        <v>0</v>
      </c>
      <c r="AR240" s="14" t="s">
        <v>743</v>
      </c>
      <c r="AT240" s="14" t="s">
        <v>250</v>
      </c>
      <c r="AU240" s="14" t="s">
        <v>80</v>
      </c>
      <c r="AY240" s="14" t="s">
        <v>216</v>
      </c>
      <c r="BE240" s="110">
        <f t="shared" si="39"/>
        <v>0</v>
      </c>
      <c r="BF240" s="110">
        <f t="shared" si="40"/>
        <v>0</v>
      </c>
      <c r="BG240" s="110">
        <f t="shared" si="41"/>
        <v>0</v>
      </c>
      <c r="BH240" s="110">
        <f t="shared" si="42"/>
        <v>0</v>
      </c>
      <c r="BI240" s="110">
        <f t="shared" si="43"/>
        <v>0</v>
      </c>
      <c r="BJ240" s="14" t="s">
        <v>80</v>
      </c>
      <c r="BK240" s="110">
        <f t="shared" si="44"/>
        <v>0</v>
      </c>
      <c r="BL240" s="14" t="s">
        <v>351</v>
      </c>
      <c r="BM240" s="14" t="s">
        <v>457</v>
      </c>
    </row>
    <row r="241" spans="2:65" s="1" customFormat="1" ht="22.5" customHeight="1" x14ac:dyDescent="0.3">
      <c r="B241" s="132"/>
      <c r="C241" s="168" t="s">
        <v>460</v>
      </c>
      <c r="D241" s="168" t="s">
        <v>250</v>
      </c>
      <c r="E241" s="169"/>
      <c r="F241" s="251" t="s">
        <v>994</v>
      </c>
      <c r="G241" s="252"/>
      <c r="H241" s="252"/>
      <c r="I241" s="252"/>
      <c r="J241" s="170" t="s">
        <v>369</v>
      </c>
      <c r="K241" s="171">
        <v>15</v>
      </c>
      <c r="L241" s="253">
        <v>0</v>
      </c>
      <c r="M241" s="252"/>
      <c r="N241" s="254">
        <f t="shared" si="35"/>
        <v>0</v>
      </c>
      <c r="O241" s="247"/>
      <c r="P241" s="247"/>
      <c r="Q241" s="247"/>
      <c r="R241" s="134"/>
      <c r="T241" s="165" t="s">
        <v>3</v>
      </c>
      <c r="U241" s="40" t="s">
        <v>36</v>
      </c>
      <c r="V241" s="32"/>
      <c r="W241" s="166">
        <f t="shared" si="36"/>
        <v>0</v>
      </c>
      <c r="X241" s="166">
        <v>2.5000000000000001E-4</v>
      </c>
      <c r="Y241" s="166">
        <f t="shared" si="37"/>
        <v>3.7499999999999999E-3</v>
      </c>
      <c r="Z241" s="166">
        <v>0</v>
      </c>
      <c r="AA241" s="167">
        <f t="shared" si="38"/>
        <v>0</v>
      </c>
      <c r="AR241" s="14" t="s">
        <v>743</v>
      </c>
      <c r="AT241" s="14" t="s">
        <v>250</v>
      </c>
      <c r="AU241" s="14" t="s">
        <v>80</v>
      </c>
      <c r="AY241" s="14" t="s">
        <v>216</v>
      </c>
      <c r="BE241" s="110">
        <f t="shared" si="39"/>
        <v>0</v>
      </c>
      <c r="BF241" s="110">
        <f t="shared" si="40"/>
        <v>0</v>
      </c>
      <c r="BG241" s="110">
        <f t="shared" si="41"/>
        <v>0</v>
      </c>
      <c r="BH241" s="110">
        <f t="shared" si="42"/>
        <v>0</v>
      </c>
      <c r="BI241" s="110">
        <f t="shared" si="43"/>
        <v>0</v>
      </c>
      <c r="BJ241" s="14" t="s">
        <v>80</v>
      </c>
      <c r="BK241" s="110">
        <f t="shared" si="44"/>
        <v>0</v>
      </c>
      <c r="BL241" s="14" t="s">
        <v>351</v>
      </c>
      <c r="BM241" s="14" t="s">
        <v>460</v>
      </c>
    </row>
    <row r="242" spans="2:65" s="1" customFormat="1" ht="22.5" customHeight="1" x14ac:dyDescent="0.3">
      <c r="B242" s="132"/>
      <c r="C242" s="168" t="s">
        <v>462</v>
      </c>
      <c r="D242" s="168" t="s">
        <v>250</v>
      </c>
      <c r="E242" s="169"/>
      <c r="F242" s="251" t="s">
        <v>995</v>
      </c>
      <c r="G242" s="252"/>
      <c r="H242" s="252"/>
      <c r="I242" s="252"/>
      <c r="J242" s="170" t="s">
        <v>369</v>
      </c>
      <c r="K242" s="171">
        <v>60</v>
      </c>
      <c r="L242" s="253">
        <v>0</v>
      </c>
      <c r="M242" s="252"/>
      <c r="N242" s="254">
        <f t="shared" si="35"/>
        <v>0</v>
      </c>
      <c r="O242" s="247"/>
      <c r="P242" s="247"/>
      <c r="Q242" s="247"/>
      <c r="R242" s="134"/>
      <c r="T242" s="165" t="s">
        <v>3</v>
      </c>
      <c r="U242" s="40" t="s">
        <v>36</v>
      </c>
      <c r="V242" s="32"/>
      <c r="W242" s="166">
        <f t="shared" si="36"/>
        <v>0</v>
      </c>
      <c r="X242" s="166">
        <v>1.3999999999999999E-4</v>
      </c>
      <c r="Y242" s="166">
        <f t="shared" si="37"/>
        <v>8.3999999999999995E-3</v>
      </c>
      <c r="Z242" s="166">
        <v>0</v>
      </c>
      <c r="AA242" s="167">
        <f t="shared" si="38"/>
        <v>0</v>
      </c>
      <c r="AR242" s="14" t="s">
        <v>743</v>
      </c>
      <c r="AT242" s="14" t="s">
        <v>250</v>
      </c>
      <c r="AU242" s="14" t="s">
        <v>80</v>
      </c>
      <c r="AY242" s="14" t="s">
        <v>216</v>
      </c>
      <c r="BE242" s="110">
        <f t="shared" si="39"/>
        <v>0</v>
      </c>
      <c r="BF242" s="110">
        <f t="shared" si="40"/>
        <v>0</v>
      </c>
      <c r="BG242" s="110">
        <f t="shared" si="41"/>
        <v>0</v>
      </c>
      <c r="BH242" s="110">
        <f t="shared" si="42"/>
        <v>0</v>
      </c>
      <c r="BI242" s="110">
        <f t="shared" si="43"/>
        <v>0</v>
      </c>
      <c r="BJ242" s="14" t="s">
        <v>80</v>
      </c>
      <c r="BK242" s="110">
        <f t="shared" si="44"/>
        <v>0</v>
      </c>
      <c r="BL242" s="14" t="s">
        <v>351</v>
      </c>
      <c r="BM242" s="14" t="s">
        <v>462</v>
      </c>
    </row>
    <row r="243" spans="2:65" s="1" customFormat="1" ht="22.5" customHeight="1" x14ac:dyDescent="0.3">
      <c r="B243" s="132"/>
      <c r="C243" s="168" t="s">
        <v>464</v>
      </c>
      <c r="D243" s="168" t="s">
        <v>250</v>
      </c>
      <c r="E243" s="169"/>
      <c r="F243" s="251" t="s">
        <v>996</v>
      </c>
      <c r="G243" s="252"/>
      <c r="H243" s="252"/>
      <c r="I243" s="252"/>
      <c r="J243" s="170" t="s">
        <v>369</v>
      </c>
      <c r="K243" s="171">
        <v>12</v>
      </c>
      <c r="L243" s="253">
        <v>0</v>
      </c>
      <c r="M243" s="252"/>
      <c r="N243" s="254">
        <f t="shared" si="35"/>
        <v>0</v>
      </c>
      <c r="O243" s="247"/>
      <c r="P243" s="247"/>
      <c r="Q243" s="247"/>
      <c r="R243" s="134"/>
      <c r="T243" s="165" t="s">
        <v>3</v>
      </c>
      <c r="U243" s="40" t="s">
        <v>36</v>
      </c>
      <c r="V243" s="32"/>
      <c r="W243" s="166">
        <f t="shared" si="36"/>
        <v>0</v>
      </c>
      <c r="X243" s="166">
        <v>6.0000000000000002E-5</v>
      </c>
      <c r="Y243" s="166">
        <f t="shared" si="37"/>
        <v>7.2000000000000005E-4</v>
      </c>
      <c r="Z243" s="166">
        <v>0</v>
      </c>
      <c r="AA243" s="167">
        <f t="shared" si="38"/>
        <v>0</v>
      </c>
      <c r="AR243" s="14" t="s">
        <v>743</v>
      </c>
      <c r="AT243" s="14" t="s">
        <v>250</v>
      </c>
      <c r="AU243" s="14" t="s">
        <v>80</v>
      </c>
      <c r="AY243" s="14" t="s">
        <v>216</v>
      </c>
      <c r="BE243" s="110">
        <f t="shared" si="39"/>
        <v>0</v>
      </c>
      <c r="BF243" s="110">
        <f t="shared" si="40"/>
        <v>0</v>
      </c>
      <c r="BG243" s="110">
        <f t="shared" si="41"/>
        <v>0</v>
      </c>
      <c r="BH243" s="110">
        <f t="shared" si="42"/>
        <v>0</v>
      </c>
      <c r="BI243" s="110">
        <f t="shared" si="43"/>
        <v>0</v>
      </c>
      <c r="BJ243" s="14" t="s">
        <v>80</v>
      </c>
      <c r="BK243" s="110">
        <f t="shared" si="44"/>
        <v>0</v>
      </c>
      <c r="BL243" s="14" t="s">
        <v>351</v>
      </c>
      <c r="BM243" s="14" t="s">
        <v>464</v>
      </c>
    </row>
    <row r="244" spans="2:65" s="1" customFormat="1" ht="22.5" customHeight="1" x14ac:dyDescent="0.3">
      <c r="B244" s="132"/>
      <c r="C244" s="161" t="s">
        <v>466</v>
      </c>
      <c r="D244" s="161" t="s">
        <v>217</v>
      </c>
      <c r="E244" s="162"/>
      <c r="F244" s="246" t="s">
        <v>997</v>
      </c>
      <c r="G244" s="247"/>
      <c r="H244" s="247"/>
      <c r="I244" s="247"/>
      <c r="J244" s="163" t="s">
        <v>558</v>
      </c>
      <c r="K244" s="172">
        <v>0</v>
      </c>
      <c r="L244" s="233">
        <v>0</v>
      </c>
      <c r="M244" s="247"/>
      <c r="N244" s="248">
        <f t="shared" si="35"/>
        <v>0</v>
      </c>
      <c r="O244" s="247"/>
      <c r="P244" s="247"/>
      <c r="Q244" s="247"/>
      <c r="R244" s="134"/>
      <c r="T244" s="165" t="s">
        <v>3</v>
      </c>
      <c r="U244" s="40" t="s">
        <v>36</v>
      </c>
      <c r="V244" s="32"/>
      <c r="W244" s="166">
        <f t="shared" si="36"/>
        <v>0</v>
      </c>
      <c r="X244" s="166">
        <v>0</v>
      </c>
      <c r="Y244" s="166">
        <f t="shared" si="37"/>
        <v>0</v>
      </c>
      <c r="Z244" s="166">
        <v>0</v>
      </c>
      <c r="AA244" s="167">
        <f t="shared" si="38"/>
        <v>0</v>
      </c>
      <c r="AR244" s="14" t="s">
        <v>351</v>
      </c>
      <c r="AT244" s="14" t="s">
        <v>217</v>
      </c>
      <c r="AU244" s="14" t="s">
        <v>80</v>
      </c>
      <c r="AY244" s="14" t="s">
        <v>216</v>
      </c>
      <c r="BE244" s="110">
        <f t="shared" si="39"/>
        <v>0</v>
      </c>
      <c r="BF244" s="110">
        <f t="shared" si="40"/>
        <v>0</v>
      </c>
      <c r="BG244" s="110">
        <f t="shared" si="41"/>
        <v>0</v>
      </c>
      <c r="BH244" s="110">
        <f t="shared" si="42"/>
        <v>0</v>
      </c>
      <c r="BI244" s="110">
        <f t="shared" si="43"/>
        <v>0</v>
      </c>
      <c r="BJ244" s="14" t="s">
        <v>80</v>
      </c>
      <c r="BK244" s="110">
        <f t="shared" si="44"/>
        <v>0</v>
      </c>
      <c r="BL244" s="14" t="s">
        <v>351</v>
      </c>
      <c r="BM244" s="14" t="s">
        <v>466</v>
      </c>
    </row>
    <row r="245" spans="2:65" s="1" customFormat="1" ht="22.5" customHeight="1" x14ac:dyDescent="0.3">
      <c r="B245" s="132"/>
      <c r="C245" s="161" t="s">
        <v>468</v>
      </c>
      <c r="D245" s="161" t="s">
        <v>217</v>
      </c>
      <c r="E245" s="162"/>
      <c r="F245" s="246" t="s">
        <v>998</v>
      </c>
      <c r="G245" s="247"/>
      <c r="H245" s="247"/>
      <c r="I245" s="247"/>
      <c r="J245" s="163" t="s">
        <v>558</v>
      </c>
      <c r="K245" s="172">
        <v>0</v>
      </c>
      <c r="L245" s="233">
        <v>0</v>
      </c>
      <c r="M245" s="247"/>
      <c r="N245" s="248">
        <f t="shared" si="35"/>
        <v>0</v>
      </c>
      <c r="O245" s="247"/>
      <c r="P245" s="247"/>
      <c r="Q245" s="247"/>
      <c r="R245" s="134"/>
      <c r="T245" s="165" t="s">
        <v>3</v>
      </c>
      <c r="U245" s="40" t="s">
        <v>36</v>
      </c>
      <c r="V245" s="32"/>
      <c r="W245" s="166">
        <f t="shared" si="36"/>
        <v>0</v>
      </c>
      <c r="X245" s="166">
        <v>0</v>
      </c>
      <c r="Y245" s="166">
        <f t="shared" si="37"/>
        <v>0</v>
      </c>
      <c r="Z245" s="166">
        <v>0</v>
      </c>
      <c r="AA245" s="167">
        <f t="shared" si="38"/>
        <v>0</v>
      </c>
      <c r="AR245" s="14" t="s">
        <v>351</v>
      </c>
      <c r="AT245" s="14" t="s">
        <v>217</v>
      </c>
      <c r="AU245" s="14" t="s">
        <v>80</v>
      </c>
      <c r="AY245" s="14" t="s">
        <v>216</v>
      </c>
      <c r="BE245" s="110">
        <f t="shared" si="39"/>
        <v>0</v>
      </c>
      <c r="BF245" s="110">
        <f t="shared" si="40"/>
        <v>0</v>
      </c>
      <c r="BG245" s="110">
        <f t="shared" si="41"/>
        <v>0</v>
      </c>
      <c r="BH245" s="110">
        <f t="shared" si="42"/>
        <v>0</v>
      </c>
      <c r="BI245" s="110">
        <f t="shared" si="43"/>
        <v>0</v>
      </c>
      <c r="BJ245" s="14" t="s">
        <v>80</v>
      </c>
      <c r="BK245" s="110">
        <f t="shared" si="44"/>
        <v>0</v>
      </c>
      <c r="BL245" s="14" t="s">
        <v>351</v>
      </c>
      <c r="BM245" s="14" t="s">
        <v>468</v>
      </c>
    </row>
    <row r="246" spans="2:65" s="10" customFormat="1" ht="29.85" customHeight="1" x14ac:dyDescent="0.3">
      <c r="B246" s="150"/>
      <c r="C246" s="151"/>
      <c r="D246" s="160" t="s">
        <v>879</v>
      </c>
      <c r="E246" s="160"/>
      <c r="F246" s="160"/>
      <c r="G246" s="160"/>
      <c r="H246" s="160"/>
      <c r="I246" s="160"/>
      <c r="J246" s="160"/>
      <c r="K246" s="160"/>
      <c r="L246" s="160"/>
      <c r="M246" s="160"/>
      <c r="N246" s="242">
        <f>BK246</f>
        <v>0</v>
      </c>
      <c r="O246" s="243"/>
      <c r="P246" s="243"/>
      <c r="Q246" s="243"/>
      <c r="R246" s="153"/>
      <c r="T246" s="154"/>
      <c r="U246" s="151"/>
      <c r="V246" s="151"/>
      <c r="W246" s="155">
        <f>SUM(W247:W249)</f>
        <v>0</v>
      </c>
      <c r="X246" s="151"/>
      <c r="Y246" s="155">
        <f>SUM(Y247:Y249)</f>
        <v>0</v>
      </c>
      <c r="Z246" s="151"/>
      <c r="AA246" s="156">
        <f>SUM(AA247:AA249)</f>
        <v>0</v>
      </c>
      <c r="AR246" s="157" t="s">
        <v>84</v>
      </c>
      <c r="AT246" s="158" t="s">
        <v>68</v>
      </c>
      <c r="AU246" s="158" t="s">
        <v>76</v>
      </c>
      <c r="AY246" s="157" t="s">
        <v>216</v>
      </c>
      <c r="BK246" s="159">
        <f>SUM(BK247:BK249)</f>
        <v>0</v>
      </c>
    </row>
    <row r="247" spans="2:65" s="1" customFormat="1" ht="31.5" customHeight="1" x14ac:dyDescent="0.3">
      <c r="B247" s="132"/>
      <c r="C247" s="161" t="s">
        <v>470</v>
      </c>
      <c r="D247" s="161" t="s">
        <v>217</v>
      </c>
      <c r="E247" s="162"/>
      <c r="F247" s="246" t="s">
        <v>999</v>
      </c>
      <c r="G247" s="247"/>
      <c r="H247" s="247"/>
      <c r="I247" s="247"/>
      <c r="J247" s="163" t="s">
        <v>369</v>
      </c>
      <c r="K247" s="164">
        <v>115</v>
      </c>
      <c r="L247" s="233">
        <v>0</v>
      </c>
      <c r="M247" s="247"/>
      <c r="N247" s="248">
        <f>ROUND(L247*K247,2)</f>
        <v>0</v>
      </c>
      <c r="O247" s="247"/>
      <c r="P247" s="247"/>
      <c r="Q247" s="247"/>
      <c r="R247" s="134"/>
      <c r="T247" s="165" t="s">
        <v>3</v>
      </c>
      <c r="U247" s="40" t="s">
        <v>36</v>
      </c>
      <c r="V247" s="32"/>
      <c r="W247" s="166">
        <f>V247*K247</f>
        <v>0</v>
      </c>
      <c r="X247" s="166">
        <v>0</v>
      </c>
      <c r="Y247" s="166">
        <f>X247*K247</f>
        <v>0</v>
      </c>
      <c r="Z247" s="166">
        <v>0</v>
      </c>
      <c r="AA247" s="167">
        <f>Z247*K247</f>
        <v>0</v>
      </c>
      <c r="AR247" s="14" t="s">
        <v>351</v>
      </c>
      <c r="AT247" s="14" t="s">
        <v>217</v>
      </c>
      <c r="AU247" s="14" t="s">
        <v>80</v>
      </c>
      <c r="AY247" s="14" t="s">
        <v>216</v>
      </c>
      <c r="BE247" s="110">
        <f>IF(U247="základná",N247,0)</f>
        <v>0</v>
      </c>
      <c r="BF247" s="110">
        <f>IF(U247="znížená",N247,0)</f>
        <v>0</v>
      </c>
      <c r="BG247" s="110">
        <f>IF(U247="zákl. prenesená",N247,0)</f>
        <v>0</v>
      </c>
      <c r="BH247" s="110">
        <f>IF(U247="zníž. prenesená",N247,0)</f>
        <v>0</v>
      </c>
      <c r="BI247" s="110">
        <f>IF(U247="nulová",N247,0)</f>
        <v>0</v>
      </c>
      <c r="BJ247" s="14" t="s">
        <v>80</v>
      </c>
      <c r="BK247" s="110">
        <f>ROUND(L247*K247,2)</f>
        <v>0</v>
      </c>
      <c r="BL247" s="14" t="s">
        <v>351</v>
      </c>
      <c r="BM247" s="14" t="s">
        <v>470</v>
      </c>
    </row>
    <row r="248" spans="2:65" s="1" customFormat="1" ht="44.25" customHeight="1" x14ac:dyDescent="0.3">
      <c r="B248" s="132"/>
      <c r="C248" s="161" t="s">
        <v>472</v>
      </c>
      <c r="D248" s="161" t="s">
        <v>217</v>
      </c>
      <c r="E248" s="162"/>
      <c r="F248" s="246" t="s">
        <v>1000</v>
      </c>
      <c r="G248" s="247"/>
      <c r="H248" s="247"/>
      <c r="I248" s="247"/>
      <c r="J248" s="163" t="s">
        <v>369</v>
      </c>
      <c r="K248" s="164">
        <v>115</v>
      </c>
      <c r="L248" s="233">
        <v>0</v>
      </c>
      <c r="M248" s="247"/>
      <c r="N248" s="248">
        <f>ROUND(L248*K248,2)</f>
        <v>0</v>
      </c>
      <c r="O248" s="247"/>
      <c r="P248" s="247"/>
      <c r="Q248" s="247"/>
      <c r="R248" s="134"/>
      <c r="T248" s="165" t="s">
        <v>3</v>
      </c>
      <c r="U248" s="40" t="s">
        <v>36</v>
      </c>
      <c r="V248" s="32"/>
      <c r="W248" s="166">
        <f>V248*K248</f>
        <v>0</v>
      </c>
      <c r="X248" s="166">
        <v>0</v>
      </c>
      <c r="Y248" s="166">
        <f>X248*K248</f>
        <v>0</v>
      </c>
      <c r="Z248" s="166">
        <v>0</v>
      </c>
      <c r="AA248" s="167">
        <f>Z248*K248</f>
        <v>0</v>
      </c>
      <c r="AR248" s="14" t="s">
        <v>351</v>
      </c>
      <c r="AT248" s="14" t="s">
        <v>217</v>
      </c>
      <c r="AU248" s="14" t="s">
        <v>80</v>
      </c>
      <c r="AY248" s="14" t="s">
        <v>216</v>
      </c>
      <c r="BE248" s="110">
        <f>IF(U248="základná",N248,0)</f>
        <v>0</v>
      </c>
      <c r="BF248" s="110">
        <f>IF(U248="znížená",N248,0)</f>
        <v>0</v>
      </c>
      <c r="BG248" s="110">
        <f>IF(U248="zákl. prenesená",N248,0)</f>
        <v>0</v>
      </c>
      <c r="BH248" s="110">
        <f>IF(U248="zníž. prenesená",N248,0)</f>
        <v>0</v>
      </c>
      <c r="BI248" s="110">
        <f>IF(U248="nulová",N248,0)</f>
        <v>0</v>
      </c>
      <c r="BJ248" s="14" t="s">
        <v>80</v>
      </c>
      <c r="BK248" s="110">
        <f>ROUND(L248*K248,2)</f>
        <v>0</v>
      </c>
      <c r="BL248" s="14" t="s">
        <v>351</v>
      </c>
      <c r="BM248" s="14" t="s">
        <v>472</v>
      </c>
    </row>
    <row r="249" spans="2:65" s="1" customFormat="1" ht="44.25" customHeight="1" x14ac:dyDescent="0.3">
      <c r="B249" s="132"/>
      <c r="C249" s="161" t="s">
        <v>474</v>
      </c>
      <c r="D249" s="161" t="s">
        <v>217</v>
      </c>
      <c r="E249" s="162"/>
      <c r="F249" s="246" t="s">
        <v>1001</v>
      </c>
      <c r="G249" s="247"/>
      <c r="H249" s="247"/>
      <c r="I249" s="247"/>
      <c r="J249" s="163" t="s">
        <v>297</v>
      </c>
      <c r="K249" s="164">
        <v>1</v>
      </c>
      <c r="L249" s="233">
        <v>0</v>
      </c>
      <c r="M249" s="247"/>
      <c r="N249" s="248">
        <f>ROUND(L249*K249,2)</f>
        <v>0</v>
      </c>
      <c r="O249" s="247"/>
      <c r="P249" s="247"/>
      <c r="Q249" s="247"/>
      <c r="R249" s="134"/>
      <c r="T249" s="165" t="s">
        <v>3</v>
      </c>
      <c r="U249" s="40" t="s">
        <v>36</v>
      </c>
      <c r="V249" s="32"/>
      <c r="W249" s="166">
        <f>V249*K249</f>
        <v>0</v>
      </c>
      <c r="X249" s="166">
        <v>0</v>
      </c>
      <c r="Y249" s="166">
        <f>X249*K249</f>
        <v>0</v>
      </c>
      <c r="Z249" s="166">
        <v>0</v>
      </c>
      <c r="AA249" s="167">
        <f>Z249*K249</f>
        <v>0</v>
      </c>
      <c r="AR249" s="14" t="s">
        <v>351</v>
      </c>
      <c r="AT249" s="14" t="s">
        <v>217</v>
      </c>
      <c r="AU249" s="14" t="s">
        <v>80</v>
      </c>
      <c r="AY249" s="14" t="s">
        <v>216</v>
      </c>
      <c r="BE249" s="110">
        <f>IF(U249="základná",N249,0)</f>
        <v>0</v>
      </c>
      <c r="BF249" s="110">
        <f>IF(U249="znížená",N249,0)</f>
        <v>0</v>
      </c>
      <c r="BG249" s="110">
        <f>IF(U249="zákl. prenesená",N249,0)</f>
        <v>0</v>
      </c>
      <c r="BH249" s="110">
        <f>IF(U249="zníž. prenesená",N249,0)</f>
        <v>0</v>
      </c>
      <c r="BI249" s="110">
        <f>IF(U249="nulová",N249,0)</f>
        <v>0</v>
      </c>
      <c r="BJ249" s="14" t="s">
        <v>80</v>
      </c>
      <c r="BK249" s="110">
        <f>ROUND(L249*K249,2)</f>
        <v>0</v>
      </c>
      <c r="BL249" s="14" t="s">
        <v>351</v>
      </c>
      <c r="BM249" s="14" t="s">
        <v>474</v>
      </c>
    </row>
    <row r="250" spans="2:65" s="1" customFormat="1" ht="49.9" customHeight="1" x14ac:dyDescent="0.35">
      <c r="B250" s="31"/>
      <c r="C250" s="32"/>
      <c r="D250" s="152" t="s">
        <v>874</v>
      </c>
      <c r="E250" s="32"/>
      <c r="F250" s="32"/>
      <c r="G250" s="32"/>
      <c r="H250" s="32"/>
      <c r="I250" s="32"/>
      <c r="J250" s="32"/>
      <c r="K250" s="32"/>
      <c r="L250" s="32"/>
      <c r="M250" s="32"/>
      <c r="N250" s="249">
        <f t="shared" ref="N250:N255" si="45">BK250</f>
        <v>0</v>
      </c>
      <c r="O250" s="250"/>
      <c r="P250" s="250"/>
      <c r="Q250" s="250"/>
      <c r="R250" s="33"/>
      <c r="T250" s="70"/>
      <c r="U250" s="32"/>
      <c r="V250" s="32"/>
      <c r="W250" s="32"/>
      <c r="X250" s="32"/>
      <c r="Y250" s="32"/>
      <c r="Z250" s="32"/>
      <c r="AA250" s="71"/>
      <c r="AT250" s="14" t="s">
        <v>68</v>
      </c>
      <c r="AU250" s="14" t="s">
        <v>69</v>
      </c>
      <c r="AY250" s="14" t="s">
        <v>875</v>
      </c>
      <c r="BK250" s="110">
        <f>SUM(BK251:BK255)</f>
        <v>0</v>
      </c>
    </row>
    <row r="251" spans="2:65" s="1" customFormat="1" ht="22.35" customHeight="1" x14ac:dyDescent="0.3">
      <c r="B251" s="31"/>
      <c r="C251" s="173" t="s">
        <v>3</v>
      </c>
      <c r="D251" s="173" t="s">
        <v>217</v>
      </c>
      <c r="E251" s="174"/>
      <c r="F251" s="231" t="s">
        <v>3</v>
      </c>
      <c r="G251" s="232"/>
      <c r="H251" s="232"/>
      <c r="I251" s="232"/>
      <c r="J251" s="175" t="s">
        <v>3</v>
      </c>
      <c r="K251" s="172"/>
      <c r="L251" s="233"/>
      <c r="M251" s="234"/>
      <c r="N251" s="235">
        <f t="shared" si="45"/>
        <v>0</v>
      </c>
      <c r="O251" s="234"/>
      <c r="P251" s="234"/>
      <c r="Q251" s="234"/>
      <c r="R251" s="33"/>
      <c r="T251" s="165" t="s">
        <v>3</v>
      </c>
      <c r="U251" s="176" t="s">
        <v>36</v>
      </c>
      <c r="V251" s="32"/>
      <c r="W251" s="32"/>
      <c r="X251" s="32"/>
      <c r="Y251" s="32"/>
      <c r="Z251" s="32"/>
      <c r="AA251" s="71"/>
      <c r="AT251" s="14" t="s">
        <v>875</v>
      </c>
      <c r="AU251" s="14" t="s">
        <v>76</v>
      </c>
      <c r="AY251" s="14" t="s">
        <v>875</v>
      </c>
      <c r="BE251" s="110">
        <f>IF(U251="základná",N251,0)</f>
        <v>0</v>
      </c>
      <c r="BF251" s="110">
        <f>IF(U251="znížená",N251,0)</f>
        <v>0</v>
      </c>
      <c r="BG251" s="110">
        <f>IF(U251="zákl. prenesená",N251,0)</f>
        <v>0</v>
      </c>
      <c r="BH251" s="110">
        <f>IF(U251="zníž. prenesená",N251,0)</f>
        <v>0</v>
      </c>
      <c r="BI251" s="110">
        <f>IF(U251="nulová",N251,0)</f>
        <v>0</v>
      </c>
      <c r="BJ251" s="14" t="s">
        <v>80</v>
      </c>
      <c r="BK251" s="110">
        <f>L251*K251</f>
        <v>0</v>
      </c>
    </row>
    <row r="252" spans="2:65" s="1" customFormat="1" ht="22.35" customHeight="1" x14ac:dyDescent="0.3">
      <c r="B252" s="31"/>
      <c r="C252" s="173" t="s">
        <v>3</v>
      </c>
      <c r="D252" s="173" t="s">
        <v>217</v>
      </c>
      <c r="E252" s="174"/>
      <c r="F252" s="231" t="s">
        <v>3</v>
      </c>
      <c r="G252" s="232"/>
      <c r="H252" s="232"/>
      <c r="I252" s="232"/>
      <c r="J252" s="175" t="s">
        <v>3</v>
      </c>
      <c r="K252" s="172"/>
      <c r="L252" s="233"/>
      <c r="M252" s="234"/>
      <c r="N252" s="235">
        <f t="shared" si="45"/>
        <v>0</v>
      </c>
      <c r="O252" s="234"/>
      <c r="P252" s="234"/>
      <c r="Q252" s="234"/>
      <c r="R252" s="33"/>
      <c r="T252" s="165" t="s">
        <v>3</v>
      </c>
      <c r="U252" s="176" t="s">
        <v>36</v>
      </c>
      <c r="V252" s="32"/>
      <c r="W252" s="32"/>
      <c r="X252" s="32"/>
      <c r="Y252" s="32"/>
      <c r="Z252" s="32"/>
      <c r="AA252" s="71"/>
      <c r="AT252" s="14" t="s">
        <v>875</v>
      </c>
      <c r="AU252" s="14" t="s">
        <v>76</v>
      </c>
      <c r="AY252" s="14" t="s">
        <v>875</v>
      </c>
      <c r="BE252" s="110">
        <f>IF(U252="základná",N252,0)</f>
        <v>0</v>
      </c>
      <c r="BF252" s="110">
        <f>IF(U252="znížená",N252,0)</f>
        <v>0</v>
      </c>
      <c r="BG252" s="110">
        <f>IF(U252="zákl. prenesená",N252,0)</f>
        <v>0</v>
      </c>
      <c r="BH252" s="110">
        <f>IF(U252="zníž. prenesená",N252,0)</f>
        <v>0</v>
      </c>
      <c r="BI252" s="110">
        <f>IF(U252="nulová",N252,0)</f>
        <v>0</v>
      </c>
      <c r="BJ252" s="14" t="s">
        <v>80</v>
      </c>
      <c r="BK252" s="110">
        <f>L252*K252</f>
        <v>0</v>
      </c>
    </row>
    <row r="253" spans="2:65" s="1" customFormat="1" ht="22.35" customHeight="1" x14ac:dyDescent="0.3">
      <c r="B253" s="31"/>
      <c r="C253" s="173" t="s">
        <v>3</v>
      </c>
      <c r="D253" s="173" t="s">
        <v>217</v>
      </c>
      <c r="E253" s="174"/>
      <c r="F253" s="231" t="s">
        <v>3</v>
      </c>
      <c r="G253" s="232"/>
      <c r="H253" s="232"/>
      <c r="I253" s="232"/>
      <c r="J253" s="175" t="s">
        <v>3</v>
      </c>
      <c r="K253" s="172"/>
      <c r="L253" s="233"/>
      <c r="M253" s="234"/>
      <c r="N253" s="235">
        <f t="shared" si="45"/>
        <v>0</v>
      </c>
      <c r="O253" s="234"/>
      <c r="P253" s="234"/>
      <c r="Q253" s="234"/>
      <c r="R253" s="33"/>
      <c r="T253" s="165" t="s">
        <v>3</v>
      </c>
      <c r="U253" s="176" t="s">
        <v>36</v>
      </c>
      <c r="V253" s="32"/>
      <c r="W253" s="32"/>
      <c r="X253" s="32"/>
      <c r="Y253" s="32"/>
      <c r="Z253" s="32"/>
      <c r="AA253" s="71"/>
      <c r="AT253" s="14" t="s">
        <v>875</v>
      </c>
      <c r="AU253" s="14" t="s">
        <v>76</v>
      </c>
      <c r="AY253" s="14" t="s">
        <v>875</v>
      </c>
      <c r="BE253" s="110">
        <f>IF(U253="základná",N253,0)</f>
        <v>0</v>
      </c>
      <c r="BF253" s="110">
        <f>IF(U253="znížená",N253,0)</f>
        <v>0</v>
      </c>
      <c r="BG253" s="110">
        <f>IF(U253="zákl. prenesená",N253,0)</f>
        <v>0</v>
      </c>
      <c r="BH253" s="110">
        <f>IF(U253="zníž. prenesená",N253,0)</f>
        <v>0</v>
      </c>
      <c r="BI253" s="110">
        <f>IF(U253="nulová",N253,0)</f>
        <v>0</v>
      </c>
      <c r="BJ253" s="14" t="s">
        <v>80</v>
      </c>
      <c r="BK253" s="110">
        <f>L253*K253</f>
        <v>0</v>
      </c>
    </row>
    <row r="254" spans="2:65" s="1" customFormat="1" ht="22.35" customHeight="1" x14ac:dyDescent="0.3">
      <c r="B254" s="31"/>
      <c r="C254" s="173" t="s">
        <v>3</v>
      </c>
      <c r="D254" s="173" t="s">
        <v>217</v>
      </c>
      <c r="E254" s="174"/>
      <c r="F254" s="231" t="s">
        <v>3</v>
      </c>
      <c r="G254" s="232"/>
      <c r="H254" s="232"/>
      <c r="I254" s="232"/>
      <c r="J254" s="175" t="s">
        <v>3</v>
      </c>
      <c r="K254" s="172"/>
      <c r="L254" s="233"/>
      <c r="M254" s="234"/>
      <c r="N254" s="235">
        <f t="shared" si="45"/>
        <v>0</v>
      </c>
      <c r="O254" s="234"/>
      <c r="P254" s="234"/>
      <c r="Q254" s="234"/>
      <c r="R254" s="33"/>
      <c r="T254" s="165" t="s">
        <v>3</v>
      </c>
      <c r="U254" s="176" t="s">
        <v>36</v>
      </c>
      <c r="V254" s="32"/>
      <c r="W254" s="32"/>
      <c r="X254" s="32"/>
      <c r="Y254" s="32"/>
      <c r="Z254" s="32"/>
      <c r="AA254" s="71"/>
      <c r="AT254" s="14" t="s">
        <v>875</v>
      </c>
      <c r="AU254" s="14" t="s">
        <v>76</v>
      </c>
      <c r="AY254" s="14" t="s">
        <v>875</v>
      </c>
      <c r="BE254" s="110">
        <f>IF(U254="základná",N254,0)</f>
        <v>0</v>
      </c>
      <c r="BF254" s="110">
        <f>IF(U254="znížená",N254,0)</f>
        <v>0</v>
      </c>
      <c r="BG254" s="110">
        <f>IF(U254="zákl. prenesená",N254,0)</f>
        <v>0</v>
      </c>
      <c r="BH254" s="110">
        <f>IF(U254="zníž. prenesená",N254,0)</f>
        <v>0</v>
      </c>
      <c r="BI254" s="110">
        <f>IF(U254="nulová",N254,0)</f>
        <v>0</v>
      </c>
      <c r="BJ254" s="14" t="s">
        <v>80</v>
      </c>
      <c r="BK254" s="110">
        <f>L254*K254</f>
        <v>0</v>
      </c>
    </row>
    <row r="255" spans="2:65" s="1" customFormat="1" ht="22.35" customHeight="1" x14ac:dyDescent="0.3">
      <c r="B255" s="31"/>
      <c r="C255" s="173" t="s">
        <v>3</v>
      </c>
      <c r="D255" s="173" t="s">
        <v>217</v>
      </c>
      <c r="E255" s="174"/>
      <c r="F255" s="231" t="s">
        <v>3</v>
      </c>
      <c r="G255" s="232"/>
      <c r="H255" s="232"/>
      <c r="I255" s="232"/>
      <c r="J255" s="175" t="s">
        <v>3</v>
      </c>
      <c r="K255" s="172"/>
      <c r="L255" s="233"/>
      <c r="M255" s="234"/>
      <c r="N255" s="235">
        <f t="shared" si="45"/>
        <v>0</v>
      </c>
      <c r="O255" s="234"/>
      <c r="P255" s="234"/>
      <c r="Q255" s="234"/>
      <c r="R255" s="33"/>
      <c r="T255" s="165" t="s">
        <v>3</v>
      </c>
      <c r="U255" s="176" t="s">
        <v>36</v>
      </c>
      <c r="V255" s="52"/>
      <c r="W255" s="52"/>
      <c r="X255" s="52"/>
      <c r="Y255" s="52"/>
      <c r="Z255" s="52"/>
      <c r="AA255" s="54"/>
      <c r="AT255" s="14" t="s">
        <v>875</v>
      </c>
      <c r="AU255" s="14" t="s">
        <v>76</v>
      </c>
      <c r="AY255" s="14" t="s">
        <v>875</v>
      </c>
      <c r="BE255" s="110">
        <f>IF(U255="základná",N255,0)</f>
        <v>0</v>
      </c>
      <c r="BF255" s="110">
        <f>IF(U255="znížená",N255,0)</f>
        <v>0</v>
      </c>
      <c r="BG255" s="110">
        <f>IF(U255="zákl. prenesená",N255,0)</f>
        <v>0</v>
      </c>
      <c r="BH255" s="110">
        <f>IF(U255="zníž. prenesená",N255,0)</f>
        <v>0</v>
      </c>
      <c r="BI255" s="110">
        <f>IF(U255="nulová",N255,0)</f>
        <v>0</v>
      </c>
      <c r="BJ255" s="14" t="s">
        <v>80</v>
      </c>
      <c r="BK255" s="110">
        <f>L255*K255</f>
        <v>0</v>
      </c>
    </row>
    <row r="256" spans="2:65" s="1" customFormat="1" ht="6.95" customHeight="1" x14ac:dyDescent="0.3"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7"/>
    </row>
  </sheetData>
  <mergeCells count="461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4:P114"/>
    <mergeCell ref="F113:P113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H1:K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8:I248"/>
    <mergeCell ref="L248:M248"/>
    <mergeCell ref="N248:Q248"/>
    <mergeCell ref="F249:I249"/>
    <mergeCell ref="L249:M249"/>
    <mergeCell ref="N249:Q249"/>
    <mergeCell ref="F251:I251"/>
    <mergeCell ref="L251:M251"/>
    <mergeCell ref="N251:Q251"/>
    <mergeCell ref="F244:I244"/>
    <mergeCell ref="L244:M244"/>
    <mergeCell ref="N244:Q244"/>
    <mergeCell ref="F245:I245"/>
    <mergeCell ref="L245:M245"/>
    <mergeCell ref="S2:AC2"/>
    <mergeCell ref="F255:I255"/>
    <mergeCell ref="L255:M255"/>
    <mergeCell ref="N255:Q255"/>
    <mergeCell ref="N123:Q123"/>
    <mergeCell ref="N124:Q124"/>
    <mergeCell ref="N125:Q125"/>
    <mergeCell ref="N246:Q246"/>
    <mergeCell ref="N250:Q250"/>
    <mergeCell ref="N245:Q245"/>
    <mergeCell ref="F247:I247"/>
    <mergeCell ref="L247:M247"/>
    <mergeCell ref="N247:Q247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</mergeCells>
  <dataValidations count="2">
    <dataValidation type="list" allowBlank="1" showInputMessage="1" showErrorMessage="1" error="Povolené sú hodnoty K a M." sqref="D251:D256">
      <formula1>"K,M"</formula1>
    </dataValidation>
    <dataValidation type="list" allowBlank="1" showInputMessage="1" showErrorMessage="1" error="Povolené sú hodnoty základná, znížená, nulová." sqref="U251:U256">
      <formula1>"základná,znížená,nulová"</formula1>
    </dataValidation>
  </dataValidation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2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8"/>
  <sheetViews>
    <sheetView showGridLines="0" workbookViewId="0">
      <pane ySplit="1" topLeftCell="A197" activePane="bottomLeft" state="frozen"/>
      <selection pane="bottomLeft" activeCell="E128" sqref="E128:E20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91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ht="25.35" customHeight="1" x14ac:dyDescent="0.3">
      <c r="B8" s="18"/>
      <c r="C8" s="19"/>
      <c r="D8" s="26" t="s">
        <v>158</v>
      </c>
      <c r="E8" s="19"/>
      <c r="F8" s="262" t="s">
        <v>159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9"/>
      <c r="R8" s="20"/>
    </row>
    <row r="9" spans="1:66" s="1" customFormat="1" ht="32.85" customHeight="1" x14ac:dyDescent="0.3">
      <c r="B9" s="31"/>
      <c r="C9" s="32"/>
      <c r="D9" s="25" t="s">
        <v>160</v>
      </c>
      <c r="E9" s="32"/>
      <c r="F9" s="223" t="s">
        <v>1002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32"/>
      <c r="R9" s="33"/>
    </row>
    <row r="10" spans="1:66" s="1" customFormat="1" ht="14.45" customHeight="1" x14ac:dyDescent="0.3">
      <c r="B10" s="31"/>
      <c r="C10" s="32"/>
      <c r="D10" s="26" t="s">
        <v>16</v>
      </c>
      <c r="E10" s="32"/>
      <c r="F10" s="24" t="s">
        <v>3</v>
      </c>
      <c r="G10" s="32"/>
      <c r="H10" s="32"/>
      <c r="I10" s="32"/>
      <c r="J10" s="32"/>
      <c r="K10" s="32"/>
      <c r="L10" s="32"/>
      <c r="M10" s="26" t="s">
        <v>17</v>
      </c>
      <c r="N10" s="32"/>
      <c r="O10" s="24" t="s">
        <v>3</v>
      </c>
      <c r="P10" s="32"/>
      <c r="Q10" s="32"/>
      <c r="R10" s="33"/>
    </row>
    <row r="11" spans="1:66" s="1" customFormat="1" ht="14.45" customHeight="1" x14ac:dyDescent="0.3">
      <c r="B11" s="31"/>
      <c r="C11" s="32"/>
      <c r="D11" s="26" t="s">
        <v>18</v>
      </c>
      <c r="E11" s="32"/>
      <c r="F11" s="24" t="s">
        <v>19</v>
      </c>
      <c r="G11" s="32"/>
      <c r="H11" s="32"/>
      <c r="I11" s="32"/>
      <c r="J11" s="32"/>
      <c r="K11" s="32"/>
      <c r="L11" s="32"/>
      <c r="M11" s="26" t="s">
        <v>20</v>
      </c>
      <c r="N11" s="32"/>
      <c r="O11" s="269" t="str">
        <f>'Rekapitulácia stavby'!AN8</f>
        <v>28.2.2017</v>
      </c>
      <c r="P11" s="185"/>
      <c r="Q11" s="32"/>
      <c r="R11" s="33"/>
    </row>
    <row r="12" spans="1:66" s="1" customFormat="1" ht="10.9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 x14ac:dyDescent="0.3">
      <c r="B13" s="31"/>
      <c r="C13" s="32"/>
      <c r="D13" s="26" t="s">
        <v>22</v>
      </c>
      <c r="E13" s="32"/>
      <c r="F13" s="32"/>
      <c r="G13" s="32"/>
      <c r="H13" s="32"/>
      <c r="I13" s="32"/>
      <c r="J13" s="32"/>
      <c r="K13" s="32"/>
      <c r="L13" s="32"/>
      <c r="M13" s="26" t="s">
        <v>23</v>
      </c>
      <c r="N13" s="32"/>
      <c r="O13" s="222" t="str">
        <f>IF('Rekapitulácia stavby'!AN10="","",'Rekapitulácia stavby'!AN10)</f>
        <v/>
      </c>
      <c r="P13" s="185"/>
      <c r="Q13" s="32"/>
      <c r="R13" s="33"/>
    </row>
    <row r="14" spans="1:66" s="1" customFormat="1" ht="18" customHeight="1" x14ac:dyDescent="0.3">
      <c r="B14" s="31"/>
      <c r="C14" s="32"/>
      <c r="D14" s="32"/>
      <c r="E14" s="24" t="str">
        <f>IF('Rekapitulácia stavby'!E11="","",'Rekapitulácia stavby'!E11)</f>
        <v xml:space="preserve"> </v>
      </c>
      <c r="F14" s="32"/>
      <c r="G14" s="32"/>
      <c r="H14" s="32"/>
      <c r="I14" s="32"/>
      <c r="J14" s="32"/>
      <c r="K14" s="32"/>
      <c r="L14" s="32"/>
      <c r="M14" s="26" t="s">
        <v>24</v>
      </c>
      <c r="N14" s="32"/>
      <c r="O14" s="222" t="str">
        <f>IF('Rekapitulácia stavby'!AN11="","",'Rekapitulácia stavby'!AN11)</f>
        <v/>
      </c>
      <c r="P14" s="185"/>
      <c r="Q14" s="32"/>
      <c r="R14" s="33"/>
    </row>
    <row r="15" spans="1:66" s="1" customFormat="1" ht="6.95" customHeigh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 x14ac:dyDescent="0.3">
      <c r="B16" s="31"/>
      <c r="C16" s="32"/>
      <c r="D16" s="26" t="s">
        <v>25</v>
      </c>
      <c r="E16" s="32"/>
      <c r="F16" s="32"/>
      <c r="G16" s="32"/>
      <c r="H16" s="32"/>
      <c r="I16" s="32"/>
      <c r="J16" s="32"/>
      <c r="K16" s="32"/>
      <c r="L16" s="32"/>
      <c r="M16" s="26" t="s">
        <v>23</v>
      </c>
      <c r="N16" s="32"/>
      <c r="O16" s="270" t="str">
        <f>IF('Rekapitulácia stavby'!AN13="","",'Rekapitulácia stavby'!AN13)</f>
        <v>Vyplň údaj</v>
      </c>
      <c r="P16" s="185"/>
      <c r="Q16" s="32"/>
      <c r="R16" s="33"/>
    </row>
    <row r="17" spans="2:18" s="1" customFormat="1" ht="18" customHeight="1" x14ac:dyDescent="0.3">
      <c r="B17" s="31"/>
      <c r="C17" s="32"/>
      <c r="D17" s="32"/>
      <c r="E17" s="270" t="str">
        <f>IF('Rekapitulácia stavby'!E14="","",'Rekapitulácia stavby'!E14)</f>
        <v>Vyplň údaj</v>
      </c>
      <c r="F17" s="185"/>
      <c r="G17" s="185"/>
      <c r="H17" s="185"/>
      <c r="I17" s="185"/>
      <c r="J17" s="185"/>
      <c r="K17" s="185"/>
      <c r="L17" s="185"/>
      <c r="M17" s="26" t="s">
        <v>24</v>
      </c>
      <c r="N17" s="32"/>
      <c r="O17" s="270" t="str">
        <f>IF('Rekapitulácia stavby'!AN14="","",'Rekapitulácia stavby'!AN14)</f>
        <v>Vyplň údaj</v>
      </c>
      <c r="P17" s="185"/>
      <c r="Q17" s="32"/>
      <c r="R17" s="33"/>
    </row>
    <row r="18" spans="2:18" s="1" customFormat="1" ht="6.9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 x14ac:dyDescent="0.3">
      <c r="B19" s="31"/>
      <c r="C19" s="32"/>
      <c r="D19" s="26" t="s">
        <v>27</v>
      </c>
      <c r="E19" s="32"/>
      <c r="F19" s="32"/>
      <c r="G19" s="32"/>
      <c r="H19" s="32"/>
      <c r="I19" s="32"/>
      <c r="J19" s="32"/>
      <c r="K19" s="32"/>
      <c r="L19" s="32"/>
      <c r="M19" s="26" t="s">
        <v>23</v>
      </c>
      <c r="N19" s="32"/>
      <c r="O19" s="222" t="str">
        <f>IF('Rekapitulácia stavby'!AN16="","",'Rekapitulácia stavby'!AN16)</f>
        <v/>
      </c>
      <c r="P19" s="185"/>
      <c r="Q19" s="32"/>
      <c r="R19" s="33"/>
    </row>
    <row r="20" spans="2:18" s="1" customFormat="1" ht="18" customHeight="1" x14ac:dyDescent="0.3">
      <c r="B20" s="31"/>
      <c r="C20" s="32"/>
      <c r="D20" s="32"/>
      <c r="E20" s="24" t="str">
        <f>IF('Rekapitulácia stavby'!E17="","",'Rekapitulácia stavby'!E17)</f>
        <v xml:space="preserve"> </v>
      </c>
      <c r="F20" s="32"/>
      <c r="G20" s="32"/>
      <c r="H20" s="32"/>
      <c r="I20" s="32"/>
      <c r="J20" s="32"/>
      <c r="K20" s="32"/>
      <c r="L20" s="32"/>
      <c r="M20" s="26" t="s">
        <v>24</v>
      </c>
      <c r="N20" s="32"/>
      <c r="O20" s="222" t="str">
        <f>IF('Rekapitulácia stavby'!AN17="","",'Rekapitulácia stavby'!AN17)</f>
        <v/>
      </c>
      <c r="P20" s="185"/>
      <c r="Q20" s="32"/>
      <c r="R20" s="33"/>
    </row>
    <row r="21" spans="2:18" s="1" customFormat="1" ht="6.95" customHeight="1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 x14ac:dyDescent="0.3">
      <c r="B22" s="31"/>
      <c r="C22" s="32"/>
      <c r="D22" s="26" t="s">
        <v>28</v>
      </c>
      <c r="E22" s="32"/>
      <c r="F22" s="32"/>
      <c r="G22" s="32"/>
      <c r="H22" s="32"/>
      <c r="I22" s="32"/>
      <c r="J22" s="32"/>
      <c r="K22" s="32"/>
      <c r="L22" s="32"/>
      <c r="M22" s="26" t="s">
        <v>23</v>
      </c>
      <c r="N22" s="32"/>
      <c r="O22" s="222" t="str">
        <f>IF('Rekapitulácia stavby'!AN19="","",'Rekapitulácia stavby'!AN19)</f>
        <v/>
      </c>
      <c r="P22" s="185"/>
      <c r="Q22" s="32"/>
      <c r="R22" s="33"/>
    </row>
    <row r="23" spans="2:18" s="1" customFormat="1" ht="18" customHeight="1" x14ac:dyDescent="0.3">
      <c r="B23" s="31"/>
      <c r="C23" s="32"/>
      <c r="D23" s="32"/>
      <c r="E23" s="24" t="str">
        <f>IF('Rekapitulácia stavby'!E20="","",'Rekapitulácia stavby'!E20)</f>
        <v xml:space="preserve"> </v>
      </c>
      <c r="F23" s="32"/>
      <c r="G23" s="32"/>
      <c r="H23" s="32"/>
      <c r="I23" s="32"/>
      <c r="J23" s="32"/>
      <c r="K23" s="32"/>
      <c r="L23" s="32"/>
      <c r="M23" s="26" t="s">
        <v>24</v>
      </c>
      <c r="N23" s="32"/>
      <c r="O23" s="222" t="str">
        <f>IF('Rekapitulácia stavby'!AN20="","",'Rekapitulácia stavby'!AN20)</f>
        <v/>
      </c>
      <c r="P23" s="185"/>
      <c r="Q23" s="32"/>
      <c r="R23" s="33"/>
    </row>
    <row r="24" spans="2:18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14.45" customHeight="1" x14ac:dyDescent="0.3">
      <c r="B25" s="31"/>
      <c r="C25" s="32"/>
      <c r="D25" s="26" t="s">
        <v>29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22.5" customHeight="1" x14ac:dyDescent="0.3">
      <c r="B26" s="31"/>
      <c r="C26" s="32"/>
      <c r="D26" s="32"/>
      <c r="E26" s="225" t="s">
        <v>3</v>
      </c>
      <c r="F26" s="185"/>
      <c r="G26" s="185"/>
      <c r="H26" s="185"/>
      <c r="I26" s="185"/>
      <c r="J26" s="185"/>
      <c r="K26" s="185"/>
      <c r="L26" s="185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2:18" s="1" customFormat="1" ht="6.95" customHeight="1" x14ac:dyDescent="0.3">
      <c r="B28" s="31"/>
      <c r="C28" s="3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2"/>
      <c r="R28" s="33"/>
    </row>
    <row r="29" spans="2:18" s="1" customFormat="1" ht="14.45" customHeight="1" x14ac:dyDescent="0.3">
      <c r="B29" s="31"/>
      <c r="C29" s="32"/>
      <c r="D29" s="117" t="s">
        <v>162</v>
      </c>
      <c r="E29" s="32"/>
      <c r="F29" s="32"/>
      <c r="G29" s="32"/>
      <c r="H29" s="32"/>
      <c r="I29" s="32"/>
      <c r="J29" s="32"/>
      <c r="K29" s="32"/>
      <c r="L29" s="32"/>
      <c r="M29" s="226">
        <f>N90</f>
        <v>0</v>
      </c>
      <c r="N29" s="185"/>
      <c r="O29" s="185"/>
      <c r="P29" s="185"/>
      <c r="Q29" s="32"/>
      <c r="R29" s="33"/>
    </row>
    <row r="30" spans="2:18" s="1" customFormat="1" ht="14.45" customHeight="1" x14ac:dyDescent="0.3">
      <c r="B30" s="31"/>
      <c r="C30" s="32"/>
      <c r="D30" s="30" t="s">
        <v>149</v>
      </c>
      <c r="E30" s="32"/>
      <c r="F30" s="32"/>
      <c r="G30" s="32"/>
      <c r="H30" s="32"/>
      <c r="I30" s="32"/>
      <c r="J30" s="32"/>
      <c r="K30" s="32"/>
      <c r="L30" s="32"/>
      <c r="M30" s="226">
        <f>N98</f>
        <v>0</v>
      </c>
      <c r="N30" s="185"/>
      <c r="O30" s="185"/>
      <c r="P30" s="185"/>
      <c r="Q30" s="32"/>
      <c r="R30" s="33"/>
    </row>
    <row r="31" spans="2:18" s="1" customFormat="1" ht="6.95" customHeight="1" x14ac:dyDescent="0.3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2:18" s="1" customFormat="1" ht="25.35" customHeight="1" x14ac:dyDescent="0.3">
      <c r="B32" s="31"/>
      <c r="C32" s="32"/>
      <c r="D32" s="118" t="s">
        <v>32</v>
      </c>
      <c r="E32" s="32"/>
      <c r="F32" s="32"/>
      <c r="G32" s="32"/>
      <c r="H32" s="32"/>
      <c r="I32" s="32"/>
      <c r="J32" s="32"/>
      <c r="K32" s="32"/>
      <c r="L32" s="32"/>
      <c r="M32" s="266">
        <f>ROUND(M29+M30,2)</f>
        <v>0</v>
      </c>
      <c r="N32" s="185"/>
      <c r="O32" s="185"/>
      <c r="P32" s="185"/>
      <c r="Q32" s="32"/>
      <c r="R32" s="33"/>
    </row>
    <row r="33" spans="2:18" s="1" customFormat="1" ht="6.95" customHeight="1" x14ac:dyDescent="0.3">
      <c r="B33" s="31"/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2"/>
      <c r="R33" s="33"/>
    </row>
    <row r="34" spans="2:18" s="1" customFormat="1" ht="14.45" customHeight="1" x14ac:dyDescent="0.3">
      <c r="B34" s="31"/>
      <c r="C34" s="32"/>
      <c r="D34" s="38" t="s">
        <v>33</v>
      </c>
      <c r="E34" s="38" t="s">
        <v>34</v>
      </c>
      <c r="F34" s="39">
        <v>0.2</v>
      </c>
      <c r="G34" s="119" t="s">
        <v>35</v>
      </c>
      <c r="H34" s="267">
        <f>ROUND((((SUM(BE98:BE105)+SUM(BE125:BE201))+SUM(BE203:BE207))),2)</f>
        <v>0</v>
      </c>
      <c r="I34" s="185"/>
      <c r="J34" s="185"/>
      <c r="K34" s="32"/>
      <c r="L34" s="32"/>
      <c r="M34" s="267">
        <f>ROUND(((ROUND((SUM(BE98:BE105)+SUM(BE125:BE201)), 2)*F34)+SUM(BE203:BE207)*F34),2)</f>
        <v>0</v>
      </c>
      <c r="N34" s="185"/>
      <c r="O34" s="185"/>
      <c r="P34" s="185"/>
      <c r="Q34" s="32"/>
      <c r="R34" s="33"/>
    </row>
    <row r="35" spans="2:18" s="1" customFormat="1" ht="14.45" customHeight="1" x14ac:dyDescent="0.3">
      <c r="B35" s="31"/>
      <c r="C35" s="32"/>
      <c r="D35" s="32"/>
      <c r="E35" s="38" t="s">
        <v>36</v>
      </c>
      <c r="F35" s="39">
        <v>0.2</v>
      </c>
      <c r="G35" s="119" t="s">
        <v>35</v>
      </c>
      <c r="H35" s="267">
        <f>ROUND((((SUM(BF98:BF105)+SUM(BF125:BF201))+SUM(BF203:BF207))),2)</f>
        <v>0</v>
      </c>
      <c r="I35" s="185"/>
      <c r="J35" s="185"/>
      <c r="K35" s="32"/>
      <c r="L35" s="32"/>
      <c r="M35" s="267">
        <f>ROUND(((ROUND((SUM(BF98:BF105)+SUM(BF125:BF201)), 2)*F35)+SUM(BF203:BF207)*F35),2)</f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37</v>
      </c>
      <c r="F36" s="39">
        <v>0.2</v>
      </c>
      <c r="G36" s="119" t="s">
        <v>35</v>
      </c>
      <c r="H36" s="267">
        <f>ROUND((((SUM(BG98:BG105)+SUM(BG125:BG201))+SUM(BG203:BG207))),2)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38</v>
      </c>
      <c r="F37" s="39">
        <v>0.2</v>
      </c>
      <c r="G37" s="119" t="s">
        <v>35</v>
      </c>
      <c r="H37" s="267">
        <f>ROUND((((SUM(BH98:BH105)+SUM(BH125:BH201))+SUM(BH203:BH207))),2)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14.45" hidden="1" customHeight="1" x14ac:dyDescent="0.3">
      <c r="B38" s="31"/>
      <c r="C38" s="32"/>
      <c r="D38" s="32"/>
      <c r="E38" s="38" t="s">
        <v>39</v>
      </c>
      <c r="F38" s="39">
        <v>0</v>
      </c>
      <c r="G38" s="119" t="s">
        <v>35</v>
      </c>
      <c r="H38" s="267">
        <f>ROUND((((SUM(BI98:BI105)+SUM(BI125:BI201))+SUM(BI203:BI207))),2)</f>
        <v>0</v>
      </c>
      <c r="I38" s="185"/>
      <c r="J38" s="185"/>
      <c r="K38" s="32"/>
      <c r="L38" s="32"/>
      <c r="M38" s="267">
        <v>0</v>
      </c>
      <c r="N38" s="185"/>
      <c r="O38" s="185"/>
      <c r="P38" s="185"/>
      <c r="Q38" s="32"/>
      <c r="R38" s="33"/>
    </row>
    <row r="39" spans="2:18" s="1" customFormat="1" ht="6.9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25.35" customHeight="1" x14ac:dyDescent="0.3">
      <c r="B40" s="31"/>
      <c r="C40" s="116"/>
      <c r="D40" s="120" t="s">
        <v>40</v>
      </c>
      <c r="E40" s="72"/>
      <c r="F40" s="72"/>
      <c r="G40" s="121" t="s">
        <v>41</v>
      </c>
      <c r="H40" s="122" t="s">
        <v>42</v>
      </c>
      <c r="I40" s="72"/>
      <c r="J40" s="72"/>
      <c r="K40" s="72"/>
      <c r="L40" s="268">
        <f>SUM(M32:M38)</f>
        <v>0</v>
      </c>
      <c r="M40" s="195"/>
      <c r="N40" s="195"/>
      <c r="O40" s="195"/>
      <c r="P40" s="197"/>
      <c r="Q40" s="116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1" customFormat="1" ht="14.45" customHeight="1" x14ac:dyDescent="0.3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ht="30" customHeight="1" x14ac:dyDescent="0.3">
      <c r="B80" s="18"/>
      <c r="C80" s="26" t="s">
        <v>158</v>
      </c>
      <c r="D80" s="19"/>
      <c r="E80" s="19"/>
      <c r="F80" s="262" t="s">
        <v>159</v>
      </c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19"/>
      <c r="R80" s="20"/>
    </row>
    <row r="81" spans="2:47" s="1" customFormat="1" ht="36.950000000000003" customHeight="1" x14ac:dyDescent="0.3">
      <c r="B81" s="31"/>
      <c r="C81" s="65" t="s">
        <v>160</v>
      </c>
      <c r="D81" s="32"/>
      <c r="E81" s="32"/>
      <c r="F81" s="210" t="str">
        <f>F9</f>
        <v>1c - SO 101 Slaboprúd</v>
      </c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32"/>
      <c r="R81" s="33"/>
    </row>
    <row r="82" spans="2:47" s="1" customFormat="1" ht="6.95" customHeight="1" x14ac:dyDescent="0.3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8" customHeight="1" x14ac:dyDescent="0.3">
      <c r="B83" s="31"/>
      <c r="C83" s="26" t="s">
        <v>18</v>
      </c>
      <c r="D83" s="32"/>
      <c r="E83" s="32"/>
      <c r="F83" s="24" t="str">
        <f>F11</f>
        <v xml:space="preserve"> </v>
      </c>
      <c r="G83" s="32"/>
      <c r="H83" s="32"/>
      <c r="I83" s="32"/>
      <c r="J83" s="32"/>
      <c r="K83" s="26" t="s">
        <v>20</v>
      </c>
      <c r="L83" s="32"/>
      <c r="M83" s="255" t="str">
        <f>IF(O11="","",O11)</f>
        <v>28.2.2017</v>
      </c>
      <c r="N83" s="185"/>
      <c r="O83" s="185"/>
      <c r="P83" s="185"/>
      <c r="Q83" s="32"/>
      <c r="R83" s="33"/>
    </row>
    <row r="84" spans="2:47" s="1" customFormat="1" ht="6.95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15" x14ac:dyDescent="0.3">
      <c r="B85" s="31"/>
      <c r="C85" s="26" t="s">
        <v>22</v>
      </c>
      <c r="D85" s="32"/>
      <c r="E85" s="32"/>
      <c r="F85" s="24" t="str">
        <f>E14</f>
        <v xml:space="preserve"> </v>
      </c>
      <c r="G85" s="32"/>
      <c r="H85" s="32"/>
      <c r="I85" s="32"/>
      <c r="J85" s="32"/>
      <c r="K85" s="26" t="s">
        <v>27</v>
      </c>
      <c r="L85" s="32"/>
      <c r="M85" s="222" t="str">
        <f>E20</f>
        <v xml:space="preserve"> </v>
      </c>
      <c r="N85" s="185"/>
      <c r="O85" s="185"/>
      <c r="P85" s="185"/>
      <c r="Q85" s="185"/>
      <c r="R85" s="33"/>
    </row>
    <row r="86" spans="2:47" s="1" customFormat="1" ht="14.45" customHeight="1" x14ac:dyDescent="0.3">
      <c r="B86" s="31"/>
      <c r="C86" s="26" t="s">
        <v>25</v>
      </c>
      <c r="D86" s="32"/>
      <c r="E86" s="32"/>
      <c r="F86" s="24" t="str">
        <f>IF(E17="","",E17)</f>
        <v>Vyplň údaj</v>
      </c>
      <c r="G86" s="32"/>
      <c r="H86" s="32"/>
      <c r="I86" s="32"/>
      <c r="J86" s="32"/>
      <c r="K86" s="26" t="s">
        <v>28</v>
      </c>
      <c r="L86" s="32"/>
      <c r="M86" s="222" t="str">
        <f>E23</f>
        <v xml:space="preserve"> </v>
      </c>
      <c r="N86" s="185"/>
      <c r="O86" s="185"/>
      <c r="P86" s="185"/>
      <c r="Q86" s="185"/>
      <c r="R86" s="33"/>
    </row>
    <row r="87" spans="2:47" s="1" customFormat="1" ht="10.35" customHeight="1" x14ac:dyDescent="0.3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">
      <c r="B88" s="31"/>
      <c r="C88" s="265" t="s">
        <v>164</v>
      </c>
      <c r="D88" s="261"/>
      <c r="E88" s="261"/>
      <c r="F88" s="261"/>
      <c r="G88" s="261"/>
      <c r="H88" s="116"/>
      <c r="I88" s="116"/>
      <c r="J88" s="116"/>
      <c r="K88" s="116"/>
      <c r="L88" s="116"/>
      <c r="M88" s="116"/>
      <c r="N88" s="265" t="s">
        <v>165</v>
      </c>
      <c r="O88" s="185"/>
      <c r="P88" s="185"/>
      <c r="Q88" s="185"/>
      <c r="R88" s="33"/>
    </row>
    <row r="89" spans="2:47" s="1" customFormat="1" ht="10.35" customHeight="1" x14ac:dyDescent="0.3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2:47" s="1" customFormat="1" ht="29.25" customHeight="1" x14ac:dyDescent="0.3">
      <c r="B90" s="31"/>
      <c r="C90" s="123" t="s">
        <v>166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89">
        <f>N125</f>
        <v>0</v>
      </c>
      <c r="O90" s="185"/>
      <c r="P90" s="185"/>
      <c r="Q90" s="185"/>
      <c r="R90" s="33"/>
      <c r="AU90" s="14" t="s">
        <v>167</v>
      </c>
    </row>
    <row r="91" spans="2:47" s="7" customFormat="1" ht="24.95" customHeight="1" x14ac:dyDescent="0.3">
      <c r="B91" s="124"/>
      <c r="C91" s="125"/>
      <c r="D91" s="126" t="s">
        <v>877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9">
        <f>N126</f>
        <v>0</v>
      </c>
      <c r="O91" s="263"/>
      <c r="P91" s="263"/>
      <c r="Q91" s="263"/>
      <c r="R91" s="127"/>
    </row>
    <row r="92" spans="2:47" s="8" customFormat="1" ht="19.899999999999999" customHeight="1" x14ac:dyDescent="0.3">
      <c r="B92" s="128"/>
      <c r="C92" s="95"/>
      <c r="D92" s="106" t="s">
        <v>1003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N127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1004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N143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878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N171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1005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N173</f>
        <v>0</v>
      </c>
      <c r="O95" s="191"/>
      <c r="P95" s="191"/>
      <c r="Q95" s="191"/>
      <c r="R95" s="129"/>
    </row>
    <row r="96" spans="2:47" s="7" customFormat="1" ht="21.75" customHeight="1" x14ac:dyDescent="0.35">
      <c r="B96" s="124"/>
      <c r="C96" s="125"/>
      <c r="D96" s="126" t="s">
        <v>193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8">
        <f>N202</f>
        <v>0</v>
      </c>
      <c r="O96" s="263"/>
      <c r="P96" s="263"/>
      <c r="Q96" s="263"/>
      <c r="R96" s="127"/>
    </row>
    <row r="97" spans="2:65" s="1" customFormat="1" ht="21.75" customHeight="1" x14ac:dyDescent="0.3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65" s="1" customFormat="1" ht="29.25" customHeight="1" x14ac:dyDescent="0.3">
      <c r="B98" s="31"/>
      <c r="C98" s="123" t="s">
        <v>194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64">
        <f>ROUND(N99+N100+N101+N102+N103+N104,2)</f>
        <v>0</v>
      </c>
      <c r="O98" s="185"/>
      <c r="P98" s="185"/>
      <c r="Q98" s="185"/>
      <c r="R98" s="33"/>
      <c r="T98" s="130"/>
      <c r="U98" s="131" t="s">
        <v>33</v>
      </c>
    </row>
    <row r="99" spans="2:65" s="1" customFormat="1" ht="18" customHeight="1" x14ac:dyDescent="0.3">
      <c r="B99" s="132"/>
      <c r="C99" s="133"/>
      <c r="D99" s="184" t="s">
        <v>195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ROUND(N90*T99,2)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196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ROUND(N90*T100,2)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84" t="s">
        <v>197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ROUND(N90*T101,2)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84" t="s">
        <v>198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ROUND(N90*T102,2)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84" t="s">
        <v>199</v>
      </c>
      <c r="E103" s="260"/>
      <c r="F103" s="260"/>
      <c r="G103" s="260"/>
      <c r="H103" s="260"/>
      <c r="I103" s="133"/>
      <c r="J103" s="133"/>
      <c r="K103" s="133"/>
      <c r="L103" s="133"/>
      <c r="M103" s="133"/>
      <c r="N103" s="186">
        <f>ROUND(N90*T103,2)</f>
        <v>0</v>
      </c>
      <c r="O103" s="260"/>
      <c r="P103" s="260"/>
      <c r="Q103" s="260"/>
      <c r="R103" s="134"/>
      <c r="S103" s="133"/>
      <c r="T103" s="135"/>
      <c r="U103" s="136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40" t="s">
        <v>200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86">
        <f>ROUND(N90*T104,2)</f>
        <v>0</v>
      </c>
      <c r="O104" s="260"/>
      <c r="P104" s="260"/>
      <c r="Q104" s="260"/>
      <c r="R104" s="134"/>
      <c r="S104" s="133"/>
      <c r="T104" s="141"/>
      <c r="U104" s="142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201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80</v>
      </c>
      <c r="BK104" s="137"/>
      <c r="BL104" s="137"/>
      <c r="BM104" s="137"/>
    </row>
    <row r="105" spans="2:65" s="1" customFormat="1" x14ac:dyDescent="0.3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5" s="1" customFormat="1" ht="29.25" customHeight="1" x14ac:dyDescent="0.3">
      <c r="B106" s="31"/>
      <c r="C106" s="115" t="s">
        <v>153</v>
      </c>
      <c r="D106" s="116"/>
      <c r="E106" s="116"/>
      <c r="F106" s="116"/>
      <c r="G106" s="116"/>
      <c r="H106" s="116"/>
      <c r="I106" s="116"/>
      <c r="J106" s="116"/>
      <c r="K106" s="116"/>
      <c r="L106" s="190">
        <f>ROUND(SUM(N90+N98),2)</f>
        <v>0</v>
      </c>
      <c r="M106" s="261"/>
      <c r="N106" s="261"/>
      <c r="O106" s="261"/>
      <c r="P106" s="261"/>
      <c r="Q106" s="261"/>
      <c r="R106" s="33"/>
    </row>
    <row r="107" spans="2:65" s="1" customFormat="1" ht="6.95" customHeight="1" x14ac:dyDescent="0.3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11" spans="2:65" s="1" customFormat="1" ht="6.95" customHeight="1" x14ac:dyDescent="0.3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2:65" s="1" customFormat="1" ht="36.950000000000003" customHeight="1" x14ac:dyDescent="0.3">
      <c r="B112" s="31"/>
      <c r="C112" s="209" t="s">
        <v>202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33"/>
    </row>
    <row r="113" spans="2:65" s="1" customFormat="1" ht="6.95" customHeight="1" x14ac:dyDescent="0.3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30" customHeight="1" x14ac:dyDescent="0.3">
      <c r="B114" s="31"/>
      <c r="C114" s="26" t="s">
        <v>15</v>
      </c>
      <c r="D114" s="32"/>
      <c r="E114" s="32"/>
      <c r="F114" s="262" t="str">
        <f>F6</f>
        <v>Cintorín Nitra-Chrenova</v>
      </c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32"/>
      <c r="R114" s="33"/>
    </row>
    <row r="115" spans="2:65" ht="30" customHeight="1" x14ac:dyDescent="0.3">
      <c r="B115" s="18"/>
      <c r="C115" s="26" t="s">
        <v>156</v>
      </c>
      <c r="D115" s="19"/>
      <c r="E115" s="19"/>
      <c r="F115" s="262" t="s">
        <v>157</v>
      </c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19"/>
      <c r="R115" s="20"/>
    </row>
    <row r="116" spans="2:65" ht="30" customHeight="1" x14ac:dyDescent="0.3">
      <c r="B116" s="18"/>
      <c r="C116" s="26" t="s">
        <v>158</v>
      </c>
      <c r="D116" s="19"/>
      <c r="E116" s="19"/>
      <c r="F116" s="262" t="s">
        <v>159</v>
      </c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19"/>
      <c r="R116" s="20"/>
    </row>
    <row r="117" spans="2:65" s="1" customFormat="1" ht="36.950000000000003" customHeight="1" x14ac:dyDescent="0.3">
      <c r="B117" s="31"/>
      <c r="C117" s="65" t="s">
        <v>160</v>
      </c>
      <c r="D117" s="32"/>
      <c r="E117" s="32"/>
      <c r="F117" s="210" t="str">
        <f>F9</f>
        <v>1c - SO 101 Slaboprúd</v>
      </c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32"/>
      <c r="R117" s="33"/>
    </row>
    <row r="118" spans="2:65" s="1" customFormat="1" ht="6.95" customHeight="1" x14ac:dyDescent="0.3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8" customHeight="1" x14ac:dyDescent="0.3">
      <c r="B119" s="31"/>
      <c r="C119" s="26" t="s">
        <v>18</v>
      </c>
      <c r="D119" s="32"/>
      <c r="E119" s="32"/>
      <c r="F119" s="24" t="str">
        <f>F11</f>
        <v xml:space="preserve"> </v>
      </c>
      <c r="G119" s="32"/>
      <c r="H119" s="32"/>
      <c r="I119" s="32"/>
      <c r="J119" s="32"/>
      <c r="K119" s="26" t="s">
        <v>20</v>
      </c>
      <c r="L119" s="32"/>
      <c r="M119" s="255" t="str">
        <f>IF(O11="","",O11)</f>
        <v>28.2.2017</v>
      </c>
      <c r="N119" s="185"/>
      <c r="O119" s="185"/>
      <c r="P119" s="185"/>
      <c r="Q119" s="32"/>
      <c r="R119" s="33"/>
    </row>
    <row r="120" spans="2:65" s="1" customFormat="1" ht="6.95" customHeight="1" x14ac:dyDescent="0.3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15" x14ac:dyDescent="0.3">
      <c r="B121" s="31"/>
      <c r="C121" s="26" t="s">
        <v>22</v>
      </c>
      <c r="D121" s="32"/>
      <c r="E121" s="32"/>
      <c r="F121" s="24" t="str">
        <f>E14</f>
        <v xml:space="preserve"> </v>
      </c>
      <c r="G121" s="32"/>
      <c r="H121" s="32"/>
      <c r="I121" s="32"/>
      <c r="J121" s="32"/>
      <c r="K121" s="26" t="s">
        <v>27</v>
      </c>
      <c r="L121" s="32"/>
      <c r="M121" s="222" t="str">
        <f>E20</f>
        <v xml:space="preserve"> </v>
      </c>
      <c r="N121" s="185"/>
      <c r="O121" s="185"/>
      <c r="P121" s="185"/>
      <c r="Q121" s="185"/>
      <c r="R121" s="33"/>
    </row>
    <row r="122" spans="2:65" s="1" customFormat="1" ht="14.45" customHeight="1" x14ac:dyDescent="0.3">
      <c r="B122" s="31"/>
      <c r="C122" s="26" t="s">
        <v>25</v>
      </c>
      <c r="D122" s="32"/>
      <c r="E122" s="32"/>
      <c r="F122" s="24" t="str">
        <f>IF(E17="","",E17)</f>
        <v>Vyplň údaj</v>
      </c>
      <c r="G122" s="32"/>
      <c r="H122" s="32"/>
      <c r="I122" s="32"/>
      <c r="J122" s="32"/>
      <c r="K122" s="26" t="s">
        <v>28</v>
      </c>
      <c r="L122" s="32"/>
      <c r="M122" s="222" t="str">
        <f>E23</f>
        <v xml:space="preserve"> </v>
      </c>
      <c r="N122" s="185"/>
      <c r="O122" s="185"/>
      <c r="P122" s="185"/>
      <c r="Q122" s="185"/>
      <c r="R122" s="33"/>
    </row>
    <row r="123" spans="2:65" s="1" customFormat="1" ht="10.35" customHeight="1" x14ac:dyDescent="0.3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65" s="9" customFormat="1" ht="29.25" customHeight="1" x14ac:dyDescent="0.3">
      <c r="B124" s="143"/>
      <c r="C124" s="144" t="s">
        <v>203</v>
      </c>
      <c r="D124" s="145" t="s">
        <v>204</v>
      </c>
      <c r="E124" s="145" t="s">
        <v>51</v>
      </c>
      <c r="F124" s="256" t="s">
        <v>205</v>
      </c>
      <c r="G124" s="257"/>
      <c r="H124" s="257"/>
      <c r="I124" s="257"/>
      <c r="J124" s="145" t="s">
        <v>206</v>
      </c>
      <c r="K124" s="145" t="s">
        <v>207</v>
      </c>
      <c r="L124" s="258" t="s">
        <v>208</v>
      </c>
      <c r="M124" s="257"/>
      <c r="N124" s="256" t="s">
        <v>165</v>
      </c>
      <c r="O124" s="257"/>
      <c r="P124" s="257"/>
      <c r="Q124" s="259"/>
      <c r="R124" s="146"/>
      <c r="T124" s="73" t="s">
        <v>209</v>
      </c>
      <c r="U124" s="74" t="s">
        <v>33</v>
      </c>
      <c r="V124" s="74" t="s">
        <v>210</v>
      </c>
      <c r="W124" s="74" t="s">
        <v>211</v>
      </c>
      <c r="X124" s="74" t="s">
        <v>212</v>
      </c>
      <c r="Y124" s="74" t="s">
        <v>213</v>
      </c>
      <c r="Z124" s="74" t="s">
        <v>214</v>
      </c>
      <c r="AA124" s="75" t="s">
        <v>215</v>
      </c>
    </row>
    <row r="125" spans="2:65" s="1" customFormat="1" ht="29.25" customHeight="1" x14ac:dyDescent="0.35">
      <c r="B125" s="31"/>
      <c r="C125" s="77" t="s">
        <v>162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36">
        <f>BK125</f>
        <v>0</v>
      </c>
      <c r="O125" s="237"/>
      <c r="P125" s="237"/>
      <c r="Q125" s="237"/>
      <c r="R125" s="33"/>
      <c r="T125" s="76"/>
      <c r="U125" s="47"/>
      <c r="V125" s="47"/>
      <c r="W125" s="147">
        <f>W126+W202</f>
        <v>0</v>
      </c>
      <c r="X125" s="47"/>
      <c r="Y125" s="147">
        <f>Y126+Y202</f>
        <v>0</v>
      </c>
      <c r="Z125" s="47"/>
      <c r="AA125" s="148">
        <f>AA126+AA202</f>
        <v>0</v>
      </c>
      <c r="AT125" s="14" t="s">
        <v>68</v>
      </c>
      <c r="AU125" s="14" t="s">
        <v>167</v>
      </c>
      <c r="BK125" s="149">
        <f>BK126+BK202</f>
        <v>0</v>
      </c>
    </row>
    <row r="126" spans="2:65" s="10" customFormat="1" ht="37.35" customHeight="1" x14ac:dyDescent="0.35">
      <c r="B126" s="150"/>
      <c r="C126" s="151"/>
      <c r="D126" s="152" t="s">
        <v>877</v>
      </c>
      <c r="E126" s="152"/>
      <c r="F126" s="152"/>
      <c r="G126" s="152"/>
      <c r="H126" s="152"/>
      <c r="I126" s="152"/>
      <c r="J126" s="152"/>
      <c r="K126" s="152"/>
      <c r="L126" s="152"/>
      <c r="M126" s="152"/>
      <c r="N126" s="238">
        <f>BK126</f>
        <v>0</v>
      </c>
      <c r="O126" s="239"/>
      <c r="P126" s="239"/>
      <c r="Q126" s="239"/>
      <c r="R126" s="153"/>
      <c r="T126" s="154"/>
      <c r="U126" s="151"/>
      <c r="V126" s="151"/>
      <c r="W126" s="155">
        <f>W127+W143+W171+W173</f>
        <v>0</v>
      </c>
      <c r="X126" s="151"/>
      <c r="Y126" s="155">
        <f>Y127+Y143+Y171+Y173</f>
        <v>0</v>
      </c>
      <c r="Z126" s="151"/>
      <c r="AA126" s="156">
        <f>AA127+AA143+AA171+AA173</f>
        <v>0</v>
      </c>
      <c r="AR126" s="157" t="s">
        <v>84</v>
      </c>
      <c r="AT126" s="158" t="s">
        <v>68</v>
      </c>
      <c r="AU126" s="158" t="s">
        <v>69</v>
      </c>
      <c r="AY126" s="157" t="s">
        <v>216</v>
      </c>
      <c r="BK126" s="159">
        <f>BK127+BK143+BK171+BK173</f>
        <v>0</v>
      </c>
    </row>
    <row r="127" spans="2:65" s="10" customFormat="1" ht="19.899999999999999" customHeight="1" x14ac:dyDescent="0.3">
      <c r="B127" s="150"/>
      <c r="C127" s="151"/>
      <c r="D127" s="160" t="s">
        <v>1003</v>
      </c>
      <c r="E127" s="160"/>
      <c r="F127" s="160"/>
      <c r="G127" s="160"/>
      <c r="H127" s="160"/>
      <c r="I127" s="160"/>
      <c r="J127" s="160"/>
      <c r="K127" s="160"/>
      <c r="L127" s="160"/>
      <c r="M127" s="160"/>
      <c r="N127" s="240">
        <f>BK127</f>
        <v>0</v>
      </c>
      <c r="O127" s="241"/>
      <c r="P127" s="241"/>
      <c r="Q127" s="241"/>
      <c r="R127" s="153"/>
      <c r="T127" s="154"/>
      <c r="U127" s="151"/>
      <c r="V127" s="151"/>
      <c r="W127" s="155">
        <f>SUM(W128:W142)</f>
        <v>0</v>
      </c>
      <c r="X127" s="151"/>
      <c r="Y127" s="155">
        <f>SUM(Y128:Y142)</f>
        <v>0</v>
      </c>
      <c r="Z127" s="151"/>
      <c r="AA127" s="156">
        <f>SUM(AA128:AA142)</f>
        <v>0</v>
      </c>
      <c r="AR127" s="157" t="s">
        <v>76</v>
      </c>
      <c r="AT127" s="158" t="s">
        <v>68</v>
      </c>
      <c r="AU127" s="158" t="s">
        <v>76</v>
      </c>
      <c r="AY127" s="157" t="s">
        <v>216</v>
      </c>
      <c r="BK127" s="159">
        <f>SUM(BK128:BK142)</f>
        <v>0</v>
      </c>
    </row>
    <row r="128" spans="2:65" s="1" customFormat="1" ht="22.5" customHeight="1" x14ac:dyDescent="0.3">
      <c r="B128" s="132"/>
      <c r="C128" s="168" t="s">
        <v>76</v>
      </c>
      <c r="D128" s="168" t="s">
        <v>250</v>
      </c>
      <c r="E128" s="169"/>
      <c r="F128" s="251" t="s">
        <v>1006</v>
      </c>
      <c r="G128" s="252"/>
      <c r="H128" s="252"/>
      <c r="I128" s="252"/>
      <c r="J128" s="170" t="s">
        <v>297</v>
      </c>
      <c r="K128" s="171">
        <v>1</v>
      </c>
      <c r="L128" s="253">
        <v>0</v>
      </c>
      <c r="M128" s="252"/>
      <c r="N128" s="254">
        <f t="shared" ref="N128:N142" si="5">ROUND(L128*K128,2)</f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ref="W128:W142" si="6">V128*K128</f>
        <v>0</v>
      </c>
      <c r="X128" s="166">
        <v>0</v>
      </c>
      <c r="Y128" s="166">
        <f t="shared" ref="Y128:Y142" si="7">X128*K128</f>
        <v>0</v>
      </c>
      <c r="Z128" s="166">
        <v>0</v>
      </c>
      <c r="AA128" s="167">
        <f t="shared" ref="AA128:AA142" si="8">Z128*K128</f>
        <v>0</v>
      </c>
      <c r="AR128" s="14" t="s">
        <v>230</v>
      </c>
      <c r="AT128" s="14" t="s">
        <v>250</v>
      </c>
      <c r="AU128" s="14" t="s">
        <v>80</v>
      </c>
      <c r="AY128" s="14" t="s">
        <v>216</v>
      </c>
      <c r="BE128" s="110">
        <f t="shared" ref="BE128:BE142" si="9">IF(U128="základná",N128,0)</f>
        <v>0</v>
      </c>
      <c r="BF128" s="110">
        <f t="shared" ref="BF128:BF142" si="10">IF(U128="znížená",N128,0)</f>
        <v>0</v>
      </c>
      <c r="BG128" s="110">
        <f t="shared" ref="BG128:BG142" si="11">IF(U128="zákl. prenesená",N128,0)</f>
        <v>0</v>
      </c>
      <c r="BH128" s="110">
        <f t="shared" ref="BH128:BH142" si="12">IF(U128="zníž. prenesená",N128,0)</f>
        <v>0</v>
      </c>
      <c r="BI128" s="110">
        <f t="shared" ref="BI128:BI142" si="13">IF(U128="nulová",N128,0)</f>
        <v>0</v>
      </c>
      <c r="BJ128" s="14" t="s">
        <v>80</v>
      </c>
      <c r="BK128" s="110">
        <f t="shared" ref="BK128:BK142" si="14">ROUND(L128*K128,2)</f>
        <v>0</v>
      </c>
      <c r="BL128" s="14" t="s">
        <v>220</v>
      </c>
      <c r="BM128" s="14" t="s">
        <v>76</v>
      </c>
    </row>
    <row r="129" spans="2:65" s="1" customFormat="1" ht="22.5" customHeight="1" x14ac:dyDescent="0.3">
      <c r="B129" s="132"/>
      <c r="C129" s="168" t="s">
        <v>80</v>
      </c>
      <c r="D129" s="168" t="s">
        <v>250</v>
      </c>
      <c r="E129" s="169"/>
      <c r="F129" s="251" t="s">
        <v>1007</v>
      </c>
      <c r="G129" s="252"/>
      <c r="H129" s="252"/>
      <c r="I129" s="252"/>
      <c r="J129" s="170" t="s">
        <v>297</v>
      </c>
      <c r="K129" s="171">
        <v>2</v>
      </c>
      <c r="L129" s="253">
        <v>0</v>
      </c>
      <c r="M129" s="252"/>
      <c r="N129" s="254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230</v>
      </c>
      <c r="AT129" s="14" t="s">
        <v>250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220</v>
      </c>
      <c r="BM129" s="14" t="s">
        <v>80</v>
      </c>
    </row>
    <row r="130" spans="2:65" s="1" customFormat="1" ht="22.5" customHeight="1" x14ac:dyDescent="0.3">
      <c r="B130" s="132"/>
      <c r="C130" s="168" t="s">
        <v>84</v>
      </c>
      <c r="D130" s="168" t="s">
        <v>250</v>
      </c>
      <c r="E130" s="169"/>
      <c r="F130" s="251" t="s">
        <v>1008</v>
      </c>
      <c r="G130" s="252"/>
      <c r="H130" s="252"/>
      <c r="I130" s="252"/>
      <c r="J130" s="170" t="s">
        <v>297</v>
      </c>
      <c r="K130" s="171">
        <v>1</v>
      </c>
      <c r="L130" s="253">
        <v>0</v>
      </c>
      <c r="M130" s="252"/>
      <c r="N130" s="254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230</v>
      </c>
      <c r="AT130" s="14" t="s">
        <v>250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220</v>
      </c>
      <c r="BM130" s="14" t="s">
        <v>84</v>
      </c>
    </row>
    <row r="131" spans="2:65" s="1" customFormat="1" ht="44.25" customHeight="1" x14ac:dyDescent="0.3">
      <c r="B131" s="132"/>
      <c r="C131" s="168" t="s">
        <v>220</v>
      </c>
      <c r="D131" s="168" t="s">
        <v>250</v>
      </c>
      <c r="E131" s="169"/>
      <c r="F131" s="251" t="s">
        <v>1009</v>
      </c>
      <c r="G131" s="252"/>
      <c r="H131" s="252"/>
      <c r="I131" s="252"/>
      <c r="J131" s="170" t="s">
        <v>297</v>
      </c>
      <c r="K131" s="171">
        <v>2</v>
      </c>
      <c r="L131" s="253">
        <v>0</v>
      </c>
      <c r="M131" s="252"/>
      <c r="N131" s="254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230</v>
      </c>
      <c r="AT131" s="14" t="s">
        <v>250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220</v>
      </c>
      <c r="BM131" s="14" t="s">
        <v>220</v>
      </c>
    </row>
    <row r="132" spans="2:65" s="1" customFormat="1" ht="31.5" customHeight="1" x14ac:dyDescent="0.3">
      <c r="B132" s="132"/>
      <c r="C132" s="168" t="s">
        <v>224</v>
      </c>
      <c r="D132" s="168" t="s">
        <v>250</v>
      </c>
      <c r="E132" s="169"/>
      <c r="F132" s="251" t="s">
        <v>1010</v>
      </c>
      <c r="G132" s="252"/>
      <c r="H132" s="252"/>
      <c r="I132" s="252"/>
      <c r="J132" s="170" t="s">
        <v>297</v>
      </c>
      <c r="K132" s="171">
        <v>4</v>
      </c>
      <c r="L132" s="253">
        <v>0</v>
      </c>
      <c r="M132" s="252"/>
      <c r="N132" s="254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230</v>
      </c>
      <c r="AT132" s="14" t="s">
        <v>250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220</v>
      </c>
      <c r="BM132" s="14" t="s">
        <v>224</v>
      </c>
    </row>
    <row r="133" spans="2:65" s="1" customFormat="1" ht="31.5" customHeight="1" x14ac:dyDescent="0.3">
      <c r="B133" s="132"/>
      <c r="C133" s="168" t="s">
        <v>226</v>
      </c>
      <c r="D133" s="168" t="s">
        <v>250</v>
      </c>
      <c r="E133" s="169"/>
      <c r="F133" s="251" t="s">
        <v>1011</v>
      </c>
      <c r="G133" s="252"/>
      <c r="H133" s="252"/>
      <c r="I133" s="252"/>
      <c r="J133" s="170" t="s">
        <v>297</v>
      </c>
      <c r="K133" s="171">
        <v>2</v>
      </c>
      <c r="L133" s="253">
        <v>0</v>
      </c>
      <c r="M133" s="252"/>
      <c r="N133" s="254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230</v>
      </c>
      <c r="AT133" s="14" t="s">
        <v>250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226</v>
      </c>
    </row>
    <row r="134" spans="2:65" s="1" customFormat="1" ht="31.5" customHeight="1" x14ac:dyDescent="0.3">
      <c r="B134" s="132"/>
      <c r="C134" s="168" t="s">
        <v>228</v>
      </c>
      <c r="D134" s="168" t="s">
        <v>250</v>
      </c>
      <c r="E134" s="169"/>
      <c r="F134" s="251" t="s">
        <v>1012</v>
      </c>
      <c r="G134" s="252"/>
      <c r="H134" s="252"/>
      <c r="I134" s="252"/>
      <c r="J134" s="170" t="s">
        <v>297</v>
      </c>
      <c r="K134" s="171">
        <v>2</v>
      </c>
      <c r="L134" s="253">
        <v>0</v>
      </c>
      <c r="M134" s="252"/>
      <c r="N134" s="254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230</v>
      </c>
      <c r="AT134" s="14" t="s">
        <v>250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228</v>
      </c>
    </row>
    <row r="135" spans="2:65" s="1" customFormat="1" ht="22.5" customHeight="1" x14ac:dyDescent="0.3">
      <c r="B135" s="132"/>
      <c r="C135" s="168" t="s">
        <v>230</v>
      </c>
      <c r="D135" s="168" t="s">
        <v>250</v>
      </c>
      <c r="E135" s="169"/>
      <c r="F135" s="251" t="s">
        <v>1013</v>
      </c>
      <c r="G135" s="252"/>
      <c r="H135" s="252"/>
      <c r="I135" s="252"/>
      <c r="J135" s="170" t="s">
        <v>297</v>
      </c>
      <c r="K135" s="171">
        <v>1</v>
      </c>
      <c r="L135" s="253">
        <v>0</v>
      </c>
      <c r="M135" s="252"/>
      <c r="N135" s="254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230</v>
      </c>
      <c r="AT135" s="14" t="s">
        <v>250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230</v>
      </c>
    </row>
    <row r="136" spans="2:65" s="1" customFormat="1" ht="31.5" customHeight="1" x14ac:dyDescent="0.3">
      <c r="B136" s="132"/>
      <c r="C136" s="168" t="s">
        <v>232</v>
      </c>
      <c r="D136" s="168" t="s">
        <v>250</v>
      </c>
      <c r="E136" s="169"/>
      <c r="F136" s="251" t="s">
        <v>1014</v>
      </c>
      <c r="G136" s="252"/>
      <c r="H136" s="252"/>
      <c r="I136" s="252"/>
      <c r="J136" s="170" t="s">
        <v>297</v>
      </c>
      <c r="K136" s="171">
        <v>1</v>
      </c>
      <c r="L136" s="253">
        <v>0</v>
      </c>
      <c r="M136" s="252"/>
      <c r="N136" s="254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230</v>
      </c>
      <c r="AT136" s="14" t="s">
        <v>250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220</v>
      </c>
      <c r="BM136" s="14" t="s">
        <v>232</v>
      </c>
    </row>
    <row r="137" spans="2:65" s="1" customFormat="1" ht="22.5" customHeight="1" x14ac:dyDescent="0.3">
      <c r="B137" s="132"/>
      <c r="C137" s="168" t="s">
        <v>128</v>
      </c>
      <c r="D137" s="168" t="s">
        <v>250</v>
      </c>
      <c r="E137" s="169"/>
      <c r="F137" s="251" t="s">
        <v>1015</v>
      </c>
      <c r="G137" s="252"/>
      <c r="H137" s="252"/>
      <c r="I137" s="252"/>
      <c r="J137" s="170" t="s">
        <v>297</v>
      </c>
      <c r="K137" s="171">
        <v>4</v>
      </c>
      <c r="L137" s="253">
        <v>0</v>
      </c>
      <c r="M137" s="252"/>
      <c r="N137" s="254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230</v>
      </c>
      <c r="AT137" s="14" t="s">
        <v>250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220</v>
      </c>
      <c r="BM137" s="14" t="s">
        <v>128</v>
      </c>
    </row>
    <row r="138" spans="2:65" s="1" customFormat="1" ht="22.5" customHeight="1" x14ac:dyDescent="0.3">
      <c r="B138" s="132"/>
      <c r="C138" s="168" t="s">
        <v>131</v>
      </c>
      <c r="D138" s="168" t="s">
        <v>250</v>
      </c>
      <c r="E138" s="169"/>
      <c r="F138" s="251" t="s">
        <v>1016</v>
      </c>
      <c r="G138" s="252"/>
      <c r="H138" s="252"/>
      <c r="I138" s="252"/>
      <c r="J138" s="170" t="s">
        <v>297</v>
      </c>
      <c r="K138" s="171">
        <v>1</v>
      </c>
      <c r="L138" s="253">
        <v>0</v>
      </c>
      <c r="M138" s="252"/>
      <c r="N138" s="254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230</v>
      </c>
      <c r="AT138" s="14" t="s">
        <v>250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220</v>
      </c>
      <c r="BM138" s="14" t="s">
        <v>131</v>
      </c>
    </row>
    <row r="139" spans="2:65" s="1" customFormat="1" ht="22.5" customHeight="1" x14ac:dyDescent="0.3">
      <c r="B139" s="132"/>
      <c r="C139" s="168" t="s">
        <v>134</v>
      </c>
      <c r="D139" s="168" t="s">
        <v>250</v>
      </c>
      <c r="E139" s="169"/>
      <c r="F139" s="251" t="s">
        <v>1017</v>
      </c>
      <c r="G139" s="252"/>
      <c r="H139" s="252"/>
      <c r="I139" s="252"/>
      <c r="J139" s="170" t="s">
        <v>297</v>
      </c>
      <c r="K139" s="171">
        <v>1</v>
      </c>
      <c r="L139" s="253">
        <v>0</v>
      </c>
      <c r="M139" s="252"/>
      <c r="N139" s="254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230</v>
      </c>
      <c r="AT139" s="14" t="s">
        <v>250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220</v>
      </c>
      <c r="BM139" s="14" t="s">
        <v>134</v>
      </c>
    </row>
    <row r="140" spans="2:65" s="1" customFormat="1" ht="31.5" customHeight="1" x14ac:dyDescent="0.3">
      <c r="B140" s="132"/>
      <c r="C140" s="168" t="s">
        <v>137</v>
      </c>
      <c r="D140" s="168" t="s">
        <v>250</v>
      </c>
      <c r="E140" s="169"/>
      <c r="F140" s="251" t="s">
        <v>1018</v>
      </c>
      <c r="G140" s="252"/>
      <c r="H140" s="252"/>
      <c r="I140" s="252"/>
      <c r="J140" s="170" t="s">
        <v>297</v>
      </c>
      <c r="K140" s="171">
        <v>1</v>
      </c>
      <c r="L140" s="253">
        <v>0</v>
      </c>
      <c r="M140" s="252"/>
      <c r="N140" s="254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230</v>
      </c>
      <c r="AT140" s="14" t="s">
        <v>250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220</v>
      </c>
      <c r="BM140" s="14" t="s">
        <v>137</v>
      </c>
    </row>
    <row r="141" spans="2:65" s="1" customFormat="1" ht="22.5" customHeight="1" x14ac:dyDescent="0.3">
      <c r="B141" s="132"/>
      <c r="C141" s="168" t="s">
        <v>240</v>
      </c>
      <c r="D141" s="168" t="s">
        <v>250</v>
      </c>
      <c r="E141" s="169"/>
      <c r="F141" s="251" t="s">
        <v>1019</v>
      </c>
      <c r="G141" s="252"/>
      <c r="H141" s="252"/>
      <c r="I141" s="252"/>
      <c r="J141" s="170" t="s">
        <v>558</v>
      </c>
      <c r="K141" s="177">
        <v>0</v>
      </c>
      <c r="L141" s="253">
        <v>0</v>
      </c>
      <c r="M141" s="252"/>
      <c r="N141" s="254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230</v>
      </c>
      <c r="AT141" s="14" t="s">
        <v>250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220</v>
      </c>
      <c r="BM141" s="14" t="s">
        <v>240</v>
      </c>
    </row>
    <row r="142" spans="2:65" s="1" customFormat="1" ht="22.5" customHeight="1" x14ac:dyDescent="0.3">
      <c r="B142" s="132"/>
      <c r="C142" s="168" t="s">
        <v>243</v>
      </c>
      <c r="D142" s="168" t="s">
        <v>250</v>
      </c>
      <c r="E142" s="169"/>
      <c r="F142" s="251" t="s">
        <v>1020</v>
      </c>
      <c r="G142" s="252"/>
      <c r="H142" s="252"/>
      <c r="I142" s="252"/>
      <c r="J142" s="170" t="s">
        <v>558</v>
      </c>
      <c r="K142" s="177">
        <v>0</v>
      </c>
      <c r="L142" s="253">
        <v>0</v>
      </c>
      <c r="M142" s="252"/>
      <c r="N142" s="254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230</v>
      </c>
      <c r="AT142" s="14" t="s">
        <v>250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220</v>
      </c>
      <c r="BM142" s="14" t="s">
        <v>243</v>
      </c>
    </row>
    <row r="143" spans="2:65" s="10" customFormat="1" ht="29.85" customHeight="1" x14ac:dyDescent="0.3">
      <c r="B143" s="150"/>
      <c r="C143" s="151"/>
      <c r="D143" s="160" t="s">
        <v>1004</v>
      </c>
      <c r="E143" s="160"/>
      <c r="F143" s="160"/>
      <c r="G143" s="160"/>
      <c r="H143" s="160"/>
      <c r="I143" s="160"/>
      <c r="J143" s="160"/>
      <c r="K143" s="160"/>
      <c r="L143" s="160"/>
      <c r="M143" s="160"/>
      <c r="N143" s="242">
        <f>BK143</f>
        <v>0</v>
      </c>
      <c r="O143" s="243"/>
      <c r="P143" s="243"/>
      <c r="Q143" s="243"/>
      <c r="R143" s="153"/>
      <c r="T143" s="154"/>
      <c r="U143" s="151"/>
      <c r="V143" s="151"/>
      <c r="W143" s="155">
        <f>SUM(W144:W170)</f>
        <v>0</v>
      </c>
      <c r="X143" s="151"/>
      <c r="Y143" s="155">
        <f>SUM(Y144:Y170)</f>
        <v>0</v>
      </c>
      <c r="Z143" s="151"/>
      <c r="AA143" s="156">
        <f>SUM(AA144:AA170)</f>
        <v>0</v>
      </c>
      <c r="AR143" s="157" t="s">
        <v>76</v>
      </c>
      <c r="AT143" s="158" t="s">
        <v>68</v>
      </c>
      <c r="AU143" s="158" t="s">
        <v>76</v>
      </c>
      <c r="AY143" s="157" t="s">
        <v>216</v>
      </c>
      <c r="BK143" s="159">
        <f>SUM(BK144:BK170)</f>
        <v>0</v>
      </c>
    </row>
    <row r="144" spans="2:65" s="1" customFormat="1" ht="22.5" customHeight="1" x14ac:dyDescent="0.3">
      <c r="B144" s="132"/>
      <c r="C144" s="168" t="s">
        <v>247</v>
      </c>
      <c r="D144" s="168" t="s">
        <v>250</v>
      </c>
      <c r="E144" s="169"/>
      <c r="F144" s="251" t="s">
        <v>1021</v>
      </c>
      <c r="G144" s="252"/>
      <c r="H144" s="252"/>
      <c r="I144" s="252"/>
      <c r="J144" s="170" t="s">
        <v>369</v>
      </c>
      <c r="K144" s="171">
        <v>60</v>
      </c>
      <c r="L144" s="253">
        <v>0</v>
      </c>
      <c r="M144" s="252"/>
      <c r="N144" s="254">
        <f t="shared" ref="N144:N170" si="15">ROUND(L144*K144,2)</f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ref="W144:W170" si="16">V144*K144</f>
        <v>0</v>
      </c>
      <c r="X144" s="166">
        <v>0</v>
      </c>
      <c r="Y144" s="166">
        <f t="shared" ref="Y144:Y170" si="17">X144*K144</f>
        <v>0</v>
      </c>
      <c r="Z144" s="166">
        <v>0</v>
      </c>
      <c r="AA144" s="167">
        <f t="shared" ref="AA144:AA170" si="18">Z144*K144</f>
        <v>0</v>
      </c>
      <c r="AR144" s="14" t="s">
        <v>230</v>
      </c>
      <c r="AT144" s="14" t="s">
        <v>250</v>
      </c>
      <c r="AU144" s="14" t="s">
        <v>80</v>
      </c>
      <c r="AY144" s="14" t="s">
        <v>216</v>
      </c>
      <c r="BE144" s="110">
        <f t="shared" ref="BE144:BE170" si="19">IF(U144="základná",N144,0)</f>
        <v>0</v>
      </c>
      <c r="BF144" s="110">
        <f t="shared" ref="BF144:BF170" si="20">IF(U144="znížená",N144,0)</f>
        <v>0</v>
      </c>
      <c r="BG144" s="110">
        <f t="shared" ref="BG144:BG170" si="21">IF(U144="zákl. prenesená",N144,0)</f>
        <v>0</v>
      </c>
      <c r="BH144" s="110">
        <f t="shared" ref="BH144:BH170" si="22">IF(U144="zníž. prenesená",N144,0)</f>
        <v>0</v>
      </c>
      <c r="BI144" s="110">
        <f t="shared" ref="BI144:BI170" si="23">IF(U144="nulová",N144,0)</f>
        <v>0</v>
      </c>
      <c r="BJ144" s="14" t="s">
        <v>80</v>
      </c>
      <c r="BK144" s="110">
        <f t="shared" ref="BK144:BK170" si="24">ROUND(L144*K144,2)</f>
        <v>0</v>
      </c>
      <c r="BL144" s="14" t="s">
        <v>220</v>
      </c>
      <c r="BM144" s="14" t="s">
        <v>247</v>
      </c>
    </row>
    <row r="145" spans="2:65" s="1" customFormat="1" ht="31.5" customHeight="1" x14ac:dyDescent="0.3">
      <c r="B145" s="132"/>
      <c r="C145" s="168" t="s">
        <v>249</v>
      </c>
      <c r="D145" s="168" t="s">
        <v>250</v>
      </c>
      <c r="E145" s="169"/>
      <c r="F145" s="251" t="s">
        <v>1022</v>
      </c>
      <c r="G145" s="252"/>
      <c r="H145" s="252"/>
      <c r="I145" s="252"/>
      <c r="J145" s="170" t="s">
        <v>369</v>
      </c>
      <c r="K145" s="171">
        <v>150</v>
      </c>
      <c r="L145" s="253">
        <v>0</v>
      </c>
      <c r="M145" s="252"/>
      <c r="N145" s="254">
        <f t="shared" si="1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16"/>
        <v>0</v>
      </c>
      <c r="X145" s="166">
        <v>0</v>
      </c>
      <c r="Y145" s="166">
        <f t="shared" si="17"/>
        <v>0</v>
      </c>
      <c r="Z145" s="166">
        <v>0</v>
      </c>
      <c r="AA145" s="167">
        <f t="shared" si="18"/>
        <v>0</v>
      </c>
      <c r="AR145" s="14" t="s">
        <v>230</v>
      </c>
      <c r="AT145" s="14" t="s">
        <v>250</v>
      </c>
      <c r="AU145" s="14" t="s">
        <v>80</v>
      </c>
      <c r="AY145" s="14" t="s">
        <v>216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80</v>
      </c>
      <c r="BK145" s="110">
        <f t="shared" si="24"/>
        <v>0</v>
      </c>
      <c r="BL145" s="14" t="s">
        <v>220</v>
      </c>
      <c r="BM145" s="14" t="s">
        <v>249</v>
      </c>
    </row>
    <row r="146" spans="2:65" s="1" customFormat="1" ht="22.5" customHeight="1" x14ac:dyDescent="0.3">
      <c r="B146" s="132"/>
      <c r="C146" s="168" t="s">
        <v>252</v>
      </c>
      <c r="D146" s="168" t="s">
        <v>250</v>
      </c>
      <c r="E146" s="169"/>
      <c r="F146" s="251" t="s">
        <v>986</v>
      </c>
      <c r="G146" s="252"/>
      <c r="H146" s="252"/>
      <c r="I146" s="252"/>
      <c r="J146" s="170" t="s">
        <v>297</v>
      </c>
      <c r="K146" s="171">
        <v>6</v>
      </c>
      <c r="L146" s="253">
        <v>0</v>
      </c>
      <c r="M146" s="252"/>
      <c r="N146" s="254">
        <f t="shared" si="1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16"/>
        <v>0</v>
      </c>
      <c r="X146" s="166">
        <v>0</v>
      </c>
      <c r="Y146" s="166">
        <f t="shared" si="17"/>
        <v>0</v>
      </c>
      <c r="Z146" s="166">
        <v>0</v>
      </c>
      <c r="AA146" s="167">
        <f t="shared" si="18"/>
        <v>0</v>
      </c>
      <c r="AR146" s="14" t="s">
        <v>230</v>
      </c>
      <c r="AT146" s="14" t="s">
        <v>250</v>
      </c>
      <c r="AU146" s="14" t="s">
        <v>80</v>
      </c>
      <c r="AY146" s="14" t="s">
        <v>216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80</v>
      </c>
      <c r="BK146" s="110">
        <f t="shared" si="24"/>
        <v>0</v>
      </c>
      <c r="BL146" s="14" t="s">
        <v>220</v>
      </c>
      <c r="BM146" s="14" t="s">
        <v>252</v>
      </c>
    </row>
    <row r="147" spans="2:65" s="1" customFormat="1" ht="22.5" customHeight="1" x14ac:dyDescent="0.3">
      <c r="B147" s="132"/>
      <c r="C147" s="168" t="s">
        <v>254</v>
      </c>
      <c r="D147" s="168" t="s">
        <v>250</v>
      </c>
      <c r="E147" s="169"/>
      <c r="F147" s="251" t="s">
        <v>1023</v>
      </c>
      <c r="G147" s="252"/>
      <c r="H147" s="252"/>
      <c r="I147" s="252"/>
      <c r="J147" s="170" t="s">
        <v>369</v>
      </c>
      <c r="K147" s="171">
        <v>82.5</v>
      </c>
      <c r="L147" s="253">
        <v>0</v>
      </c>
      <c r="M147" s="252"/>
      <c r="N147" s="254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230</v>
      </c>
      <c r="AT147" s="14" t="s">
        <v>250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220</v>
      </c>
      <c r="BM147" s="14" t="s">
        <v>254</v>
      </c>
    </row>
    <row r="148" spans="2:65" s="1" customFormat="1" ht="22.5" customHeight="1" x14ac:dyDescent="0.3">
      <c r="B148" s="132"/>
      <c r="C148" s="168" t="s">
        <v>8</v>
      </c>
      <c r="D148" s="168" t="s">
        <v>250</v>
      </c>
      <c r="E148" s="169"/>
      <c r="F148" s="251" t="s">
        <v>1024</v>
      </c>
      <c r="G148" s="252"/>
      <c r="H148" s="252"/>
      <c r="I148" s="252"/>
      <c r="J148" s="170" t="s">
        <v>369</v>
      </c>
      <c r="K148" s="171">
        <v>30</v>
      </c>
      <c r="L148" s="253">
        <v>0</v>
      </c>
      <c r="M148" s="252"/>
      <c r="N148" s="254">
        <f t="shared" si="1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4" t="s">
        <v>230</v>
      </c>
      <c r="AT148" s="14" t="s">
        <v>250</v>
      </c>
      <c r="AU148" s="14" t="s">
        <v>80</v>
      </c>
      <c r="AY148" s="14" t="s">
        <v>216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80</v>
      </c>
      <c r="BK148" s="110">
        <f t="shared" si="24"/>
        <v>0</v>
      </c>
      <c r="BL148" s="14" t="s">
        <v>220</v>
      </c>
      <c r="BM148" s="14" t="s">
        <v>8</v>
      </c>
    </row>
    <row r="149" spans="2:65" s="1" customFormat="1" ht="22.5" customHeight="1" x14ac:dyDescent="0.3">
      <c r="B149" s="132"/>
      <c r="C149" s="168" t="s">
        <v>257</v>
      </c>
      <c r="D149" s="168" t="s">
        <v>250</v>
      </c>
      <c r="E149" s="169"/>
      <c r="F149" s="251" t="s">
        <v>1025</v>
      </c>
      <c r="G149" s="252"/>
      <c r="H149" s="252"/>
      <c r="I149" s="252"/>
      <c r="J149" s="170" t="s">
        <v>369</v>
      </c>
      <c r="K149" s="171">
        <v>90</v>
      </c>
      <c r="L149" s="253">
        <v>0</v>
      </c>
      <c r="M149" s="252"/>
      <c r="N149" s="254">
        <f t="shared" si="1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4" t="s">
        <v>230</v>
      </c>
      <c r="AT149" s="14" t="s">
        <v>250</v>
      </c>
      <c r="AU149" s="14" t="s">
        <v>80</v>
      </c>
      <c r="AY149" s="14" t="s">
        <v>216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80</v>
      </c>
      <c r="BK149" s="110">
        <f t="shared" si="24"/>
        <v>0</v>
      </c>
      <c r="BL149" s="14" t="s">
        <v>220</v>
      </c>
      <c r="BM149" s="14" t="s">
        <v>257</v>
      </c>
    </row>
    <row r="150" spans="2:65" s="1" customFormat="1" ht="22.5" customHeight="1" x14ac:dyDescent="0.3">
      <c r="B150" s="132"/>
      <c r="C150" s="168" t="s">
        <v>260</v>
      </c>
      <c r="D150" s="168" t="s">
        <v>250</v>
      </c>
      <c r="E150" s="169"/>
      <c r="F150" s="251" t="s">
        <v>1026</v>
      </c>
      <c r="G150" s="252"/>
      <c r="H150" s="252"/>
      <c r="I150" s="252"/>
      <c r="J150" s="170" t="s">
        <v>369</v>
      </c>
      <c r="K150" s="171">
        <v>37.5</v>
      </c>
      <c r="L150" s="253">
        <v>0</v>
      </c>
      <c r="M150" s="252"/>
      <c r="N150" s="254">
        <f t="shared" si="1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230</v>
      </c>
      <c r="AT150" s="14" t="s">
        <v>250</v>
      </c>
      <c r="AU150" s="14" t="s">
        <v>80</v>
      </c>
      <c r="AY150" s="14" t="s">
        <v>216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80</v>
      </c>
      <c r="BK150" s="110">
        <f t="shared" si="24"/>
        <v>0</v>
      </c>
      <c r="BL150" s="14" t="s">
        <v>220</v>
      </c>
      <c r="BM150" s="14" t="s">
        <v>260</v>
      </c>
    </row>
    <row r="151" spans="2:65" s="1" customFormat="1" ht="22.5" customHeight="1" x14ac:dyDescent="0.3">
      <c r="B151" s="132"/>
      <c r="C151" s="168" t="s">
        <v>264</v>
      </c>
      <c r="D151" s="168" t="s">
        <v>250</v>
      </c>
      <c r="E151" s="169"/>
      <c r="F151" s="251" t="s">
        <v>1027</v>
      </c>
      <c r="G151" s="252"/>
      <c r="H151" s="252"/>
      <c r="I151" s="252"/>
      <c r="J151" s="170" t="s">
        <v>369</v>
      </c>
      <c r="K151" s="171">
        <v>37.5</v>
      </c>
      <c r="L151" s="253">
        <v>0</v>
      </c>
      <c r="M151" s="252"/>
      <c r="N151" s="254">
        <f t="shared" si="1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230</v>
      </c>
      <c r="AT151" s="14" t="s">
        <v>250</v>
      </c>
      <c r="AU151" s="14" t="s">
        <v>80</v>
      </c>
      <c r="AY151" s="14" t="s">
        <v>216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80</v>
      </c>
      <c r="BK151" s="110">
        <f t="shared" si="24"/>
        <v>0</v>
      </c>
      <c r="BL151" s="14" t="s">
        <v>220</v>
      </c>
      <c r="BM151" s="14" t="s">
        <v>264</v>
      </c>
    </row>
    <row r="152" spans="2:65" s="1" customFormat="1" ht="22.5" customHeight="1" x14ac:dyDescent="0.3">
      <c r="B152" s="132"/>
      <c r="C152" s="168" t="s">
        <v>267</v>
      </c>
      <c r="D152" s="168" t="s">
        <v>250</v>
      </c>
      <c r="E152" s="169"/>
      <c r="F152" s="251" t="s">
        <v>1028</v>
      </c>
      <c r="G152" s="252"/>
      <c r="H152" s="252"/>
      <c r="I152" s="252"/>
      <c r="J152" s="170" t="s">
        <v>297</v>
      </c>
      <c r="K152" s="171">
        <v>7</v>
      </c>
      <c r="L152" s="253">
        <v>0</v>
      </c>
      <c r="M152" s="252"/>
      <c r="N152" s="254">
        <f t="shared" si="1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16"/>
        <v>0</v>
      </c>
      <c r="X152" s="166">
        <v>0</v>
      </c>
      <c r="Y152" s="166">
        <f t="shared" si="17"/>
        <v>0</v>
      </c>
      <c r="Z152" s="166">
        <v>0</v>
      </c>
      <c r="AA152" s="167">
        <f t="shared" si="18"/>
        <v>0</v>
      </c>
      <c r="AR152" s="14" t="s">
        <v>230</v>
      </c>
      <c r="AT152" s="14" t="s">
        <v>250</v>
      </c>
      <c r="AU152" s="14" t="s">
        <v>80</v>
      </c>
      <c r="AY152" s="14" t="s">
        <v>216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80</v>
      </c>
      <c r="BK152" s="110">
        <f t="shared" si="24"/>
        <v>0</v>
      </c>
      <c r="BL152" s="14" t="s">
        <v>220</v>
      </c>
      <c r="BM152" s="14" t="s">
        <v>267</v>
      </c>
    </row>
    <row r="153" spans="2:65" s="1" customFormat="1" ht="22.5" customHeight="1" x14ac:dyDescent="0.3">
      <c r="B153" s="132"/>
      <c r="C153" s="168" t="s">
        <v>270</v>
      </c>
      <c r="D153" s="168" t="s">
        <v>250</v>
      </c>
      <c r="E153" s="169"/>
      <c r="F153" s="251" t="s">
        <v>1029</v>
      </c>
      <c r="G153" s="252"/>
      <c r="H153" s="252"/>
      <c r="I153" s="252"/>
      <c r="J153" s="170" t="s">
        <v>297</v>
      </c>
      <c r="K153" s="171">
        <v>1</v>
      </c>
      <c r="L153" s="253">
        <v>0</v>
      </c>
      <c r="M153" s="252"/>
      <c r="N153" s="254">
        <f t="shared" si="1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16"/>
        <v>0</v>
      </c>
      <c r="X153" s="166">
        <v>0</v>
      </c>
      <c r="Y153" s="166">
        <f t="shared" si="17"/>
        <v>0</v>
      </c>
      <c r="Z153" s="166">
        <v>0</v>
      </c>
      <c r="AA153" s="167">
        <f t="shared" si="18"/>
        <v>0</v>
      </c>
      <c r="AR153" s="14" t="s">
        <v>230</v>
      </c>
      <c r="AT153" s="14" t="s">
        <v>250</v>
      </c>
      <c r="AU153" s="14" t="s">
        <v>80</v>
      </c>
      <c r="AY153" s="14" t="s">
        <v>216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80</v>
      </c>
      <c r="BK153" s="110">
        <f t="shared" si="24"/>
        <v>0</v>
      </c>
      <c r="BL153" s="14" t="s">
        <v>220</v>
      </c>
      <c r="BM153" s="14" t="s">
        <v>270</v>
      </c>
    </row>
    <row r="154" spans="2:65" s="1" customFormat="1" ht="22.5" customHeight="1" x14ac:dyDescent="0.3">
      <c r="B154" s="132"/>
      <c r="C154" s="168" t="s">
        <v>272</v>
      </c>
      <c r="D154" s="168" t="s">
        <v>250</v>
      </c>
      <c r="E154" s="169"/>
      <c r="F154" s="251" t="s">
        <v>1024</v>
      </c>
      <c r="G154" s="252"/>
      <c r="H154" s="252"/>
      <c r="I154" s="252"/>
      <c r="J154" s="170" t="s">
        <v>369</v>
      </c>
      <c r="K154" s="171">
        <v>120</v>
      </c>
      <c r="L154" s="253">
        <v>0</v>
      </c>
      <c r="M154" s="252"/>
      <c r="N154" s="254">
        <f t="shared" si="1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16"/>
        <v>0</v>
      </c>
      <c r="X154" s="166">
        <v>0</v>
      </c>
      <c r="Y154" s="166">
        <f t="shared" si="17"/>
        <v>0</v>
      </c>
      <c r="Z154" s="166">
        <v>0</v>
      </c>
      <c r="AA154" s="167">
        <f t="shared" si="18"/>
        <v>0</v>
      </c>
      <c r="AR154" s="14" t="s">
        <v>230</v>
      </c>
      <c r="AT154" s="14" t="s">
        <v>250</v>
      </c>
      <c r="AU154" s="14" t="s">
        <v>80</v>
      </c>
      <c r="AY154" s="14" t="s">
        <v>216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80</v>
      </c>
      <c r="BK154" s="110">
        <f t="shared" si="24"/>
        <v>0</v>
      </c>
      <c r="BL154" s="14" t="s">
        <v>220</v>
      </c>
      <c r="BM154" s="14" t="s">
        <v>272</v>
      </c>
    </row>
    <row r="155" spans="2:65" s="1" customFormat="1" ht="22.5" customHeight="1" x14ac:dyDescent="0.3">
      <c r="B155" s="132"/>
      <c r="C155" s="168" t="s">
        <v>274</v>
      </c>
      <c r="D155" s="168" t="s">
        <v>250</v>
      </c>
      <c r="E155" s="169"/>
      <c r="F155" s="251" t="s">
        <v>992</v>
      </c>
      <c r="G155" s="252"/>
      <c r="H155" s="252"/>
      <c r="I155" s="252"/>
      <c r="J155" s="170" t="s">
        <v>369</v>
      </c>
      <c r="K155" s="171">
        <v>7.5</v>
      </c>
      <c r="L155" s="253">
        <v>0</v>
      </c>
      <c r="M155" s="252"/>
      <c r="N155" s="254">
        <f t="shared" si="1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16"/>
        <v>0</v>
      </c>
      <c r="X155" s="166">
        <v>0</v>
      </c>
      <c r="Y155" s="166">
        <f t="shared" si="17"/>
        <v>0</v>
      </c>
      <c r="Z155" s="166">
        <v>0</v>
      </c>
      <c r="AA155" s="167">
        <f t="shared" si="18"/>
        <v>0</v>
      </c>
      <c r="AR155" s="14" t="s">
        <v>230</v>
      </c>
      <c r="AT155" s="14" t="s">
        <v>250</v>
      </c>
      <c r="AU155" s="14" t="s">
        <v>80</v>
      </c>
      <c r="AY155" s="14" t="s">
        <v>216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80</v>
      </c>
      <c r="BK155" s="110">
        <f t="shared" si="24"/>
        <v>0</v>
      </c>
      <c r="BL155" s="14" t="s">
        <v>220</v>
      </c>
      <c r="BM155" s="14" t="s">
        <v>274</v>
      </c>
    </row>
    <row r="156" spans="2:65" s="1" customFormat="1" ht="22.5" customHeight="1" x14ac:dyDescent="0.3">
      <c r="B156" s="132"/>
      <c r="C156" s="168" t="s">
        <v>276</v>
      </c>
      <c r="D156" s="168" t="s">
        <v>250</v>
      </c>
      <c r="E156" s="169"/>
      <c r="F156" s="251" t="s">
        <v>1030</v>
      </c>
      <c r="G156" s="252"/>
      <c r="H156" s="252"/>
      <c r="I156" s="252"/>
      <c r="J156" s="170" t="s">
        <v>297</v>
      </c>
      <c r="K156" s="171">
        <v>1</v>
      </c>
      <c r="L156" s="253">
        <v>0</v>
      </c>
      <c r="M156" s="252"/>
      <c r="N156" s="254">
        <f t="shared" si="1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16"/>
        <v>0</v>
      </c>
      <c r="X156" s="166">
        <v>0</v>
      </c>
      <c r="Y156" s="166">
        <f t="shared" si="17"/>
        <v>0</v>
      </c>
      <c r="Z156" s="166">
        <v>0</v>
      </c>
      <c r="AA156" s="167">
        <f t="shared" si="18"/>
        <v>0</v>
      </c>
      <c r="AR156" s="14" t="s">
        <v>230</v>
      </c>
      <c r="AT156" s="14" t="s">
        <v>250</v>
      </c>
      <c r="AU156" s="14" t="s">
        <v>80</v>
      </c>
      <c r="AY156" s="14" t="s">
        <v>216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80</v>
      </c>
      <c r="BK156" s="110">
        <f t="shared" si="24"/>
        <v>0</v>
      </c>
      <c r="BL156" s="14" t="s">
        <v>220</v>
      </c>
      <c r="BM156" s="14" t="s">
        <v>276</v>
      </c>
    </row>
    <row r="157" spans="2:65" s="1" customFormat="1" ht="22.5" customHeight="1" x14ac:dyDescent="0.3">
      <c r="B157" s="132"/>
      <c r="C157" s="168" t="s">
        <v>278</v>
      </c>
      <c r="D157" s="168" t="s">
        <v>250</v>
      </c>
      <c r="E157" s="169"/>
      <c r="F157" s="251" t="s">
        <v>1031</v>
      </c>
      <c r="G157" s="252"/>
      <c r="H157" s="252"/>
      <c r="I157" s="252"/>
      <c r="J157" s="170" t="s">
        <v>297</v>
      </c>
      <c r="K157" s="171">
        <v>1</v>
      </c>
      <c r="L157" s="253">
        <v>0</v>
      </c>
      <c r="M157" s="252"/>
      <c r="N157" s="254">
        <f t="shared" si="15"/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4" t="s">
        <v>230</v>
      </c>
      <c r="AT157" s="14" t="s">
        <v>250</v>
      </c>
      <c r="AU157" s="14" t="s">
        <v>80</v>
      </c>
      <c r="AY157" s="14" t="s">
        <v>216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80</v>
      </c>
      <c r="BK157" s="110">
        <f t="shared" si="24"/>
        <v>0</v>
      </c>
      <c r="BL157" s="14" t="s">
        <v>220</v>
      </c>
      <c r="BM157" s="14" t="s">
        <v>278</v>
      </c>
    </row>
    <row r="158" spans="2:65" s="1" customFormat="1" ht="22.5" customHeight="1" x14ac:dyDescent="0.3">
      <c r="B158" s="132"/>
      <c r="C158" s="168" t="s">
        <v>280</v>
      </c>
      <c r="D158" s="168" t="s">
        <v>250</v>
      </c>
      <c r="E158" s="169"/>
      <c r="F158" s="251" t="s">
        <v>1032</v>
      </c>
      <c r="G158" s="252"/>
      <c r="H158" s="252"/>
      <c r="I158" s="252"/>
      <c r="J158" s="170" t="s">
        <v>297</v>
      </c>
      <c r="K158" s="171">
        <v>2</v>
      </c>
      <c r="L158" s="253">
        <v>0</v>
      </c>
      <c r="M158" s="252"/>
      <c r="N158" s="254">
        <f t="shared" si="15"/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4" t="s">
        <v>230</v>
      </c>
      <c r="AT158" s="14" t="s">
        <v>250</v>
      </c>
      <c r="AU158" s="14" t="s">
        <v>80</v>
      </c>
      <c r="AY158" s="14" t="s">
        <v>216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80</v>
      </c>
      <c r="BK158" s="110">
        <f t="shared" si="24"/>
        <v>0</v>
      </c>
      <c r="BL158" s="14" t="s">
        <v>220</v>
      </c>
      <c r="BM158" s="14" t="s">
        <v>280</v>
      </c>
    </row>
    <row r="159" spans="2:65" s="1" customFormat="1" ht="22.5" customHeight="1" x14ac:dyDescent="0.3">
      <c r="B159" s="132"/>
      <c r="C159" s="168" t="s">
        <v>282</v>
      </c>
      <c r="D159" s="168" t="s">
        <v>250</v>
      </c>
      <c r="E159" s="169"/>
      <c r="F159" s="251" t="s">
        <v>1033</v>
      </c>
      <c r="G159" s="252"/>
      <c r="H159" s="252"/>
      <c r="I159" s="252"/>
      <c r="J159" s="170" t="s">
        <v>297</v>
      </c>
      <c r="K159" s="171">
        <v>1</v>
      </c>
      <c r="L159" s="253">
        <v>0</v>
      </c>
      <c r="M159" s="252"/>
      <c r="N159" s="254">
        <f t="shared" si="1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16"/>
        <v>0</v>
      </c>
      <c r="X159" s="166">
        <v>0</v>
      </c>
      <c r="Y159" s="166">
        <f t="shared" si="17"/>
        <v>0</v>
      </c>
      <c r="Z159" s="166">
        <v>0</v>
      </c>
      <c r="AA159" s="167">
        <f t="shared" si="18"/>
        <v>0</v>
      </c>
      <c r="AR159" s="14" t="s">
        <v>230</v>
      </c>
      <c r="AT159" s="14" t="s">
        <v>250</v>
      </c>
      <c r="AU159" s="14" t="s">
        <v>80</v>
      </c>
      <c r="AY159" s="14" t="s">
        <v>216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80</v>
      </c>
      <c r="BK159" s="110">
        <f t="shared" si="24"/>
        <v>0</v>
      </c>
      <c r="BL159" s="14" t="s">
        <v>220</v>
      </c>
      <c r="BM159" s="14" t="s">
        <v>282</v>
      </c>
    </row>
    <row r="160" spans="2:65" s="1" customFormat="1" ht="22.5" customHeight="1" x14ac:dyDescent="0.3">
      <c r="B160" s="132"/>
      <c r="C160" s="168" t="s">
        <v>284</v>
      </c>
      <c r="D160" s="168" t="s">
        <v>250</v>
      </c>
      <c r="E160" s="169"/>
      <c r="F160" s="251" t="s">
        <v>1034</v>
      </c>
      <c r="G160" s="252"/>
      <c r="H160" s="252"/>
      <c r="I160" s="252"/>
      <c r="J160" s="170" t="s">
        <v>297</v>
      </c>
      <c r="K160" s="171">
        <v>1</v>
      </c>
      <c r="L160" s="253">
        <v>0</v>
      </c>
      <c r="M160" s="252"/>
      <c r="N160" s="254">
        <f t="shared" si="15"/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 t="shared" si="16"/>
        <v>0</v>
      </c>
      <c r="X160" s="166">
        <v>0</v>
      </c>
      <c r="Y160" s="166">
        <f t="shared" si="17"/>
        <v>0</v>
      </c>
      <c r="Z160" s="166">
        <v>0</v>
      </c>
      <c r="AA160" s="167">
        <f t="shared" si="18"/>
        <v>0</v>
      </c>
      <c r="AR160" s="14" t="s">
        <v>230</v>
      </c>
      <c r="AT160" s="14" t="s">
        <v>250</v>
      </c>
      <c r="AU160" s="14" t="s">
        <v>80</v>
      </c>
      <c r="AY160" s="14" t="s">
        <v>216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80</v>
      </c>
      <c r="BK160" s="110">
        <f t="shared" si="24"/>
        <v>0</v>
      </c>
      <c r="BL160" s="14" t="s">
        <v>220</v>
      </c>
      <c r="BM160" s="14" t="s">
        <v>284</v>
      </c>
    </row>
    <row r="161" spans="2:65" s="1" customFormat="1" ht="22.5" customHeight="1" x14ac:dyDescent="0.3">
      <c r="B161" s="132"/>
      <c r="C161" s="168" t="s">
        <v>286</v>
      </c>
      <c r="D161" s="168" t="s">
        <v>250</v>
      </c>
      <c r="E161" s="169"/>
      <c r="F161" s="251" t="s">
        <v>1035</v>
      </c>
      <c r="G161" s="252"/>
      <c r="H161" s="252"/>
      <c r="I161" s="252"/>
      <c r="J161" s="170" t="s">
        <v>297</v>
      </c>
      <c r="K161" s="171">
        <v>1</v>
      </c>
      <c r="L161" s="253">
        <v>0</v>
      </c>
      <c r="M161" s="252"/>
      <c r="N161" s="254">
        <f t="shared" si="15"/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si="16"/>
        <v>0</v>
      </c>
      <c r="X161" s="166">
        <v>0</v>
      </c>
      <c r="Y161" s="166">
        <f t="shared" si="17"/>
        <v>0</v>
      </c>
      <c r="Z161" s="166">
        <v>0</v>
      </c>
      <c r="AA161" s="167">
        <f t="shared" si="18"/>
        <v>0</v>
      </c>
      <c r="AR161" s="14" t="s">
        <v>230</v>
      </c>
      <c r="AT161" s="14" t="s">
        <v>250</v>
      </c>
      <c r="AU161" s="14" t="s">
        <v>80</v>
      </c>
      <c r="AY161" s="14" t="s">
        <v>216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80</v>
      </c>
      <c r="BK161" s="110">
        <f t="shared" si="24"/>
        <v>0</v>
      </c>
      <c r="BL161" s="14" t="s">
        <v>220</v>
      </c>
      <c r="BM161" s="14" t="s">
        <v>286</v>
      </c>
    </row>
    <row r="162" spans="2:65" s="1" customFormat="1" ht="22.5" customHeight="1" x14ac:dyDescent="0.3">
      <c r="B162" s="132"/>
      <c r="C162" s="168" t="s">
        <v>289</v>
      </c>
      <c r="D162" s="168" t="s">
        <v>250</v>
      </c>
      <c r="E162" s="169"/>
      <c r="F162" s="251" t="s">
        <v>1027</v>
      </c>
      <c r="G162" s="252"/>
      <c r="H162" s="252"/>
      <c r="I162" s="252"/>
      <c r="J162" s="170" t="s">
        <v>369</v>
      </c>
      <c r="K162" s="171">
        <v>30</v>
      </c>
      <c r="L162" s="253">
        <v>0</v>
      </c>
      <c r="M162" s="252"/>
      <c r="N162" s="254">
        <f t="shared" si="1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16"/>
        <v>0</v>
      </c>
      <c r="X162" s="166">
        <v>0</v>
      </c>
      <c r="Y162" s="166">
        <f t="shared" si="17"/>
        <v>0</v>
      </c>
      <c r="Z162" s="166">
        <v>0</v>
      </c>
      <c r="AA162" s="167">
        <f t="shared" si="18"/>
        <v>0</v>
      </c>
      <c r="AR162" s="14" t="s">
        <v>230</v>
      </c>
      <c r="AT162" s="14" t="s">
        <v>250</v>
      </c>
      <c r="AU162" s="14" t="s">
        <v>80</v>
      </c>
      <c r="AY162" s="14" t="s">
        <v>216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80</v>
      </c>
      <c r="BK162" s="110">
        <f t="shared" si="24"/>
        <v>0</v>
      </c>
      <c r="BL162" s="14" t="s">
        <v>220</v>
      </c>
      <c r="BM162" s="14" t="s">
        <v>289</v>
      </c>
    </row>
    <row r="163" spans="2:65" s="1" customFormat="1" ht="22.5" customHeight="1" x14ac:dyDescent="0.3">
      <c r="B163" s="132"/>
      <c r="C163" s="168" t="s">
        <v>291</v>
      </c>
      <c r="D163" s="168" t="s">
        <v>250</v>
      </c>
      <c r="E163" s="169"/>
      <c r="F163" s="251" t="s">
        <v>1036</v>
      </c>
      <c r="G163" s="252"/>
      <c r="H163" s="252"/>
      <c r="I163" s="252"/>
      <c r="J163" s="170" t="s">
        <v>297</v>
      </c>
      <c r="K163" s="171">
        <v>1</v>
      </c>
      <c r="L163" s="253">
        <v>0</v>
      </c>
      <c r="M163" s="252"/>
      <c r="N163" s="254">
        <f t="shared" si="1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16"/>
        <v>0</v>
      </c>
      <c r="X163" s="166">
        <v>0</v>
      </c>
      <c r="Y163" s="166">
        <f t="shared" si="17"/>
        <v>0</v>
      </c>
      <c r="Z163" s="166">
        <v>0</v>
      </c>
      <c r="AA163" s="167">
        <f t="shared" si="18"/>
        <v>0</v>
      </c>
      <c r="AR163" s="14" t="s">
        <v>230</v>
      </c>
      <c r="AT163" s="14" t="s">
        <v>250</v>
      </c>
      <c r="AU163" s="14" t="s">
        <v>80</v>
      </c>
      <c r="AY163" s="14" t="s">
        <v>216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80</v>
      </c>
      <c r="BK163" s="110">
        <f t="shared" si="24"/>
        <v>0</v>
      </c>
      <c r="BL163" s="14" t="s">
        <v>220</v>
      </c>
      <c r="BM163" s="14" t="s">
        <v>291</v>
      </c>
    </row>
    <row r="164" spans="2:65" s="1" customFormat="1" ht="22.5" customHeight="1" x14ac:dyDescent="0.3">
      <c r="B164" s="132"/>
      <c r="C164" s="168" t="s">
        <v>293</v>
      </c>
      <c r="D164" s="168" t="s">
        <v>250</v>
      </c>
      <c r="E164" s="169"/>
      <c r="F164" s="251" t="s">
        <v>1037</v>
      </c>
      <c r="G164" s="252"/>
      <c r="H164" s="252"/>
      <c r="I164" s="252"/>
      <c r="J164" s="170" t="s">
        <v>369</v>
      </c>
      <c r="K164" s="171">
        <v>37.5</v>
      </c>
      <c r="L164" s="253">
        <v>0</v>
      </c>
      <c r="M164" s="252"/>
      <c r="N164" s="254">
        <f t="shared" si="1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16"/>
        <v>0</v>
      </c>
      <c r="X164" s="166">
        <v>0</v>
      </c>
      <c r="Y164" s="166">
        <f t="shared" si="17"/>
        <v>0</v>
      </c>
      <c r="Z164" s="166">
        <v>0</v>
      </c>
      <c r="AA164" s="167">
        <f t="shared" si="18"/>
        <v>0</v>
      </c>
      <c r="AR164" s="14" t="s">
        <v>230</v>
      </c>
      <c r="AT164" s="14" t="s">
        <v>250</v>
      </c>
      <c r="AU164" s="14" t="s">
        <v>80</v>
      </c>
      <c r="AY164" s="14" t="s">
        <v>216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80</v>
      </c>
      <c r="BK164" s="110">
        <f t="shared" si="24"/>
        <v>0</v>
      </c>
      <c r="BL164" s="14" t="s">
        <v>220</v>
      </c>
      <c r="BM164" s="14" t="s">
        <v>293</v>
      </c>
    </row>
    <row r="165" spans="2:65" s="1" customFormat="1" ht="22.5" customHeight="1" x14ac:dyDescent="0.3">
      <c r="B165" s="132"/>
      <c r="C165" s="168" t="s">
        <v>295</v>
      </c>
      <c r="D165" s="168" t="s">
        <v>250</v>
      </c>
      <c r="E165" s="169"/>
      <c r="F165" s="251" t="s">
        <v>986</v>
      </c>
      <c r="G165" s="252"/>
      <c r="H165" s="252"/>
      <c r="I165" s="252"/>
      <c r="J165" s="170" t="s">
        <v>297</v>
      </c>
      <c r="K165" s="171">
        <v>2</v>
      </c>
      <c r="L165" s="253">
        <v>0</v>
      </c>
      <c r="M165" s="252"/>
      <c r="N165" s="254">
        <f t="shared" si="1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16"/>
        <v>0</v>
      </c>
      <c r="X165" s="166">
        <v>0</v>
      </c>
      <c r="Y165" s="166">
        <f t="shared" si="17"/>
        <v>0</v>
      </c>
      <c r="Z165" s="166">
        <v>0</v>
      </c>
      <c r="AA165" s="167">
        <f t="shared" si="18"/>
        <v>0</v>
      </c>
      <c r="AR165" s="14" t="s">
        <v>230</v>
      </c>
      <c r="AT165" s="14" t="s">
        <v>250</v>
      </c>
      <c r="AU165" s="14" t="s">
        <v>80</v>
      </c>
      <c r="AY165" s="14" t="s">
        <v>216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80</v>
      </c>
      <c r="BK165" s="110">
        <f t="shared" si="24"/>
        <v>0</v>
      </c>
      <c r="BL165" s="14" t="s">
        <v>220</v>
      </c>
      <c r="BM165" s="14" t="s">
        <v>295</v>
      </c>
    </row>
    <row r="166" spans="2:65" s="1" customFormat="1" ht="22.5" customHeight="1" x14ac:dyDescent="0.3">
      <c r="B166" s="132"/>
      <c r="C166" s="168" t="s">
        <v>298</v>
      </c>
      <c r="D166" s="168" t="s">
        <v>250</v>
      </c>
      <c r="E166" s="169"/>
      <c r="F166" s="251" t="s">
        <v>1028</v>
      </c>
      <c r="G166" s="252"/>
      <c r="H166" s="252"/>
      <c r="I166" s="252"/>
      <c r="J166" s="170" t="s">
        <v>297</v>
      </c>
      <c r="K166" s="171">
        <v>2</v>
      </c>
      <c r="L166" s="253">
        <v>0</v>
      </c>
      <c r="M166" s="252"/>
      <c r="N166" s="254">
        <f t="shared" si="1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16"/>
        <v>0</v>
      </c>
      <c r="X166" s="166">
        <v>0</v>
      </c>
      <c r="Y166" s="166">
        <f t="shared" si="17"/>
        <v>0</v>
      </c>
      <c r="Z166" s="166">
        <v>0</v>
      </c>
      <c r="AA166" s="167">
        <f t="shared" si="18"/>
        <v>0</v>
      </c>
      <c r="AR166" s="14" t="s">
        <v>230</v>
      </c>
      <c r="AT166" s="14" t="s">
        <v>250</v>
      </c>
      <c r="AU166" s="14" t="s">
        <v>80</v>
      </c>
      <c r="AY166" s="14" t="s">
        <v>216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80</v>
      </c>
      <c r="BK166" s="110">
        <f t="shared" si="24"/>
        <v>0</v>
      </c>
      <c r="BL166" s="14" t="s">
        <v>220</v>
      </c>
      <c r="BM166" s="14" t="s">
        <v>298</v>
      </c>
    </row>
    <row r="167" spans="2:65" s="1" customFormat="1" ht="22.5" customHeight="1" x14ac:dyDescent="0.3">
      <c r="B167" s="132"/>
      <c r="C167" s="168" t="s">
        <v>300</v>
      </c>
      <c r="D167" s="168" t="s">
        <v>250</v>
      </c>
      <c r="E167" s="169"/>
      <c r="F167" s="251" t="s">
        <v>1024</v>
      </c>
      <c r="G167" s="252"/>
      <c r="H167" s="252"/>
      <c r="I167" s="252"/>
      <c r="J167" s="170" t="s">
        <v>369</v>
      </c>
      <c r="K167" s="171">
        <v>52.5</v>
      </c>
      <c r="L167" s="253">
        <v>0</v>
      </c>
      <c r="M167" s="252"/>
      <c r="N167" s="254">
        <f t="shared" si="1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16"/>
        <v>0</v>
      </c>
      <c r="X167" s="166">
        <v>0</v>
      </c>
      <c r="Y167" s="166">
        <f t="shared" si="17"/>
        <v>0</v>
      </c>
      <c r="Z167" s="166">
        <v>0</v>
      </c>
      <c r="AA167" s="167">
        <f t="shared" si="18"/>
        <v>0</v>
      </c>
      <c r="AR167" s="14" t="s">
        <v>230</v>
      </c>
      <c r="AT167" s="14" t="s">
        <v>250</v>
      </c>
      <c r="AU167" s="14" t="s">
        <v>80</v>
      </c>
      <c r="AY167" s="14" t="s">
        <v>216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80</v>
      </c>
      <c r="BK167" s="110">
        <f t="shared" si="24"/>
        <v>0</v>
      </c>
      <c r="BL167" s="14" t="s">
        <v>220</v>
      </c>
      <c r="BM167" s="14" t="s">
        <v>300</v>
      </c>
    </row>
    <row r="168" spans="2:65" s="1" customFormat="1" ht="22.5" customHeight="1" x14ac:dyDescent="0.3">
      <c r="B168" s="132"/>
      <c r="C168" s="168" t="s">
        <v>302</v>
      </c>
      <c r="D168" s="168" t="s">
        <v>250</v>
      </c>
      <c r="E168" s="169"/>
      <c r="F168" s="251" t="s">
        <v>992</v>
      </c>
      <c r="G168" s="252"/>
      <c r="H168" s="252"/>
      <c r="I168" s="252"/>
      <c r="J168" s="170" t="s">
        <v>369</v>
      </c>
      <c r="K168" s="171">
        <v>15</v>
      </c>
      <c r="L168" s="253">
        <v>0</v>
      </c>
      <c r="M168" s="252"/>
      <c r="N168" s="254">
        <f t="shared" si="1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16"/>
        <v>0</v>
      </c>
      <c r="X168" s="166">
        <v>0</v>
      </c>
      <c r="Y168" s="166">
        <f t="shared" si="17"/>
        <v>0</v>
      </c>
      <c r="Z168" s="166">
        <v>0</v>
      </c>
      <c r="AA168" s="167">
        <f t="shared" si="18"/>
        <v>0</v>
      </c>
      <c r="AR168" s="14" t="s">
        <v>230</v>
      </c>
      <c r="AT168" s="14" t="s">
        <v>250</v>
      </c>
      <c r="AU168" s="14" t="s">
        <v>80</v>
      </c>
      <c r="AY168" s="14" t="s">
        <v>216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4" t="s">
        <v>80</v>
      </c>
      <c r="BK168" s="110">
        <f t="shared" si="24"/>
        <v>0</v>
      </c>
      <c r="BL168" s="14" t="s">
        <v>220</v>
      </c>
      <c r="BM168" s="14" t="s">
        <v>302</v>
      </c>
    </row>
    <row r="169" spans="2:65" s="1" customFormat="1" ht="22.5" customHeight="1" x14ac:dyDescent="0.3">
      <c r="B169" s="132"/>
      <c r="C169" s="168" t="s">
        <v>304</v>
      </c>
      <c r="D169" s="168" t="s">
        <v>250</v>
      </c>
      <c r="E169" s="169"/>
      <c r="F169" s="251" t="s">
        <v>1038</v>
      </c>
      <c r="G169" s="252"/>
      <c r="H169" s="252"/>
      <c r="I169" s="252"/>
      <c r="J169" s="170" t="s">
        <v>297</v>
      </c>
      <c r="K169" s="171">
        <v>1</v>
      </c>
      <c r="L169" s="253">
        <v>0</v>
      </c>
      <c r="M169" s="252"/>
      <c r="N169" s="254">
        <f t="shared" si="15"/>
        <v>0</v>
      </c>
      <c r="O169" s="247"/>
      <c r="P169" s="247"/>
      <c r="Q169" s="247"/>
      <c r="R169" s="134"/>
      <c r="T169" s="165" t="s">
        <v>3</v>
      </c>
      <c r="U169" s="40" t="s">
        <v>36</v>
      </c>
      <c r="V169" s="32"/>
      <c r="W169" s="166">
        <f t="shared" si="16"/>
        <v>0</v>
      </c>
      <c r="X169" s="166">
        <v>0</v>
      </c>
      <c r="Y169" s="166">
        <f t="shared" si="17"/>
        <v>0</v>
      </c>
      <c r="Z169" s="166">
        <v>0</v>
      </c>
      <c r="AA169" s="167">
        <f t="shared" si="18"/>
        <v>0</v>
      </c>
      <c r="AR169" s="14" t="s">
        <v>230</v>
      </c>
      <c r="AT169" s="14" t="s">
        <v>250</v>
      </c>
      <c r="AU169" s="14" t="s">
        <v>80</v>
      </c>
      <c r="AY169" s="14" t="s">
        <v>216</v>
      </c>
      <c r="BE169" s="110">
        <f t="shared" si="19"/>
        <v>0</v>
      </c>
      <c r="BF169" s="110">
        <f t="shared" si="20"/>
        <v>0</v>
      </c>
      <c r="BG169" s="110">
        <f t="shared" si="21"/>
        <v>0</v>
      </c>
      <c r="BH169" s="110">
        <f t="shared" si="22"/>
        <v>0</v>
      </c>
      <c r="BI169" s="110">
        <f t="shared" si="23"/>
        <v>0</v>
      </c>
      <c r="BJ169" s="14" t="s">
        <v>80</v>
      </c>
      <c r="BK169" s="110">
        <f t="shared" si="24"/>
        <v>0</v>
      </c>
      <c r="BL169" s="14" t="s">
        <v>220</v>
      </c>
      <c r="BM169" s="14" t="s">
        <v>304</v>
      </c>
    </row>
    <row r="170" spans="2:65" s="1" customFormat="1" ht="22.5" customHeight="1" x14ac:dyDescent="0.3">
      <c r="B170" s="132"/>
      <c r="C170" s="168" t="s">
        <v>306</v>
      </c>
      <c r="D170" s="168" t="s">
        <v>250</v>
      </c>
      <c r="E170" s="169"/>
      <c r="F170" s="251" t="s">
        <v>1039</v>
      </c>
      <c r="G170" s="252"/>
      <c r="H170" s="252"/>
      <c r="I170" s="252"/>
      <c r="J170" s="170" t="s">
        <v>558</v>
      </c>
      <c r="K170" s="177">
        <v>0</v>
      </c>
      <c r="L170" s="253">
        <v>0</v>
      </c>
      <c r="M170" s="252"/>
      <c r="N170" s="254">
        <f t="shared" si="15"/>
        <v>0</v>
      </c>
      <c r="O170" s="247"/>
      <c r="P170" s="247"/>
      <c r="Q170" s="247"/>
      <c r="R170" s="134"/>
      <c r="T170" s="165" t="s">
        <v>3</v>
      </c>
      <c r="U170" s="40" t="s">
        <v>36</v>
      </c>
      <c r="V170" s="32"/>
      <c r="W170" s="166">
        <f t="shared" si="16"/>
        <v>0</v>
      </c>
      <c r="X170" s="166">
        <v>0</v>
      </c>
      <c r="Y170" s="166">
        <f t="shared" si="17"/>
        <v>0</v>
      </c>
      <c r="Z170" s="166">
        <v>0</v>
      </c>
      <c r="AA170" s="167">
        <f t="shared" si="18"/>
        <v>0</v>
      </c>
      <c r="AR170" s="14" t="s">
        <v>230</v>
      </c>
      <c r="AT170" s="14" t="s">
        <v>250</v>
      </c>
      <c r="AU170" s="14" t="s">
        <v>80</v>
      </c>
      <c r="AY170" s="14" t="s">
        <v>216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4" t="s">
        <v>80</v>
      </c>
      <c r="BK170" s="110">
        <f t="shared" si="24"/>
        <v>0</v>
      </c>
      <c r="BL170" s="14" t="s">
        <v>220</v>
      </c>
      <c r="BM170" s="14" t="s">
        <v>306</v>
      </c>
    </row>
    <row r="171" spans="2:65" s="10" customFormat="1" ht="29.85" customHeight="1" x14ac:dyDescent="0.3">
      <c r="B171" s="150"/>
      <c r="C171" s="151"/>
      <c r="D171" s="160" t="s">
        <v>878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42">
        <f>BK171</f>
        <v>0</v>
      </c>
      <c r="O171" s="243"/>
      <c r="P171" s="243"/>
      <c r="Q171" s="243"/>
      <c r="R171" s="153"/>
      <c r="T171" s="154"/>
      <c r="U171" s="151"/>
      <c r="V171" s="151"/>
      <c r="W171" s="155">
        <f>W172</f>
        <v>0</v>
      </c>
      <c r="X171" s="151"/>
      <c r="Y171" s="155">
        <f>Y172</f>
        <v>0</v>
      </c>
      <c r="Z171" s="151"/>
      <c r="AA171" s="156">
        <f>AA172</f>
        <v>0</v>
      </c>
      <c r="AR171" s="157" t="s">
        <v>84</v>
      </c>
      <c r="AT171" s="158" t="s">
        <v>68</v>
      </c>
      <c r="AU171" s="158" t="s">
        <v>76</v>
      </c>
      <c r="AY171" s="157" t="s">
        <v>216</v>
      </c>
      <c r="BK171" s="159">
        <f>BK172</f>
        <v>0</v>
      </c>
    </row>
    <row r="172" spans="2:65" s="1" customFormat="1" ht="31.5" customHeight="1" x14ac:dyDescent="0.3">
      <c r="B172" s="132"/>
      <c r="C172" s="161" t="s">
        <v>308</v>
      </c>
      <c r="D172" s="161" t="s">
        <v>217</v>
      </c>
      <c r="E172" s="162"/>
      <c r="F172" s="246" t="s">
        <v>1040</v>
      </c>
      <c r="G172" s="247"/>
      <c r="H172" s="247"/>
      <c r="I172" s="247"/>
      <c r="J172" s="163" t="s">
        <v>369</v>
      </c>
      <c r="K172" s="164">
        <v>307.5</v>
      </c>
      <c r="L172" s="233">
        <v>0</v>
      </c>
      <c r="M172" s="247"/>
      <c r="N172" s="248">
        <f>ROUND(L172*K172,2)</f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>V172*K172</f>
        <v>0</v>
      </c>
      <c r="X172" s="166">
        <v>0</v>
      </c>
      <c r="Y172" s="166">
        <f>X172*K172</f>
        <v>0</v>
      </c>
      <c r="Z172" s="166">
        <v>0</v>
      </c>
      <c r="AA172" s="167">
        <f>Z172*K172</f>
        <v>0</v>
      </c>
      <c r="AR172" s="14" t="s">
        <v>351</v>
      </c>
      <c r="AT172" s="14" t="s">
        <v>217</v>
      </c>
      <c r="AU172" s="14" t="s">
        <v>80</v>
      </c>
      <c r="AY172" s="14" t="s">
        <v>216</v>
      </c>
      <c r="BE172" s="110">
        <f>IF(U172="základná",N172,0)</f>
        <v>0</v>
      </c>
      <c r="BF172" s="110">
        <f>IF(U172="znížená",N172,0)</f>
        <v>0</v>
      </c>
      <c r="BG172" s="110">
        <f>IF(U172="zákl. prenesená",N172,0)</f>
        <v>0</v>
      </c>
      <c r="BH172" s="110">
        <f>IF(U172="zníž. prenesená",N172,0)</f>
        <v>0</v>
      </c>
      <c r="BI172" s="110">
        <f>IF(U172="nulová",N172,0)</f>
        <v>0</v>
      </c>
      <c r="BJ172" s="14" t="s">
        <v>80</v>
      </c>
      <c r="BK172" s="110">
        <f>ROUND(L172*K172,2)</f>
        <v>0</v>
      </c>
      <c r="BL172" s="14" t="s">
        <v>351</v>
      </c>
      <c r="BM172" s="14" t="s">
        <v>308</v>
      </c>
    </row>
    <row r="173" spans="2:65" s="10" customFormat="1" ht="29.85" customHeight="1" x14ac:dyDescent="0.3">
      <c r="B173" s="150"/>
      <c r="C173" s="151"/>
      <c r="D173" s="160" t="s">
        <v>1005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242">
        <f>BK173</f>
        <v>0</v>
      </c>
      <c r="O173" s="243"/>
      <c r="P173" s="243"/>
      <c r="Q173" s="243"/>
      <c r="R173" s="153"/>
      <c r="T173" s="154"/>
      <c r="U173" s="151"/>
      <c r="V173" s="151"/>
      <c r="W173" s="155">
        <f>SUM(W174:W201)</f>
        <v>0</v>
      </c>
      <c r="X173" s="151"/>
      <c r="Y173" s="155">
        <f>SUM(Y174:Y201)</f>
        <v>0</v>
      </c>
      <c r="Z173" s="151"/>
      <c r="AA173" s="156">
        <f>SUM(AA174:AA201)</f>
        <v>0</v>
      </c>
      <c r="AR173" s="157" t="s">
        <v>84</v>
      </c>
      <c r="AT173" s="158" t="s">
        <v>68</v>
      </c>
      <c r="AU173" s="158" t="s">
        <v>76</v>
      </c>
      <c r="AY173" s="157" t="s">
        <v>216</v>
      </c>
      <c r="BK173" s="159">
        <f>SUM(BK174:BK201)</f>
        <v>0</v>
      </c>
    </row>
    <row r="174" spans="2:65" s="1" customFormat="1" ht="44.25" customHeight="1" x14ac:dyDescent="0.3">
      <c r="B174" s="132"/>
      <c r="C174" s="161" t="s">
        <v>310</v>
      </c>
      <c r="D174" s="161" t="s">
        <v>217</v>
      </c>
      <c r="E174" s="162"/>
      <c r="F174" s="246" t="s">
        <v>1041</v>
      </c>
      <c r="G174" s="247"/>
      <c r="H174" s="247"/>
      <c r="I174" s="247"/>
      <c r="J174" s="163" t="s">
        <v>297</v>
      </c>
      <c r="K174" s="164">
        <v>8</v>
      </c>
      <c r="L174" s="233">
        <v>0</v>
      </c>
      <c r="M174" s="247"/>
      <c r="N174" s="248">
        <f t="shared" ref="N174:N201" si="25">ROUND(L174*K174,2)</f>
        <v>0</v>
      </c>
      <c r="O174" s="247"/>
      <c r="P174" s="247"/>
      <c r="Q174" s="247"/>
      <c r="R174" s="134"/>
      <c r="T174" s="165" t="s">
        <v>3</v>
      </c>
      <c r="U174" s="40" t="s">
        <v>36</v>
      </c>
      <c r="V174" s="32"/>
      <c r="W174" s="166">
        <f t="shared" ref="W174:W201" si="26">V174*K174</f>
        <v>0</v>
      </c>
      <c r="X174" s="166">
        <v>0</v>
      </c>
      <c r="Y174" s="166">
        <f t="shared" ref="Y174:Y201" si="27">X174*K174</f>
        <v>0</v>
      </c>
      <c r="Z174" s="166">
        <v>0</v>
      </c>
      <c r="AA174" s="167">
        <f t="shared" ref="AA174:AA201" si="28">Z174*K174</f>
        <v>0</v>
      </c>
      <c r="AR174" s="14" t="s">
        <v>351</v>
      </c>
      <c r="AT174" s="14" t="s">
        <v>217</v>
      </c>
      <c r="AU174" s="14" t="s">
        <v>80</v>
      </c>
      <c r="AY174" s="14" t="s">
        <v>216</v>
      </c>
      <c r="BE174" s="110">
        <f t="shared" ref="BE174:BE201" si="29">IF(U174="základná",N174,0)</f>
        <v>0</v>
      </c>
      <c r="BF174" s="110">
        <f t="shared" ref="BF174:BF201" si="30">IF(U174="znížená",N174,0)</f>
        <v>0</v>
      </c>
      <c r="BG174" s="110">
        <f t="shared" ref="BG174:BG201" si="31">IF(U174="zákl. prenesená",N174,0)</f>
        <v>0</v>
      </c>
      <c r="BH174" s="110">
        <f t="shared" ref="BH174:BH201" si="32">IF(U174="zníž. prenesená",N174,0)</f>
        <v>0</v>
      </c>
      <c r="BI174" s="110">
        <f t="shared" ref="BI174:BI201" si="33">IF(U174="nulová",N174,0)</f>
        <v>0</v>
      </c>
      <c r="BJ174" s="14" t="s">
        <v>80</v>
      </c>
      <c r="BK174" s="110">
        <f t="shared" ref="BK174:BK201" si="34">ROUND(L174*K174,2)</f>
        <v>0</v>
      </c>
      <c r="BL174" s="14" t="s">
        <v>351</v>
      </c>
      <c r="BM174" s="14" t="s">
        <v>310</v>
      </c>
    </row>
    <row r="175" spans="2:65" s="1" customFormat="1" ht="44.25" customHeight="1" x14ac:dyDescent="0.3">
      <c r="B175" s="132"/>
      <c r="C175" s="161" t="s">
        <v>312</v>
      </c>
      <c r="D175" s="161" t="s">
        <v>217</v>
      </c>
      <c r="E175" s="162"/>
      <c r="F175" s="246" t="s">
        <v>1042</v>
      </c>
      <c r="G175" s="247"/>
      <c r="H175" s="247"/>
      <c r="I175" s="247"/>
      <c r="J175" s="163" t="s">
        <v>297</v>
      </c>
      <c r="K175" s="164">
        <v>9</v>
      </c>
      <c r="L175" s="233">
        <v>0</v>
      </c>
      <c r="M175" s="247"/>
      <c r="N175" s="248">
        <f t="shared" si="25"/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 t="shared" si="26"/>
        <v>0</v>
      </c>
      <c r="X175" s="166">
        <v>0</v>
      </c>
      <c r="Y175" s="166">
        <f t="shared" si="27"/>
        <v>0</v>
      </c>
      <c r="Z175" s="166">
        <v>0</v>
      </c>
      <c r="AA175" s="167">
        <f t="shared" si="28"/>
        <v>0</v>
      </c>
      <c r="AR175" s="14" t="s">
        <v>351</v>
      </c>
      <c r="AT175" s="14" t="s">
        <v>217</v>
      </c>
      <c r="AU175" s="14" t="s">
        <v>80</v>
      </c>
      <c r="AY175" s="14" t="s">
        <v>216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4" t="s">
        <v>80</v>
      </c>
      <c r="BK175" s="110">
        <f t="shared" si="34"/>
        <v>0</v>
      </c>
      <c r="BL175" s="14" t="s">
        <v>351</v>
      </c>
      <c r="BM175" s="14" t="s">
        <v>312</v>
      </c>
    </row>
    <row r="176" spans="2:65" s="1" customFormat="1" ht="44.25" customHeight="1" x14ac:dyDescent="0.3">
      <c r="B176" s="132"/>
      <c r="C176" s="161" t="s">
        <v>314</v>
      </c>
      <c r="D176" s="161" t="s">
        <v>217</v>
      </c>
      <c r="E176" s="162"/>
      <c r="F176" s="246" t="s">
        <v>1043</v>
      </c>
      <c r="G176" s="247"/>
      <c r="H176" s="247"/>
      <c r="I176" s="247"/>
      <c r="J176" s="163" t="s">
        <v>297</v>
      </c>
      <c r="K176" s="164">
        <v>1</v>
      </c>
      <c r="L176" s="233">
        <v>0</v>
      </c>
      <c r="M176" s="247"/>
      <c r="N176" s="248">
        <f t="shared" si="25"/>
        <v>0</v>
      </c>
      <c r="O176" s="247"/>
      <c r="P176" s="247"/>
      <c r="Q176" s="247"/>
      <c r="R176" s="134"/>
      <c r="T176" s="165" t="s">
        <v>3</v>
      </c>
      <c r="U176" s="40" t="s">
        <v>36</v>
      </c>
      <c r="V176" s="32"/>
      <c r="W176" s="166">
        <f t="shared" si="26"/>
        <v>0</v>
      </c>
      <c r="X176" s="166">
        <v>0</v>
      </c>
      <c r="Y176" s="166">
        <f t="shared" si="27"/>
        <v>0</v>
      </c>
      <c r="Z176" s="166">
        <v>0</v>
      </c>
      <c r="AA176" s="167">
        <f t="shared" si="28"/>
        <v>0</v>
      </c>
      <c r="AR176" s="14" t="s">
        <v>351</v>
      </c>
      <c r="AT176" s="14" t="s">
        <v>217</v>
      </c>
      <c r="AU176" s="14" t="s">
        <v>80</v>
      </c>
      <c r="AY176" s="14" t="s">
        <v>216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4" t="s">
        <v>80</v>
      </c>
      <c r="BK176" s="110">
        <f t="shared" si="34"/>
        <v>0</v>
      </c>
      <c r="BL176" s="14" t="s">
        <v>351</v>
      </c>
      <c r="BM176" s="14" t="s">
        <v>314</v>
      </c>
    </row>
    <row r="177" spans="2:65" s="1" customFormat="1" ht="44.25" customHeight="1" x14ac:dyDescent="0.3">
      <c r="B177" s="132"/>
      <c r="C177" s="161" t="s">
        <v>316</v>
      </c>
      <c r="D177" s="161" t="s">
        <v>217</v>
      </c>
      <c r="E177" s="162"/>
      <c r="F177" s="246" t="s">
        <v>1044</v>
      </c>
      <c r="G177" s="247"/>
      <c r="H177" s="247"/>
      <c r="I177" s="247"/>
      <c r="J177" s="163" t="s">
        <v>297</v>
      </c>
      <c r="K177" s="164">
        <v>1</v>
      </c>
      <c r="L177" s="233">
        <v>0</v>
      </c>
      <c r="M177" s="247"/>
      <c r="N177" s="248">
        <f t="shared" si="25"/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 t="shared" si="26"/>
        <v>0</v>
      </c>
      <c r="X177" s="166">
        <v>0</v>
      </c>
      <c r="Y177" s="166">
        <f t="shared" si="27"/>
        <v>0</v>
      </c>
      <c r="Z177" s="166">
        <v>0</v>
      </c>
      <c r="AA177" s="167">
        <f t="shared" si="28"/>
        <v>0</v>
      </c>
      <c r="AR177" s="14" t="s">
        <v>351</v>
      </c>
      <c r="AT177" s="14" t="s">
        <v>217</v>
      </c>
      <c r="AU177" s="14" t="s">
        <v>80</v>
      </c>
      <c r="AY177" s="14" t="s">
        <v>216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4" t="s">
        <v>80</v>
      </c>
      <c r="BK177" s="110">
        <f t="shared" si="34"/>
        <v>0</v>
      </c>
      <c r="BL177" s="14" t="s">
        <v>351</v>
      </c>
      <c r="BM177" s="14" t="s">
        <v>316</v>
      </c>
    </row>
    <row r="178" spans="2:65" s="1" customFormat="1" ht="44.25" customHeight="1" x14ac:dyDescent="0.3">
      <c r="B178" s="132"/>
      <c r="C178" s="161" t="s">
        <v>318</v>
      </c>
      <c r="D178" s="161" t="s">
        <v>217</v>
      </c>
      <c r="E178" s="162"/>
      <c r="F178" s="246" t="s">
        <v>1045</v>
      </c>
      <c r="G178" s="247"/>
      <c r="H178" s="247"/>
      <c r="I178" s="247"/>
      <c r="J178" s="163" t="s">
        <v>369</v>
      </c>
      <c r="K178" s="164">
        <v>82.5</v>
      </c>
      <c r="L178" s="233">
        <v>0</v>
      </c>
      <c r="M178" s="247"/>
      <c r="N178" s="248">
        <f t="shared" si="25"/>
        <v>0</v>
      </c>
      <c r="O178" s="247"/>
      <c r="P178" s="247"/>
      <c r="Q178" s="247"/>
      <c r="R178" s="134"/>
      <c r="T178" s="165" t="s">
        <v>3</v>
      </c>
      <c r="U178" s="40" t="s">
        <v>36</v>
      </c>
      <c r="V178" s="32"/>
      <c r="W178" s="166">
        <f t="shared" si="26"/>
        <v>0</v>
      </c>
      <c r="X178" s="166">
        <v>0</v>
      </c>
      <c r="Y178" s="166">
        <f t="shared" si="27"/>
        <v>0</v>
      </c>
      <c r="Z178" s="166">
        <v>0</v>
      </c>
      <c r="AA178" s="167">
        <f t="shared" si="28"/>
        <v>0</v>
      </c>
      <c r="AR178" s="14" t="s">
        <v>351</v>
      </c>
      <c r="AT178" s="14" t="s">
        <v>217</v>
      </c>
      <c r="AU178" s="14" t="s">
        <v>80</v>
      </c>
      <c r="AY178" s="14" t="s">
        <v>216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4" t="s">
        <v>80</v>
      </c>
      <c r="BK178" s="110">
        <f t="shared" si="34"/>
        <v>0</v>
      </c>
      <c r="BL178" s="14" t="s">
        <v>351</v>
      </c>
      <c r="BM178" s="14" t="s">
        <v>318</v>
      </c>
    </row>
    <row r="179" spans="2:65" s="1" customFormat="1" ht="44.25" customHeight="1" x14ac:dyDescent="0.3">
      <c r="B179" s="132"/>
      <c r="C179" s="161" t="s">
        <v>320</v>
      </c>
      <c r="D179" s="161" t="s">
        <v>217</v>
      </c>
      <c r="E179" s="162"/>
      <c r="F179" s="246" t="s">
        <v>1046</v>
      </c>
      <c r="G179" s="247"/>
      <c r="H179" s="247"/>
      <c r="I179" s="247"/>
      <c r="J179" s="163" t="s">
        <v>369</v>
      </c>
      <c r="K179" s="164">
        <v>225</v>
      </c>
      <c r="L179" s="233">
        <v>0</v>
      </c>
      <c r="M179" s="247"/>
      <c r="N179" s="248">
        <f t="shared" si="25"/>
        <v>0</v>
      </c>
      <c r="O179" s="247"/>
      <c r="P179" s="247"/>
      <c r="Q179" s="247"/>
      <c r="R179" s="134"/>
      <c r="T179" s="165" t="s">
        <v>3</v>
      </c>
      <c r="U179" s="40" t="s">
        <v>36</v>
      </c>
      <c r="V179" s="32"/>
      <c r="W179" s="166">
        <f t="shared" si="26"/>
        <v>0</v>
      </c>
      <c r="X179" s="166">
        <v>0</v>
      </c>
      <c r="Y179" s="166">
        <f t="shared" si="27"/>
        <v>0</v>
      </c>
      <c r="Z179" s="166">
        <v>0</v>
      </c>
      <c r="AA179" s="167">
        <f t="shared" si="28"/>
        <v>0</v>
      </c>
      <c r="AR179" s="14" t="s">
        <v>351</v>
      </c>
      <c r="AT179" s="14" t="s">
        <v>217</v>
      </c>
      <c r="AU179" s="14" t="s">
        <v>80</v>
      </c>
      <c r="AY179" s="14" t="s">
        <v>216</v>
      </c>
      <c r="BE179" s="110">
        <f t="shared" si="29"/>
        <v>0</v>
      </c>
      <c r="BF179" s="110">
        <f t="shared" si="30"/>
        <v>0</v>
      </c>
      <c r="BG179" s="110">
        <f t="shared" si="31"/>
        <v>0</v>
      </c>
      <c r="BH179" s="110">
        <f t="shared" si="32"/>
        <v>0</v>
      </c>
      <c r="BI179" s="110">
        <f t="shared" si="33"/>
        <v>0</v>
      </c>
      <c r="BJ179" s="14" t="s">
        <v>80</v>
      </c>
      <c r="BK179" s="110">
        <f t="shared" si="34"/>
        <v>0</v>
      </c>
      <c r="BL179" s="14" t="s">
        <v>351</v>
      </c>
      <c r="BM179" s="14" t="s">
        <v>320</v>
      </c>
    </row>
    <row r="180" spans="2:65" s="1" customFormat="1" ht="31.5" customHeight="1" x14ac:dyDescent="0.3">
      <c r="B180" s="132"/>
      <c r="C180" s="161" t="s">
        <v>322</v>
      </c>
      <c r="D180" s="161" t="s">
        <v>217</v>
      </c>
      <c r="E180" s="162"/>
      <c r="F180" s="246" t="s">
        <v>1047</v>
      </c>
      <c r="G180" s="247"/>
      <c r="H180" s="247"/>
      <c r="I180" s="247"/>
      <c r="J180" s="163" t="s">
        <v>369</v>
      </c>
      <c r="K180" s="164">
        <v>225</v>
      </c>
      <c r="L180" s="233">
        <v>0</v>
      </c>
      <c r="M180" s="247"/>
      <c r="N180" s="248">
        <f t="shared" si="25"/>
        <v>0</v>
      </c>
      <c r="O180" s="247"/>
      <c r="P180" s="247"/>
      <c r="Q180" s="247"/>
      <c r="R180" s="134"/>
      <c r="T180" s="165" t="s">
        <v>3</v>
      </c>
      <c r="U180" s="40" t="s">
        <v>36</v>
      </c>
      <c r="V180" s="32"/>
      <c r="W180" s="166">
        <f t="shared" si="26"/>
        <v>0</v>
      </c>
      <c r="X180" s="166">
        <v>0</v>
      </c>
      <c r="Y180" s="166">
        <f t="shared" si="27"/>
        <v>0</v>
      </c>
      <c r="Z180" s="166">
        <v>0</v>
      </c>
      <c r="AA180" s="167">
        <f t="shared" si="28"/>
        <v>0</v>
      </c>
      <c r="AR180" s="14" t="s">
        <v>351</v>
      </c>
      <c r="AT180" s="14" t="s">
        <v>217</v>
      </c>
      <c r="AU180" s="14" t="s">
        <v>80</v>
      </c>
      <c r="AY180" s="14" t="s">
        <v>216</v>
      </c>
      <c r="BE180" s="110">
        <f t="shared" si="29"/>
        <v>0</v>
      </c>
      <c r="BF180" s="110">
        <f t="shared" si="30"/>
        <v>0</v>
      </c>
      <c r="BG180" s="110">
        <f t="shared" si="31"/>
        <v>0</v>
      </c>
      <c r="BH180" s="110">
        <f t="shared" si="32"/>
        <v>0</v>
      </c>
      <c r="BI180" s="110">
        <f t="shared" si="33"/>
        <v>0</v>
      </c>
      <c r="BJ180" s="14" t="s">
        <v>80</v>
      </c>
      <c r="BK180" s="110">
        <f t="shared" si="34"/>
        <v>0</v>
      </c>
      <c r="BL180" s="14" t="s">
        <v>351</v>
      </c>
      <c r="BM180" s="14" t="s">
        <v>322</v>
      </c>
    </row>
    <row r="181" spans="2:65" s="1" customFormat="1" ht="31.5" customHeight="1" x14ac:dyDescent="0.3">
      <c r="B181" s="132"/>
      <c r="C181" s="161" t="s">
        <v>324</v>
      </c>
      <c r="D181" s="161" t="s">
        <v>217</v>
      </c>
      <c r="E181" s="162"/>
      <c r="F181" s="246" t="s">
        <v>1048</v>
      </c>
      <c r="G181" s="247"/>
      <c r="H181" s="247"/>
      <c r="I181" s="247"/>
      <c r="J181" s="163" t="s">
        <v>369</v>
      </c>
      <c r="K181" s="164">
        <v>37.5</v>
      </c>
      <c r="L181" s="233">
        <v>0</v>
      </c>
      <c r="M181" s="247"/>
      <c r="N181" s="248">
        <f t="shared" si="25"/>
        <v>0</v>
      </c>
      <c r="O181" s="247"/>
      <c r="P181" s="247"/>
      <c r="Q181" s="247"/>
      <c r="R181" s="134"/>
      <c r="T181" s="165" t="s">
        <v>3</v>
      </c>
      <c r="U181" s="40" t="s">
        <v>36</v>
      </c>
      <c r="V181" s="32"/>
      <c r="W181" s="166">
        <f t="shared" si="26"/>
        <v>0</v>
      </c>
      <c r="X181" s="166">
        <v>0</v>
      </c>
      <c r="Y181" s="166">
        <f t="shared" si="27"/>
        <v>0</v>
      </c>
      <c r="Z181" s="166">
        <v>0</v>
      </c>
      <c r="AA181" s="167">
        <f t="shared" si="28"/>
        <v>0</v>
      </c>
      <c r="AR181" s="14" t="s">
        <v>351</v>
      </c>
      <c r="AT181" s="14" t="s">
        <v>217</v>
      </c>
      <c r="AU181" s="14" t="s">
        <v>80</v>
      </c>
      <c r="AY181" s="14" t="s">
        <v>216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4" t="s">
        <v>80</v>
      </c>
      <c r="BK181" s="110">
        <f t="shared" si="34"/>
        <v>0</v>
      </c>
      <c r="BL181" s="14" t="s">
        <v>351</v>
      </c>
      <c r="BM181" s="14" t="s">
        <v>324</v>
      </c>
    </row>
    <row r="182" spans="2:65" s="1" customFormat="1" ht="31.5" customHeight="1" x14ac:dyDescent="0.3">
      <c r="B182" s="132"/>
      <c r="C182" s="161" t="s">
        <v>326</v>
      </c>
      <c r="D182" s="161" t="s">
        <v>217</v>
      </c>
      <c r="E182" s="162"/>
      <c r="F182" s="246" t="s">
        <v>1049</v>
      </c>
      <c r="G182" s="247"/>
      <c r="H182" s="247"/>
      <c r="I182" s="247"/>
      <c r="J182" s="163" t="s">
        <v>369</v>
      </c>
      <c r="K182" s="164">
        <v>90</v>
      </c>
      <c r="L182" s="233">
        <v>0</v>
      </c>
      <c r="M182" s="247"/>
      <c r="N182" s="248">
        <f t="shared" si="25"/>
        <v>0</v>
      </c>
      <c r="O182" s="247"/>
      <c r="P182" s="247"/>
      <c r="Q182" s="247"/>
      <c r="R182" s="134"/>
      <c r="T182" s="165" t="s">
        <v>3</v>
      </c>
      <c r="U182" s="40" t="s">
        <v>36</v>
      </c>
      <c r="V182" s="32"/>
      <c r="W182" s="166">
        <f t="shared" si="26"/>
        <v>0</v>
      </c>
      <c r="X182" s="166">
        <v>0</v>
      </c>
      <c r="Y182" s="166">
        <f t="shared" si="27"/>
        <v>0</v>
      </c>
      <c r="Z182" s="166">
        <v>0</v>
      </c>
      <c r="AA182" s="167">
        <f t="shared" si="28"/>
        <v>0</v>
      </c>
      <c r="AR182" s="14" t="s">
        <v>351</v>
      </c>
      <c r="AT182" s="14" t="s">
        <v>217</v>
      </c>
      <c r="AU182" s="14" t="s">
        <v>80</v>
      </c>
      <c r="AY182" s="14" t="s">
        <v>216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4" t="s">
        <v>80</v>
      </c>
      <c r="BK182" s="110">
        <f t="shared" si="34"/>
        <v>0</v>
      </c>
      <c r="BL182" s="14" t="s">
        <v>351</v>
      </c>
      <c r="BM182" s="14" t="s">
        <v>326</v>
      </c>
    </row>
    <row r="183" spans="2:65" s="1" customFormat="1" ht="22.5" customHeight="1" x14ac:dyDescent="0.3">
      <c r="B183" s="132"/>
      <c r="C183" s="161" t="s">
        <v>328</v>
      </c>
      <c r="D183" s="161" t="s">
        <v>217</v>
      </c>
      <c r="E183" s="162"/>
      <c r="F183" s="246" t="s">
        <v>1050</v>
      </c>
      <c r="G183" s="247"/>
      <c r="H183" s="247"/>
      <c r="I183" s="247"/>
      <c r="J183" s="163" t="s">
        <v>369</v>
      </c>
      <c r="K183" s="164">
        <v>165</v>
      </c>
      <c r="L183" s="233">
        <v>0</v>
      </c>
      <c r="M183" s="247"/>
      <c r="N183" s="248">
        <f t="shared" si="25"/>
        <v>0</v>
      </c>
      <c r="O183" s="247"/>
      <c r="P183" s="247"/>
      <c r="Q183" s="247"/>
      <c r="R183" s="134"/>
      <c r="T183" s="165" t="s">
        <v>3</v>
      </c>
      <c r="U183" s="40" t="s">
        <v>36</v>
      </c>
      <c r="V183" s="32"/>
      <c r="W183" s="166">
        <f t="shared" si="26"/>
        <v>0</v>
      </c>
      <c r="X183" s="166">
        <v>0</v>
      </c>
      <c r="Y183" s="166">
        <f t="shared" si="27"/>
        <v>0</v>
      </c>
      <c r="Z183" s="166">
        <v>0</v>
      </c>
      <c r="AA183" s="167">
        <f t="shared" si="28"/>
        <v>0</v>
      </c>
      <c r="AR183" s="14" t="s">
        <v>351</v>
      </c>
      <c r="AT183" s="14" t="s">
        <v>217</v>
      </c>
      <c r="AU183" s="14" t="s">
        <v>80</v>
      </c>
      <c r="AY183" s="14" t="s">
        <v>216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4" t="s">
        <v>80</v>
      </c>
      <c r="BK183" s="110">
        <f t="shared" si="34"/>
        <v>0</v>
      </c>
      <c r="BL183" s="14" t="s">
        <v>351</v>
      </c>
      <c r="BM183" s="14" t="s">
        <v>328</v>
      </c>
    </row>
    <row r="184" spans="2:65" s="1" customFormat="1" ht="22.5" customHeight="1" x14ac:dyDescent="0.3">
      <c r="B184" s="132"/>
      <c r="C184" s="161" t="s">
        <v>330</v>
      </c>
      <c r="D184" s="161" t="s">
        <v>217</v>
      </c>
      <c r="E184" s="162"/>
      <c r="F184" s="246" t="s">
        <v>1051</v>
      </c>
      <c r="G184" s="247"/>
      <c r="H184" s="247"/>
      <c r="I184" s="247"/>
      <c r="J184" s="163" t="s">
        <v>297</v>
      </c>
      <c r="K184" s="164">
        <v>1</v>
      </c>
      <c r="L184" s="233">
        <v>0</v>
      </c>
      <c r="M184" s="247"/>
      <c r="N184" s="248">
        <f t="shared" si="25"/>
        <v>0</v>
      </c>
      <c r="O184" s="247"/>
      <c r="P184" s="247"/>
      <c r="Q184" s="247"/>
      <c r="R184" s="134"/>
      <c r="T184" s="165" t="s">
        <v>3</v>
      </c>
      <c r="U184" s="40" t="s">
        <v>36</v>
      </c>
      <c r="V184" s="32"/>
      <c r="W184" s="166">
        <f t="shared" si="26"/>
        <v>0</v>
      </c>
      <c r="X184" s="166">
        <v>0</v>
      </c>
      <c r="Y184" s="166">
        <f t="shared" si="27"/>
        <v>0</v>
      </c>
      <c r="Z184" s="166">
        <v>0</v>
      </c>
      <c r="AA184" s="167">
        <f t="shared" si="28"/>
        <v>0</v>
      </c>
      <c r="AR184" s="14" t="s">
        <v>351</v>
      </c>
      <c r="AT184" s="14" t="s">
        <v>217</v>
      </c>
      <c r="AU184" s="14" t="s">
        <v>80</v>
      </c>
      <c r="AY184" s="14" t="s">
        <v>216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4" t="s">
        <v>80</v>
      </c>
      <c r="BK184" s="110">
        <f t="shared" si="34"/>
        <v>0</v>
      </c>
      <c r="BL184" s="14" t="s">
        <v>351</v>
      </c>
      <c r="BM184" s="14" t="s">
        <v>330</v>
      </c>
    </row>
    <row r="185" spans="2:65" s="1" customFormat="1" ht="22.5" customHeight="1" x14ac:dyDescent="0.3">
      <c r="B185" s="132"/>
      <c r="C185" s="161" t="s">
        <v>332</v>
      </c>
      <c r="D185" s="161" t="s">
        <v>217</v>
      </c>
      <c r="E185" s="162"/>
      <c r="F185" s="246" t="s">
        <v>1052</v>
      </c>
      <c r="G185" s="247"/>
      <c r="H185" s="247"/>
      <c r="I185" s="247"/>
      <c r="J185" s="163" t="s">
        <v>297</v>
      </c>
      <c r="K185" s="164">
        <v>1</v>
      </c>
      <c r="L185" s="233">
        <v>0</v>
      </c>
      <c r="M185" s="247"/>
      <c r="N185" s="248">
        <f t="shared" si="25"/>
        <v>0</v>
      </c>
      <c r="O185" s="247"/>
      <c r="P185" s="247"/>
      <c r="Q185" s="247"/>
      <c r="R185" s="134"/>
      <c r="T185" s="165" t="s">
        <v>3</v>
      </c>
      <c r="U185" s="40" t="s">
        <v>36</v>
      </c>
      <c r="V185" s="32"/>
      <c r="W185" s="166">
        <f t="shared" si="26"/>
        <v>0</v>
      </c>
      <c r="X185" s="166">
        <v>0</v>
      </c>
      <c r="Y185" s="166">
        <f t="shared" si="27"/>
        <v>0</v>
      </c>
      <c r="Z185" s="166">
        <v>0</v>
      </c>
      <c r="AA185" s="167">
        <f t="shared" si="28"/>
        <v>0</v>
      </c>
      <c r="AR185" s="14" t="s">
        <v>351</v>
      </c>
      <c r="AT185" s="14" t="s">
        <v>217</v>
      </c>
      <c r="AU185" s="14" t="s">
        <v>80</v>
      </c>
      <c r="AY185" s="14" t="s">
        <v>216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4" t="s">
        <v>80</v>
      </c>
      <c r="BK185" s="110">
        <f t="shared" si="34"/>
        <v>0</v>
      </c>
      <c r="BL185" s="14" t="s">
        <v>351</v>
      </c>
      <c r="BM185" s="14" t="s">
        <v>332</v>
      </c>
    </row>
    <row r="186" spans="2:65" s="1" customFormat="1" ht="22.5" customHeight="1" x14ac:dyDescent="0.3">
      <c r="B186" s="132"/>
      <c r="C186" s="161" t="s">
        <v>334</v>
      </c>
      <c r="D186" s="161" t="s">
        <v>217</v>
      </c>
      <c r="E186" s="162"/>
      <c r="F186" s="246" t="s">
        <v>1053</v>
      </c>
      <c r="G186" s="247"/>
      <c r="H186" s="247"/>
      <c r="I186" s="247"/>
      <c r="J186" s="163" t="s">
        <v>297</v>
      </c>
      <c r="K186" s="164">
        <v>1</v>
      </c>
      <c r="L186" s="233">
        <v>0</v>
      </c>
      <c r="M186" s="247"/>
      <c r="N186" s="248">
        <f t="shared" si="25"/>
        <v>0</v>
      </c>
      <c r="O186" s="247"/>
      <c r="P186" s="247"/>
      <c r="Q186" s="247"/>
      <c r="R186" s="134"/>
      <c r="T186" s="165" t="s">
        <v>3</v>
      </c>
      <c r="U186" s="40" t="s">
        <v>36</v>
      </c>
      <c r="V186" s="32"/>
      <c r="W186" s="166">
        <f t="shared" si="26"/>
        <v>0</v>
      </c>
      <c r="X186" s="166">
        <v>0</v>
      </c>
      <c r="Y186" s="166">
        <f t="shared" si="27"/>
        <v>0</v>
      </c>
      <c r="Z186" s="166">
        <v>0</v>
      </c>
      <c r="AA186" s="167">
        <f t="shared" si="28"/>
        <v>0</v>
      </c>
      <c r="AR186" s="14" t="s">
        <v>351</v>
      </c>
      <c r="AT186" s="14" t="s">
        <v>217</v>
      </c>
      <c r="AU186" s="14" t="s">
        <v>80</v>
      </c>
      <c r="AY186" s="14" t="s">
        <v>216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4" t="s">
        <v>80</v>
      </c>
      <c r="BK186" s="110">
        <f t="shared" si="34"/>
        <v>0</v>
      </c>
      <c r="BL186" s="14" t="s">
        <v>351</v>
      </c>
      <c r="BM186" s="14" t="s">
        <v>334</v>
      </c>
    </row>
    <row r="187" spans="2:65" s="1" customFormat="1" ht="22.5" customHeight="1" x14ac:dyDescent="0.3">
      <c r="B187" s="132"/>
      <c r="C187" s="161" t="s">
        <v>336</v>
      </c>
      <c r="D187" s="161" t="s">
        <v>217</v>
      </c>
      <c r="E187" s="162"/>
      <c r="F187" s="246" t="s">
        <v>1054</v>
      </c>
      <c r="G187" s="247"/>
      <c r="H187" s="247"/>
      <c r="I187" s="247"/>
      <c r="J187" s="163" t="s">
        <v>297</v>
      </c>
      <c r="K187" s="164">
        <v>2</v>
      </c>
      <c r="L187" s="233">
        <v>0</v>
      </c>
      <c r="M187" s="247"/>
      <c r="N187" s="248">
        <f t="shared" si="25"/>
        <v>0</v>
      </c>
      <c r="O187" s="247"/>
      <c r="P187" s="247"/>
      <c r="Q187" s="247"/>
      <c r="R187" s="134"/>
      <c r="T187" s="165" t="s">
        <v>3</v>
      </c>
      <c r="U187" s="40" t="s">
        <v>36</v>
      </c>
      <c r="V187" s="32"/>
      <c r="W187" s="166">
        <f t="shared" si="26"/>
        <v>0</v>
      </c>
      <c r="X187" s="166">
        <v>0</v>
      </c>
      <c r="Y187" s="166">
        <f t="shared" si="27"/>
        <v>0</v>
      </c>
      <c r="Z187" s="166">
        <v>0</v>
      </c>
      <c r="AA187" s="167">
        <f t="shared" si="28"/>
        <v>0</v>
      </c>
      <c r="AR187" s="14" t="s">
        <v>351</v>
      </c>
      <c r="AT187" s="14" t="s">
        <v>217</v>
      </c>
      <c r="AU187" s="14" t="s">
        <v>80</v>
      </c>
      <c r="AY187" s="14" t="s">
        <v>216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4" t="s">
        <v>80</v>
      </c>
      <c r="BK187" s="110">
        <f t="shared" si="34"/>
        <v>0</v>
      </c>
      <c r="BL187" s="14" t="s">
        <v>351</v>
      </c>
      <c r="BM187" s="14" t="s">
        <v>336</v>
      </c>
    </row>
    <row r="188" spans="2:65" s="1" customFormat="1" ht="22.5" customHeight="1" x14ac:dyDescent="0.3">
      <c r="B188" s="132"/>
      <c r="C188" s="161" t="s">
        <v>338</v>
      </c>
      <c r="D188" s="161" t="s">
        <v>217</v>
      </c>
      <c r="E188" s="162"/>
      <c r="F188" s="246" t="s">
        <v>1055</v>
      </c>
      <c r="G188" s="247"/>
      <c r="H188" s="247"/>
      <c r="I188" s="247"/>
      <c r="J188" s="163" t="s">
        <v>297</v>
      </c>
      <c r="K188" s="164">
        <v>4</v>
      </c>
      <c r="L188" s="233">
        <v>0</v>
      </c>
      <c r="M188" s="247"/>
      <c r="N188" s="248">
        <f t="shared" si="25"/>
        <v>0</v>
      </c>
      <c r="O188" s="247"/>
      <c r="P188" s="247"/>
      <c r="Q188" s="247"/>
      <c r="R188" s="134"/>
      <c r="T188" s="165" t="s">
        <v>3</v>
      </c>
      <c r="U188" s="40" t="s">
        <v>36</v>
      </c>
      <c r="V188" s="32"/>
      <c r="W188" s="166">
        <f t="shared" si="26"/>
        <v>0</v>
      </c>
      <c r="X188" s="166">
        <v>0</v>
      </c>
      <c r="Y188" s="166">
        <f t="shared" si="27"/>
        <v>0</v>
      </c>
      <c r="Z188" s="166">
        <v>0</v>
      </c>
      <c r="AA188" s="167">
        <f t="shared" si="28"/>
        <v>0</v>
      </c>
      <c r="AR188" s="14" t="s">
        <v>351</v>
      </c>
      <c r="AT188" s="14" t="s">
        <v>217</v>
      </c>
      <c r="AU188" s="14" t="s">
        <v>80</v>
      </c>
      <c r="AY188" s="14" t="s">
        <v>216</v>
      </c>
      <c r="BE188" s="110">
        <f t="shared" si="29"/>
        <v>0</v>
      </c>
      <c r="BF188" s="110">
        <f t="shared" si="30"/>
        <v>0</v>
      </c>
      <c r="BG188" s="110">
        <f t="shared" si="31"/>
        <v>0</v>
      </c>
      <c r="BH188" s="110">
        <f t="shared" si="32"/>
        <v>0</v>
      </c>
      <c r="BI188" s="110">
        <f t="shared" si="33"/>
        <v>0</v>
      </c>
      <c r="BJ188" s="14" t="s">
        <v>80</v>
      </c>
      <c r="BK188" s="110">
        <f t="shared" si="34"/>
        <v>0</v>
      </c>
      <c r="BL188" s="14" t="s">
        <v>351</v>
      </c>
      <c r="BM188" s="14" t="s">
        <v>338</v>
      </c>
    </row>
    <row r="189" spans="2:65" s="1" customFormat="1" ht="22.5" customHeight="1" x14ac:dyDescent="0.3">
      <c r="B189" s="132"/>
      <c r="C189" s="161" t="s">
        <v>340</v>
      </c>
      <c r="D189" s="161" t="s">
        <v>217</v>
      </c>
      <c r="E189" s="162"/>
      <c r="F189" s="246" t="s">
        <v>1056</v>
      </c>
      <c r="G189" s="247"/>
      <c r="H189" s="247"/>
      <c r="I189" s="247"/>
      <c r="J189" s="163" t="s">
        <v>297</v>
      </c>
      <c r="K189" s="164">
        <v>1</v>
      </c>
      <c r="L189" s="233">
        <v>0</v>
      </c>
      <c r="M189" s="247"/>
      <c r="N189" s="248">
        <f t="shared" si="25"/>
        <v>0</v>
      </c>
      <c r="O189" s="247"/>
      <c r="P189" s="247"/>
      <c r="Q189" s="247"/>
      <c r="R189" s="134"/>
      <c r="T189" s="165" t="s">
        <v>3</v>
      </c>
      <c r="U189" s="40" t="s">
        <v>36</v>
      </c>
      <c r="V189" s="32"/>
      <c r="W189" s="166">
        <f t="shared" si="26"/>
        <v>0</v>
      </c>
      <c r="X189" s="166">
        <v>0</v>
      </c>
      <c r="Y189" s="166">
        <f t="shared" si="27"/>
        <v>0</v>
      </c>
      <c r="Z189" s="166">
        <v>0</v>
      </c>
      <c r="AA189" s="167">
        <f t="shared" si="28"/>
        <v>0</v>
      </c>
      <c r="AR189" s="14" t="s">
        <v>351</v>
      </c>
      <c r="AT189" s="14" t="s">
        <v>217</v>
      </c>
      <c r="AU189" s="14" t="s">
        <v>80</v>
      </c>
      <c r="AY189" s="14" t="s">
        <v>216</v>
      </c>
      <c r="BE189" s="110">
        <f t="shared" si="29"/>
        <v>0</v>
      </c>
      <c r="BF189" s="110">
        <f t="shared" si="30"/>
        <v>0</v>
      </c>
      <c r="BG189" s="110">
        <f t="shared" si="31"/>
        <v>0</v>
      </c>
      <c r="BH189" s="110">
        <f t="shared" si="32"/>
        <v>0</v>
      </c>
      <c r="BI189" s="110">
        <f t="shared" si="33"/>
        <v>0</v>
      </c>
      <c r="BJ189" s="14" t="s">
        <v>80</v>
      </c>
      <c r="BK189" s="110">
        <f t="shared" si="34"/>
        <v>0</v>
      </c>
      <c r="BL189" s="14" t="s">
        <v>351</v>
      </c>
      <c r="BM189" s="14" t="s">
        <v>340</v>
      </c>
    </row>
    <row r="190" spans="2:65" s="1" customFormat="1" ht="44.25" customHeight="1" x14ac:dyDescent="0.3">
      <c r="B190" s="132"/>
      <c r="C190" s="161" t="s">
        <v>342</v>
      </c>
      <c r="D190" s="161" t="s">
        <v>217</v>
      </c>
      <c r="E190" s="162"/>
      <c r="F190" s="246" t="s">
        <v>1057</v>
      </c>
      <c r="G190" s="247"/>
      <c r="H190" s="247"/>
      <c r="I190" s="247"/>
      <c r="J190" s="163" t="s">
        <v>297</v>
      </c>
      <c r="K190" s="164">
        <v>1</v>
      </c>
      <c r="L190" s="233">
        <v>0</v>
      </c>
      <c r="M190" s="247"/>
      <c r="N190" s="248">
        <f t="shared" si="25"/>
        <v>0</v>
      </c>
      <c r="O190" s="247"/>
      <c r="P190" s="247"/>
      <c r="Q190" s="247"/>
      <c r="R190" s="134"/>
      <c r="T190" s="165" t="s">
        <v>3</v>
      </c>
      <c r="U190" s="40" t="s">
        <v>36</v>
      </c>
      <c r="V190" s="32"/>
      <c r="W190" s="166">
        <f t="shared" si="26"/>
        <v>0</v>
      </c>
      <c r="X190" s="166">
        <v>0</v>
      </c>
      <c r="Y190" s="166">
        <f t="shared" si="27"/>
        <v>0</v>
      </c>
      <c r="Z190" s="166">
        <v>0</v>
      </c>
      <c r="AA190" s="167">
        <f t="shared" si="28"/>
        <v>0</v>
      </c>
      <c r="AR190" s="14" t="s">
        <v>351</v>
      </c>
      <c r="AT190" s="14" t="s">
        <v>217</v>
      </c>
      <c r="AU190" s="14" t="s">
        <v>80</v>
      </c>
      <c r="AY190" s="14" t="s">
        <v>216</v>
      </c>
      <c r="BE190" s="110">
        <f t="shared" si="29"/>
        <v>0</v>
      </c>
      <c r="BF190" s="110">
        <f t="shared" si="30"/>
        <v>0</v>
      </c>
      <c r="BG190" s="110">
        <f t="shared" si="31"/>
        <v>0</v>
      </c>
      <c r="BH190" s="110">
        <f t="shared" si="32"/>
        <v>0</v>
      </c>
      <c r="BI190" s="110">
        <f t="shared" si="33"/>
        <v>0</v>
      </c>
      <c r="BJ190" s="14" t="s">
        <v>80</v>
      </c>
      <c r="BK190" s="110">
        <f t="shared" si="34"/>
        <v>0</v>
      </c>
      <c r="BL190" s="14" t="s">
        <v>351</v>
      </c>
      <c r="BM190" s="14" t="s">
        <v>342</v>
      </c>
    </row>
    <row r="191" spans="2:65" s="1" customFormat="1" ht="22.5" customHeight="1" x14ac:dyDescent="0.3">
      <c r="B191" s="132"/>
      <c r="C191" s="161" t="s">
        <v>344</v>
      </c>
      <c r="D191" s="161" t="s">
        <v>217</v>
      </c>
      <c r="E191" s="162"/>
      <c r="F191" s="246" t="s">
        <v>1058</v>
      </c>
      <c r="G191" s="247"/>
      <c r="H191" s="247"/>
      <c r="I191" s="247"/>
      <c r="J191" s="163" t="s">
        <v>297</v>
      </c>
      <c r="K191" s="164">
        <v>2</v>
      </c>
      <c r="L191" s="233">
        <v>0</v>
      </c>
      <c r="M191" s="247"/>
      <c r="N191" s="248">
        <f t="shared" si="25"/>
        <v>0</v>
      </c>
      <c r="O191" s="247"/>
      <c r="P191" s="247"/>
      <c r="Q191" s="247"/>
      <c r="R191" s="134"/>
      <c r="T191" s="165" t="s">
        <v>3</v>
      </c>
      <c r="U191" s="40" t="s">
        <v>36</v>
      </c>
      <c r="V191" s="32"/>
      <c r="W191" s="166">
        <f t="shared" si="26"/>
        <v>0</v>
      </c>
      <c r="X191" s="166">
        <v>0</v>
      </c>
      <c r="Y191" s="166">
        <f t="shared" si="27"/>
        <v>0</v>
      </c>
      <c r="Z191" s="166">
        <v>0</v>
      </c>
      <c r="AA191" s="167">
        <f t="shared" si="28"/>
        <v>0</v>
      </c>
      <c r="AR191" s="14" t="s">
        <v>351</v>
      </c>
      <c r="AT191" s="14" t="s">
        <v>217</v>
      </c>
      <c r="AU191" s="14" t="s">
        <v>80</v>
      </c>
      <c r="AY191" s="14" t="s">
        <v>216</v>
      </c>
      <c r="BE191" s="110">
        <f t="shared" si="29"/>
        <v>0</v>
      </c>
      <c r="BF191" s="110">
        <f t="shared" si="30"/>
        <v>0</v>
      </c>
      <c r="BG191" s="110">
        <f t="shared" si="31"/>
        <v>0</v>
      </c>
      <c r="BH191" s="110">
        <f t="shared" si="32"/>
        <v>0</v>
      </c>
      <c r="BI191" s="110">
        <f t="shared" si="33"/>
        <v>0</v>
      </c>
      <c r="BJ191" s="14" t="s">
        <v>80</v>
      </c>
      <c r="BK191" s="110">
        <f t="shared" si="34"/>
        <v>0</v>
      </c>
      <c r="BL191" s="14" t="s">
        <v>351</v>
      </c>
      <c r="BM191" s="14" t="s">
        <v>344</v>
      </c>
    </row>
    <row r="192" spans="2:65" s="1" customFormat="1" ht="22.5" customHeight="1" x14ac:dyDescent="0.3">
      <c r="B192" s="132"/>
      <c r="C192" s="161" t="s">
        <v>346</v>
      </c>
      <c r="D192" s="161" t="s">
        <v>217</v>
      </c>
      <c r="E192" s="162"/>
      <c r="F192" s="246" t="s">
        <v>1059</v>
      </c>
      <c r="G192" s="247"/>
      <c r="H192" s="247"/>
      <c r="I192" s="247"/>
      <c r="J192" s="163" t="s">
        <v>297</v>
      </c>
      <c r="K192" s="164">
        <v>1</v>
      </c>
      <c r="L192" s="233">
        <v>0</v>
      </c>
      <c r="M192" s="247"/>
      <c r="N192" s="248">
        <f t="shared" si="25"/>
        <v>0</v>
      </c>
      <c r="O192" s="247"/>
      <c r="P192" s="247"/>
      <c r="Q192" s="247"/>
      <c r="R192" s="134"/>
      <c r="T192" s="165" t="s">
        <v>3</v>
      </c>
      <c r="U192" s="40" t="s">
        <v>36</v>
      </c>
      <c r="V192" s="32"/>
      <c r="W192" s="166">
        <f t="shared" si="26"/>
        <v>0</v>
      </c>
      <c r="X192" s="166">
        <v>0</v>
      </c>
      <c r="Y192" s="166">
        <f t="shared" si="27"/>
        <v>0</v>
      </c>
      <c r="Z192" s="166">
        <v>0</v>
      </c>
      <c r="AA192" s="167">
        <f t="shared" si="28"/>
        <v>0</v>
      </c>
      <c r="AR192" s="14" t="s">
        <v>351</v>
      </c>
      <c r="AT192" s="14" t="s">
        <v>217</v>
      </c>
      <c r="AU192" s="14" t="s">
        <v>80</v>
      </c>
      <c r="AY192" s="14" t="s">
        <v>216</v>
      </c>
      <c r="BE192" s="110">
        <f t="shared" si="29"/>
        <v>0</v>
      </c>
      <c r="BF192" s="110">
        <f t="shared" si="30"/>
        <v>0</v>
      </c>
      <c r="BG192" s="110">
        <f t="shared" si="31"/>
        <v>0</v>
      </c>
      <c r="BH192" s="110">
        <f t="shared" si="32"/>
        <v>0</v>
      </c>
      <c r="BI192" s="110">
        <f t="shared" si="33"/>
        <v>0</v>
      </c>
      <c r="BJ192" s="14" t="s">
        <v>80</v>
      </c>
      <c r="BK192" s="110">
        <f t="shared" si="34"/>
        <v>0</v>
      </c>
      <c r="BL192" s="14" t="s">
        <v>351</v>
      </c>
      <c r="BM192" s="14" t="s">
        <v>346</v>
      </c>
    </row>
    <row r="193" spans="2:65" s="1" customFormat="1" ht="44.25" customHeight="1" x14ac:dyDescent="0.3">
      <c r="B193" s="132"/>
      <c r="C193" s="161" t="s">
        <v>348</v>
      </c>
      <c r="D193" s="161" t="s">
        <v>217</v>
      </c>
      <c r="E193" s="162"/>
      <c r="F193" s="246" t="s">
        <v>1060</v>
      </c>
      <c r="G193" s="247"/>
      <c r="H193" s="247"/>
      <c r="I193" s="247"/>
      <c r="J193" s="163" t="s">
        <v>297</v>
      </c>
      <c r="K193" s="164">
        <v>8</v>
      </c>
      <c r="L193" s="233">
        <v>0</v>
      </c>
      <c r="M193" s="247"/>
      <c r="N193" s="248">
        <f t="shared" si="25"/>
        <v>0</v>
      </c>
      <c r="O193" s="247"/>
      <c r="P193" s="247"/>
      <c r="Q193" s="247"/>
      <c r="R193" s="134"/>
      <c r="T193" s="165" t="s">
        <v>3</v>
      </c>
      <c r="U193" s="40" t="s">
        <v>36</v>
      </c>
      <c r="V193" s="32"/>
      <c r="W193" s="166">
        <f t="shared" si="26"/>
        <v>0</v>
      </c>
      <c r="X193" s="166">
        <v>0</v>
      </c>
      <c r="Y193" s="166">
        <f t="shared" si="27"/>
        <v>0</v>
      </c>
      <c r="Z193" s="166">
        <v>0</v>
      </c>
      <c r="AA193" s="167">
        <f t="shared" si="28"/>
        <v>0</v>
      </c>
      <c r="AR193" s="14" t="s">
        <v>351</v>
      </c>
      <c r="AT193" s="14" t="s">
        <v>217</v>
      </c>
      <c r="AU193" s="14" t="s">
        <v>80</v>
      </c>
      <c r="AY193" s="14" t="s">
        <v>216</v>
      </c>
      <c r="BE193" s="110">
        <f t="shared" si="29"/>
        <v>0</v>
      </c>
      <c r="BF193" s="110">
        <f t="shared" si="30"/>
        <v>0</v>
      </c>
      <c r="BG193" s="110">
        <f t="shared" si="31"/>
        <v>0</v>
      </c>
      <c r="BH193" s="110">
        <f t="shared" si="32"/>
        <v>0</v>
      </c>
      <c r="BI193" s="110">
        <f t="shared" si="33"/>
        <v>0</v>
      </c>
      <c r="BJ193" s="14" t="s">
        <v>80</v>
      </c>
      <c r="BK193" s="110">
        <f t="shared" si="34"/>
        <v>0</v>
      </c>
      <c r="BL193" s="14" t="s">
        <v>351</v>
      </c>
      <c r="BM193" s="14" t="s">
        <v>348</v>
      </c>
    </row>
    <row r="194" spans="2:65" s="1" customFormat="1" ht="22.5" customHeight="1" x14ac:dyDescent="0.3">
      <c r="B194" s="132"/>
      <c r="C194" s="161" t="s">
        <v>351</v>
      </c>
      <c r="D194" s="161" t="s">
        <v>217</v>
      </c>
      <c r="E194" s="162"/>
      <c r="F194" s="246" t="s">
        <v>1061</v>
      </c>
      <c r="G194" s="247"/>
      <c r="H194" s="247"/>
      <c r="I194" s="247"/>
      <c r="J194" s="163" t="s">
        <v>297</v>
      </c>
      <c r="K194" s="164">
        <v>1</v>
      </c>
      <c r="L194" s="233">
        <v>0</v>
      </c>
      <c r="M194" s="247"/>
      <c r="N194" s="248">
        <f t="shared" si="25"/>
        <v>0</v>
      </c>
      <c r="O194" s="247"/>
      <c r="P194" s="247"/>
      <c r="Q194" s="247"/>
      <c r="R194" s="134"/>
      <c r="T194" s="165" t="s">
        <v>3</v>
      </c>
      <c r="U194" s="40" t="s">
        <v>36</v>
      </c>
      <c r="V194" s="32"/>
      <c r="W194" s="166">
        <f t="shared" si="26"/>
        <v>0</v>
      </c>
      <c r="X194" s="166">
        <v>0</v>
      </c>
      <c r="Y194" s="166">
        <f t="shared" si="27"/>
        <v>0</v>
      </c>
      <c r="Z194" s="166">
        <v>0</v>
      </c>
      <c r="AA194" s="167">
        <f t="shared" si="28"/>
        <v>0</v>
      </c>
      <c r="AR194" s="14" t="s">
        <v>351</v>
      </c>
      <c r="AT194" s="14" t="s">
        <v>217</v>
      </c>
      <c r="AU194" s="14" t="s">
        <v>80</v>
      </c>
      <c r="AY194" s="14" t="s">
        <v>216</v>
      </c>
      <c r="BE194" s="110">
        <f t="shared" si="29"/>
        <v>0</v>
      </c>
      <c r="BF194" s="110">
        <f t="shared" si="30"/>
        <v>0</v>
      </c>
      <c r="BG194" s="110">
        <f t="shared" si="31"/>
        <v>0</v>
      </c>
      <c r="BH194" s="110">
        <f t="shared" si="32"/>
        <v>0</v>
      </c>
      <c r="BI194" s="110">
        <f t="shared" si="33"/>
        <v>0</v>
      </c>
      <c r="BJ194" s="14" t="s">
        <v>80</v>
      </c>
      <c r="BK194" s="110">
        <f t="shared" si="34"/>
        <v>0</v>
      </c>
      <c r="BL194" s="14" t="s">
        <v>351</v>
      </c>
      <c r="BM194" s="14" t="s">
        <v>351</v>
      </c>
    </row>
    <row r="195" spans="2:65" s="1" customFormat="1" ht="44.25" customHeight="1" x14ac:dyDescent="0.3">
      <c r="B195" s="132"/>
      <c r="C195" s="161" t="s">
        <v>353</v>
      </c>
      <c r="D195" s="161" t="s">
        <v>217</v>
      </c>
      <c r="E195" s="162"/>
      <c r="F195" s="246" t="s">
        <v>1062</v>
      </c>
      <c r="G195" s="247"/>
      <c r="H195" s="247"/>
      <c r="I195" s="247"/>
      <c r="J195" s="163" t="s">
        <v>297</v>
      </c>
      <c r="K195" s="164">
        <v>1</v>
      </c>
      <c r="L195" s="233">
        <v>0</v>
      </c>
      <c r="M195" s="247"/>
      <c r="N195" s="248">
        <f t="shared" si="25"/>
        <v>0</v>
      </c>
      <c r="O195" s="247"/>
      <c r="P195" s="247"/>
      <c r="Q195" s="247"/>
      <c r="R195" s="134"/>
      <c r="T195" s="165" t="s">
        <v>3</v>
      </c>
      <c r="U195" s="40" t="s">
        <v>36</v>
      </c>
      <c r="V195" s="32"/>
      <c r="W195" s="166">
        <f t="shared" si="26"/>
        <v>0</v>
      </c>
      <c r="X195" s="166">
        <v>0</v>
      </c>
      <c r="Y195" s="166">
        <f t="shared" si="27"/>
        <v>0</v>
      </c>
      <c r="Z195" s="166">
        <v>0</v>
      </c>
      <c r="AA195" s="167">
        <f t="shared" si="28"/>
        <v>0</v>
      </c>
      <c r="AR195" s="14" t="s">
        <v>351</v>
      </c>
      <c r="AT195" s="14" t="s">
        <v>217</v>
      </c>
      <c r="AU195" s="14" t="s">
        <v>80</v>
      </c>
      <c r="AY195" s="14" t="s">
        <v>216</v>
      </c>
      <c r="BE195" s="110">
        <f t="shared" si="29"/>
        <v>0</v>
      </c>
      <c r="BF195" s="110">
        <f t="shared" si="30"/>
        <v>0</v>
      </c>
      <c r="BG195" s="110">
        <f t="shared" si="31"/>
        <v>0</v>
      </c>
      <c r="BH195" s="110">
        <f t="shared" si="32"/>
        <v>0</v>
      </c>
      <c r="BI195" s="110">
        <f t="shared" si="33"/>
        <v>0</v>
      </c>
      <c r="BJ195" s="14" t="s">
        <v>80</v>
      </c>
      <c r="BK195" s="110">
        <f t="shared" si="34"/>
        <v>0</v>
      </c>
      <c r="BL195" s="14" t="s">
        <v>351</v>
      </c>
      <c r="BM195" s="14" t="s">
        <v>353</v>
      </c>
    </row>
    <row r="196" spans="2:65" s="1" customFormat="1" ht="44.25" customHeight="1" x14ac:dyDescent="0.3">
      <c r="B196" s="132"/>
      <c r="C196" s="161" t="s">
        <v>355</v>
      </c>
      <c r="D196" s="161" t="s">
        <v>217</v>
      </c>
      <c r="E196" s="162"/>
      <c r="F196" s="246" t="s">
        <v>1063</v>
      </c>
      <c r="G196" s="247"/>
      <c r="H196" s="247"/>
      <c r="I196" s="247"/>
      <c r="J196" s="163" t="s">
        <v>297</v>
      </c>
      <c r="K196" s="164">
        <v>1</v>
      </c>
      <c r="L196" s="233">
        <v>0</v>
      </c>
      <c r="M196" s="247"/>
      <c r="N196" s="248">
        <f t="shared" si="25"/>
        <v>0</v>
      </c>
      <c r="O196" s="247"/>
      <c r="P196" s="247"/>
      <c r="Q196" s="247"/>
      <c r="R196" s="134"/>
      <c r="T196" s="165" t="s">
        <v>3</v>
      </c>
      <c r="U196" s="40" t="s">
        <v>36</v>
      </c>
      <c r="V196" s="32"/>
      <c r="W196" s="166">
        <f t="shared" si="26"/>
        <v>0</v>
      </c>
      <c r="X196" s="166">
        <v>0</v>
      </c>
      <c r="Y196" s="166">
        <f t="shared" si="27"/>
        <v>0</v>
      </c>
      <c r="Z196" s="166">
        <v>0</v>
      </c>
      <c r="AA196" s="167">
        <f t="shared" si="28"/>
        <v>0</v>
      </c>
      <c r="AR196" s="14" t="s">
        <v>351</v>
      </c>
      <c r="AT196" s="14" t="s">
        <v>217</v>
      </c>
      <c r="AU196" s="14" t="s">
        <v>80</v>
      </c>
      <c r="AY196" s="14" t="s">
        <v>216</v>
      </c>
      <c r="BE196" s="110">
        <f t="shared" si="29"/>
        <v>0</v>
      </c>
      <c r="BF196" s="110">
        <f t="shared" si="30"/>
        <v>0</v>
      </c>
      <c r="BG196" s="110">
        <f t="shared" si="31"/>
        <v>0</v>
      </c>
      <c r="BH196" s="110">
        <f t="shared" si="32"/>
        <v>0</v>
      </c>
      <c r="BI196" s="110">
        <f t="shared" si="33"/>
        <v>0</v>
      </c>
      <c r="BJ196" s="14" t="s">
        <v>80</v>
      </c>
      <c r="BK196" s="110">
        <f t="shared" si="34"/>
        <v>0</v>
      </c>
      <c r="BL196" s="14" t="s">
        <v>351</v>
      </c>
      <c r="BM196" s="14" t="s">
        <v>355</v>
      </c>
    </row>
    <row r="197" spans="2:65" s="1" customFormat="1" ht="44.25" customHeight="1" x14ac:dyDescent="0.3">
      <c r="B197" s="132"/>
      <c r="C197" s="161" t="s">
        <v>357</v>
      </c>
      <c r="D197" s="161" t="s">
        <v>217</v>
      </c>
      <c r="E197" s="162"/>
      <c r="F197" s="246" t="s">
        <v>1064</v>
      </c>
      <c r="G197" s="247"/>
      <c r="H197" s="247"/>
      <c r="I197" s="247"/>
      <c r="J197" s="163" t="s">
        <v>297</v>
      </c>
      <c r="K197" s="164">
        <v>1</v>
      </c>
      <c r="L197" s="233">
        <v>0</v>
      </c>
      <c r="M197" s="247"/>
      <c r="N197" s="248">
        <f t="shared" si="25"/>
        <v>0</v>
      </c>
      <c r="O197" s="247"/>
      <c r="P197" s="247"/>
      <c r="Q197" s="247"/>
      <c r="R197" s="134"/>
      <c r="T197" s="165" t="s">
        <v>3</v>
      </c>
      <c r="U197" s="40" t="s">
        <v>36</v>
      </c>
      <c r="V197" s="32"/>
      <c r="W197" s="166">
        <f t="shared" si="26"/>
        <v>0</v>
      </c>
      <c r="X197" s="166">
        <v>0</v>
      </c>
      <c r="Y197" s="166">
        <f t="shared" si="27"/>
        <v>0</v>
      </c>
      <c r="Z197" s="166">
        <v>0</v>
      </c>
      <c r="AA197" s="167">
        <f t="shared" si="28"/>
        <v>0</v>
      </c>
      <c r="AR197" s="14" t="s">
        <v>351</v>
      </c>
      <c r="AT197" s="14" t="s">
        <v>217</v>
      </c>
      <c r="AU197" s="14" t="s">
        <v>80</v>
      </c>
      <c r="AY197" s="14" t="s">
        <v>216</v>
      </c>
      <c r="BE197" s="110">
        <f t="shared" si="29"/>
        <v>0</v>
      </c>
      <c r="BF197" s="110">
        <f t="shared" si="30"/>
        <v>0</v>
      </c>
      <c r="BG197" s="110">
        <f t="shared" si="31"/>
        <v>0</v>
      </c>
      <c r="BH197" s="110">
        <f t="shared" si="32"/>
        <v>0</v>
      </c>
      <c r="BI197" s="110">
        <f t="shared" si="33"/>
        <v>0</v>
      </c>
      <c r="BJ197" s="14" t="s">
        <v>80</v>
      </c>
      <c r="BK197" s="110">
        <f t="shared" si="34"/>
        <v>0</v>
      </c>
      <c r="BL197" s="14" t="s">
        <v>351</v>
      </c>
      <c r="BM197" s="14" t="s">
        <v>357</v>
      </c>
    </row>
    <row r="198" spans="2:65" s="1" customFormat="1" ht="44.25" customHeight="1" x14ac:dyDescent="0.3">
      <c r="B198" s="132"/>
      <c r="C198" s="161" t="s">
        <v>359</v>
      </c>
      <c r="D198" s="161" t="s">
        <v>217</v>
      </c>
      <c r="E198" s="162"/>
      <c r="F198" s="246" t="s">
        <v>1065</v>
      </c>
      <c r="G198" s="247"/>
      <c r="H198" s="247"/>
      <c r="I198" s="247"/>
      <c r="J198" s="163" t="s">
        <v>297</v>
      </c>
      <c r="K198" s="164">
        <v>4</v>
      </c>
      <c r="L198" s="233">
        <v>0</v>
      </c>
      <c r="M198" s="247"/>
      <c r="N198" s="248">
        <f t="shared" si="25"/>
        <v>0</v>
      </c>
      <c r="O198" s="247"/>
      <c r="P198" s="247"/>
      <c r="Q198" s="247"/>
      <c r="R198" s="134"/>
      <c r="T198" s="165" t="s">
        <v>3</v>
      </c>
      <c r="U198" s="40" t="s">
        <v>36</v>
      </c>
      <c r="V198" s="32"/>
      <c r="W198" s="166">
        <f t="shared" si="26"/>
        <v>0</v>
      </c>
      <c r="X198" s="166">
        <v>0</v>
      </c>
      <c r="Y198" s="166">
        <f t="shared" si="27"/>
        <v>0</v>
      </c>
      <c r="Z198" s="166">
        <v>0</v>
      </c>
      <c r="AA198" s="167">
        <f t="shared" si="28"/>
        <v>0</v>
      </c>
      <c r="AR198" s="14" t="s">
        <v>351</v>
      </c>
      <c r="AT198" s="14" t="s">
        <v>217</v>
      </c>
      <c r="AU198" s="14" t="s">
        <v>80</v>
      </c>
      <c r="AY198" s="14" t="s">
        <v>216</v>
      </c>
      <c r="BE198" s="110">
        <f t="shared" si="29"/>
        <v>0</v>
      </c>
      <c r="BF198" s="110">
        <f t="shared" si="30"/>
        <v>0</v>
      </c>
      <c r="BG198" s="110">
        <f t="shared" si="31"/>
        <v>0</v>
      </c>
      <c r="BH198" s="110">
        <f t="shared" si="32"/>
        <v>0</v>
      </c>
      <c r="BI198" s="110">
        <f t="shared" si="33"/>
        <v>0</v>
      </c>
      <c r="BJ198" s="14" t="s">
        <v>80</v>
      </c>
      <c r="BK198" s="110">
        <f t="shared" si="34"/>
        <v>0</v>
      </c>
      <c r="BL198" s="14" t="s">
        <v>351</v>
      </c>
      <c r="BM198" s="14" t="s">
        <v>359</v>
      </c>
    </row>
    <row r="199" spans="2:65" s="1" customFormat="1" ht="31.5" customHeight="1" x14ac:dyDescent="0.3">
      <c r="B199" s="132"/>
      <c r="C199" s="161" t="s">
        <v>361</v>
      </c>
      <c r="D199" s="161" t="s">
        <v>217</v>
      </c>
      <c r="E199" s="162"/>
      <c r="F199" s="246" t="s">
        <v>1066</v>
      </c>
      <c r="G199" s="247"/>
      <c r="H199" s="247"/>
      <c r="I199" s="247"/>
      <c r="J199" s="163" t="s">
        <v>297</v>
      </c>
      <c r="K199" s="164">
        <v>1</v>
      </c>
      <c r="L199" s="233">
        <v>0</v>
      </c>
      <c r="M199" s="247"/>
      <c r="N199" s="248">
        <f t="shared" si="25"/>
        <v>0</v>
      </c>
      <c r="O199" s="247"/>
      <c r="P199" s="247"/>
      <c r="Q199" s="247"/>
      <c r="R199" s="134"/>
      <c r="T199" s="165" t="s">
        <v>3</v>
      </c>
      <c r="U199" s="40" t="s">
        <v>36</v>
      </c>
      <c r="V199" s="32"/>
      <c r="W199" s="166">
        <f t="shared" si="26"/>
        <v>0</v>
      </c>
      <c r="X199" s="166">
        <v>0</v>
      </c>
      <c r="Y199" s="166">
        <f t="shared" si="27"/>
        <v>0</v>
      </c>
      <c r="Z199" s="166">
        <v>0</v>
      </c>
      <c r="AA199" s="167">
        <f t="shared" si="28"/>
        <v>0</v>
      </c>
      <c r="AR199" s="14" t="s">
        <v>351</v>
      </c>
      <c r="AT199" s="14" t="s">
        <v>217</v>
      </c>
      <c r="AU199" s="14" t="s">
        <v>80</v>
      </c>
      <c r="AY199" s="14" t="s">
        <v>216</v>
      </c>
      <c r="BE199" s="110">
        <f t="shared" si="29"/>
        <v>0</v>
      </c>
      <c r="BF199" s="110">
        <f t="shared" si="30"/>
        <v>0</v>
      </c>
      <c r="BG199" s="110">
        <f t="shared" si="31"/>
        <v>0</v>
      </c>
      <c r="BH199" s="110">
        <f t="shared" si="32"/>
        <v>0</v>
      </c>
      <c r="BI199" s="110">
        <f t="shared" si="33"/>
        <v>0</v>
      </c>
      <c r="BJ199" s="14" t="s">
        <v>80</v>
      </c>
      <c r="BK199" s="110">
        <f t="shared" si="34"/>
        <v>0</v>
      </c>
      <c r="BL199" s="14" t="s">
        <v>351</v>
      </c>
      <c r="BM199" s="14" t="s">
        <v>361</v>
      </c>
    </row>
    <row r="200" spans="2:65" s="1" customFormat="1" ht="22.5" customHeight="1" x14ac:dyDescent="0.3">
      <c r="B200" s="132"/>
      <c r="C200" s="161" t="s">
        <v>363</v>
      </c>
      <c r="D200" s="161" t="s">
        <v>217</v>
      </c>
      <c r="E200" s="162"/>
      <c r="F200" s="246" t="s">
        <v>1067</v>
      </c>
      <c r="G200" s="247"/>
      <c r="H200" s="247"/>
      <c r="I200" s="247"/>
      <c r="J200" s="163" t="s">
        <v>297</v>
      </c>
      <c r="K200" s="164">
        <v>1</v>
      </c>
      <c r="L200" s="233">
        <v>0</v>
      </c>
      <c r="M200" s="247"/>
      <c r="N200" s="248">
        <f t="shared" si="25"/>
        <v>0</v>
      </c>
      <c r="O200" s="247"/>
      <c r="P200" s="247"/>
      <c r="Q200" s="247"/>
      <c r="R200" s="134"/>
      <c r="T200" s="165" t="s">
        <v>3</v>
      </c>
      <c r="U200" s="40" t="s">
        <v>36</v>
      </c>
      <c r="V200" s="32"/>
      <c r="W200" s="166">
        <f t="shared" si="26"/>
        <v>0</v>
      </c>
      <c r="X200" s="166">
        <v>0</v>
      </c>
      <c r="Y200" s="166">
        <f t="shared" si="27"/>
        <v>0</v>
      </c>
      <c r="Z200" s="166">
        <v>0</v>
      </c>
      <c r="AA200" s="167">
        <f t="shared" si="28"/>
        <v>0</v>
      </c>
      <c r="AR200" s="14" t="s">
        <v>351</v>
      </c>
      <c r="AT200" s="14" t="s">
        <v>217</v>
      </c>
      <c r="AU200" s="14" t="s">
        <v>80</v>
      </c>
      <c r="AY200" s="14" t="s">
        <v>216</v>
      </c>
      <c r="BE200" s="110">
        <f t="shared" si="29"/>
        <v>0</v>
      </c>
      <c r="BF200" s="110">
        <f t="shared" si="30"/>
        <v>0</v>
      </c>
      <c r="BG200" s="110">
        <f t="shared" si="31"/>
        <v>0</v>
      </c>
      <c r="BH200" s="110">
        <f t="shared" si="32"/>
        <v>0</v>
      </c>
      <c r="BI200" s="110">
        <f t="shared" si="33"/>
        <v>0</v>
      </c>
      <c r="BJ200" s="14" t="s">
        <v>80</v>
      </c>
      <c r="BK200" s="110">
        <f t="shared" si="34"/>
        <v>0</v>
      </c>
      <c r="BL200" s="14" t="s">
        <v>351</v>
      </c>
      <c r="BM200" s="14" t="s">
        <v>363</v>
      </c>
    </row>
    <row r="201" spans="2:65" s="1" customFormat="1" ht="22.5" customHeight="1" x14ac:dyDescent="0.3">
      <c r="B201" s="132"/>
      <c r="C201" s="161" t="s">
        <v>365</v>
      </c>
      <c r="D201" s="161" t="s">
        <v>217</v>
      </c>
      <c r="E201" s="162"/>
      <c r="F201" s="246" t="s">
        <v>1068</v>
      </c>
      <c r="G201" s="247"/>
      <c r="H201" s="247"/>
      <c r="I201" s="247"/>
      <c r="J201" s="163" t="s">
        <v>558</v>
      </c>
      <c r="K201" s="172">
        <v>0</v>
      </c>
      <c r="L201" s="233">
        <v>0</v>
      </c>
      <c r="M201" s="247"/>
      <c r="N201" s="248">
        <f t="shared" si="25"/>
        <v>0</v>
      </c>
      <c r="O201" s="247"/>
      <c r="P201" s="247"/>
      <c r="Q201" s="247"/>
      <c r="R201" s="134"/>
      <c r="T201" s="165" t="s">
        <v>3</v>
      </c>
      <c r="U201" s="40" t="s">
        <v>36</v>
      </c>
      <c r="V201" s="32"/>
      <c r="W201" s="166">
        <f t="shared" si="26"/>
        <v>0</v>
      </c>
      <c r="X201" s="166">
        <v>0</v>
      </c>
      <c r="Y201" s="166">
        <f t="shared" si="27"/>
        <v>0</v>
      </c>
      <c r="Z201" s="166">
        <v>0</v>
      </c>
      <c r="AA201" s="167">
        <f t="shared" si="28"/>
        <v>0</v>
      </c>
      <c r="AR201" s="14" t="s">
        <v>351</v>
      </c>
      <c r="AT201" s="14" t="s">
        <v>217</v>
      </c>
      <c r="AU201" s="14" t="s">
        <v>80</v>
      </c>
      <c r="AY201" s="14" t="s">
        <v>216</v>
      </c>
      <c r="BE201" s="110">
        <f t="shared" si="29"/>
        <v>0</v>
      </c>
      <c r="BF201" s="110">
        <f t="shared" si="30"/>
        <v>0</v>
      </c>
      <c r="BG201" s="110">
        <f t="shared" si="31"/>
        <v>0</v>
      </c>
      <c r="BH201" s="110">
        <f t="shared" si="32"/>
        <v>0</v>
      </c>
      <c r="BI201" s="110">
        <f t="shared" si="33"/>
        <v>0</v>
      </c>
      <c r="BJ201" s="14" t="s">
        <v>80</v>
      </c>
      <c r="BK201" s="110">
        <f t="shared" si="34"/>
        <v>0</v>
      </c>
      <c r="BL201" s="14" t="s">
        <v>351</v>
      </c>
      <c r="BM201" s="14" t="s">
        <v>365</v>
      </c>
    </row>
    <row r="202" spans="2:65" s="1" customFormat="1" ht="49.9" customHeight="1" x14ac:dyDescent="0.35">
      <c r="B202" s="31"/>
      <c r="C202" s="32"/>
      <c r="D202" s="152" t="s">
        <v>874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249">
        <f t="shared" ref="N202:N207" si="35">BK202</f>
        <v>0</v>
      </c>
      <c r="O202" s="250"/>
      <c r="P202" s="250"/>
      <c r="Q202" s="250"/>
      <c r="R202" s="33"/>
      <c r="T202" s="70"/>
      <c r="U202" s="32"/>
      <c r="V202" s="32"/>
      <c r="W202" s="32"/>
      <c r="X202" s="32"/>
      <c r="Y202" s="32"/>
      <c r="Z202" s="32"/>
      <c r="AA202" s="71"/>
      <c r="AT202" s="14" t="s">
        <v>68</v>
      </c>
      <c r="AU202" s="14" t="s">
        <v>69</v>
      </c>
      <c r="AY202" s="14" t="s">
        <v>875</v>
      </c>
      <c r="BK202" s="110">
        <f>SUM(BK203:BK207)</f>
        <v>0</v>
      </c>
    </row>
    <row r="203" spans="2:65" s="1" customFormat="1" ht="22.35" customHeight="1" x14ac:dyDescent="0.3">
      <c r="B203" s="31"/>
      <c r="C203" s="173" t="s">
        <v>3</v>
      </c>
      <c r="D203" s="173" t="s">
        <v>217</v>
      </c>
      <c r="E203" s="174"/>
      <c r="F203" s="231" t="s">
        <v>3</v>
      </c>
      <c r="G203" s="232"/>
      <c r="H203" s="232"/>
      <c r="I203" s="232"/>
      <c r="J203" s="175" t="s">
        <v>3</v>
      </c>
      <c r="K203" s="172"/>
      <c r="L203" s="233"/>
      <c r="M203" s="234"/>
      <c r="N203" s="235">
        <f t="shared" si="35"/>
        <v>0</v>
      </c>
      <c r="O203" s="234"/>
      <c r="P203" s="234"/>
      <c r="Q203" s="234"/>
      <c r="R203" s="33"/>
      <c r="T203" s="165" t="s">
        <v>3</v>
      </c>
      <c r="U203" s="176" t="s">
        <v>36</v>
      </c>
      <c r="V203" s="32"/>
      <c r="W203" s="32"/>
      <c r="X203" s="32"/>
      <c r="Y203" s="32"/>
      <c r="Z203" s="32"/>
      <c r="AA203" s="71"/>
      <c r="AT203" s="14" t="s">
        <v>875</v>
      </c>
      <c r="AU203" s="14" t="s">
        <v>76</v>
      </c>
      <c r="AY203" s="14" t="s">
        <v>875</v>
      </c>
      <c r="BE203" s="110">
        <f>IF(U203="základná",N203,0)</f>
        <v>0</v>
      </c>
      <c r="BF203" s="110">
        <f>IF(U203="znížená",N203,0)</f>
        <v>0</v>
      </c>
      <c r="BG203" s="110">
        <f>IF(U203="zákl. prenesená",N203,0)</f>
        <v>0</v>
      </c>
      <c r="BH203" s="110">
        <f>IF(U203="zníž. prenesená",N203,0)</f>
        <v>0</v>
      </c>
      <c r="BI203" s="110">
        <f>IF(U203="nulová",N203,0)</f>
        <v>0</v>
      </c>
      <c r="BJ203" s="14" t="s">
        <v>80</v>
      </c>
      <c r="BK203" s="110">
        <f>L203*K203</f>
        <v>0</v>
      </c>
    </row>
    <row r="204" spans="2:65" s="1" customFormat="1" ht="22.35" customHeight="1" x14ac:dyDescent="0.3">
      <c r="B204" s="31"/>
      <c r="C204" s="173" t="s">
        <v>3</v>
      </c>
      <c r="D204" s="173" t="s">
        <v>217</v>
      </c>
      <c r="E204" s="174"/>
      <c r="F204" s="231" t="s">
        <v>3</v>
      </c>
      <c r="G204" s="232"/>
      <c r="H204" s="232"/>
      <c r="I204" s="232"/>
      <c r="J204" s="175" t="s">
        <v>3</v>
      </c>
      <c r="K204" s="172"/>
      <c r="L204" s="233"/>
      <c r="M204" s="234"/>
      <c r="N204" s="235">
        <f t="shared" si="35"/>
        <v>0</v>
      </c>
      <c r="O204" s="234"/>
      <c r="P204" s="234"/>
      <c r="Q204" s="234"/>
      <c r="R204" s="33"/>
      <c r="T204" s="165" t="s">
        <v>3</v>
      </c>
      <c r="U204" s="176" t="s">
        <v>36</v>
      </c>
      <c r="V204" s="32"/>
      <c r="W204" s="32"/>
      <c r="X204" s="32"/>
      <c r="Y204" s="32"/>
      <c r="Z204" s="32"/>
      <c r="AA204" s="71"/>
      <c r="AT204" s="14" t="s">
        <v>875</v>
      </c>
      <c r="AU204" s="14" t="s">
        <v>76</v>
      </c>
      <c r="AY204" s="14" t="s">
        <v>875</v>
      </c>
      <c r="BE204" s="110">
        <f>IF(U204="základná",N204,0)</f>
        <v>0</v>
      </c>
      <c r="BF204" s="110">
        <f>IF(U204="znížená",N204,0)</f>
        <v>0</v>
      </c>
      <c r="BG204" s="110">
        <f>IF(U204="zákl. prenesená",N204,0)</f>
        <v>0</v>
      </c>
      <c r="BH204" s="110">
        <f>IF(U204="zníž. prenesená",N204,0)</f>
        <v>0</v>
      </c>
      <c r="BI204" s="110">
        <f>IF(U204="nulová",N204,0)</f>
        <v>0</v>
      </c>
      <c r="BJ204" s="14" t="s">
        <v>80</v>
      </c>
      <c r="BK204" s="110">
        <f>L204*K204</f>
        <v>0</v>
      </c>
    </row>
    <row r="205" spans="2:65" s="1" customFormat="1" ht="22.35" customHeight="1" x14ac:dyDescent="0.3">
      <c r="B205" s="31"/>
      <c r="C205" s="173" t="s">
        <v>3</v>
      </c>
      <c r="D205" s="173" t="s">
        <v>217</v>
      </c>
      <c r="E205" s="174"/>
      <c r="F205" s="231" t="s">
        <v>3</v>
      </c>
      <c r="G205" s="232"/>
      <c r="H205" s="232"/>
      <c r="I205" s="232"/>
      <c r="J205" s="175" t="s">
        <v>3</v>
      </c>
      <c r="K205" s="172"/>
      <c r="L205" s="233"/>
      <c r="M205" s="234"/>
      <c r="N205" s="235">
        <f t="shared" si="35"/>
        <v>0</v>
      </c>
      <c r="O205" s="234"/>
      <c r="P205" s="234"/>
      <c r="Q205" s="234"/>
      <c r="R205" s="33"/>
      <c r="T205" s="165" t="s">
        <v>3</v>
      </c>
      <c r="U205" s="176" t="s">
        <v>36</v>
      </c>
      <c r="V205" s="32"/>
      <c r="W205" s="32"/>
      <c r="X205" s="32"/>
      <c r="Y205" s="32"/>
      <c r="Z205" s="32"/>
      <c r="AA205" s="71"/>
      <c r="AT205" s="14" t="s">
        <v>875</v>
      </c>
      <c r="AU205" s="14" t="s">
        <v>76</v>
      </c>
      <c r="AY205" s="14" t="s">
        <v>875</v>
      </c>
      <c r="BE205" s="110">
        <f>IF(U205="základná",N205,0)</f>
        <v>0</v>
      </c>
      <c r="BF205" s="110">
        <f>IF(U205="znížená",N205,0)</f>
        <v>0</v>
      </c>
      <c r="BG205" s="110">
        <f>IF(U205="zákl. prenesená",N205,0)</f>
        <v>0</v>
      </c>
      <c r="BH205" s="110">
        <f>IF(U205="zníž. prenesená",N205,0)</f>
        <v>0</v>
      </c>
      <c r="BI205" s="110">
        <f>IF(U205="nulová",N205,0)</f>
        <v>0</v>
      </c>
      <c r="BJ205" s="14" t="s">
        <v>80</v>
      </c>
      <c r="BK205" s="110">
        <f>L205*K205</f>
        <v>0</v>
      </c>
    </row>
    <row r="206" spans="2:65" s="1" customFormat="1" ht="22.35" customHeight="1" x14ac:dyDescent="0.3">
      <c r="B206" s="31"/>
      <c r="C206" s="173" t="s">
        <v>3</v>
      </c>
      <c r="D206" s="173" t="s">
        <v>217</v>
      </c>
      <c r="E206" s="174"/>
      <c r="F206" s="231" t="s">
        <v>3</v>
      </c>
      <c r="G206" s="232"/>
      <c r="H206" s="232"/>
      <c r="I206" s="232"/>
      <c r="J206" s="175" t="s">
        <v>3</v>
      </c>
      <c r="K206" s="172"/>
      <c r="L206" s="233"/>
      <c r="M206" s="234"/>
      <c r="N206" s="235">
        <f t="shared" si="35"/>
        <v>0</v>
      </c>
      <c r="O206" s="234"/>
      <c r="P206" s="234"/>
      <c r="Q206" s="234"/>
      <c r="R206" s="33"/>
      <c r="T206" s="165" t="s">
        <v>3</v>
      </c>
      <c r="U206" s="176" t="s">
        <v>36</v>
      </c>
      <c r="V206" s="32"/>
      <c r="W206" s="32"/>
      <c r="X206" s="32"/>
      <c r="Y206" s="32"/>
      <c r="Z206" s="32"/>
      <c r="AA206" s="71"/>
      <c r="AT206" s="14" t="s">
        <v>875</v>
      </c>
      <c r="AU206" s="14" t="s">
        <v>76</v>
      </c>
      <c r="AY206" s="14" t="s">
        <v>875</v>
      </c>
      <c r="BE206" s="110">
        <f>IF(U206="základná",N206,0)</f>
        <v>0</v>
      </c>
      <c r="BF206" s="110">
        <f>IF(U206="znížená",N206,0)</f>
        <v>0</v>
      </c>
      <c r="BG206" s="110">
        <f>IF(U206="zákl. prenesená",N206,0)</f>
        <v>0</v>
      </c>
      <c r="BH206" s="110">
        <f>IF(U206="zníž. prenesená",N206,0)</f>
        <v>0</v>
      </c>
      <c r="BI206" s="110">
        <f>IF(U206="nulová",N206,0)</f>
        <v>0</v>
      </c>
      <c r="BJ206" s="14" t="s">
        <v>80</v>
      </c>
      <c r="BK206" s="110">
        <f>L206*K206</f>
        <v>0</v>
      </c>
    </row>
    <row r="207" spans="2:65" s="1" customFormat="1" ht="22.35" customHeight="1" x14ac:dyDescent="0.3">
      <c r="B207" s="31"/>
      <c r="C207" s="173" t="s">
        <v>3</v>
      </c>
      <c r="D207" s="173" t="s">
        <v>217</v>
      </c>
      <c r="E207" s="174" t="s">
        <v>3</v>
      </c>
      <c r="F207" s="231" t="s">
        <v>3</v>
      </c>
      <c r="G207" s="232"/>
      <c r="H207" s="232"/>
      <c r="I207" s="232"/>
      <c r="J207" s="175" t="s">
        <v>3</v>
      </c>
      <c r="K207" s="172"/>
      <c r="L207" s="233"/>
      <c r="M207" s="234"/>
      <c r="N207" s="235">
        <f t="shared" si="35"/>
        <v>0</v>
      </c>
      <c r="O207" s="234"/>
      <c r="P207" s="234"/>
      <c r="Q207" s="234"/>
      <c r="R207" s="33"/>
      <c r="T207" s="165" t="s">
        <v>3</v>
      </c>
      <c r="U207" s="176" t="s">
        <v>36</v>
      </c>
      <c r="V207" s="52"/>
      <c r="W207" s="52"/>
      <c r="X207" s="52"/>
      <c r="Y207" s="52"/>
      <c r="Z207" s="52"/>
      <c r="AA207" s="54"/>
      <c r="AT207" s="14" t="s">
        <v>875</v>
      </c>
      <c r="AU207" s="14" t="s">
        <v>76</v>
      </c>
      <c r="AY207" s="14" t="s">
        <v>875</v>
      </c>
      <c r="BE207" s="110">
        <f>IF(U207="základná",N207,0)</f>
        <v>0</v>
      </c>
      <c r="BF207" s="110">
        <f>IF(U207="znížená",N207,0)</f>
        <v>0</v>
      </c>
      <c r="BG207" s="110">
        <f>IF(U207="zákl. prenesená",N207,0)</f>
        <v>0</v>
      </c>
      <c r="BH207" s="110">
        <f>IF(U207="zníž. prenesená",N207,0)</f>
        <v>0</v>
      </c>
      <c r="BI207" s="110">
        <f>IF(U207="nulová",N207,0)</f>
        <v>0</v>
      </c>
      <c r="BJ207" s="14" t="s">
        <v>80</v>
      </c>
      <c r="BK207" s="110">
        <f>L207*K207</f>
        <v>0</v>
      </c>
    </row>
    <row r="208" spans="2:65" s="1" customFormat="1" ht="6.95" customHeight="1" x14ac:dyDescent="0.3"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7"/>
    </row>
  </sheetData>
  <mergeCells count="309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6:P116"/>
    <mergeCell ref="F115:P115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N125:Q125"/>
    <mergeCell ref="N126:Q126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N171:Q171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207:I207"/>
    <mergeCell ref="L207:M207"/>
    <mergeCell ref="N207:Q207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N173:Q173"/>
    <mergeCell ref="N202:Q202"/>
    <mergeCell ref="H1:K1"/>
    <mergeCell ref="S2:AC2"/>
    <mergeCell ref="F205:I205"/>
    <mergeCell ref="L205:M205"/>
    <mergeCell ref="N205:Q205"/>
    <mergeCell ref="F206:I206"/>
    <mergeCell ref="L206:M206"/>
    <mergeCell ref="N206:Q20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</mergeCells>
  <dataValidations count="2">
    <dataValidation type="list" allowBlank="1" showInputMessage="1" showErrorMessage="1" error="Povolené sú hodnoty K a M." sqref="D203:D208">
      <formula1>"K,M"</formula1>
    </dataValidation>
    <dataValidation type="list" allowBlank="1" showInputMessage="1" showErrorMessage="1" error="Povolené sú hodnoty základná, znížená, nulová." sqref="U203:U208">
      <formula1>"základná,znížená,nulová"</formula1>
    </dataValidation>
  </dataValidation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workbookViewId="0">
      <pane ySplit="1" topLeftCell="A150" activePane="bottomLeft" state="frozen"/>
      <selection pane="bottomLeft" activeCell="E129" sqref="E129:E16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94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ht="25.35" customHeight="1" x14ac:dyDescent="0.3">
      <c r="B8" s="18"/>
      <c r="C8" s="19"/>
      <c r="D8" s="26" t="s">
        <v>158</v>
      </c>
      <c r="E8" s="19"/>
      <c r="F8" s="262" t="s">
        <v>159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9"/>
      <c r="R8" s="20"/>
    </row>
    <row r="9" spans="1:66" s="1" customFormat="1" ht="32.85" customHeight="1" x14ac:dyDescent="0.3">
      <c r="B9" s="31"/>
      <c r="C9" s="32"/>
      <c r="D9" s="25" t="s">
        <v>160</v>
      </c>
      <c r="E9" s="32"/>
      <c r="F9" s="223" t="s">
        <v>1069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32"/>
      <c r="R9" s="33"/>
    </row>
    <row r="10" spans="1:66" s="1" customFormat="1" ht="14.45" customHeight="1" x14ac:dyDescent="0.3">
      <c r="B10" s="31"/>
      <c r="C10" s="32"/>
      <c r="D10" s="26" t="s">
        <v>16</v>
      </c>
      <c r="E10" s="32"/>
      <c r="F10" s="24" t="s">
        <v>3</v>
      </c>
      <c r="G10" s="32"/>
      <c r="H10" s="32"/>
      <c r="I10" s="32"/>
      <c r="J10" s="32"/>
      <c r="K10" s="32"/>
      <c r="L10" s="32"/>
      <c r="M10" s="26" t="s">
        <v>17</v>
      </c>
      <c r="N10" s="32"/>
      <c r="O10" s="24" t="s">
        <v>3</v>
      </c>
      <c r="P10" s="32"/>
      <c r="Q10" s="32"/>
      <c r="R10" s="33"/>
    </row>
    <row r="11" spans="1:66" s="1" customFormat="1" ht="14.45" customHeight="1" x14ac:dyDescent="0.3">
      <c r="B11" s="31"/>
      <c r="C11" s="32"/>
      <c r="D11" s="26" t="s">
        <v>18</v>
      </c>
      <c r="E11" s="32"/>
      <c r="F11" s="24" t="s">
        <v>19</v>
      </c>
      <c r="G11" s="32"/>
      <c r="H11" s="32"/>
      <c r="I11" s="32"/>
      <c r="J11" s="32"/>
      <c r="K11" s="32"/>
      <c r="L11" s="32"/>
      <c r="M11" s="26" t="s">
        <v>20</v>
      </c>
      <c r="N11" s="32"/>
      <c r="O11" s="269" t="str">
        <f>'Rekapitulácia stavby'!AN8</f>
        <v>28.2.2017</v>
      </c>
      <c r="P11" s="185"/>
      <c r="Q11" s="32"/>
      <c r="R11" s="33"/>
    </row>
    <row r="12" spans="1:66" s="1" customFormat="1" ht="10.9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 x14ac:dyDescent="0.3">
      <c r="B13" s="31"/>
      <c r="C13" s="32"/>
      <c r="D13" s="26" t="s">
        <v>22</v>
      </c>
      <c r="E13" s="32"/>
      <c r="F13" s="32"/>
      <c r="G13" s="32"/>
      <c r="H13" s="32"/>
      <c r="I13" s="32"/>
      <c r="J13" s="32"/>
      <c r="K13" s="32"/>
      <c r="L13" s="32"/>
      <c r="M13" s="26" t="s">
        <v>23</v>
      </c>
      <c r="N13" s="32"/>
      <c r="O13" s="222" t="str">
        <f>IF('Rekapitulácia stavby'!AN10="","",'Rekapitulácia stavby'!AN10)</f>
        <v/>
      </c>
      <c r="P13" s="185"/>
      <c r="Q13" s="32"/>
      <c r="R13" s="33"/>
    </row>
    <row r="14" spans="1:66" s="1" customFormat="1" ht="18" customHeight="1" x14ac:dyDescent="0.3">
      <c r="B14" s="31"/>
      <c r="C14" s="32"/>
      <c r="D14" s="32"/>
      <c r="E14" s="24" t="str">
        <f>IF('Rekapitulácia stavby'!E11="","",'Rekapitulácia stavby'!E11)</f>
        <v xml:space="preserve"> </v>
      </c>
      <c r="F14" s="32"/>
      <c r="G14" s="32"/>
      <c r="H14" s="32"/>
      <c r="I14" s="32"/>
      <c r="J14" s="32"/>
      <c r="K14" s="32"/>
      <c r="L14" s="32"/>
      <c r="M14" s="26" t="s">
        <v>24</v>
      </c>
      <c r="N14" s="32"/>
      <c r="O14" s="222" t="str">
        <f>IF('Rekapitulácia stavby'!AN11="","",'Rekapitulácia stavby'!AN11)</f>
        <v/>
      </c>
      <c r="P14" s="185"/>
      <c r="Q14" s="32"/>
      <c r="R14" s="33"/>
    </row>
    <row r="15" spans="1:66" s="1" customFormat="1" ht="6.95" customHeigh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 x14ac:dyDescent="0.3">
      <c r="B16" s="31"/>
      <c r="C16" s="32"/>
      <c r="D16" s="26" t="s">
        <v>25</v>
      </c>
      <c r="E16" s="32"/>
      <c r="F16" s="32"/>
      <c r="G16" s="32"/>
      <c r="H16" s="32"/>
      <c r="I16" s="32"/>
      <c r="J16" s="32"/>
      <c r="K16" s="32"/>
      <c r="L16" s="32"/>
      <c r="M16" s="26" t="s">
        <v>23</v>
      </c>
      <c r="N16" s="32"/>
      <c r="O16" s="270" t="str">
        <f>IF('Rekapitulácia stavby'!AN13="","",'Rekapitulácia stavby'!AN13)</f>
        <v>Vyplň údaj</v>
      </c>
      <c r="P16" s="185"/>
      <c r="Q16" s="32"/>
      <c r="R16" s="33"/>
    </row>
    <row r="17" spans="2:18" s="1" customFormat="1" ht="18" customHeight="1" x14ac:dyDescent="0.3">
      <c r="B17" s="31"/>
      <c r="C17" s="32"/>
      <c r="D17" s="32"/>
      <c r="E17" s="270" t="str">
        <f>IF('Rekapitulácia stavby'!E14="","",'Rekapitulácia stavby'!E14)</f>
        <v>Vyplň údaj</v>
      </c>
      <c r="F17" s="185"/>
      <c r="G17" s="185"/>
      <c r="H17" s="185"/>
      <c r="I17" s="185"/>
      <c r="J17" s="185"/>
      <c r="K17" s="185"/>
      <c r="L17" s="185"/>
      <c r="M17" s="26" t="s">
        <v>24</v>
      </c>
      <c r="N17" s="32"/>
      <c r="O17" s="270" t="str">
        <f>IF('Rekapitulácia stavby'!AN14="","",'Rekapitulácia stavby'!AN14)</f>
        <v>Vyplň údaj</v>
      </c>
      <c r="P17" s="185"/>
      <c r="Q17" s="32"/>
      <c r="R17" s="33"/>
    </row>
    <row r="18" spans="2:18" s="1" customFormat="1" ht="6.9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 x14ac:dyDescent="0.3">
      <c r="B19" s="31"/>
      <c r="C19" s="32"/>
      <c r="D19" s="26" t="s">
        <v>27</v>
      </c>
      <c r="E19" s="32"/>
      <c r="F19" s="32"/>
      <c r="G19" s="32"/>
      <c r="H19" s="32"/>
      <c r="I19" s="32"/>
      <c r="J19" s="32"/>
      <c r="K19" s="32"/>
      <c r="L19" s="32"/>
      <c r="M19" s="26" t="s">
        <v>23</v>
      </c>
      <c r="N19" s="32"/>
      <c r="O19" s="222" t="str">
        <f>IF('Rekapitulácia stavby'!AN16="","",'Rekapitulácia stavby'!AN16)</f>
        <v/>
      </c>
      <c r="P19" s="185"/>
      <c r="Q19" s="32"/>
      <c r="R19" s="33"/>
    </row>
    <row r="20" spans="2:18" s="1" customFormat="1" ht="18" customHeight="1" x14ac:dyDescent="0.3">
      <c r="B20" s="31"/>
      <c r="C20" s="32"/>
      <c r="D20" s="32"/>
      <c r="E20" s="24" t="str">
        <f>IF('Rekapitulácia stavby'!E17="","",'Rekapitulácia stavby'!E17)</f>
        <v xml:space="preserve"> </v>
      </c>
      <c r="F20" s="32"/>
      <c r="G20" s="32"/>
      <c r="H20" s="32"/>
      <c r="I20" s="32"/>
      <c r="J20" s="32"/>
      <c r="K20" s="32"/>
      <c r="L20" s="32"/>
      <c r="M20" s="26" t="s">
        <v>24</v>
      </c>
      <c r="N20" s="32"/>
      <c r="O20" s="222" t="str">
        <f>IF('Rekapitulácia stavby'!AN17="","",'Rekapitulácia stavby'!AN17)</f>
        <v/>
      </c>
      <c r="P20" s="185"/>
      <c r="Q20" s="32"/>
      <c r="R20" s="33"/>
    </row>
    <row r="21" spans="2:18" s="1" customFormat="1" ht="6.95" customHeight="1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 x14ac:dyDescent="0.3">
      <c r="B22" s="31"/>
      <c r="C22" s="32"/>
      <c r="D22" s="26" t="s">
        <v>28</v>
      </c>
      <c r="E22" s="32"/>
      <c r="F22" s="32"/>
      <c r="G22" s="32"/>
      <c r="H22" s="32"/>
      <c r="I22" s="32"/>
      <c r="J22" s="32"/>
      <c r="K22" s="32"/>
      <c r="L22" s="32"/>
      <c r="M22" s="26" t="s">
        <v>23</v>
      </c>
      <c r="N22" s="32"/>
      <c r="O22" s="222" t="str">
        <f>IF('Rekapitulácia stavby'!AN19="","",'Rekapitulácia stavby'!AN19)</f>
        <v/>
      </c>
      <c r="P22" s="185"/>
      <c r="Q22" s="32"/>
      <c r="R22" s="33"/>
    </row>
    <row r="23" spans="2:18" s="1" customFormat="1" ht="18" customHeight="1" x14ac:dyDescent="0.3">
      <c r="B23" s="31"/>
      <c r="C23" s="32"/>
      <c r="D23" s="32"/>
      <c r="E23" s="24" t="str">
        <f>IF('Rekapitulácia stavby'!E20="","",'Rekapitulácia stavby'!E20)</f>
        <v xml:space="preserve"> </v>
      </c>
      <c r="F23" s="32"/>
      <c r="G23" s="32"/>
      <c r="H23" s="32"/>
      <c r="I23" s="32"/>
      <c r="J23" s="32"/>
      <c r="K23" s="32"/>
      <c r="L23" s="32"/>
      <c r="M23" s="26" t="s">
        <v>24</v>
      </c>
      <c r="N23" s="32"/>
      <c r="O23" s="222" t="str">
        <f>IF('Rekapitulácia stavby'!AN20="","",'Rekapitulácia stavby'!AN20)</f>
        <v/>
      </c>
      <c r="P23" s="185"/>
      <c r="Q23" s="32"/>
      <c r="R23" s="33"/>
    </row>
    <row r="24" spans="2:18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14.45" customHeight="1" x14ac:dyDescent="0.3">
      <c r="B25" s="31"/>
      <c r="C25" s="32"/>
      <c r="D25" s="26" t="s">
        <v>29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22.5" customHeight="1" x14ac:dyDescent="0.3">
      <c r="B26" s="31"/>
      <c r="C26" s="32"/>
      <c r="D26" s="32"/>
      <c r="E26" s="225" t="s">
        <v>3</v>
      </c>
      <c r="F26" s="185"/>
      <c r="G26" s="185"/>
      <c r="H26" s="185"/>
      <c r="I26" s="185"/>
      <c r="J26" s="185"/>
      <c r="K26" s="185"/>
      <c r="L26" s="185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2:18" s="1" customFormat="1" ht="6.95" customHeight="1" x14ac:dyDescent="0.3">
      <c r="B28" s="31"/>
      <c r="C28" s="3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2"/>
      <c r="R28" s="33"/>
    </row>
    <row r="29" spans="2:18" s="1" customFormat="1" ht="14.45" customHeight="1" x14ac:dyDescent="0.3">
      <c r="B29" s="31"/>
      <c r="C29" s="32"/>
      <c r="D29" s="117" t="s">
        <v>162</v>
      </c>
      <c r="E29" s="32"/>
      <c r="F29" s="32"/>
      <c r="G29" s="32"/>
      <c r="H29" s="32"/>
      <c r="I29" s="32"/>
      <c r="J29" s="32"/>
      <c r="K29" s="32"/>
      <c r="L29" s="32"/>
      <c r="M29" s="226">
        <f>N90</f>
        <v>0</v>
      </c>
      <c r="N29" s="185"/>
      <c r="O29" s="185"/>
      <c r="P29" s="185"/>
      <c r="Q29" s="32"/>
      <c r="R29" s="33"/>
    </row>
    <row r="30" spans="2:18" s="1" customFormat="1" ht="14.45" customHeight="1" x14ac:dyDescent="0.3">
      <c r="B30" s="31"/>
      <c r="C30" s="32"/>
      <c r="D30" s="30" t="s">
        <v>149</v>
      </c>
      <c r="E30" s="32"/>
      <c r="F30" s="32"/>
      <c r="G30" s="32"/>
      <c r="H30" s="32"/>
      <c r="I30" s="32"/>
      <c r="J30" s="32"/>
      <c r="K30" s="32"/>
      <c r="L30" s="32"/>
      <c r="M30" s="226">
        <f>N99</f>
        <v>0</v>
      </c>
      <c r="N30" s="185"/>
      <c r="O30" s="185"/>
      <c r="P30" s="185"/>
      <c r="Q30" s="32"/>
      <c r="R30" s="33"/>
    </row>
    <row r="31" spans="2:18" s="1" customFormat="1" ht="6.95" customHeight="1" x14ac:dyDescent="0.3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2:18" s="1" customFormat="1" ht="25.35" customHeight="1" x14ac:dyDescent="0.3">
      <c r="B32" s="31"/>
      <c r="C32" s="32"/>
      <c r="D32" s="118" t="s">
        <v>32</v>
      </c>
      <c r="E32" s="32"/>
      <c r="F32" s="32"/>
      <c r="G32" s="32"/>
      <c r="H32" s="32"/>
      <c r="I32" s="32"/>
      <c r="J32" s="32"/>
      <c r="K32" s="32"/>
      <c r="L32" s="32"/>
      <c r="M32" s="266">
        <f>ROUND(M29+M30,2)</f>
        <v>0</v>
      </c>
      <c r="N32" s="185"/>
      <c r="O32" s="185"/>
      <c r="P32" s="185"/>
      <c r="Q32" s="32"/>
      <c r="R32" s="33"/>
    </row>
    <row r="33" spans="2:18" s="1" customFormat="1" ht="6.95" customHeight="1" x14ac:dyDescent="0.3">
      <c r="B33" s="31"/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2"/>
      <c r="R33" s="33"/>
    </row>
    <row r="34" spans="2:18" s="1" customFormat="1" ht="14.45" customHeight="1" x14ac:dyDescent="0.3">
      <c r="B34" s="31"/>
      <c r="C34" s="32"/>
      <c r="D34" s="38" t="s">
        <v>33</v>
      </c>
      <c r="E34" s="38" t="s">
        <v>34</v>
      </c>
      <c r="F34" s="39">
        <v>0.2</v>
      </c>
      <c r="G34" s="119" t="s">
        <v>35</v>
      </c>
      <c r="H34" s="267">
        <f>ROUND((((SUM(BE99:BE106)+SUM(BE126:BE155))+SUM(BE157:BE161))),2)</f>
        <v>0</v>
      </c>
      <c r="I34" s="185"/>
      <c r="J34" s="185"/>
      <c r="K34" s="32"/>
      <c r="L34" s="32"/>
      <c r="M34" s="267">
        <f>ROUND(((ROUND((SUM(BE99:BE106)+SUM(BE126:BE155)), 2)*F34)+SUM(BE157:BE161)*F34),2)</f>
        <v>0</v>
      </c>
      <c r="N34" s="185"/>
      <c r="O34" s="185"/>
      <c r="P34" s="185"/>
      <c r="Q34" s="32"/>
      <c r="R34" s="33"/>
    </row>
    <row r="35" spans="2:18" s="1" customFormat="1" ht="14.45" customHeight="1" x14ac:dyDescent="0.3">
      <c r="B35" s="31"/>
      <c r="C35" s="32"/>
      <c r="D35" s="32"/>
      <c r="E35" s="38" t="s">
        <v>36</v>
      </c>
      <c r="F35" s="39">
        <v>0.2</v>
      </c>
      <c r="G35" s="119" t="s">
        <v>35</v>
      </c>
      <c r="H35" s="267">
        <f>ROUND((((SUM(BF99:BF106)+SUM(BF126:BF155))+SUM(BF157:BF161))),2)</f>
        <v>0</v>
      </c>
      <c r="I35" s="185"/>
      <c r="J35" s="185"/>
      <c r="K35" s="32"/>
      <c r="L35" s="32"/>
      <c r="M35" s="267">
        <f>ROUND(((ROUND((SUM(BF99:BF106)+SUM(BF126:BF155)), 2)*F35)+SUM(BF157:BF161)*F35),2)</f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37</v>
      </c>
      <c r="F36" s="39">
        <v>0.2</v>
      </c>
      <c r="G36" s="119" t="s">
        <v>35</v>
      </c>
      <c r="H36" s="267">
        <f>ROUND((((SUM(BG99:BG106)+SUM(BG126:BG155))+SUM(BG157:BG161))),2)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38</v>
      </c>
      <c r="F37" s="39">
        <v>0.2</v>
      </c>
      <c r="G37" s="119" t="s">
        <v>35</v>
      </c>
      <c r="H37" s="267">
        <f>ROUND((((SUM(BH99:BH106)+SUM(BH126:BH155))+SUM(BH157:BH161))),2)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14.45" hidden="1" customHeight="1" x14ac:dyDescent="0.3">
      <c r="B38" s="31"/>
      <c r="C38" s="32"/>
      <c r="D38" s="32"/>
      <c r="E38" s="38" t="s">
        <v>39</v>
      </c>
      <c r="F38" s="39">
        <v>0</v>
      </c>
      <c r="G38" s="119" t="s">
        <v>35</v>
      </c>
      <c r="H38" s="267">
        <f>ROUND((((SUM(BI99:BI106)+SUM(BI126:BI155))+SUM(BI157:BI161))),2)</f>
        <v>0</v>
      </c>
      <c r="I38" s="185"/>
      <c r="J38" s="185"/>
      <c r="K38" s="32"/>
      <c r="L38" s="32"/>
      <c r="M38" s="267">
        <v>0</v>
      </c>
      <c r="N38" s="185"/>
      <c r="O38" s="185"/>
      <c r="P38" s="185"/>
      <c r="Q38" s="32"/>
      <c r="R38" s="33"/>
    </row>
    <row r="39" spans="2:18" s="1" customFormat="1" ht="6.9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25.35" customHeight="1" x14ac:dyDescent="0.3">
      <c r="B40" s="31"/>
      <c r="C40" s="116"/>
      <c r="D40" s="120" t="s">
        <v>40</v>
      </c>
      <c r="E40" s="72"/>
      <c r="F40" s="72"/>
      <c r="G40" s="121" t="s">
        <v>41</v>
      </c>
      <c r="H40" s="122" t="s">
        <v>42</v>
      </c>
      <c r="I40" s="72"/>
      <c r="J40" s="72"/>
      <c r="K40" s="72"/>
      <c r="L40" s="268">
        <f>SUM(M32:M38)</f>
        <v>0</v>
      </c>
      <c r="M40" s="195"/>
      <c r="N40" s="195"/>
      <c r="O40" s="195"/>
      <c r="P40" s="197"/>
      <c r="Q40" s="116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1" customFormat="1" ht="14.45" customHeight="1" x14ac:dyDescent="0.3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ht="30" customHeight="1" x14ac:dyDescent="0.3">
      <c r="B80" s="18"/>
      <c r="C80" s="26" t="s">
        <v>158</v>
      </c>
      <c r="D80" s="19"/>
      <c r="E80" s="19"/>
      <c r="F80" s="262" t="s">
        <v>159</v>
      </c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19"/>
      <c r="R80" s="20"/>
    </row>
    <row r="81" spans="2:47" s="1" customFormat="1" ht="36.950000000000003" customHeight="1" x14ac:dyDescent="0.3">
      <c r="B81" s="31"/>
      <c r="C81" s="65" t="s">
        <v>160</v>
      </c>
      <c r="D81" s="32"/>
      <c r="E81" s="32"/>
      <c r="F81" s="210" t="str">
        <f>F9</f>
        <v>1d - SO 101 Vykurovanie</v>
      </c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32"/>
      <c r="R81" s="33"/>
    </row>
    <row r="82" spans="2:47" s="1" customFormat="1" ht="6.95" customHeight="1" x14ac:dyDescent="0.3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8" customHeight="1" x14ac:dyDescent="0.3">
      <c r="B83" s="31"/>
      <c r="C83" s="26" t="s">
        <v>18</v>
      </c>
      <c r="D83" s="32"/>
      <c r="E83" s="32"/>
      <c r="F83" s="24" t="str">
        <f>F11</f>
        <v xml:space="preserve"> </v>
      </c>
      <c r="G83" s="32"/>
      <c r="H83" s="32"/>
      <c r="I83" s="32"/>
      <c r="J83" s="32"/>
      <c r="K83" s="26" t="s">
        <v>20</v>
      </c>
      <c r="L83" s="32"/>
      <c r="M83" s="255" t="str">
        <f>IF(O11="","",O11)</f>
        <v>28.2.2017</v>
      </c>
      <c r="N83" s="185"/>
      <c r="O83" s="185"/>
      <c r="P83" s="185"/>
      <c r="Q83" s="32"/>
      <c r="R83" s="33"/>
    </row>
    <row r="84" spans="2:47" s="1" customFormat="1" ht="6.95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15" x14ac:dyDescent="0.3">
      <c r="B85" s="31"/>
      <c r="C85" s="26" t="s">
        <v>22</v>
      </c>
      <c r="D85" s="32"/>
      <c r="E85" s="32"/>
      <c r="F85" s="24" t="str">
        <f>E14</f>
        <v xml:space="preserve"> </v>
      </c>
      <c r="G85" s="32"/>
      <c r="H85" s="32"/>
      <c r="I85" s="32"/>
      <c r="J85" s="32"/>
      <c r="K85" s="26" t="s">
        <v>27</v>
      </c>
      <c r="L85" s="32"/>
      <c r="M85" s="222" t="str">
        <f>E20</f>
        <v xml:space="preserve"> </v>
      </c>
      <c r="N85" s="185"/>
      <c r="O85" s="185"/>
      <c r="P85" s="185"/>
      <c r="Q85" s="185"/>
      <c r="R85" s="33"/>
    </row>
    <row r="86" spans="2:47" s="1" customFormat="1" ht="14.45" customHeight="1" x14ac:dyDescent="0.3">
      <c r="B86" s="31"/>
      <c r="C86" s="26" t="s">
        <v>25</v>
      </c>
      <c r="D86" s="32"/>
      <c r="E86" s="32"/>
      <c r="F86" s="24" t="str">
        <f>IF(E17="","",E17)</f>
        <v>Vyplň údaj</v>
      </c>
      <c r="G86" s="32"/>
      <c r="H86" s="32"/>
      <c r="I86" s="32"/>
      <c r="J86" s="32"/>
      <c r="K86" s="26" t="s">
        <v>28</v>
      </c>
      <c r="L86" s="32"/>
      <c r="M86" s="222" t="str">
        <f>E23</f>
        <v xml:space="preserve"> </v>
      </c>
      <c r="N86" s="185"/>
      <c r="O86" s="185"/>
      <c r="P86" s="185"/>
      <c r="Q86" s="185"/>
      <c r="R86" s="33"/>
    </row>
    <row r="87" spans="2:47" s="1" customFormat="1" ht="10.35" customHeight="1" x14ac:dyDescent="0.3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">
      <c r="B88" s="31"/>
      <c r="C88" s="265" t="s">
        <v>164</v>
      </c>
      <c r="D88" s="261"/>
      <c r="E88" s="261"/>
      <c r="F88" s="261"/>
      <c r="G88" s="261"/>
      <c r="H88" s="116"/>
      <c r="I88" s="116"/>
      <c r="J88" s="116"/>
      <c r="K88" s="116"/>
      <c r="L88" s="116"/>
      <c r="M88" s="116"/>
      <c r="N88" s="265" t="s">
        <v>165</v>
      </c>
      <c r="O88" s="185"/>
      <c r="P88" s="185"/>
      <c r="Q88" s="185"/>
      <c r="R88" s="33"/>
    </row>
    <row r="89" spans="2:47" s="1" customFormat="1" ht="10.35" customHeight="1" x14ac:dyDescent="0.3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2:47" s="1" customFormat="1" ht="29.25" customHeight="1" x14ac:dyDescent="0.3">
      <c r="B90" s="31"/>
      <c r="C90" s="123" t="s">
        <v>166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89">
        <f>N126</f>
        <v>0</v>
      </c>
      <c r="O90" s="185"/>
      <c r="P90" s="185"/>
      <c r="Q90" s="185"/>
      <c r="R90" s="33"/>
      <c r="AU90" s="14" t="s">
        <v>167</v>
      </c>
    </row>
    <row r="91" spans="2:47" s="7" customFormat="1" ht="24.95" customHeight="1" x14ac:dyDescent="0.3">
      <c r="B91" s="124"/>
      <c r="C91" s="125"/>
      <c r="D91" s="126" t="s">
        <v>177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9">
        <f>N127</f>
        <v>0</v>
      </c>
      <c r="O91" s="263"/>
      <c r="P91" s="263"/>
      <c r="Q91" s="263"/>
      <c r="R91" s="127"/>
    </row>
    <row r="92" spans="2:47" s="8" customFormat="1" ht="19.899999999999999" customHeight="1" x14ac:dyDescent="0.3">
      <c r="B92" s="128"/>
      <c r="C92" s="95"/>
      <c r="D92" s="106" t="s">
        <v>1070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N128</f>
        <v>0</v>
      </c>
      <c r="O92" s="191"/>
      <c r="P92" s="191"/>
      <c r="Q92" s="191"/>
      <c r="R92" s="129"/>
    </row>
    <row r="93" spans="2:47" s="7" customFormat="1" ht="24.95" customHeight="1" x14ac:dyDescent="0.3">
      <c r="B93" s="124"/>
      <c r="C93" s="125"/>
      <c r="D93" s="126" t="s">
        <v>877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9">
        <f>N133</f>
        <v>0</v>
      </c>
      <c r="O93" s="263"/>
      <c r="P93" s="263"/>
      <c r="Q93" s="263"/>
      <c r="R93" s="127"/>
    </row>
    <row r="94" spans="2:47" s="8" customFormat="1" ht="19.899999999999999" customHeight="1" x14ac:dyDescent="0.3">
      <c r="B94" s="128"/>
      <c r="C94" s="95"/>
      <c r="D94" s="106" t="s">
        <v>1071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N134</f>
        <v>0</v>
      </c>
      <c r="O94" s="191"/>
      <c r="P94" s="191"/>
      <c r="Q94" s="191"/>
      <c r="R94" s="129"/>
    </row>
    <row r="95" spans="2:47" s="7" customFormat="1" ht="24.95" customHeight="1" x14ac:dyDescent="0.3">
      <c r="B95" s="124"/>
      <c r="C95" s="125"/>
      <c r="D95" s="126" t="s">
        <v>1072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9">
        <f>N153</f>
        <v>0</v>
      </c>
      <c r="O95" s="263"/>
      <c r="P95" s="263"/>
      <c r="Q95" s="263"/>
      <c r="R95" s="127"/>
    </row>
    <row r="96" spans="2:47" s="8" customFormat="1" ht="19.899999999999999" customHeight="1" x14ac:dyDescent="0.3">
      <c r="B96" s="128"/>
      <c r="C96" s="95"/>
      <c r="D96" s="106" t="s">
        <v>1073</v>
      </c>
      <c r="E96" s="95"/>
      <c r="F96" s="95"/>
      <c r="G96" s="95"/>
      <c r="H96" s="95"/>
      <c r="I96" s="95"/>
      <c r="J96" s="95"/>
      <c r="K96" s="95"/>
      <c r="L96" s="95"/>
      <c r="M96" s="95"/>
      <c r="N96" s="187">
        <f>N154</f>
        <v>0</v>
      </c>
      <c r="O96" s="191"/>
      <c r="P96" s="191"/>
      <c r="Q96" s="191"/>
      <c r="R96" s="129"/>
    </row>
    <row r="97" spans="2:65" s="7" customFormat="1" ht="21.75" customHeight="1" x14ac:dyDescent="0.35">
      <c r="B97" s="124"/>
      <c r="C97" s="125"/>
      <c r="D97" s="126" t="s">
        <v>193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8">
        <f>N156</f>
        <v>0</v>
      </c>
      <c r="O97" s="263"/>
      <c r="P97" s="263"/>
      <c r="Q97" s="263"/>
      <c r="R97" s="127"/>
    </row>
    <row r="98" spans="2:65" s="1" customFormat="1" ht="21.75" customHeight="1" x14ac:dyDescent="0.3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65" s="1" customFormat="1" ht="29.25" customHeight="1" x14ac:dyDescent="0.3">
      <c r="B99" s="31"/>
      <c r="C99" s="123" t="s">
        <v>194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64">
        <f>ROUND(N100+N101+N102+N103+N104+N105,2)</f>
        <v>0</v>
      </c>
      <c r="O99" s="185"/>
      <c r="P99" s="185"/>
      <c r="Q99" s="185"/>
      <c r="R99" s="33"/>
      <c r="T99" s="130"/>
      <c r="U99" s="131" t="s">
        <v>33</v>
      </c>
    </row>
    <row r="100" spans="2:65" s="1" customFormat="1" ht="18" customHeight="1" x14ac:dyDescent="0.3">
      <c r="B100" s="132"/>
      <c r="C100" s="133"/>
      <c r="D100" s="184" t="s">
        <v>195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ROUND(N90*T100,2)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ref="BE100:BE105" si="0">IF(U100="základná",N100,0)</f>
        <v>0</v>
      </c>
      <c r="BF100" s="139">
        <f t="shared" ref="BF100:BF105" si="1">IF(U100="znížená",N100,0)</f>
        <v>0</v>
      </c>
      <c r="BG100" s="139">
        <f t="shared" ref="BG100:BG105" si="2">IF(U100="zákl. prenesená",N100,0)</f>
        <v>0</v>
      </c>
      <c r="BH100" s="139">
        <f t="shared" ref="BH100:BH105" si="3">IF(U100="zníž. prenesená",N100,0)</f>
        <v>0</v>
      </c>
      <c r="BI100" s="139">
        <f t="shared" ref="BI100:BI105" si="4">IF(U100="nulová",N100,0)</f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84" t="s">
        <v>196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ROUND(N90*T101,2)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84" t="s">
        <v>197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ROUND(N90*T102,2)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84" t="s">
        <v>198</v>
      </c>
      <c r="E103" s="260"/>
      <c r="F103" s="260"/>
      <c r="G103" s="260"/>
      <c r="H103" s="260"/>
      <c r="I103" s="133"/>
      <c r="J103" s="133"/>
      <c r="K103" s="133"/>
      <c r="L103" s="133"/>
      <c r="M103" s="133"/>
      <c r="N103" s="186">
        <f>ROUND(N90*T103,2)</f>
        <v>0</v>
      </c>
      <c r="O103" s="260"/>
      <c r="P103" s="260"/>
      <c r="Q103" s="260"/>
      <c r="R103" s="134"/>
      <c r="S103" s="133"/>
      <c r="T103" s="135"/>
      <c r="U103" s="136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84" t="s">
        <v>199</v>
      </c>
      <c r="E104" s="260"/>
      <c r="F104" s="260"/>
      <c r="G104" s="260"/>
      <c r="H104" s="260"/>
      <c r="I104" s="133"/>
      <c r="J104" s="133"/>
      <c r="K104" s="133"/>
      <c r="L104" s="133"/>
      <c r="M104" s="133"/>
      <c r="N104" s="186">
        <f>ROUND(N90*T104,2)</f>
        <v>0</v>
      </c>
      <c r="O104" s="260"/>
      <c r="P104" s="260"/>
      <c r="Q104" s="260"/>
      <c r="R104" s="134"/>
      <c r="S104" s="133"/>
      <c r="T104" s="135"/>
      <c r="U104" s="136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140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80</v>
      </c>
      <c r="BK104" s="137"/>
      <c r="BL104" s="137"/>
      <c r="BM104" s="137"/>
    </row>
    <row r="105" spans="2:65" s="1" customFormat="1" ht="18" customHeight="1" x14ac:dyDescent="0.3">
      <c r="B105" s="132"/>
      <c r="C105" s="133"/>
      <c r="D105" s="140" t="s">
        <v>200</v>
      </c>
      <c r="E105" s="133"/>
      <c r="F105" s="133"/>
      <c r="G105" s="133"/>
      <c r="H105" s="133"/>
      <c r="I105" s="133"/>
      <c r="J105" s="133"/>
      <c r="K105" s="133"/>
      <c r="L105" s="133"/>
      <c r="M105" s="133"/>
      <c r="N105" s="186">
        <f>ROUND(N90*T105,2)</f>
        <v>0</v>
      </c>
      <c r="O105" s="260"/>
      <c r="P105" s="260"/>
      <c r="Q105" s="260"/>
      <c r="R105" s="134"/>
      <c r="S105" s="133"/>
      <c r="T105" s="141"/>
      <c r="U105" s="142" t="s">
        <v>36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201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80</v>
      </c>
      <c r="BK105" s="137"/>
      <c r="BL105" s="137"/>
      <c r="BM105" s="137"/>
    </row>
    <row r="106" spans="2:65" s="1" customFormat="1" x14ac:dyDescent="0.3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5" s="1" customFormat="1" ht="29.25" customHeight="1" x14ac:dyDescent="0.3">
      <c r="B107" s="31"/>
      <c r="C107" s="115" t="s">
        <v>153</v>
      </c>
      <c r="D107" s="116"/>
      <c r="E107" s="116"/>
      <c r="F107" s="116"/>
      <c r="G107" s="116"/>
      <c r="H107" s="116"/>
      <c r="I107" s="116"/>
      <c r="J107" s="116"/>
      <c r="K107" s="116"/>
      <c r="L107" s="190">
        <f>ROUND(SUM(N90+N99),2)</f>
        <v>0</v>
      </c>
      <c r="M107" s="261"/>
      <c r="N107" s="261"/>
      <c r="O107" s="261"/>
      <c r="P107" s="261"/>
      <c r="Q107" s="261"/>
      <c r="R107" s="33"/>
    </row>
    <row r="108" spans="2:65" s="1" customFormat="1" ht="6.95" customHeight="1" x14ac:dyDescent="0.3"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7"/>
    </row>
    <row r="112" spans="2:65" s="1" customFormat="1" ht="6.95" customHeight="1" x14ac:dyDescent="0.3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</row>
    <row r="113" spans="2:63" s="1" customFormat="1" ht="36.950000000000003" customHeight="1" x14ac:dyDescent="0.3">
      <c r="B113" s="31"/>
      <c r="C113" s="209" t="s">
        <v>202</v>
      </c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33"/>
    </row>
    <row r="114" spans="2:63" s="1" customFormat="1" ht="6.95" customHeight="1" x14ac:dyDescent="0.3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3" s="1" customFormat="1" ht="30" customHeight="1" x14ac:dyDescent="0.3">
      <c r="B115" s="31"/>
      <c r="C115" s="26" t="s">
        <v>15</v>
      </c>
      <c r="D115" s="32"/>
      <c r="E115" s="32"/>
      <c r="F115" s="262" t="str">
        <f>F6</f>
        <v>Cintorín Nitra-Chrenova</v>
      </c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32"/>
      <c r="R115" s="33"/>
    </row>
    <row r="116" spans="2:63" ht="30" customHeight="1" x14ac:dyDescent="0.3">
      <c r="B116" s="18"/>
      <c r="C116" s="26" t="s">
        <v>156</v>
      </c>
      <c r="D116" s="19"/>
      <c r="E116" s="19"/>
      <c r="F116" s="262" t="s">
        <v>157</v>
      </c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19"/>
      <c r="R116" s="20"/>
    </row>
    <row r="117" spans="2:63" ht="30" customHeight="1" x14ac:dyDescent="0.3">
      <c r="B117" s="18"/>
      <c r="C117" s="26" t="s">
        <v>158</v>
      </c>
      <c r="D117" s="19"/>
      <c r="E117" s="19"/>
      <c r="F117" s="262" t="s">
        <v>159</v>
      </c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19"/>
      <c r="R117" s="20"/>
    </row>
    <row r="118" spans="2:63" s="1" customFormat="1" ht="36.950000000000003" customHeight="1" x14ac:dyDescent="0.3">
      <c r="B118" s="31"/>
      <c r="C118" s="65" t="s">
        <v>160</v>
      </c>
      <c r="D118" s="32"/>
      <c r="E118" s="32"/>
      <c r="F118" s="210" t="str">
        <f>F9</f>
        <v>1d - SO 101 Vykurovanie</v>
      </c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32"/>
      <c r="R118" s="33"/>
    </row>
    <row r="119" spans="2:63" s="1" customFormat="1" ht="6.9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3" s="1" customFormat="1" ht="18" customHeight="1" x14ac:dyDescent="0.3">
      <c r="B120" s="31"/>
      <c r="C120" s="26" t="s">
        <v>18</v>
      </c>
      <c r="D120" s="32"/>
      <c r="E120" s="32"/>
      <c r="F120" s="24" t="str">
        <f>F11</f>
        <v xml:space="preserve"> </v>
      </c>
      <c r="G120" s="32"/>
      <c r="H120" s="32"/>
      <c r="I120" s="32"/>
      <c r="J120" s="32"/>
      <c r="K120" s="26" t="s">
        <v>20</v>
      </c>
      <c r="L120" s="32"/>
      <c r="M120" s="255" t="str">
        <f>IF(O11="","",O11)</f>
        <v>28.2.2017</v>
      </c>
      <c r="N120" s="185"/>
      <c r="O120" s="185"/>
      <c r="P120" s="185"/>
      <c r="Q120" s="32"/>
      <c r="R120" s="33"/>
    </row>
    <row r="121" spans="2:63" s="1" customFormat="1" ht="6.95" customHeight="1" x14ac:dyDescent="0.3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3" s="1" customFormat="1" ht="15" x14ac:dyDescent="0.3">
      <c r="B122" s="31"/>
      <c r="C122" s="26" t="s">
        <v>22</v>
      </c>
      <c r="D122" s="32"/>
      <c r="E122" s="32"/>
      <c r="F122" s="24" t="str">
        <f>E14</f>
        <v xml:space="preserve"> </v>
      </c>
      <c r="G122" s="32"/>
      <c r="H122" s="32"/>
      <c r="I122" s="32"/>
      <c r="J122" s="32"/>
      <c r="K122" s="26" t="s">
        <v>27</v>
      </c>
      <c r="L122" s="32"/>
      <c r="M122" s="222" t="str">
        <f>E20</f>
        <v xml:space="preserve"> </v>
      </c>
      <c r="N122" s="185"/>
      <c r="O122" s="185"/>
      <c r="P122" s="185"/>
      <c r="Q122" s="185"/>
      <c r="R122" s="33"/>
    </row>
    <row r="123" spans="2:63" s="1" customFormat="1" ht="14.45" customHeight="1" x14ac:dyDescent="0.3">
      <c r="B123" s="31"/>
      <c r="C123" s="26" t="s">
        <v>25</v>
      </c>
      <c r="D123" s="32"/>
      <c r="E123" s="32"/>
      <c r="F123" s="24" t="str">
        <f>IF(E17="","",E17)</f>
        <v>Vyplň údaj</v>
      </c>
      <c r="G123" s="32"/>
      <c r="H123" s="32"/>
      <c r="I123" s="32"/>
      <c r="J123" s="32"/>
      <c r="K123" s="26" t="s">
        <v>28</v>
      </c>
      <c r="L123" s="32"/>
      <c r="M123" s="222" t="str">
        <f>E23</f>
        <v xml:space="preserve"> </v>
      </c>
      <c r="N123" s="185"/>
      <c r="O123" s="185"/>
      <c r="P123" s="185"/>
      <c r="Q123" s="185"/>
      <c r="R123" s="33"/>
    </row>
    <row r="124" spans="2:63" s="1" customFormat="1" ht="10.35" customHeight="1" x14ac:dyDescent="0.3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63" s="9" customFormat="1" ht="29.25" customHeight="1" x14ac:dyDescent="0.3">
      <c r="B125" s="143"/>
      <c r="C125" s="144" t="s">
        <v>203</v>
      </c>
      <c r="D125" s="145" t="s">
        <v>204</v>
      </c>
      <c r="E125" s="145" t="s">
        <v>51</v>
      </c>
      <c r="F125" s="256" t="s">
        <v>205</v>
      </c>
      <c r="G125" s="257"/>
      <c r="H125" s="257"/>
      <c r="I125" s="257"/>
      <c r="J125" s="145" t="s">
        <v>206</v>
      </c>
      <c r="K125" s="145" t="s">
        <v>207</v>
      </c>
      <c r="L125" s="258" t="s">
        <v>208</v>
      </c>
      <c r="M125" s="257"/>
      <c r="N125" s="256" t="s">
        <v>165</v>
      </c>
      <c r="O125" s="257"/>
      <c r="P125" s="257"/>
      <c r="Q125" s="259"/>
      <c r="R125" s="146"/>
      <c r="T125" s="73" t="s">
        <v>209</v>
      </c>
      <c r="U125" s="74" t="s">
        <v>33</v>
      </c>
      <c r="V125" s="74" t="s">
        <v>210</v>
      </c>
      <c r="W125" s="74" t="s">
        <v>211</v>
      </c>
      <c r="X125" s="74" t="s">
        <v>212</v>
      </c>
      <c r="Y125" s="74" t="s">
        <v>213</v>
      </c>
      <c r="Z125" s="74" t="s">
        <v>214</v>
      </c>
      <c r="AA125" s="75" t="s">
        <v>215</v>
      </c>
    </row>
    <row r="126" spans="2:63" s="1" customFormat="1" ht="29.25" customHeight="1" x14ac:dyDescent="0.35">
      <c r="B126" s="31"/>
      <c r="C126" s="77" t="s">
        <v>162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36">
        <f>BK126</f>
        <v>0</v>
      </c>
      <c r="O126" s="237"/>
      <c r="P126" s="237"/>
      <c r="Q126" s="237"/>
      <c r="R126" s="33"/>
      <c r="T126" s="76"/>
      <c r="U126" s="47"/>
      <c r="V126" s="47"/>
      <c r="W126" s="147">
        <f>W127+W133+W153+W156</f>
        <v>0</v>
      </c>
      <c r="X126" s="47"/>
      <c r="Y126" s="147">
        <f>Y127+Y133+Y153+Y156</f>
        <v>0</v>
      </c>
      <c r="Z126" s="47"/>
      <c r="AA126" s="148">
        <f>AA127+AA133+AA153+AA156</f>
        <v>0</v>
      </c>
      <c r="AT126" s="14" t="s">
        <v>68</v>
      </c>
      <c r="AU126" s="14" t="s">
        <v>167</v>
      </c>
      <c r="BK126" s="149">
        <f>BK127+BK133+BK153+BK156</f>
        <v>0</v>
      </c>
    </row>
    <row r="127" spans="2:63" s="10" customFormat="1" ht="37.35" customHeight="1" x14ac:dyDescent="0.35">
      <c r="B127" s="150"/>
      <c r="C127" s="151"/>
      <c r="D127" s="152" t="s">
        <v>177</v>
      </c>
      <c r="E127" s="152"/>
      <c r="F127" s="152"/>
      <c r="G127" s="152"/>
      <c r="H127" s="152"/>
      <c r="I127" s="152"/>
      <c r="J127" s="152"/>
      <c r="K127" s="152"/>
      <c r="L127" s="152"/>
      <c r="M127" s="152"/>
      <c r="N127" s="238">
        <f>BK127</f>
        <v>0</v>
      </c>
      <c r="O127" s="239"/>
      <c r="P127" s="239"/>
      <c r="Q127" s="239"/>
      <c r="R127" s="153"/>
      <c r="T127" s="154"/>
      <c r="U127" s="151"/>
      <c r="V127" s="151"/>
      <c r="W127" s="155">
        <f>W128</f>
        <v>0</v>
      </c>
      <c r="X127" s="151"/>
      <c r="Y127" s="155">
        <f>Y128</f>
        <v>0</v>
      </c>
      <c r="Z127" s="151"/>
      <c r="AA127" s="156">
        <f>AA128</f>
        <v>0</v>
      </c>
      <c r="AR127" s="157" t="s">
        <v>80</v>
      </c>
      <c r="AT127" s="158" t="s">
        <v>68</v>
      </c>
      <c r="AU127" s="158" t="s">
        <v>69</v>
      </c>
      <c r="AY127" s="157" t="s">
        <v>216</v>
      </c>
      <c r="BK127" s="159">
        <f>BK128</f>
        <v>0</v>
      </c>
    </row>
    <row r="128" spans="2:63" s="10" customFormat="1" ht="19.899999999999999" customHeight="1" x14ac:dyDescent="0.3">
      <c r="B128" s="150"/>
      <c r="C128" s="151"/>
      <c r="D128" s="160" t="s">
        <v>1070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40">
        <f>BK128</f>
        <v>0</v>
      </c>
      <c r="O128" s="241"/>
      <c r="P128" s="241"/>
      <c r="Q128" s="241"/>
      <c r="R128" s="153"/>
      <c r="T128" s="154"/>
      <c r="U128" s="151"/>
      <c r="V128" s="151"/>
      <c r="W128" s="155">
        <f>SUM(W129:W132)</f>
        <v>0</v>
      </c>
      <c r="X128" s="151"/>
      <c r="Y128" s="155">
        <f>SUM(Y129:Y132)</f>
        <v>0</v>
      </c>
      <c r="Z128" s="151"/>
      <c r="AA128" s="156">
        <f>SUM(AA129:AA132)</f>
        <v>0</v>
      </c>
      <c r="AR128" s="157" t="s">
        <v>80</v>
      </c>
      <c r="AT128" s="158" t="s">
        <v>68</v>
      </c>
      <c r="AU128" s="158" t="s">
        <v>76</v>
      </c>
      <c r="AY128" s="157" t="s">
        <v>216</v>
      </c>
      <c r="BK128" s="159">
        <f>SUM(BK129:BK132)</f>
        <v>0</v>
      </c>
    </row>
    <row r="129" spans="2:65" s="1" customFormat="1" ht="22.5" customHeight="1" x14ac:dyDescent="0.3">
      <c r="B129" s="132"/>
      <c r="C129" s="161" t="s">
        <v>76</v>
      </c>
      <c r="D129" s="161" t="s">
        <v>217</v>
      </c>
      <c r="E129" s="162"/>
      <c r="F129" s="246" t="s">
        <v>1074</v>
      </c>
      <c r="G129" s="247"/>
      <c r="H129" s="247"/>
      <c r="I129" s="247"/>
      <c r="J129" s="163" t="s">
        <v>297</v>
      </c>
      <c r="K129" s="164">
        <v>6</v>
      </c>
      <c r="L129" s="233">
        <v>0</v>
      </c>
      <c r="M129" s="247"/>
      <c r="N129" s="248">
        <f>ROUND(L129*K129,2)</f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>V129*K129</f>
        <v>0</v>
      </c>
      <c r="X129" s="166">
        <v>0</v>
      </c>
      <c r="Y129" s="166">
        <f>X129*K129</f>
        <v>0</v>
      </c>
      <c r="Z129" s="166">
        <v>0</v>
      </c>
      <c r="AA129" s="167">
        <f>Z129*K129</f>
        <v>0</v>
      </c>
      <c r="AR129" s="14" t="s">
        <v>247</v>
      </c>
      <c r="AT129" s="14" t="s">
        <v>217</v>
      </c>
      <c r="AU129" s="14" t="s">
        <v>80</v>
      </c>
      <c r="AY129" s="14" t="s">
        <v>216</v>
      </c>
      <c r="BE129" s="110">
        <f>IF(U129="základná",N129,0)</f>
        <v>0</v>
      </c>
      <c r="BF129" s="110">
        <f>IF(U129="znížená",N129,0)</f>
        <v>0</v>
      </c>
      <c r="BG129" s="110">
        <f>IF(U129="zákl. prenesená",N129,0)</f>
        <v>0</v>
      </c>
      <c r="BH129" s="110">
        <f>IF(U129="zníž. prenesená",N129,0)</f>
        <v>0</v>
      </c>
      <c r="BI129" s="110">
        <f>IF(U129="nulová",N129,0)</f>
        <v>0</v>
      </c>
      <c r="BJ129" s="14" t="s">
        <v>80</v>
      </c>
      <c r="BK129" s="110">
        <f>ROUND(L129*K129,2)</f>
        <v>0</v>
      </c>
      <c r="BL129" s="14" t="s">
        <v>247</v>
      </c>
      <c r="BM129" s="14" t="s">
        <v>76</v>
      </c>
    </row>
    <row r="130" spans="2:65" s="1" customFormat="1" ht="31.5" customHeight="1" x14ac:dyDescent="0.3">
      <c r="B130" s="132"/>
      <c r="C130" s="168" t="s">
        <v>80</v>
      </c>
      <c r="D130" s="168" t="s">
        <v>250</v>
      </c>
      <c r="E130" s="169"/>
      <c r="F130" s="251" t="s">
        <v>1075</v>
      </c>
      <c r="G130" s="252"/>
      <c r="H130" s="252"/>
      <c r="I130" s="252"/>
      <c r="J130" s="170" t="s">
        <v>1076</v>
      </c>
      <c r="K130" s="171">
        <v>4</v>
      </c>
      <c r="L130" s="253">
        <v>0</v>
      </c>
      <c r="M130" s="252"/>
      <c r="N130" s="254">
        <f>ROUND(L130*K130,2)</f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>V130*K130</f>
        <v>0</v>
      </c>
      <c r="X130" s="166">
        <v>0</v>
      </c>
      <c r="Y130" s="166">
        <f>X130*K130</f>
        <v>0</v>
      </c>
      <c r="Z130" s="166">
        <v>0</v>
      </c>
      <c r="AA130" s="167">
        <f>Z130*K130</f>
        <v>0</v>
      </c>
      <c r="AR130" s="14" t="s">
        <v>284</v>
      </c>
      <c r="AT130" s="14" t="s">
        <v>250</v>
      </c>
      <c r="AU130" s="14" t="s">
        <v>80</v>
      </c>
      <c r="AY130" s="14" t="s">
        <v>216</v>
      </c>
      <c r="BE130" s="110">
        <f>IF(U130="základná",N130,0)</f>
        <v>0</v>
      </c>
      <c r="BF130" s="110">
        <f>IF(U130="znížená",N130,0)</f>
        <v>0</v>
      </c>
      <c r="BG130" s="110">
        <f>IF(U130="zákl. prenesená",N130,0)</f>
        <v>0</v>
      </c>
      <c r="BH130" s="110">
        <f>IF(U130="zníž. prenesená",N130,0)</f>
        <v>0</v>
      </c>
      <c r="BI130" s="110">
        <f>IF(U130="nulová",N130,0)</f>
        <v>0</v>
      </c>
      <c r="BJ130" s="14" t="s">
        <v>80</v>
      </c>
      <c r="BK130" s="110">
        <f>ROUND(L130*K130,2)</f>
        <v>0</v>
      </c>
      <c r="BL130" s="14" t="s">
        <v>247</v>
      </c>
      <c r="BM130" s="14" t="s">
        <v>80</v>
      </c>
    </row>
    <row r="131" spans="2:65" s="1" customFormat="1" ht="31.5" customHeight="1" x14ac:dyDescent="0.3">
      <c r="B131" s="132"/>
      <c r="C131" s="168" t="s">
        <v>84</v>
      </c>
      <c r="D131" s="168" t="s">
        <v>250</v>
      </c>
      <c r="E131" s="169"/>
      <c r="F131" s="251" t="s">
        <v>1077</v>
      </c>
      <c r="G131" s="252"/>
      <c r="H131" s="252"/>
      <c r="I131" s="252"/>
      <c r="J131" s="170" t="s">
        <v>1076</v>
      </c>
      <c r="K131" s="171">
        <v>2</v>
      </c>
      <c r="L131" s="253">
        <v>0</v>
      </c>
      <c r="M131" s="252"/>
      <c r="N131" s="254">
        <f>ROUND(L131*K131,2)</f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>V131*K131</f>
        <v>0</v>
      </c>
      <c r="X131" s="166">
        <v>0</v>
      </c>
      <c r="Y131" s="166">
        <f>X131*K131</f>
        <v>0</v>
      </c>
      <c r="Z131" s="166">
        <v>0</v>
      </c>
      <c r="AA131" s="167">
        <f>Z131*K131</f>
        <v>0</v>
      </c>
      <c r="AR131" s="14" t="s">
        <v>284</v>
      </c>
      <c r="AT131" s="14" t="s">
        <v>250</v>
      </c>
      <c r="AU131" s="14" t="s">
        <v>80</v>
      </c>
      <c r="AY131" s="14" t="s">
        <v>216</v>
      </c>
      <c r="BE131" s="110">
        <f>IF(U131="základná",N131,0)</f>
        <v>0</v>
      </c>
      <c r="BF131" s="110">
        <f>IF(U131="znížená",N131,0)</f>
        <v>0</v>
      </c>
      <c r="BG131" s="110">
        <f>IF(U131="zákl. prenesená",N131,0)</f>
        <v>0</v>
      </c>
      <c r="BH131" s="110">
        <f>IF(U131="zníž. prenesená",N131,0)</f>
        <v>0</v>
      </c>
      <c r="BI131" s="110">
        <f>IF(U131="nulová",N131,0)</f>
        <v>0</v>
      </c>
      <c r="BJ131" s="14" t="s">
        <v>80</v>
      </c>
      <c r="BK131" s="110">
        <f>ROUND(L131*K131,2)</f>
        <v>0</v>
      </c>
      <c r="BL131" s="14" t="s">
        <v>247</v>
      </c>
      <c r="BM131" s="14" t="s">
        <v>84</v>
      </c>
    </row>
    <row r="132" spans="2:65" s="1" customFormat="1" ht="31.5" customHeight="1" x14ac:dyDescent="0.3">
      <c r="B132" s="132"/>
      <c r="C132" s="161" t="s">
        <v>267</v>
      </c>
      <c r="D132" s="161" t="s">
        <v>217</v>
      </c>
      <c r="E132" s="162"/>
      <c r="F132" s="246" t="s">
        <v>1078</v>
      </c>
      <c r="G132" s="247"/>
      <c r="H132" s="247"/>
      <c r="I132" s="247"/>
      <c r="J132" s="163" t="s">
        <v>558</v>
      </c>
      <c r="K132" s="172">
        <v>0</v>
      </c>
      <c r="L132" s="233">
        <v>0</v>
      </c>
      <c r="M132" s="247"/>
      <c r="N132" s="248">
        <f>ROUND(L132*K132,2)</f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4" t="s">
        <v>247</v>
      </c>
      <c r="AT132" s="14" t="s">
        <v>217</v>
      </c>
      <c r="AU132" s="14" t="s">
        <v>80</v>
      </c>
      <c r="AY132" s="14" t="s">
        <v>216</v>
      </c>
      <c r="BE132" s="110">
        <f>IF(U132="základná",N132,0)</f>
        <v>0</v>
      </c>
      <c r="BF132" s="110">
        <f>IF(U132="znížená",N132,0)</f>
        <v>0</v>
      </c>
      <c r="BG132" s="110">
        <f>IF(U132="zákl. prenesená",N132,0)</f>
        <v>0</v>
      </c>
      <c r="BH132" s="110">
        <f>IF(U132="zníž. prenesená",N132,0)</f>
        <v>0</v>
      </c>
      <c r="BI132" s="110">
        <f>IF(U132="nulová",N132,0)</f>
        <v>0</v>
      </c>
      <c r="BJ132" s="14" t="s">
        <v>80</v>
      </c>
      <c r="BK132" s="110">
        <f>ROUND(L132*K132,2)</f>
        <v>0</v>
      </c>
      <c r="BL132" s="14" t="s">
        <v>247</v>
      </c>
      <c r="BM132" s="14" t="s">
        <v>220</v>
      </c>
    </row>
    <row r="133" spans="2:65" s="10" customFormat="1" ht="37.35" customHeight="1" x14ac:dyDescent="0.35">
      <c r="B133" s="150"/>
      <c r="C133" s="151"/>
      <c r="D133" s="152" t="s">
        <v>877</v>
      </c>
      <c r="E133" s="152"/>
      <c r="F133" s="152"/>
      <c r="G133" s="152"/>
      <c r="H133" s="152"/>
      <c r="I133" s="152"/>
      <c r="J133" s="152"/>
      <c r="K133" s="152"/>
      <c r="L133" s="152"/>
      <c r="M133" s="152"/>
      <c r="N133" s="244">
        <f>BK133</f>
        <v>0</v>
      </c>
      <c r="O133" s="245"/>
      <c r="P133" s="245"/>
      <c r="Q133" s="245"/>
      <c r="R133" s="153"/>
      <c r="T133" s="154"/>
      <c r="U133" s="151"/>
      <c r="V133" s="151"/>
      <c r="W133" s="155">
        <f>W134</f>
        <v>0</v>
      </c>
      <c r="X133" s="151"/>
      <c r="Y133" s="155">
        <f>Y134</f>
        <v>0</v>
      </c>
      <c r="Z133" s="151"/>
      <c r="AA133" s="156">
        <f>AA134</f>
        <v>0</v>
      </c>
      <c r="AR133" s="157" t="s">
        <v>84</v>
      </c>
      <c r="AT133" s="158" t="s">
        <v>68</v>
      </c>
      <c r="AU133" s="158" t="s">
        <v>69</v>
      </c>
      <c r="AY133" s="157" t="s">
        <v>216</v>
      </c>
      <c r="BK133" s="159">
        <f>BK134</f>
        <v>0</v>
      </c>
    </row>
    <row r="134" spans="2:65" s="10" customFormat="1" ht="19.899999999999999" customHeight="1" x14ac:dyDescent="0.3">
      <c r="B134" s="150"/>
      <c r="C134" s="151"/>
      <c r="D134" s="160" t="s">
        <v>1071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240">
        <f>BK134</f>
        <v>0</v>
      </c>
      <c r="O134" s="241"/>
      <c r="P134" s="241"/>
      <c r="Q134" s="241"/>
      <c r="R134" s="153"/>
      <c r="T134" s="154"/>
      <c r="U134" s="151"/>
      <c r="V134" s="151"/>
      <c r="W134" s="155">
        <f>SUM(W135:W152)</f>
        <v>0</v>
      </c>
      <c r="X134" s="151"/>
      <c r="Y134" s="155">
        <f>SUM(Y135:Y152)</f>
        <v>0</v>
      </c>
      <c r="Z134" s="151"/>
      <c r="AA134" s="156">
        <f>SUM(AA135:AA152)</f>
        <v>0</v>
      </c>
      <c r="AR134" s="157" t="s">
        <v>84</v>
      </c>
      <c r="AT134" s="158" t="s">
        <v>68</v>
      </c>
      <c r="AU134" s="158" t="s">
        <v>76</v>
      </c>
      <c r="AY134" s="157" t="s">
        <v>216</v>
      </c>
      <c r="BK134" s="159">
        <f>SUM(BK135:BK152)</f>
        <v>0</v>
      </c>
    </row>
    <row r="135" spans="2:65" s="1" customFormat="1" ht="22.5" customHeight="1" x14ac:dyDescent="0.3">
      <c r="B135" s="132"/>
      <c r="C135" s="168" t="s">
        <v>224</v>
      </c>
      <c r="D135" s="168" t="s">
        <v>250</v>
      </c>
      <c r="E135" s="169"/>
      <c r="F135" s="251" t="s">
        <v>1079</v>
      </c>
      <c r="G135" s="252"/>
      <c r="H135" s="252"/>
      <c r="I135" s="252"/>
      <c r="J135" s="170" t="s">
        <v>1076</v>
      </c>
      <c r="K135" s="171">
        <v>3</v>
      </c>
      <c r="L135" s="253">
        <v>0</v>
      </c>
      <c r="M135" s="252"/>
      <c r="N135" s="254">
        <f t="shared" ref="N135:N152" si="5">ROUND(L135*K135,2)</f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ref="W135:W152" si="6">V135*K135</f>
        <v>0</v>
      </c>
      <c r="X135" s="166">
        <v>0</v>
      </c>
      <c r="Y135" s="166">
        <f t="shared" ref="Y135:Y152" si="7">X135*K135</f>
        <v>0</v>
      </c>
      <c r="Z135" s="166">
        <v>0</v>
      </c>
      <c r="AA135" s="167">
        <f t="shared" ref="AA135:AA152" si="8">Z135*K135</f>
        <v>0</v>
      </c>
      <c r="AR135" s="14" t="s">
        <v>743</v>
      </c>
      <c r="AT135" s="14" t="s">
        <v>250</v>
      </c>
      <c r="AU135" s="14" t="s">
        <v>80</v>
      </c>
      <c r="AY135" s="14" t="s">
        <v>216</v>
      </c>
      <c r="BE135" s="110">
        <f t="shared" ref="BE135:BE152" si="9">IF(U135="základná",N135,0)</f>
        <v>0</v>
      </c>
      <c r="BF135" s="110">
        <f t="shared" ref="BF135:BF152" si="10">IF(U135="znížená",N135,0)</f>
        <v>0</v>
      </c>
      <c r="BG135" s="110">
        <f t="shared" ref="BG135:BG152" si="11">IF(U135="zákl. prenesená",N135,0)</f>
        <v>0</v>
      </c>
      <c r="BH135" s="110">
        <f t="shared" ref="BH135:BH152" si="12">IF(U135="zníž. prenesená",N135,0)</f>
        <v>0</v>
      </c>
      <c r="BI135" s="110">
        <f t="shared" ref="BI135:BI152" si="13">IF(U135="nulová",N135,0)</f>
        <v>0</v>
      </c>
      <c r="BJ135" s="14" t="s">
        <v>80</v>
      </c>
      <c r="BK135" s="110">
        <f t="shared" ref="BK135:BK152" si="14">ROUND(L135*K135,2)</f>
        <v>0</v>
      </c>
      <c r="BL135" s="14" t="s">
        <v>351</v>
      </c>
      <c r="BM135" s="14" t="s">
        <v>224</v>
      </c>
    </row>
    <row r="136" spans="2:65" s="1" customFormat="1" ht="22.5" customHeight="1" x14ac:dyDescent="0.3">
      <c r="B136" s="132"/>
      <c r="C136" s="168" t="s">
        <v>226</v>
      </c>
      <c r="D136" s="168" t="s">
        <v>250</v>
      </c>
      <c r="E136" s="169"/>
      <c r="F136" s="251" t="s">
        <v>1080</v>
      </c>
      <c r="G136" s="252"/>
      <c r="H136" s="252"/>
      <c r="I136" s="252"/>
      <c r="J136" s="170" t="s">
        <v>1076</v>
      </c>
      <c r="K136" s="171">
        <v>3</v>
      </c>
      <c r="L136" s="253">
        <v>0</v>
      </c>
      <c r="M136" s="252"/>
      <c r="N136" s="254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743</v>
      </c>
      <c r="AT136" s="14" t="s">
        <v>250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351</v>
      </c>
      <c r="BM136" s="14" t="s">
        <v>226</v>
      </c>
    </row>
    <row r="137" spans="2:65" s="1" customFormat="1" ht="22.5" customHeight="1" x14ac:dyDescent="0.3">
      <c r="B137" s="132"/>
      <c r="C137" s="168" t="s">
        <v>228</v>
      </c>
      <c r="D137" s="168" t="s">
        <v>250</v>
      </c>
      <c r="E137" s="169"/>
      <c r="F137" s="251" t="s">
        <v>1081</v>
      </c>
      <c r="G137" s="252"/>
      <c r="H137" s="252"/>
      <c r="I137" s="252"/>
      <c r="J137" s="170" t="s">
        <v>1082</v>
      </c>
      <c r="K137" s="171">
        <v>3</v>
      </c>
      <c r="L137" s="253">
        <v>0</v>
      </c>
      <c r="M137" s="252"/>
      <c r="N137" s="254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743</v>
      </c>
      <c r="AT137" s="14" t="s">
        <v>250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351</v>
      </c>
      <c r="BM137" s="14" t="s">
        <v>228</v>
      </c>
    </row>
    <row r="138" spans="2:65" s="1" customFormat="1" ht="31.5" customHeight="1" x14ac:dyDescent="0.3">
      <c r="B138" s="132"/>
      <c r="C138" s="168" t="s">
        <v>230</v>
      </c>
      <c r="D138" s="168" t="s">
        <v>250</v>
      </c>
      <c r="E138" s="169"/>
      <c r="F138" s="251" t="s">
        <v>1083</v>
      </c>
      <c r="G138" s="252"/>
      <c r="H138" s="252"/>
      <c r="I138" s="252"/>
      <c r="J138" s="170" t="s">
        <v>369</v>
      </c>
      <c r="K138" s="171">
        <v>45</v>
      </c>
      <c r="L138" s="253">
        <v>0</v>
      </c>
      <c r="M138" s="252"/>
      <c r="N138" s="254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743</v>
      </c>
      <c r="AT138" s="14" t="s">
        <v>250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351</v>
      </c>
      <c r="BM138" s="14" t="s">
        <v>230</v>
      </c>
    </row>
    <row r="139" spans="2:65" s="1" customFormat="1" ht="22.5" customHeight="1" x14ac:dyDescent="0.3">
      <c r="B139" s="132"/>
      <c r="C139" s="161" t="s">
        <v>232</v>
      </c>
      <c r="D139" s="161" t="s">
        <v>217</v>
      </c>
      <c r="E139" s="162"/>
      <c r="F139" s="246" t="s">
        <v>1084</v>
      </c>
      <c r="G139" s="247"/>
      <c r="H139" s="247"/>
      <c r="I139" s="247"/>
      <c r="J139" s="163" t="s">
        <v>1076</v>
      </c>
      <c r="K139" s="164">
        <v>3</v>
      </c>
      <c r="L139" s="233">
        <v>0</v>
      </c>
      <c r="M139" s="247"/>
      <c r="N139" s="248">
        <f t="shared" si="5"/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351</v>
      </c>
      <c r="AT139" s="14" t="s">
        <v>217</v>
      </c>
      <c r="AU139" s="14" t="s">
        <v>80</v>
      </c>
      <c r="AY139" s="14" t="s">
        <v>216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80</v>
      </c>
      <c r="BK139" s="110">
        <f t="shared" si="14"/>
        <v>0</v>
      </c>
      <c r="BL139" s="14" t="s">
        <v>351</v>
      </c>
      <c r="BM139" s="14" t="s">
        <v>232</v>
      </c>
    </row>
    <row r="140" spans="2:65" s="1" customFormat="1" ht="31.5" customHeight="1" x14ac:dyDescent="0.3">
      <c r="B140" s="132"/>
      <c r="C140" s="168" t="s">
        <v>128</v>
      </c>
      <c r="D140" s="168" t="s">
        <v>250</v>
      </c>
      <c r="E140" s="169"/>
      <c r="F140" s="251" t="s">
        <v>1085</v>
      </c>
      <c r="G140" s="252"/>
      <c r="H140" s="252"/>
      <c r="I140" s="252"/>
      <c r="J140" s="170" t="s">
        <v>297</v>
      </c>
      <c r="K140" s="171">
        <v>2</v>
      </c>
      <c r="L140" s="253">
        <v>0</v>
      </c>
      <c r="M140" s="252"/>
      <c r="N140" s="254">
        <f t="shared" si="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743</v>
      </c>
      <c r="AT140" s="14" t="s">
        <v>250</v>
      </c>
      <c r="AU140" s="14" t="s">
        <v>80</v>
      </c>
      <c r="AY140" s="14" t="s">
        <v>216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80</v>
      </c>
      <c r="BK140" s="110">
        <f t="shared" si="14"/>
        <v>0</v>
      </c>
      <c r="BL140" s="14" t="s">
        <v>351</v>
      </c>
      <c r="BM140" s="14" t="s">
        <v>128</v>
      </c>
    </row>
    <row r="141" spans="2:65" s="1" customFormat="1" ht="22.5" customHeight="1" x14ac:dyDescent="0.3">
      <c r="B141" s="132"/>
      <c r="C141" s="161" t="s">
        <v>131</v>
      </c>
      <c r="D141" s="161" t="s">
        <v>217</v>
      </c>
      <c r="E141" s="162"/>
      <c r="F141" s="246" t="s">
        <v>1086</v>
      </c>
      <c r="G141" s="247"/>
      <c r="H141" s="247"/>
      <c r="I141" s="247"/>
      <c r="J141" s="163" t="s">
        <v>297</v>
      </c>
      <c r="K141" s="164">
        <v>2</v>
      </c>
      <c r="L141" s="233">
        <v>0</v>
      </c>
      <c r="M141" s="247"/>
      <c r="N141" s="248">
        <f t="shared" si="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351</v>
      </c>
      <c r="AT141" s="14" t="s">
        <v>217</v>
      </c>
      <c r="AU141" s="14" t="s">
        <v>80</v>
      </c>
      <c r="AY141" s="14" t="s">
        <v>216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80</v>
      </c>
      <c r="BK141" s="110">
        <f t="shared" si="14"/>
        <v>0</v>
      </c>
      <c r="BL141" s="14" t="s">
        <v>351</v>
      </c>
      <c r="BM141" s="14" t="s">
        <v>131</v>
      </c>
    </row>
    <row r="142" spans="2:65" s="1" customFormat="1" ht="31.5" customHeight="1" x14ac:dyDescent="0.3">
      <c r="B142" s="132"/>
      <c r="C142" s="168" t="s">
        <v>134</v>
      </c>
      <c r="D142" s="168" t="s">
        <v>250</v>
      </c>
      <c r="E142" s="169"/>
      <c r="F142" s="251" t="s">
        <v>1087</v>
      </c>
      <c r="G142" s="252"/>
      <c r="H142" s="252"/>
      <c r="I142" s="252"/>
      <c r="J142" s="170" t="s">
        <v>297</v>
      </c>
      <c r="K142" s="171">
        <v>7</v>
      </c>
      <c r="L142" s="253">
        <v>0</v>
      </c>
      <c r="M142" s="252"/>
      <c r="N142" s="254">
        <f t="shared" si="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743</v>
      </c>
      <c r="AT142" s="14" t="s">
        <v>250</v>
      </c>
      <c r="AU142" s="14" t="s">
        <v>80</v>
      </c>
      <c r="AY142" s="14" t="s">
        <v>216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80</v>
      </c>
      <c r="BK142" s="110">
        <f t="shared" si="14"/>
        <v>0</v>
      </c>
      <c r="BL142" s="14" t="s">
        <v>351</v>
      </c>
      <c r="BM142" s="14" t="s">
        <v>134</v>
      </c>
    </row>
    <row r="143" spans="2:65" s="1" customFormat="1" ht="22.5" customHeight="1" x14ac:dyDescent="0.3">
      <c r="B143" s="132"/>
      <c r="C143" s="161" t="s">
        <v>137</v>
      </c>
      <c r="D143" s="161" t="s">
        <v>217</v>
      </c>
      <c r="E143" s="162"/>
      <c r="F143" s="246" t="s">
        <v>1088</v>
      </c>
      <c r="G143" s="247"/>
      <c r="H143" s="247"/>
      <c r="I143" s="247"/>
      <c r="J143" s="163" t="s">
        <v>297</v>
      </c>
      <c r="K143" s="164">
        <v>7</v>
      </c>
      <c r="L143" s="233">
        <v>0</v>
      </c>
      <c r="M143" s="247"/>
      <c r="N143" s="248">
        <f t="shared" si="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351</v>
      </c>
      <c r="AT143" s="14" t="s">
        <v>217</v>
      </c>
      <c r="AU143" s="14" t="s">
        <v>80</v>
      </c>
      <c r="AY143" s="14" t="s">
        <v>216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80</v>
      </c>
      <c r="BK143" s="110">
        <f t="shared" si="14"/>
        <v>0</v>
      </c>
      <c r="BL143" s="14" t="s">
        <v>351</v>
      </c>
      <c r="BM143" s="14" t="s">
        <v>137</v>
      </c>
    </row>
    <row r="144" spans="2:65" s="1" customFormat="1" ht="22.5" customHeight="1" x14ac:dyDescent="0.3">
      <c r="B144" s="132"/>
      <c r="C144" s="168" t="s">
        <v>240</v>
      </c>
      <c r="D144" s="168" t="s">
        <v>250</v>
      </c>
      <c r="E144" s="169"/>
      <c r="F144" s="251" t="s">
        <v>1089</v>
      </c>
      <c r="G144" s="252"/>
      <c r="H144" s="252"/>
      <c r="I144" s="252"/>
      <c r="J144" s="170" t="s">
        <v>369</v>
      </c>
      <c r="K144" s="171">
        <v>7.5</v>
      </c>
      <c r="L144" s="253">
        <v>0</v>
      </c>
      <c r="M144" s="252"/>
      <c r="N144" s="254">
        <f t="shared" si="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4" t="s">
        <v>743</v>
      </c>
      <c r="AT144" s="14" t="s">
        <v>250</v>
      </c>
      <c r="AU144" s="14" t="s">
        <v>80</v>
      </c>
      <c r="AY144" s="14" t="s">
        <v>216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4" t="s">
        <v>80</v>
      </c>
      <c r="BK144" s="110">
        <f t="shared" si="14"/>
        <v>0</v>
      </c>
      <c r="BL144" s="14" t="s">
        <v>351</v>
      </c>
      <c r="BM144" s="14" t="s">
        <v>240</v>
      </c>
    </row>
    <row r="145" spans="2:65" s="1" customFormat="1" ht="22.5" customHeight="1" x14ac:dyDescent="0.3">
      <c r="B145" s="132"/>
      <c r="C145" s="161" t="s">
        <v>243</v>
      </c>
      <c r="D145" s="161" t="s">
        <v>217</v>
      </c>
      <c r="E145" s="162"/>
      <c r="F145" s="246" t="s">
        <v>1090</v>
      </c>
      <c r="G145" s="247"/>
      <c r="H145" s="247"/>
      <c r="I145" s="247"/>
      <c r="J145" s="163" t="s">
        <v>369</v>
      </c>
      <c r="K145" s="164">
        <v>7.5</v>
      </c>
      <c r="L145" s="233">
        <v>0</v>
      </c>
      <c r="M145" s="247"/>
      <c r="N145" s="248">
        <f t="shared" si="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4" t="s">
        <v>351</v>
      </c>
      <c r="AT145" s="14" t="s">
        <v>217</v>
      </c>
      <c r="AU145" s="14" t="s">
        <v>80</v>
      </c>
      <c r="AY145" s="14" t="s">
        <v>216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4" t="s">
        <v>80</v>
      </c>
      <c r="BK145" s="110">
        <f t="shared" si="14"/>
        <v>0</v>
      </c>
      <c r="BL145" s="14" t="s">
        <v>351</v>
      </c>
      <c r="BM145" s="14" t="s">
        <v>243</v>
      </c>
    </row>
    <row r="146" spans="2:65" s="1" customFormat="1" ht="22.5" customHeight="1" x14ac:dyDescent="0.3">
      <c r="B146" s="132"/>
      <c r="C146" s="168" t="s">
        <v>247</v>
      </c>
      <c r="D146" s="168" t="s">
        <v>250</v>
      </c>
      <c r="E146" s="169"/>
      <c r="F146" s="251" t="s">
        <v>1091</v>
      </c>
      <c r="G146" s="252"/>
      <c r="H146" s="252"/>
      <c r="I146" s="252"/>
      <c r="J146" s="170" t="s">
        <v>1076</v>
      </c>
      <c r="K146" s="171">
        <v>1</v>
      </c>
      <c r="L146" s="253">
        <v>0</v>
      </c>
      <c r="M146" s="252"/>
      <c r="N146" s="254">
        <f t="shared" si="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4" t="s">
        <v>743</v>
      </c>
      <c r="AT146" s="14" t="s">
        <v>250</v>
      </c>
      <c r="AU146" s="14" t="s">
        <v>80</v>
      </c>
      <c r="AY146" s="14" t="s">
        <v>216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4" t="s">
        <v>80</v>
      </c>
      <c r="BK146" s="110">
        <f t="shared" si="14"/>
        <v>0</v>
      </c>
      <c r="BL146" s="14" t="s">
        <v>351</v>
      </c>
      <c r="BM146" s="14" t="s">
        <v>247</v>
      </c>
    </row>
    <row r="147" spans="2:65" s="1" customFormat="1" ht="22.5" customHeight="1" x14ac:dyDescent="0.3">
      <c r="B147" s="132"/>
      <c r="C147" s="161" t="s">
        <v>249</v>
      </c>
      <c r="D147" s="161" t="s">
        <v>217</v>
      </c>
      <c r="E147" s="162"/>
      <c r="F147" s="246" t="s">
        <v>1092</v>
      </c>
      <c r="G147" s="247"/>
      <c r="H147" s="247"/>
      <c r="I147" s="247"/>
      <c r="J147" s="163" t="s">
        <v>1076</v>
      </c>
      <c r="K147" s="164">
        <v>1</v>
      </c>
      <c r="L147" s="233">
        <v>0</v>
      </c>
      <c r="M147" s="247"/>
      <c r="N147" s="248">
        <f t="shared" si="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4" t="s">
        <v>351</v>
      </c>
      <c r="AT147" s="14" t="s">
        <v>217</v>
      </c>
      <c r="AU147" s="14" t="s">
        <v>80</v>
      </c>
      <c r="AY147" s="14" t="s">
        <v>216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80</v>
      </c>
      <c r="BK147" s="110">
        <f t="shared" si="14"/>
        <v>0</v>
      </c>
      <c r="BL147" s="14" t="s">
        <v>351</v>
      </c>
      <c r="BM147" s="14" t="s">
        <v>249</v>
      </c>
    </row>
    <row r="148" spans="2:65" s="1" customFormat="1" ht="22.5" customHeight="1" x14ac:dyDescent="0.3">
      <c r="B148" s="132"/>
      <c r="C148" s="161" t="s">
        <v>252</v>
      </c>
      <c r="D148" s="161" t="s">
        <v>217</v>
      </c>
      <c r="E148" s="162"/>
      <c r="F148" s="246" t="s">
        <v>1093</v>
      </c>
      <c r="G148" s="247"/>
      <c r="H148" s="247"/>
      <c r="I148" s="247"/>
      <c r="J148" s="163" t="s">
        <v>787</v>
      </c>
      <c r="K148" s="164">
        <v>10</v>
      </c>
      <c r="L148" s="233">
        <v>0</v>
      </c>
      <c r="M148" s="247"/>
      <c r="N148" s="248">
        <f t="shared" si="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4" t="s">
        <v>351</v>
      </c>
      <c r="AT148" s="14" t="s">
        <v>217</v>
      </c>
      <c r="AU148" s="14" t="s">
        <v>80</v>
      </c>
      <c r="AY148" s="14" t="s">
        <v>216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80</v>
      </c>
      <c r="BK148" s="110">
        <f t="shared" si="14"/>
        <v>0</v>
      </c>
      <c r="BL148" s="14" t="s">
        <v>351</v>
      </c>
      <c r="BM148" s="14" t="s">
        <v>252</v>
      </c>
    </row>
    <row r="149" spans="2:65" s="1" customFormat="1" ht="22.5" customHeight="1" x14ac:dyDescent="0.3">
      <c r="B149" s="132"/>
      <c r="C149" s="161" t="s">
        <v>254</v>
      </c>
      <c r="D149" s="161" t="s">
        <v>217</v>
      </c>
      <c r="E149" s="162"/>
      <c r="F149" s="246" t="s">
        <v>1094</v>
      </c>
      <c r="G149" s="247"/>
      <c r="H149" s="247"/>
      <c r="I149" s="247"/>
      <c r="J149" s="163" t="s">
        <v>787</v>
      </c>
      <c r="K149" s="164">
        <v>2</v>
      </c>
      <c r="L149" s="233">
        <v>0</v>
      </c>
      <c r="M149" s="247"/>
      <c r="N149" s="248">
        <f t="shared" si="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351</v>
      </c>
      <c r="AT149" s="14" t="s">
        <v>217</v>
      </c>
      <c r="AU149" s="14" t="s">
        <v>80</v>
      </c>
      <c r="AY149" s="14" t="s">
        <v>216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80</v>
      </c>
      <c r="BK149" s="110">
        <f t="shared" si="14"/>
        <v>0</v>
      </c>
      <c r="BL149" s="14" t="s">
        <v>351</v>
      </c>
      <c r="BM149" s="14" t="s">
        <v>254</v>
      </c>
    </row>
    <row r="150" spans="2:65" s="1" customFormat="1" ht="22.5" customHeight="1" x14ac:dyDescent="0.3">
      <c r="B150" s="132"/>
      <c r="C150" s="161" t="s">
        <v>8</v>
      </c>
      <c r="D150" s="161" t="s">
        <v>217</v>
      </c>
      <c r="E150" s="162"/>
      <c r="F150" s="246" t="s">
        <v>1095</v>
      </c>
      <c r="G150" s="247"/>
      <c r="H150" s="247"/>
      <c r="I150" s="247"/>
      <c r="J150" s="163" t="s">
        <v>558</v>
      </c>
      <c r="K150" s="172">
        <v>0</v>
      </c>
      <c r="L150" s="233">
        <v>0</v>
      </c>
      <c r="M150" s="247"/>
      <c r="N150" s="248">
        <f t="shared" si="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351</v>
      </c>
      <c r="AT150" s="14" t="s">
        <v>217</v>
      </c>
      <c r="AU150" s="14" t="s">
        <v>80</v>
      </c>
      <c r="AY150" s="14" t="s">
        <v>216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80</v>
      </c>
      <c r="BK150" s="110">
        <f t="shared" si="14"/>
        <v>0</v>
      </c>
      <c r="BL150" s="14" t="s">
        <v>351</v>
      </c>
      <c r="BM150" s="14" t="s">
        <v>8</v>
      </c>
    </row>
    <row r="151" spans="2:65" s="1" customFormat="1" ht="22.5" customHeight="1" x14ac:dyDescent="0.3">
      <c r="B151" s="132"/>
      <c r="C151" s="168" t="s">
        <v>257</v>
      </c>
      <c r="D151" s="168" t="s">
        <v>250</v>
      </c>
      <c r="E151" s="169"/>
      <c r="F151" s="251" t="s">
        <v>1096</v>
      </c>
      <c r="G151" s="252"/>
      <c r="H151" s="252"/>
      <c r="I151" s="252"/>
      <c r="J151" s="170" t="s">
        <v>558</v>
      </c>
      <c r="K151" s="177">
        <v>0</v>
      </c>
      <c r="L151" s="253">
        <v>0</v>
      </c>
      <c r="M151" s="252"/>
      <c r="N151" s="254">
        <f t="shared" si="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4" t="s">
        <v>743</v>
      </c>
      <c r="AT151" s="14" t="s">
        <v>250</v>
      </c>
      <c r="AU151" s="14" t="s">
        <v>80</v>
      </c>
      <c r="AY151" s="14" t="s">
        <v>216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80</v>
      </c>
      <c r="BK151" s="110">
        <f t="shared" si="14"/>
        <v>0</v>
      </c>
      <c r="BL151" s="14" t="s">
        <v>351</v>
      </c>
      <c r="BM151" s="14" t="s">
        <v>257</v>
      </c>
    </row>
    <row r="152" spans="2:65" s="1" customFormat="1" ht="22.5" customHeight="1" x14ac:dyDescent="0.3">
      <c r="B152" s="132"/>
      <c r="C152" s="161" t="s">
        <v>260</v>
      </c>
      <c r="D152" s="161" t="s">
        <v>217</v>
      </c>
      <c r="E152" s="162"/>
      <c r="F152" s="246" t="s">
        <v>1097</v>
      </c>
      <c r="G152" s="247"/>
      <c r="H152" s="247"/>
      <c r="I152" s="247"/>
      <c r="J152" s="163" t="s">
        <v>1076</v>
      </c>
      <c r="K152" s="164">
        <v>1</v>
      </c>
      <c r="L152" s="233">
        <v>0</v>
      </c>
      <c r="M152" s="247"/>
      <c r="N152" s="248">
        <f t="shared" si="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4" t="s">
        <v>351</v>
      </c>
      <c r="AT152" s="14" t="s">
        <v>217</v>
      </c>
      <c r="AU152" s="14" t="s">
        <v>80</v>
      </c>
      <c r="AY152" s="14" t="s">
        <v>216</v>
      </c>
      <c r="BE152" s="110">
        <f t="shared" si="9"/>
        <v>0</v>
      </c>
      <c r="BF152" s="110">
        <f t="shared" si="10"/>
        <v>0</v>
      </c>
      <c r="BG152" s="110">
        <f t="shared" si="11"/>
        <v>0</v>
      </c>
      <c r="BH152" s="110">
        <f t="shared" si="12"/>
        <v>0</v>
      </c>
      <c r="BI152" s="110">
        <f t="shared" si="13"/>
        <v>0</v>
      </c>
      <c r="BJ152" s="14" t="s">
        <v>80</v>
      </c>
      <c r="BK152" s="110">
        <f t="shared" si="14"/>
        <v>0</v>
      </c>
      <c r="BL152" s="14" t="s">
        <v>351</v>
      </c>
      <c r="BM152" s="14" t="s">
        <v>260</v>
      </c>
    </row>
    <row r="153" spans="2:65" s="10" customFormat="1" ht="37.35" customHeight="1" x14ac:dyDescent="0.35">
      <c r="B153" s="150"/>
      <c r="C153" s="151"/>
      <c r="D153" s="152" t="s">
        <v>1072</v>
      </c>
      <c r="E153" s="152"/>
      <c r="F153" s="152"/>
      <c r="G153" s="152"/>
      <c r="H153" s="152"/>
      <c r="I153" s="152"/>
      <c r="J153" s="152"/>
      <c r="K153" s="152"/>
      <c r="L153" s="152"/>
      <c r="M153" s="152"/>
      <c r="N153" s="244">
        <f>BK153</f>
        <v>0</v>
      </c>
      <c r="O153" s="245"/>
      <c r="P153" s="245"/>
      <c r="Q153" s="245"/>
      <c r="R153" s="153"/>
      <c r="T153" s="154"/>
      <c r="U153" s="151"/>
      <c r="V153" s="151"/>
      <c r="W153" s="155">
        <f>W154</f>
        <v>0</v>
      </c>
      <c r="X153" s="151"/>
      <c r="Y153" s="155">
        <f>Y154</f>
        <v>0</v>
      </c>
      <c r="Z153" s="151"/>
      <c r="AA153" s="156">
        <f>AA154</f>
        <v>0</v>
      </c>
      <c r="AR153" s="157" t="s">
        <v>76</v>
      </c>
      <c r="AT153" s="158" t="s">
        <v>68</v>
      </c>
      <c r="AU153" s="158" t="s">
        <v>69</v>
      </c>
      <c r="AY153" s="157" t="s">
        <v>216</v>
      </c>
      <c r="BK153" s="159">
        <f>BK154</f>
        <v>0</v>
      </c>
    </row>
    <row r="154" spans="2:65" s="10" customFormat="1" ht="19.899999999999999" customHeight="1" x14ac:dyDescent="0.3">
      <c r="B154" s="150"/>
      <c r="C154" s="151"/>
      <c r="D154" s="160" t="s">
        <v>1073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40">
        <f>BK154</f>
        <v>0</v>
      </c>
      <c r="O154" s="241"/>
      <c r="P154" s="241"/>
      <c r="Q154" s="241"/>
      <c r="R154" s="153"/>
      <c r="T154" s="154"/>
      <c r="U154" s="151"/>
      <c r="V154" s="151"/>
      <c r="W154" s="155">
        <f>W155</f>
        <v>0</v>
      </c>
      <c r="X154" s="151"/>
      <c r="Y154" s="155">
        <f>Y155</f>
        <v>0</v>
      </c>
      <c r="Z154" s="151"/>
      <c r="AA154" s="156">
        <f>AA155</f>
        <v>0</v>
      </c>
      <c r="AR154" s="157" t="s">
        <v>220</v>
      </c>
      <c r="AT154" s="158" t="s">
        <v>68</v>
      </c>
      <c r="AU154" s="158" t="s">
        <v>76</v>
      </c>
      <c r="AY154" s="157" t="s">
        <v>216</v>
      </c>
      <c r="BK154" s="159">
        <f>BK155</f>
        <v>0</v>
      </c>
    </row>
    <row r="155" spans="2:65" s="1" customFormat="1" ht="22.5" customHeight="1" x14ac:dyDescent="0.3">
      <c r="B155" s="132"/>
      <c r="C155" s="161" t="s">
        <v>264</v>
      </c>
      <c r="D155" s="161" t="s">
        <v>217</v>
      </c>
      <c r="E155" s="162"/>
      <c r="F155" s="246" t="s">
        <v>1098</v>
      </c>
      <c r="G155" s="247"/>
      <c r="H155" s="247"/>
      <c r="I155" s="247"/>
      <c r="J155" s="163" t="s">
        <v>1099</v>
      </c>
      <c r="K155" s="164">
        <v>24</v>
      </c>
      <c r="L155" s="233">
        <v>0</v>
      </c>
      <c r="M155" s="247"/>
      <c r="N155" s="248">
        <f>ROUND(L155*K155,2)</f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14" t="s">
        <v>1100</v>
      </c>
      <c r="AT155" s="14" t="s">
        <v>217</v>
      </c>
      <c r="AU155" s="14" t="s">
        <v>80</v>
      </c>
      <c r="AY155" s="14" t="s">
        <v>216</v>
      </c>
      <c r="BE155" s="110">
        <f>IF(U155="základná",N155,0)</f>
        <v>0</v>
      </c>
      <c r="BF155" s="110">
        <f>IF(U155="znížená",N155,0)</f>
        <v>0</v>
      </c>
      <c r="BG155" s="110">
        <f>IF(U155="zákl. prenesená",N155,0)</f>
        <v>0</v>
      </c>
      <c r="BH155" s="110">
        <f>IF(U155="zníž. prenesená",N155,0)</f>
        <v>0</v>
      </c>
      <c r="BI155" s="110">
        <f>IF(U155="nulová",N155,0)</f>
        <v>0</v>
      </c>
      <c r="BJ155" s="14" t="s">
        <v>80</v>
      </c>
      <c r="BK155" s="110">
        <f>ROUND(L155*K155,2)</f>
        <v>0</v>
      </c>
      <c r="BL155" s="14" t="s">
        <v>1100</v>
      </c>
      <c r="BM155" s="14" t="s">
        <v>264</v>
      </c>
    </row>
    <row r="156" spans="2:65" s="1" customFormat="1" ht="49.9" customHeight="1" x14ac:dyDescent="0.35">
      <c r="B156" s="31"/>
      <c r="C156" s="32"/>
      <c r="D156" s="152" t="s">
        <v>874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249">
        <f t="shared" ref="N156:N161" si="15">BK156</f>
        <v>0</v>
      </c>
      <c r="O156" s="250"/>
      <c r="P156" s="250"/>
      <c r="Q156" s="250"/>
      <c r="R156" s="33"/>
      <c r="T156" s="70"/>
      <c r="U156" s="32"/>
      <c r="V156" s="32"/>
      <c r="W156" s="32"/>
      <c r="X156" s="32"/>
      <c r="Y156" s="32"/>
      <c r="Z156" s="32"/>
      <c r="AA156" s="71"/>
      <c r="AT156" s="14" t="s">
        <v>68</v>
      </c>
      <c r="AU156" s="14" t="s">
        <v>69</v>
      </c>
      <c r="AY156" s="14" t="s">
        <v>875</v>
      </c>
      <c r="BK156" s="110">
        <f>SUM(BK157:BK161)</f>
        <v>0</v>
      </c>
    </row>
    <row r="157" spans="2:65" s="1" customFormat="1" ht="22.35" customHeight="1" x14ac:dyDescent="0.3">
      <c r="B157" s="31"/>
      <c r="C157" s="173" t="s">
        <v>3</v>
      </c>
      <c r="D157" s="173" t="s">
        <v>217</v>
      </c>
      <c r="E157" s="174"/>
      <c r="F157" s="231" t="s">
        <v>3</v>
      </c>
      <c r="G157" s="232"/>
      <c r="H157" s="232"/>
      <c r="I157" s="232"/>
      <c r="J157" s="175" t="s">
        <v>3</v>
      </c>
      <c r="K157" s="172"/>
      <c r="L157" s="233"/>
      <c r="M157" s="234"/>
      <c r="N157" s="235">
        <f t="shared" si="15"/>
        <v>0</v>
      </c>
      <c r="O157" s="234"/>
      <c r="P157" s="234"/>
      <c r="Q157" s="234"/>
      <c r="R157" s="33"/>
      <c r="T157" s="165" t="s">
        <v>3</v>
      </c>
      <c r="U157" s="176" t="s">
        <v>36</v>
      </c>
      <c r="V157" s="32"/>
      <c r="W157" s="32"/>
      <c r="X157" s="32"/>
      <c r="Y157" s="32"/>
      <c r="Z157" s="32"/>
      <c r="AA157" s="71"/>
      <c r="AT157" s="14" t="s">
        <v>875</v>
      </c>
      <c r="AU157" s="14" t="s">
        <v>76</v>
      </c>
      <c r="AY157" s="14" t="s">
        <v>875</v>
      </c>
      <c r="BE157" s="110">
        <f>IF(U157="základná",N157,0)</f>
        <v>0</v>
      </c>
      <c r="BF157" s="110">
        <f>IF(U157="znížená",N157,0)</f>
        <v>0</v>
      </c>
      <c r="BG157" s="110">
        <f>IF(U157="zákl. prenesená",N157,0)</f>
        <v>0</v>
      </c>
      <c r="BH157" s="110">
        <f>IF(U157="zníž. prenesená",N157,0)</f>
        <v>0</v>
      </c>
      <c r="BI157" s="110">
        <f>IF(U157="nulová",N157,0)</f>
        <v>0</v>
      </c>
      <c r="BJ157" s="14" t="s">
        <v>80</v>
      </c>
      <c r="BK157" s="110">
        <f>L157*K157</f>
        <v>0</v>
      </c>
    </row>
    <row r="158" spans="2:65" s="1" customFormat="1" ht="22.35" customHeight="1" x14ac:dyDescent="0.3">
      <c r="B158" s="31"/>
      <c r="C158" s="173" t="s">
        <v>3</v>
      </c>
      <c r="D158" s="173" t="s">
        <v>217</v>
      </c>
      <c r="E158" s="174"/>
      <c r="F158" s="231" t="s">
        <v>3</v>
      </c>
      <c r="G158" s="232"/>
      <c r="H158" s="232"/>
      <c r="I158" s="232"/>
      <c r="J158" s="175" t="s">
        <v>3</v>
      </c>
      <c r="K158" s="172"/>
      <c r="L158" s="233"/>
      <c r="M158" s="234"/>
      <c r="N158" s="235">
        <f t="shared" si="15"/>
        <v>0</v>
      </c>
      <c r="O158" s="234"/>
      <c r="P158" s="234"/>
      <c r="Q158" s="234"/>
      <c r="R158" s="33"/>
      <c r="T158" s="165" t="s">
        <v>3</v>
      </c>
      <c r="U158" s="176" t="s">
        <v>36</v>
      </c>
      <c r="V158" s="32"/>
      <c r="W158" s="32"/>
      <c r="X158" s="32"/>
      <c r="Y158" s="32"/>
      <c r="Z158" s="32"/>
      <c r="AA158" s="71"/>
      <c r="AT158" s="14" t="s">
        <v>875</v>
      </c>
      <c r="AU158" s="14" t="s">
        <v>76</v>
      </c>
      <c r="AY158" s="14" t="s">
        <v>875</v>
      </c>
      <c r="BE158" s="110">
        <f>IF(U158="základná",N158,0)</f>
        <v>0</v>
      </c>
      <c r="BF158" s="110">
        <f>IF(U158="znížená",N158,0)</f>
        <v>0</v>
      </c>
      <c r="BG158" s="110">
        <f>IF(U158="zákl. prenesená",N158,0)</f>
        <v>0</v>
      </c>
      <c r="BH158" s="110">
        <f>IF(U158="zníž. prenesená",N158,0)</f>
        <v>0</v>
      </c>
      <c r="BI158" s="110">
        <f>IF(U158="nulová",N158,0)</f>
        <v>0</v>
      </c>
      <c r="BJ158" s="14" t="s">
        <v>80</v>
      </c>
      <c r="BK158" s="110">
        <f>L158*K158</f>
        <v>0</v>
      </c>
    </row>
    <row r="159" spans="2:65" s="1" customFormat="1" ht="22.35" customHeight="1" x14ac:dyDescent="0.3">
      <c r="B159" s="31"/>
      <c r="C159" s="173" t="s">
        <v>3</v>
      </c>
      <c r="D159" s="173" t="s">
        <v>217</v>
      </c>
      <c r="E159" s="174"/>
      <c r="F159" s="231" t="s">
        <v>3</v>
      </c>
      <c r="G159" s="232"/>
      <c r="H159" s="232"/>
      <c r="I159" s="232"/>
      <c r="J159" s="175" t="s">
        <v>3</v>
      </c>
      <c r="K159" s="172"/>
      <c r="L159" s="233"/>
      <c r="M159" s="234"/>
      <c r="N159" s="235">
        <f t="shared" si="15"/>
        <v>0</v>
      </c>
      <c r="O159" s="234"/>
      <c r="P159" s="234"/>
      <c r="Q159" s="234"/>
      <c r="R159" s="33"/>
      <c r="T159" s="165" t="s">
        <v>3</v>
      </c>
      <c r="U159" s="176" t="s">
        <v>36</v>
      </c>
      <c r="V159" s="32"/>
      <c r="W159" s="32"/>
      <c r="X159" s="32"/>
      <c r="Y159" s="32"/>
      <c r="Z159" s="32"/>
      <c r="AA159" s="71"/>
      <c r="AT159" s="14" t="s">
        <v>875</v>
      </c>
      <c r="AU159" s="14" t="s">
        <v>76</v>
      </c>
      <c r="AY159" s="14" t="s">
        <v>875</v>
      </c>
      <c r="BE159" s="110">
        <f>IF(U159="základná",N159,0)</f>
        <v>0</v>
      </c>
      <c r="BF159" s="110">
        <f>IF(U159="znížená",N159,0)</f>
        <v>0</v>
      </c>
      <c r="BG159" s="110">
        <f>IF(U159="zákl. prenesená",N159,0)</f>
        <v>0</v>
      </c>
      <c r="BH159" s="110">
        <f>IF(U159="zníž. prenesená",N159,0)</f>
        <v>0</v>
      </c>
      <c r="BI159" s="110">
        <f>IF(U159="nulová",N159,0)</f>
        <v>0</v>
      </c>
      <c r="BJ159" s="14" t="s">
        <v>80</v>
      </c>
      <c r="BK159" s="110">
        <f>L159*K159</f>
        <v>0</v>
      </c>
    </row>
    <row r="160" spans="2:65" s="1" customFormat="1" ht="22.35" customHeight="1" x14ac:dyDescent="0.3">
      <c r="B160" s="31"/>
      <c r="C160" s="173" t="s">
        <v>3</v>
      </c>
      <c r="D160" s="173" t="s">
        <v>217</v>
      </c>
      <c r="E160" s="174"/>
      <c r="F160" s="231" t="s">
        <v>3</v>
      </c>
      <c r="G160" s="232"/>
      <c r="H160" s="232"/>
      <c r="I160" s="232"/>
      <c r="J160" s="175" t="s">
        <v>3</v>
      </c>
      <c r="K160" s="172"/>
      <c r="L160" s="233"/>
      <c r="M160" s="234"/>
      <c r="N160" s="235">
        <f t="shared" si="15"/>
        <v>0</v>
      </c>
      <c r="O160" s="234"/>
      <c r="P160" s="234"/>
      <c r="Q160" s="234"/>
      <c r="R160" s="33"/>
      <c r="T160" s="165" t="s">
        <v>3</v>
      </c>
      <c r="U160" s="176" t="s">
        <v>36</v>
      </c>
      <c r="V160" s="32"/>
      <c r="W160" s="32"/>
      <c r="X160" s="32"/>
      <c r="Y160" s="32"/>
      <c r="Z160" s="32"/>
      <c r="AA160" s="71"/>
      <c r="AT160" s="14" t="s">
        <v>875</v>
      </c>
      <c r="AU160" s="14" t="s">
        <v>76</v>
      </c>
      <c r="AY160" s="14" t="s">
        <v>875</v>
      </c>
      <c r="BE160" s="110">
        <f>IF(U160="základná",N160,0)</f>
        <v>0</v>
      </c>
      <c r="BF160" s="110">
        <f>IF(U160="znížená",N160,0)</f>
        <v>0</v>
      </c>
      <c r="BG160" s="110">
        <f>IF(U160="zákl. prenesená",N160,0)</f>
        <v>0</v>
      </c>
      <c r="BH160" s="110">
        <f>IF(U160="zníž. prenesená",N160,0)</f>
        <v>0</v>
      </c>
      <c r="BI160" s="110">
        <f>IF(U160="nulová",N160,0)</f>
        <v>0</v>
      </c>
      <c r="BJ160" s="14" t="s">
        <v>80</v>
      </c>
      <c r="BK160" s="110">
        <f>L160*K160</f>
        <v>0</v>
      </c>
    </row>
    <row r="161" spans="2:63" s="1" customFormat="1" ht="22.35" customHeight="1" x14ac:dyDescent="0.3">
      <c r="B161" s="31"/>
      <c r="C161" s="173" t="s">
        <v>3</v>
      </c>
      <c r="D161" s="173" t="s">
        <v>217</v>
      </c>
      <c r="E161" s="174" t="s">
        <v>3</v>
      </c>
      <c r="F161" s="231" t="s">
        <v>3</v>
      </c>
      <c r="G161" s="232"/>
      <c r="H161" s="232"/>
      <c r="I161" s="232"/>
      <c r="J161" s="175" t="s">
        <v>3</v>
      </c>
      <c r="K161" s="172"/>
      <c r="L161" s="233"/>
      <c r="M161" s="234"/>
      <c r="N161" s="235">
        <f t="shared" si="15"/>
        <v>0</v>
      </c>
      <c r="O161" s="234"/>
      <c r="P161" s="234"/>
      <c r="Q161" s="234"/>
      <c r="R161" s="33"/>
      <c r="T161" s="165" t="s">
        <v>3</v>
      </c>
      <c r="U161" s="176" t="s">
        <v>36</v>
      </c>
      <c r="V161" s="52"/>
      <c r="W161" s="52"/>
      <c r="X161" s="52"/>
      <c r="Y161" s="52"/>
      <c r="Z161" s="52"/>
      <c r="AA161" s="54"/>
      <c r="AT161" s="14" t="s">
        <v>875</v>
      </c>
      <c r="AU161" s="14" t="s">
        <v>76</v>
      </c>
      <c r="AY161" s="14" t="s">
        <v>875</v>
      </c>
      <c r="BE161" s="110">
        <f>IF(U161="základná",N161,0)</f>
        <v>0</v>
      </c>
      <c r="BF161" s="110">
        <f>IF(U161="znížená",N161,0)</f>
        <v>0</v>
      </c>
      <c r="BG161" s="110">
        <f>IF(U161="zákl. prenesená",N161,0)</f>
        <v>0</v>
      </c>
      <c r="BH161" s="110">
        <f>IF(U161="zníž. prenesená",N161,0)</f>
        <v>0</v>
      </c>
      <c r="BI161" s="110">
        <f>IF(U161="nulová",N161,0)</f>
        <v>0</v>
      </c>
      <c r="BJ161" s="14" t="s">
        <v>80</v>
      </c>
      <c r="BK161" s="110">
        <f>L161*K161</f>
        <v>0</v>
      </c>
    </row>
    <row r="162" spans="2:63" s="1" customFormat="1" ht="6.95" customHeight="1" x14ac:dyDescent="0.3"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7"/>
    </row>
  </sheetData>
  <mergeCells count="167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7:P117"/>
    <mergeCell ref="F116:P116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N133:Q133"/>
    <mergeCell ref="N134:Q134"/>
    <mergeCell ref="N153:Q153"/>
    <mergeCell ref="N154:Q154"/>
    <mergeCell ref="N156:Q156"/>
    <mergeCell ref="H1:K1"/>
    <mergeCell ref="S2:AC2"/>
    <mergeCell ref="F159:I159"/>
    <mergeCell ref="L159:M159"/>
    <mergeCell ref="N159:Q15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</mergeCells>
  <dataValidations count="2">
    <dataValidation type="list" allowBlank="1" showInputMessage="1" showErrorMessage="1" error="Povolené sú hodnoty K a M." sqref="D157:D162">
      <formula1>"K,M"</formula1>
    </dataValidation>
    <dataValidation type="list" allowBlank="1" showInputMessage="1" showErrorMessage="1" error="Povolené sú hodnoty základná, znížená, nulová." sqref="U157:U162">
      <formula1>"základná,znížená,nulová"</formula1>
    </dataValidation>
  </dataValidation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5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5"/>
  <sheetViews>
    <sheetView showGridLines="0" workbookViewId="0">
      <pane ySplit="1" topLeftCell="A213" activePane="bottomLeft" state="frozen"/>
      <selection pane="bottomLeft" activeCell="E128" sqref="E128:E22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97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ht="25.35" customHeight="1" x14ac:dyDescent="0.3">
      <c r="B8" s="18"/>
      <c r="C8" s="19"/>
      <c r="D8" s="26" t="s">
        <v>158</v>
      </c>
      <c r="E8" s="19"/>
      <c r="F8" s="262" t="s">
        <v>159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9"/>
      <c r="R8" s="20"/>
    </row>
    <row r="9" spans="1:66" s="1" customFormat="1" ht="32.85" customHeight="1" x14ac:dyDescent="0.3">
      <c r="B9" s="31"/>
      <c r="C9" s="32"/>
      <c r="D9" s="25" t="s">
        <v>160</v>
      </c>
      <c r="E9" s="32"/>
      <c r="F9" s="223" t="s">
        <v>1101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32"/>
      <c r="R9" s="33"/>
    </row>
    <row r="10" spans="1:66" s="1" customFormat="1" ht="14.45" customHeight="1" x14ac:dyDescent="0.3">
      <c r="B10" s="31"/>
      <c r="C10" s="32"/>
      <c r="D10" s="26" t="s">
        <v>16</v>
      </c>
      <c r="E10" s="32"/>
      <c r="F10" s="24" t="s">
        <v>3</v>
      </c>
      <c r="G10" s="32"/>
      <c r="H10" s="32"/>
      <c r="I10" s="32"/>
      <c r="J10" s="32"/>
      <c r="K10" s="32"/>
      <c r="L10" s="32"/>
      <c r="M10" s="26" t="s">
        <v>17</v>
      </c>
      <c r="N10" s="32"/>
      <c r="O10" s="24" t="s">
        <v>3</v>
      </c>
      <c r="P10" s="32"/>
      <c r="Q10" s="32"/>
      <c r="R10" s="33"/>
    </row>
    <row r="11" spans="1:66" s="1" customFormat="1" ht="14.45" customHeight="1" x14ac:dyDescent="0.3">
      <c r="B11" s="31"/>
      <c r="C11" s="32"/>
      <c r="D11" s="26" t="s">
        <v>18</v>
      </c>
      <c r="E11" s="32"/>
      <c r="F11" s="24" t="s">
        <v>19</v>
      </c>
      <c r="G11" s="32"/>
      <c r="H11" s="32"/>
      <c r="I11" s="32"/>
      <c r="J11" s="32"/>
      <c r="K11" s="32"/>
      <c r="L11" s="32"/>
      <c r="M11" s="26" t="s">
        <v>20</v>
      </c>
      <c r="N11" s="32"/>
      <c r="O11" s="269" t="str">
        <f>'Rekapitulácia stavby'!AN8</f>
        <v>28.2.2017</v>
      </c>
      <c r="P11" s="185"/>
      <c r="Q11" s="32"/>
      <c r="R11" s="33"/>
    </row>
    <row r="12" spans="1:66" s="1" customFormat="1" ht="10.9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 x14ac:dyDescent="0.3">
      <c r="B13" s="31"/>
      <c r="C13" s="32"/>
      <c r="D13" s="26" t="s">
        <v>22</v>
      </c>
      <c r="E13" s="32"/>
      <c r="F13" s="32"/>
      <c r="G13" s="32"/>
      <c r="H13" s="32"/>
      <c r="I13" s="32"/>
      <c r="J13" s="32"/>
      <c r="K13" s="32"/>
      <c r="L13" s="32"/>
      <c r="M13" s="26" t="s">
        <v>23</v>
      </c>
      <c r="N13" s="32"/>
      <c r="O13" s="222" t="str">
        <f>IF('Rekapitulácia stavby'!AN10="","",'Rekapitulácia stavby'!AN10)</f>
        <v/>
      </c>
      <c r="P13" s="185"/>
      <c r="Q13" s="32"/>
      <c r="R13" s="33"/>
    </row>
    <row r="14" spans="1:66" s="1" customFormat="1" ht="18" customHeight="1" x14ac:dyDescent="0.3">
      <c r="B14" s="31"/>
      <c r="C14" s="32"/>
      <c r="D14" s="32"/>
      <c r="E14" s="24" t="str">
        <f>IF('Rekapitulácia stavby'!E11="","",'Rekapitulácia stavby'!E11)</f>
        <v xml:space="preserve"> </v>
      </c>
      <c r="F14" s="32"/>
      <c r="G14" s="32"/>
      <c r="H14" s="32"/>
      <c r="I14" s="32"/>
      <c r="J14" s="32"/>
      <c r="K14" s="32"/>
      <c r="L14" s="32"/>
      <c r="M14" s="26" t="s">
        <v>24</v>
      </c>
      <c r="N14" s="32"/>
      <c r="O14" s="222" t="str">
        <f>IF('Rekapitulácia stavby'!AN11="","",'Rekapitulácia stavby'!AN11)</f>
        <v/>
      </c>
      <c r="P14" s="185"/>
      <c r="Q14" s="32"/>
      <c r="R14" s="33"/>
    </row>
    <row r="15" spans="1:66" s="1" customFormat="1" ht="6.95" customHeigh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 x14ac:dyDescent="0.3">
      <c r="B16" s="31"/>
      <c r="C16" s="32"/>
      <c r="D16" s="26" t="s">
        <v>25</v>
      </c>
      <c r="E16" s="32"/>
      <c r="F16" s="32"/>
      <c r="G16" s="32"/>
      <c r="H16" s="32"/>
      <c r="I16" s="32"/>
      <c r="J16" s="32"/>
      <c r="K16" s="32"/>
      <c r="L16" s="32"/>
      <c r="M16" s="26" t="s">
        <v>23</v>
      </c>
      <c r="N16" s="32"/>
      <c r="O16" s="270" t="str">
        <f>IF('Rekapitulácia stavby'!AN13="","",'Rekapitulácia stavby'!AN13)</f>
        <v>Vyplň údaj</v>
      </c>
      <c r="P16" s="185"/>
      <c r="Q16" s="32"/>
      <c r="R16" s="33"/>
    </row>
    <row r="17" spans="2:18" s="1" customFormat="1" ht="18" customHeight="1" x14ac:dyDescent="0.3">
      <c r="B17" s="31"/>
      <c r="C17" s="32"/>
      <c r="D17" s="32"/>
      <c r="E17" s="270" t="str">
        <f>IF('Rekapitulácia stavby'!E14="","",'Rekapitulácia stavby'!E14)</f>
        <v>Vyplň údaj</v>
      </c>
      <c r="F17" s="185"/>
      <c r="G17" s="185"/>
      <c r="H17" s="185"/>
      <c r="I17" s="185"/>
      <c r="J17" s="185"/>
      <c r="K17" s="185"/>
      <c r="L17" s="185"/>
      <c r="M17" s="26" t="s">
        <v>24</v>
      </c>
      <c r="N17" s="32"/>
      <c r="O17" s="270" t="str">
        <f>IF('Rekapitulácia stavby'!AN14="","",'Rekapitulácia stavby'!AN14)</f>
        <v>Vyplň údaj</v>
      </c>
      <c r="P17" s="185"/>
      <c r="Q17" s="32"/>
      <c r="R17" s="33"/>
    </row>
    <row r="18" spans="2:18" s="1" customFormat="1" ht="6.9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 x14ac:dyDescent="0.3">
      <c r="B19" s="31"/>
      <c r="C19" s="32"/>
      <c r="D19" s="26" t="s">
        <v>27</v>
      </c>
      <c r="E19" s="32"/>
      <c r="F19" s="32"/>
      <c r="G19" s="32"/>
      <c r="H19" s="32"/>
      <c r="I19" s="32"/>
      <c r="J19" s="32"/>
      <c r="K19" s="32"/>
      <c r="L19" s="32"/>
      <c r="M19" s="26" t="s">
        <v>23</v>
      </c>
      <c r="N19" s="32"/>
      <c r="O19" s="222" t="str">
        <f>IF('Rekapitulácia stavby'!AN16="","",'Rekapitulácia stavby'!AN16)</f>
        <v/>
      </c>
      <c r="P19" s="185"/>
      <c r="Q19" s="32"/>
      <c r="R19" s="33"/>
    </row>
    <row r="20" spans="2:18" s="1" customFormat="1" ht="18" customHeight="1" x14ac:dyDescent="0.3">
      <c r="B20" s="31"/>
      <c r="C20" s="32"/>
      <c r="D20" s="32"/>
      <c r="E20" s="24" t="str">
        <f>IF('Rekapitulácia stavby'!E17="","",'Rekapitulácia stavby'!E17)</f>
        <v xml:space="preserve"> </v>
      </c>
      <c r="F20" s="32"/>
      <c r="G20" s="32"/>
      <c r="H20" s="32"/>
      <c r="I20" s="32"/>
      <c r="J20" s="32"/>
      <c r="K20" s="32"/>
      <c r="L20" s="32"/>
      <c r="M20" s="26" t="s">
        <v>24</v>
      </c>
      <c r="N20" s="32"/>
      <c r="O20" s="222" t="str">
        <f>IF('Rekapitulácia stavby'!AN17="","",'Rekapitulácia stavby'!AN17)</f>
        <v/>
      </c>
      <c r="P20" s="185"/>
      <c r="Q20" s="32"/>
      <c r="R20" s="33"/>
    </row>
    <row r="21" spans="2:18" s="1" customFormat="1" ht="6.95" customHeight="1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 x14ac:dyDescent="0.3">
      <c r="B22" s="31"/>
      <c r="C22" s="32"/>
      <c r="D22" s="26" t="s">
        <v>28</v>
      </c>
      <c r="E22" s="32"/>
      <c r="F22" s="32"/>
      <c r="G22" s="32"/>
      <c r="H22" s="32"/>
      <c r="I22" s="32"/>
      <c r="J22" s="32"/>
      <c r="K22" s="32"/>
      <c r="L22" s="32"/>
      <c r="M22" s="26" t="s">
        <v>23</v>
      </c>
      <c r="N22" s="32"/>
      <c r="O22" s="222" t="str">
        <f>IF('Rekapitulácia stavby'!AN19="","",'Rekapitulácia stavby'!AN19)</f>
        <v/>
      </c>
      <c r="P22" s="185"/>
      <c r="Q22" s="32"/>
      <c r="R22" s="33"/>
    </row>
    <row r="23" spans="2:18" s="1" customFormat="1" ht="18" customHeight="1" x14ac:dyDescent="0.3">
      <c r="B23" s="31"/>
      <c r="C23" s="32"/>
      <c r="D23" s="32"/>
      <c r="E23" s="24" t="str">
        <f>IF('Rekapitulácia stavby'!E20="","",'Rekapitulácia stavby'!E20)</f>
        <v xml:space="preserve"> </v>
      </c>
      <c r="F23" s="32"/>
      <c r="G23" s="32"/>
      <c r="H23" s="32"/>
      <c r="I23" s="32"/>
      <c r="J23" s="32"/>
      <c r="K23" s="32"/>
      <c r="L23" s="32"/>
      <c r="M23" s="26" t="s">
        <v>24</v>
      </c>
      <c r="N23" s="32"/>
      <c r="O23" s="222" t="str">
        <f>IF('Rekapitulácia stavby'!AN20="","",'Rekapitulácia stavby'!AN20)</f>
        <v/>
      </c>
      <c r="P23" s="185"/>
      <c r="Q23" s="32"/>
      <c r="R23" s="33"/>
    </row>
    <row r="24" spans="2:18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14.45" customHeight="1" x14ac:dyDescent="0.3">
      <c r="B25" s="31"/>
      <c r="C25" s="32"/>
      <c r="D25" s="26" t="s">
        <v>29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22.5" customHeight="1" x14ac:dyDescent="0.3">
      <c r="B26" s="31"/>
      <c r="C26" s="32"/>
      <c r="D26" s="32"/>
      <c r="E26" s="225" t="s">
        <v>3</v>
      </c>
      <c r="F26" s="185"/>
      <c r="G26" s="185"/>
      <c r="H26" s="185"/>
      <c r="I26" s="185"/>
      <c r="J26" s="185"/>
      <c r="K26" s="185"/>
      <c r="L26" s="185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2:18" s="1" customFormat="1" ht="6.95" customHeight="1" x14ac:dyDescent="0.3">
      <c r="B28" s="31"/>
      <c r="C28" s="3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2"/>
      <c r="R28" s="33"/>
    </row>
    <row r="29" spans="2:18" s="1" customFormat="1" ht="14.45" customHeight="1" x14ac:dyDescent="0.3">
      <c r="B29" s="31"/>
      <c r="C29" s="32"/>
      <c r="D29" s="117" t="s">
        <v>162</v>
      </c>
      <c r="E29" s="32"/>
      <c r="F29" s="32"/>
      <c r="G29" s="32"/>
      <c r="H29" s="32"/>
      <c r="I29" s="32"/>
      <c r="J29" s="32"/>
      <c r="K29" s="32"/>
      <c r="L29" s="32"/>
      <c r="M29" s="226">
        <f>N90</f>
        <v>0</v>
      </c>
      <c r="N29" s="185"/>
      <c r="O29" s="185"/>
      <c r="P29" s="185"/>
      <c r="Q29" s="32"/>
      <c r="R29" s="33"/>
    </row>
    <row r="30" spans="2:18" s="1" customFormat="1" ht="14.45" customHeight="1" x14ac:dyDescent="0.3">
      <c r="B30" s="31"/>
      <c r="C30" s="32"/>
      <c r="D30" s="30" t="s">
        <v>149</v>
      </c>
      <c r="E30" s="32"/>
      <c r="F30" s="32"/>
      <c r="G30" s="32"/>
      <c r="H30" s="32"/>
      <c r="I30" s="32"/>
      <c r="J30" s="32"/>
      <c r="K30" s="32"/>
      <c r="L30" s="32"/>
      <c r="M30" s="226">
        <f>N98</f>
        <v>0</v>
      </c>
      <c r="N30" s="185"/>
      <c r="O30" s="185"/>
      <c r="P30" s="185"/>
      <c r="Q30" s="32"/>
      <c r="R30" s="33"/>
    </row>
    <row r="31" spans="2:18" s="1" customFormat="1" ht="6.95" customHeight="1" x14ac:dyDescent="0.3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2:18" s="1" customFormat="1" ht="25.35" customHeight="1" x14ac:dyDescent="0.3">
      <c r="B32" s="31"/>
      <c r="C32" s="32"/>
      <c r="D32" s="118" t="s">
        <v>32</v>
      </c>
      <c r="E32" s="32"/>
      <c r="F32" s="32"/>
      <c r="G32" s="32"/>
      <c r="H32" s="32"/>
      <c r="I32" s="32"/>
      <c r="J32" s="32"/>
      <c r="K32" s="32"/>
      <c r="L32" s="32"/>
      <c r="M32" s="266">
        <f>ROUND(M29+M30,2)</f>
        <v>0</v>
      </c>
      <c r="N32" s="185"/>
      <c r="O32" s="185"/>
      <c r="P32" s="185"/>
      <c r="Q32" s="32"/>
      <c r="R32" s="33"/>
    </row>
    <row r="33" spans="2:18" s="1" customFormat="1" ht="6.95" customHeight="1" x14ac:dyDescent="0.3">
      <c r="B33" s="31"/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2"/>
      <c r="R33" s="33"/>
    </row>
    <row r="34" spans="2:18" s="1" customFormat="1" ht="14.45" customHeight="1" x14ac:dyDescent="0.3">
      <c r="B34" s="31"/>
      <c r="C34" s="32"/>
      <c r="D34" s="38" t="s">
        <v>33</v>
      </c>
      <c r="E34" s="38" t="s">
        <v>34</v>
      </c>
      <c r="F34" s="39">
        <v>0.2</v>
      </c>
      <c r="G34" s="119" t="s">
        <v>35</v>
      </c>
      <c r="H34" s="267">
        <f>ROUND((((SUM(BE98:BE105)+SUM(BE125:BE218))+SUM(BE220:BE224))),2)</f>
        <v>0</v>
      </c>
      <c r="I34" s="185"/>
      <c r="J34" s="185"/>
      <c r="K34" s="32"/>
      <c r="L34" s="32"/>
      <c r="M34" s="267">
        <f>ROUND(((ROUND((SUM(BE98:BE105)+SUM(BE125:BE218)), 2)*F34)+SUM(BE220:BE224)*F34),2)</f>
        <v>0</v>
      </c>
      <c r="N34" s="185"/>
      <c r="O34" s="185"/>
      <c r="P34" s="185"/>
      <c r="Q34" s="32"/>
      <c r="R34" s="33"/>
    </row>
    <row r="35" spans="2:18" s="1" customFormat="1" ht="14.45" customHeight="1" x14ac:dyDescent="0.3">
      <c r="B35" s="31"/>
      <c r="C35" s="32"/>
      <c r="D35" s="32"/>
      <c r="E35" s="38" t="s">
        <v>36</v>
      </c>
      <c r="F35" s="39">
        <v>0.2</v>
      </c>
      <c r="G35" s="119" t="s">
        <v>35</v>
      </c>
      <c r="H35" s="267">
        <f>ROUND((((SUM(BF98:BF105)+SUM(BF125:BF218))+SUM(BF220:BF224))),2)</f>
        <v>0</v>
      </c>
      <c r="I35" s="185"/>
      <c r="J35" s="185"/>
      <c r="K35" s="32"/>
      <c r="L35" s="32"/>
      <c r="M35" s="267">
        <f>ROUND(((ROUND((SUM(BF98:BF105)+SUM(BF125:BF218)), 2)*F35)+SUM(BF220:BF224)*F35),2)</f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37</v>
      </c>
      <c r="F36" s="39">
        <v>0.2</v>
      </c>
      <c r="G36" s="119" t="s">
        <v>35</v>
      </c>
      <c r="H36" s="267">
        <f>ROUND((((SUM(BG98:BG105)+SUM(BG125:BG218))+SUM(BG220:BG224))),2)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38</v>
      </c>
      <c r="F37" s="39">
        <v>0.2</v>
      </c>
      <c r="G37" s="119" t="s">
        <v>35</v>
      </c>
      <c r="H37" s="267">
        <f>ROUND((((SUM(BH98:BH105)+SUM(BH125:BH218))+SUM(BH220:BH224))),2)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14.45" hidden="1" customHeight="1" x14ac:dyDescent="0.3">
      <c r="B38" s="31"/>
      <c r="C38" s="32"/>
      <c r="D38" s="32"/>
      <c r="E38" s="38" t="s">
        <v>39</v>
      </c>
      <c r="F38" s="39">
        <v>0</v>
      </c>
      <c r="G38" s="119" t="s">
        <v>35</v>
      </c>
      <c r="H38" s="267">
        <f>ROUND((((SUM(BI98:BI105)+SUM(BI125:BI218))+SUM(BI220:BI224))),2)</f>
        <v>0</v>
      </c>
      <c r="I38" s="185"/>
      <c r="J38" s="185"/>
      <c r="K38" s="32"/>
      <c r="L38" s="32"/>
      <c r="M38" s="267">
        <v>0</v>
      </c>
      <c r="N38" s="185"/>
      <c r="O38" s="185"/>
      <c r="P38" s="185"/>
      <c r="Q38" s="32"/>
      <c r="R38" s="33"/>
    </row>
    <row r="39" spans="2:18" s="1" customFormat="1" ht="6.9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25.35" customHeight="1" x14ac:dyDescent="0.3">
      <c r="B40" s="31"/>
      <c r="C40" s="116"/>
      <c r="D40" s="120" t="s">
        <v>40</v>
      </c>
      <c r="E40" s="72"/>
      <c r="F40" s="72"/>
      <c r="G40" s="121" t="s">
        <v>41</v>
      </c>
      <c r="H40" s="122" t="s">
        <v>42</v>
      </c>
      <c r="I40" s="72"/>
      <c r="J40" s="72"/>
      <c r="K40" s="72"/>
      <c r="L40" s="268">
        <f>SUM(M32:M38)</f>
        <v>0</v>
      </c>
      <c r="M40" s="195"/>
      <c r="N40" s="195"/>
      <c r="O40" s="195"/>
      <c r="P40" s="197"/>
      <c r="Q40" s="116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1" customFormat="1" ht="14.45" customHeight="1" x14ac:dyDescent="0.3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ht="30" customHeight="1" x14ac:dyDescent="0.3">
      <c r="B80" s="18"/>
      <c r="C80" s="26" t="s">
        <v>158</v>
      </c>
      <c r="D80" s="19"/>
      <c r="E80" s="19"/>
      <c r="F80" s="262" t="s">
        <v>159</v>
      </c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19"/>
      <c r="R80" s="20"/>
    </row>
    <row r="81" spans="2:47" s="1" customFormat="1" ht="36.950000000000003" customHeight="1" x14ac:dyDescent="0.3">
      <c r="B81" s="31"/>
      <c r="C81" s="65" t="s">
        <v>160</v>
      </c>
      <c r="D81" s="32"/>
      <c r="E81" s="32"/>
      <c r="F81" s="210" t="str">
        <f>F9</f>
        <v>1f - SO 101 Zdravotechnika</v>
      </c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32"/>
      <c r="R81" s="33"/>
    </row>
    <row r="82" spans="2:47" s="1" customFormat="1" ht="6.95" customHeight="1" x14ac:dyDescent="0.3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8" customHeight="1" x14ac:dyDescent="0.3">
      <c r="B83" s="31"/>
      <c r="C83" s="26" t="s">
        <v>18</v>
      </c>
      <c r="D83" s="32"/>
      <c r="E83" s="32"/>
      <c r="F83" s="24" t="str">
        <f>F11</f>
        <v xml:space="preserve"> </v>
      </c>
      <c r="G83" s="32"/>
      <c r="H83" s="32"/>
      <c r="I83" s="32"/>
      <c r="J83" s="32"/>
      <c r="K83" s="26" t="s">
        <v>20</v>
      </c>
      <c r="L83" s="32"/>
      <c r="M83" s="255" t="str">
        <f>IF(O11="","",O11)</f>
        <v>28.2.2017</v>
      </c>
      <c r="N83" s="185"/>
      <c r="O83" s="185"/>
      <c r="P83" s="185"/>
      <c r="Q83" s="32"/>
      <c r="R83" s="33"/>
    </row>
    <row r="84" spans="2:47" s="1" customFormat="1" ht="6.95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15" x14ac:dyDescent="0.3">
      <c r="B85" s="31"/>
      <c r="C85" s="26" t="s">
        <v>22</v>
      </c>
      <c r="D85" s="32"/>
      <c r="E85" s="32"/>
      <c r="F85" s="24" t="str">
        <f>E14</f>
        <v xml:space="preserve"> </v>
      </c>
      <c r="G85" s="32"/>
      <c r="H85" s="32"/>
      <c r="I85" s="32"/>
      <c r="J85" s="32"/>
      <c r="K85" s="26" t="s">
        <v>27</v>
      </c>
      <c r="L85" s="32"/>
      <c r="M85" s="222" t="str">
        <f>E20</f>
        <v xml:space="preserve"> </v>
      </c>
      <c r="N85" s="185"/>
      <c r="O85" s="185"/>
      <c r="P85" s="185"/>
      <c r="Q85" s="185"/>
      <c r="R85" s="33"/>
    </row>
    <row r="86" spans="2:47" s="1" customFormat="1" ht="14.45" customHeight="1" x14ac:dyDescent="0.3">
      <c r="B86" s="31"/>
      <c r="C86" s="26" t="s">
        <v>25</v>
      </c>
      <c r="D86" s="32"/>
      <c r="E86" s="32"/>
      <c r="F86" s="24" t="str">
        <f>IF(E17="","",E17)</f>
        <v>Vyplň údaj</v>
      </c>
      <c r="G86" s="32"/>
      <c r="H86" s="32"/>
      <c r="I86" s="32"/>
      <c r="J86" s="32"/>
      <c r="K86" s="26" t="s">
        <v>28</v>
      </c>
      <c r="L86" s="32"/>
      <c r="M86" s="222" t="str">
        <f>E23</f>
        <v xml:space="preserve"> </v>
      </c>
      <c r="N86" s="185"/>
      <c r="O86" s="185"/>
      <c r="P86" s="185"/>
      <c r="Q86" s="185"/>
      <c r="R86" s="33"/>
    </row>
    <row r="87" spans="2:47" s="1" customFormat="1" ht="10.35" customHeight="1" x14ac:dyDescent="0.3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">
      <c r="B88" s="31"/>
      <c r="C88" s="265" t="s">
        <v>164</v>
      </c>
      <c r="D88" s="261"/>
      <c r="E88" s="261"/>
      <c r="F88" s="261"/>
      <c r="G88" s="261"/>
      <c r="H88" s="116"/>
      <c r="I88" s="116"/>
      <c r="J88" s="116"/>
      <c r="K88" s="116"/>
      <c r="L88" s="116"/>
      <c r="M88" s="116"/>
      <c r="N88" s="265" t="s">
        <v>165</v>
      </c>
      <c r="O88" s="185"/>
      <c r="P88" s="185"/>
      <c r="Q88" s="185"/>
      <c r="R88" s="33"/>
    </row>
    <row r="89" spans="2:47" s="1" customFormat="1" ht="10.35" customHeight="1" x14ac:dyDescent="0.3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2:47" s="1" customFormat="1" ht="29.25" customHeight="1" x14ac:dyDescent="0.3">
      <c r="B90" s="31"/>
      <c r="C90" s="123" t="s">
        <v>166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89">
        <f>N125</f>
        <v>0</v>
      </c>
      <c r="O90" s="185"/>
      <c r="P90" s="185"/>
      <c r="Q90" s="185"/>
      <c r="R90" s="33"/>
      <c r="AU90" s="14" t="s">
        <v>167</v>
      </c>
    </row>
    <row r="91" spans="2:47" s="7" customFormat="1" ht="24.95" customHeight="1" x14ac:dyDescent="0.3">
      <c r="B91" s="124"/>
      <c r="C91" s="125"/>
      <c r="D91" s="126" t="s">
        <v>177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9">
        <f>N126</f>
        <v>0</v>
      </c>
      <c r="O91" s="263"/>
      <c r="P91" s="263"/>
      <c r="Q91" s="263"/>
      <c r="R91" s="127"/>
    </row>
    <row r="92" spans="2:47" s="8" customFormat="1" ht="19.899999999999999" customHeight="1" x14ac:dyDescent="0.3">
      <c r="B92" s="128"/>
      <c r="C92" s="95"/>
      <c r="D92" s="106" t="s">
        <v>180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N127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1102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N138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1103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N157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1104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N188</f>
        <v>0</v>
      </c>
      <c r="O95" s="191"/>
      <c r="P95" s="191"/>
      <c r="Q95" s="191"/>
      <c r="R95" s="129"/>
    </row>
    <row r="96" spans="2:47" s="7" customFormat="1" ht="21.75" customHeight="1" x14ac:dyDescent="0.35">
      <c r="B96" s="124"/>
      <c r="C96" s="125"/>
      <c r="D96" s="126" t="s">
        <v>193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8">
        <f>N219</f>
        <v>0</v>
      </c>
      <c r="O96" s="263"/>
      <c r="P96" s="263"/>
      <c r="Q96" s="263"/>
      <c r="R96" s="127"/>
    </row>
    <row r="97" spans="2:65" s="1" customFormat="1" ht="21.75" customHeight="1" x14ac:dyDescent="0.3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65" s="1" customFormat="1" ht="29.25" customHeight="1" x14ac:dyDescent="0.3">
      <c r="B98" s="31"/>
      <c r="C98" s="123" t="s">
        <v>194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64">
        <f>ROUND(N99+N100+N101+N102+N103+N104,2)</f>
        <v>0</v>
      </c>
      <c r="O98" s="185"/>
      <c r="P98" s="185"/>
      <c r="Q98" s="185"/>
      <c r="R98" s="33"/>
      <c r="T98" s="130"/>
      <c r="U98" s="131" t="s">
        <v>33</v>
      </c>
    </row>
    <row r="99" spans="2:65" s="1" customFormat="1" ht="18" customHeight="1" x14ac:dyDescent="0.3">
      <c r="B99" s="132"/>
      <c r="C99" s="133"/>
      <c r="D99" s="184" t="s">
        <v>195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ROUND(N90*T99,2)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196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ROUND(N90*T100,2)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84" t="s">
        <v>197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ROUND(N90*T101,2)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84" t="s">
        <v>198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ROUND(N90*T102,2)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84" t="s">
        <v>199</v>
      </c>
      <c r="E103" s="260"/>
      <c r="F103" s="260"/>
      <c r="G103" s="260"/>
      <c r="H103" s="260"/>
      <c r="I103" s="133"/>
      <c r="J103" s="133"/>
      <c r="K103" s="133"/>
      <c r="L103" s="133"/>
      <c r="M103" s="133"/>
      <c r="N103" s="186">
        <f>ROUND(N90*T103,2)</f>
        <v>0</v>
      </c>
      <c r="O103" s="260"/>
      <c r="P103" s="260"/>
      <c r="Q103" s="260"/>
      <c r="R103" s="134"/>
      <c r="S103" s="133"/>
      <c r="T103" s="135"/>
      <c r="U103" s="136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40" t="s">
        <v>200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86">
        <f>ROUND(N90*T104,2)</f>
        <v>0</v>
      </c>
      <c r="O104" s="260"/>
      <c r="P104" s="260"/>
      <c r="Q104" s="260"/>
      <c r="R104" s="134"/>
      <c r="S104" s="133"/>
      <c r="T104" s="141"/>
      <c r="U104" s="142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201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80</v>
      </c>
      <c r="BK104" s="137"/>
      <c r="BL104" s="137"/>
      <c r="BM104" s="137"/>
    </row>
    <row r="105" spans="2:65" s="1" customFormat="1" x14ac:dyDescent="0.3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5" s="1" customFormat="1" ht="29.25" customHeight="1" x14ac:dyDescent="0.3">
      <c r="B106" s="31"/>
      <c r="C106" s="115" t="s">
        <v>153</v>
      </c>
      <c r="D106" s="116"/>
      <c r="E106" s="116"/>
      <c r="F106" s="116"/>
      <c r="G106" s="116"/>
      <c r="H106" s="116"/>
      <c r="I106" s="116"/>
      <c r="J106" s="116"/>
      <c r="K106" s="116"/>
      <c r="L106" s="190">
        <f>ROUND(SUM(N90+N98),2)</f>
        <v>0</v>
      </c>
      <c r="M106" s="261"/>
      <c r="N106" s="261"/>
      <c r="O106" s="261"/>
      <c r="P106" s="261"/>
      <c r="Q106" s="261"/>
      <c r="R106" s="33"/>
    </row>
    <row r="107" spans="2:65" s="1" customFormat="1" ht="6.95" customHeight="1" x14ac:dyDescent="0.3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11" spans="2:65" s="1" customFormat="1" ht="6.95" customHeight="1" x14ac:dyDescent="0.3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2:65" s="1" customFormat="1" ht="36.950000000000003" customHeight="1" x14ac:dyDescent="0.3">
      <c r="B112" s="31"/>
      <c r="C112" s="209" t="s">
        <v>202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33"/>
    </row>
    <row r="113" spans="2:65" s="1" customFormat="1" ht="6.95" customHeight="1" x14ac:dyDescent="0.3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30" customHeight="1" x14ac:dyDescent="0.3">
      <c r="B114" s="31"/>
      <c r="C114" s="26" t="s">
        <v>15</v>
      </c>
      <c r="D114" s="32"/>
      <c r="E114" s="32"/>
      <c r="F114" s="262" t="str">
        <f>F6</f>
        <v>Cintorín Nitra-Chrenova</v>
      </c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32"/>
      <c r="R114" s="33"/>
    </row>
    <row r="115" spans="2:65" ht="30" customHeight="1" x14ac:dyDescent="0.3">
      <c r="B115" s="18"/>
      <c r="C115" s="26" t="s">
        <v>156</v>
      </c>
      <c r="D115" s="19"/>
      <c r="E115" s="19"/>
      <c r="F115" s="262" t="s">
        <v>157</v>
      </c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19"/>
      <c r="R115" s="20"/>
    </row>
    <row r="116" spans="2:65" ht="30" customHeight="1" x14ac:dyDescent="0.3">
      <c r="B116" s="18"/>
      <c r="C116" s="26" t="s">
        <v>158</v>
      </c>
      <c r="D116" s="19"/>
      <c r="E116" s="19"/>
      <c r="F116" s="262" t="s">
        <v>159</v>
      </c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19"/>
      <c r="R116" s="20"/>
    </row>
    <row r="117" spans="2:65" s="1" customFormat="1" ht="36.950000000000003" customHeight="1" x14ac:dyDescent="0.3">
      <c r="B117" s="31"/>
      <c r="C117" s="65" t="s">
        <v>160</v>
      </c>
      <c r="D117" s="32"/>
      <c r="E117" s="32"/>
      <c r="F117" s="210" t="str">
        <f>F9</f>
        <v>1f - SO 101 Zdravotechnika</v>
      </c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32"/>
      <c r="R117" s="33"/>
    </row>
    <row r="118" spans="2:65" s="1" customFormat="1" ht="6.95" customHeight="1" x14ac:dyDescent="0.3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8" customHeight="1" x14ac:dyDescent="0.3">
      <c r="B119" s="31"/>
      <c r="C119" s="26" t="s">
        <v>18</v>
      </c>
      <c r="D119" s="32"/>
      <c r="E119" s="32"/>
      <c r="F119" s="24" t="str">
        <f>F11</f>
        <v xml:space="preserve"> </v>
      </c>
      <c r="G119" s="32"/>
      <c r="H119" s="32"/>
      <c r="I119" s="32"/>
      <c r="J119" s="32"/>
      <c r="K119" s="26" t="s">
        <v>20</v>
      </c>
      <c r="L119" s="32"/>
      <c r="M119" s="255" t="str">
        <f>IF(O11="","",O11)</f>
        <v>28.2.2017</v>
      </c>
      <c r="N119" s="185"/>
      <c r="O119" s="185"/>
      <c r="P119" s="185"/>
      <c r="Q119" s="32"/>
      <c r="R119" s="33"/>
    </row>
    <row r="120" spans="2:65" s="1" customFormat="1" ht="6.95" customHeight="1" x14ac:dyDescent="0.3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15" x14ac:dyDescent="0.3">
      <c r="B121" s="31"/>
      <c r="C121" s="26" t="s">
        <v>22</v>
      </c>
      <c r="D121" s="32"/>
      <c r="E121" s="32"/>
      <c r="F121" s="24" t="str">
        <f>E14</f>
        <v xml:space="preserve"> </v>
      </c>
      <c r="G121" s="32"/>
      <c r="H121" s="32"/>
      <c r="I121" s="32"/>
      <c r="J121" s="32"/>
      <c r="K121" s="26" t="s">
        <v>27</v>
      </c>
      <c r="L121" s="32"/>
      <c r="M121" s="222" t="str">
        <f>E20</f>
        <v xml:space="preserve"> </v>
      </c>
      <c r="N121" s="185"/>
      <c r="O121" s="185"/>
      <c r="P121" s="185"/>
      <c r="Q121" s="185"/>
      <c r="R121" s="33"/>
    </row>
    <row r="122" spans="2:65" s="1" customFormat="1" ht="14.45" customHeight="1" x14ac:dyDescent="0.3">
      <c r="B122" s="31"/>
      <c r="C122" s="26" t="s">
        <v>25</v>
      </c>
      <c r="D122" s="32"/>
      <c r="E122" s="32"/>
      <c r="F122" s="24" t="str">
        <f>IF(E17="","",E17)</f>
        <v>Vyplň údaj</v>
      </c>
      <c r="G122" s="32"/>
      <c r="H122" s="32"/>
      <c r="I122" s="32"/>
      <c r="J122" s="32"/>
      <c r="K122" s="26" t="s">
        <v>28</v>
      </c>
      <c r="L122" s="32"/>
      <c r="M122" s="222" t="str">
        <f>E23</f>
        <v xml:space="preserve"> </v>
      </c>
      <c r="N122" s="185"/>
      <c r="O122" s="185"/>
      <c r="P122" s="185"/>
      <c r="Q122" s="185"/>
      <c r="R122" s="33"/>
    </row>
    <row r="123" spans="2:65" s="1" customFormat="1" ht="10.35" customHeight="1" x14ac:dyDescent="0.3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65" s="9" customFormat="1" ht="29.25" customHeight="1" x14ac:dyDescent="0.3">
      <c r="B124" s="143"/>
      <c r="C124" s="144" t="s">
        <v>203</v>
      </c>
      <c r="D124" s="145" t="s">
        <v>204</v>
      </c>
      <c r="E124" s="145" t="s">
        <v>51</v>
      </c>
      <c r="F124" s="256" t="s">
        <v>205</v>
      </c>
      <c r="G124" s="257"/>
      <c r="H124" s="257"/>
      <c r="I124" s="257"/>
      <c r="J124" s="145" t="s">
        <v>206</v>
      </c>
      <c r="K124" s="145" t="s">
        <v>207</v>
      </c>
      <c r="L124" s="258" t="s">
        <v>208</v>
      </c>
      <c r="M124" s="257"/>
      <c r="N124" s="256" t="s">
        <v>165</v>
      </c>
      <c r="O124" s="257"/>
      <c r="P124" s="257"/>
      <c r="Q124" s="259"/>
      <c r="R124" s="146"/>
      <c r="T124" s="73" t="s">
        <v>209</v>
      </c>
      <c r="U124" s="74" t="s">
        <v>33</v>
      </c>
      <c r="V124" s="74" t="s">
        <v>210</v>
      </c>
      <c r="W124" s="74" t="s">
        <v>211</v>
      </c>
      <c r="X124" s="74" t="s">
        <v>212</v>
      </c>
      <c r="Y124" s="74" t="s">
        <v>213</v>
      </c>
      <c r="Z124" s="74" t="s">
        <v>214</v>
      </c>
      <c r="AA124" s="75" t="s">
        <v>215</v>
      </c>
    </row>
    <row r="125" spans="2:65" s="1" customFormat="1" ht="29.25" customHeight="1" x14ac:dyDescent="0.35">
      <c r="B125" s="31"/>
      <c r="C125" s="77" t="s">
        <v>162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36">
        <f>BK125</f>
        <v>0</v>
      </c>
      <c r="O125" s="237"/>
      <c r="P125" s="237"/>
      <c r="Q125" s="237"/>
      <c r="R125" s="33"/>
      <c r="T125" s="76"/>
      <c r="U125" s="47"/>
      <c r="V125" s="47"/>
      <c r="W125" s="147">
        <f>W126+W219</f>
        <v>0</v>
      </c>
      <c r="X125" s="47"/>
      <c r="Y125" s="147">
        <f>Y126+Y219</f>
        <v>0.99789499999999998</v>
      </c>
      <c r="Z125" s="47"/>
      <c r="AA125" s="148">
        <f>AA126+AA219</f>
        <v>0</v>
      </c>
      <c r="AT125" s="14" t="s">
        <v>68</v>
      </c>
      <c r="AU125" s="14" t="s">
        <v>167</v>
      </c>
      <c r="BK125" s="149">
        <f>BK126+BK219</f>
        <v>0</v>
      </c>
    </row>
    <row r="126" spans="2:65" s="10" customFormat="1" ht="37.35" customHeight="1" x14ac:dyDescent="0.35">
      <c r="B126" s="150"/>
      <c r="C126" s="151"/>
      <c r="D126" s="152" t="s">
        <v>177</v>
      </c>
      <c r="E126" s="152"/>
      <c r="F126" s="152"/>
      <c r="G126" s="152"/>
      <c r="H126" s="152"/>
      <c r="I126" s="152"/>
      <c r="J126" s="152"/>
      <c r="K126" s="152"/>
      <c r="L126" s="152"/>
      <c r="M126" s="152"/>
      <c r="N126" s="238">
        <f>BK126</f>
        <v>0</v>
      </c>
      <c r="O126" s="239"/>
      <c r="P126" s="239"/>
      <c r="Q126" s="239"/>
      <c r="R126" s="153"/>
      <c r="T126" s="154"/>
      <c r="U126" s="151"/>
      <c r="V126" s="151"/>
      <c r="W126" s="155">
        <f>W127+W138+W157+W188</f>
        <v>0</v>
      </c>
      <c r="X126" s="151"/>
      <c r="Y126" s="155">
        <f>Y127+Y138+Y157+Y188</f>
        <v>0.99789499999999998</v>
      </c>
      <c r="Z126" s="151"/>
      <c r="AA126" s="156">
        <f>AA127+AA138+AA157+AA188</f>
        <v>0</v>
      </c>
      <c r="AR126" s="157" t="s">
        <v>80</v>
      </c>
      <c r="AT126" s="158" t="s">
        <v>68</v>
      </c>
      <c r="AU126" s="158" t="s">
        <v>69</v>
      </c>
      <c r="AY126" s="157" t="s">
        <v>216</v>
      </c>
      <c r="BK126" s="159">
        <f>BK127+BK138+BK157+BK188</f>
        <v>0</v>
      </c>
    </row>
    <row r="127" spans="2:65" s="10" customFormat="1" ht="19.899999999999999" customHeight="1" x14ac:dyDescent="0.3">
      <c r="B127" s="150"/>
      <c r="C127" s="151"/>
      <c r="D127" s="160" t="s">
        <v>180</v>
      </c>
      <c r="E127" s="160"/>
      <c r="F127" s="160"/>
      <c r="G127" s="160"/>
      <c r="H127" s="160"/>
      <c r="I127" s="160"/>
      <c r="J127" s="160"/>
      <c r="K127" s="160"/>
      <c r="L127" s="160"/>
      <c r="M127" s="160"/>
      <c r="N127" s="240">
        <f>BK127</f>
        <v>0</v>
      </c>
      <c r="O127" s="241"/>
      <c r="P127" s="241"/>
      <c r="Q127" s="241"/>
      <c r="R127" s="153"/>
      <c r="T127" s="154"/>
      <c r="U127" s="151"/>
      <c r="V127" s="151"/>
      <c r="W127" s="155">
        <f>SUM(W128:W137)</f>
        <v>0</v>
      </c>
      <c r="X127" s="151"/>
      <c r="Y127" s="155">
        <f>SUM(Y128:Y137)</f>
        <v>9.8650000000000022E-3</v>
      </c>
      <c r="Z127" s="151"/>
      <c r="AA127" s="156">
        <f>SUM(AA128:AA137)</f>
        <v>0</v>
      </c>
      <c r="AR127" s="157" t="s">
        <v>80</v>
      </c>
      <c r="AT127" s="158" t="s">
        <v>68</v>
      </c>
      <c r="AU127" s="158" t="s">
        <v>76</v>
      </c>
      <c r="AY127" s="157" t="s">
        <v>216</v>
      </c>
      <c r="BK127" s="159">
        <f>SUM(BK128:BK137)</f>
        <v>0</v>
      </c>
    </row>
    <row r="128" spans="2:65" s="1" customFormat="1" ht="31.5" customHeight="1" x14ac:dyDescent="0.3">
      <c r="B128" s="132"/>
      <c r="C128" s="161" t="s">
        <v>76</v>
      </c>
      <c r="D128" s="161" t="s">
        <v>217</v>
      </c>
      <c r="E128" s="162"/>
      <c r="F128" s="246" t="s">
        <v>1105</v>
      </c>
      <c r="G128" s="247"/>
      <c r="H128" s="247"/>
      <c r="I128" s="247"/>
      <c r="J128" s="163" t="s">
        <v>369</v>
      </c>
      <c r="K128" s="164">
        <v>11.25</v>
      </c>
      <c r="L128" s="233">
        <v>0</v>
      </c>
      <c r="M128" s="247"/>
      <c r="N128" s="248">
        <f t="shared" ref="N128:N137" si="5">ROUND(L128*K128,2)</f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ref="W128:W137" si="6">V128*K128</f>
        <v>0</v>
      </c>
      <c r="X128" s="166">
        <v>3.0666666666666703E-5</v>
      </c>
      <c r="Y128" s="166">
        <f t="shared" ref="Y128:Y137" si="7">X128*K128</f>
        <v>3.4500000000000042E-4</v>
      </c>
      <c r="Z128" s="166">
        <v>0</v>
      </c>
      <c r="AA128" s="167">
        <f t="shared" ref="AA128:AA137" si="8">Z128*K128</f>
        <v>0</v>
      </c>
      <c r="AR128" s="14" t="s">
        <v>247</v>
      </c>
      <c r="AT128" s="14" t="s">
        <v>217</v>
      </c>
      <c r="AU128" s="14" t="s">
        <v>80</v>
      </c>
      <c r="AY128" s="14" t="s">
        <v>216</v>
      </c>
      <c r="BE128" s="110">
        <f t="shared" ref="BE128:BE137" si="9">IF(U128="základná",N128,0)</f>
        <v>0</v>
      </c>
      <c r="BF128" s="110">
        <f t="shared" ref="BF128:BF137" si="10">IF(U128="znížená",N128,0)</f>
        <v>0</v>
      </c>
      <c r="BG128" s="110">
        <f t="shared" ref="BG128:BG137" si="11">IF(U128="zákl. prenesená",N128,0)</f>
        <v>0</v>
      </c>
      <c r="BH128" s="110">
        <f t="shared" ref="BH128:BH137" si="12">IF(U128="zníž. prenesená",N128,0)</f>
        <v>0</v>
      </c>
      <c r="BI128" s="110">
        <f t="shared" ref="BI128:BI137" si="13">IF(U128="nulová",N128,0)</f>
        <v>0</v>
      </c>
      <c r="BJ128" s="14" t="s">
        <v>80</v>
      </c>
      <c r="BK128" s="110">
        <f t="shared" ref="BK128:BK137" si="14">ROUND(L128*K128,2)</f>
        <v>0</v>
      </c>
      <c r="BL128" s="14" t="s">
        <v>247</v>
      </c>
      <c r="BM128" s="14" t="s">
        <v>76</v>
      </c>
    </row>
    <row r="129" spans="2:65" s="1" customFormat="1" ht="31.5" customHeight="1" x14ac:dyDescent="0.3">
      <c r="B129" s="132"/>
      <c r="C129" s="161" t="s">
        <v>80</v>
      </c>
      <c r="D129" s="161" t="s">
        <v>217</v>
      </c>
      <c r="E129" s="162"/>
      <c r="F129" s="246" t="s">
        <v>1106</v>
      </c>
      <c r="G129" s="247"/>
      <c r="H129" s="247"/>
      <c r="I129" s="247"/>
      <c r="J129" s="163" t="s">
        <v>369</v>
      </c>
      <c r="K129" s="164">
        <v>37.5</v>
      </c>
      <c r="L129" s="233">
        <v>0</v>
      </c>
      <c r="M129" s="247"/>
      <c r="N129" s="248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3.0000000000000001E-5</v>
      </c>
      <c r="Y129" s="166">
        <f t="shared" si="7"/>
        <v>1.1250000000000001E-3</v>
      </c>
      <c r="Z129" s="166">
        <v>0</v>
      </c>
      <c r="AA129" s="167">
        <f t="shared" si="8"/>
        <v>0</v>
      </c>
      <c r="AR129" s="14" t="s">
        <v>247</v>
      </c>
      <c r="AT129" s="14" t="s">
        <v>217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247</v>
      </c>
      <c r="BM129" s="14" t="s">
        <v>80</v>
      </c>
    </row>
    <row r="130" spans="2:65" s="1" customFormat="1" ht="31.5" customHeight="1" x14ac:dyDescent="0.3">
      <c r="B130" s="132"/>
      <c r="C130" s="161" t="s">
        <v>84</v>
      </c>
      <c r="D130" s="161" t="s">
        <v>217</v>
      </c>
      <c r="E130" s="162"/>
      <c r="F130" s="246" t="s">
        <v>1107</v>
      </c>
      <c r="G130" s="247"/>
      <c r="H130" s="247"/>
      <c r="I130" s="247"/>
      <c r="J130" s="163" t="s">
        <v>369</v>
      </c>
      <c r="K130" s="164">
        <v>25.5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3.0000000000000001E-5</v>
      </c>
      <c r="Y130" s="166">
        <f t="shared" si="7"/>
        <v>7.6500000000000005E-4</v>
      </c>
      <c r="Z130" s="166">
        <v>0</v>
      </c>
      <c r="AA130" s="167">
        <f t="shared" si="8"/>
        <v>0</v>
      </c>
      <c r="AR130" s="14" t="s">
        <v>247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247</v>
      </c>
      <c r="BM130" s="14" t="s">
        <v>84</v>
      </c>
    </row>
    <row r="131" spans="2:65" s="1" customFormat="1" ht="31.5" customHeight="1" x14ac:dyDescent="0.3">
      <c r="B131" s="132"/>
      <c r="C131" s="161" t="s">
        <v>220</v>
      </c>
      <c r="D131" s="161" t="s">
        <v>217</v>
      </c>
      <c r="E131" s="162"/>
      <c r="F131" s="246" t="s">
        <v>1108</v>
      </c>
      <c r="G131" s="247"/>
      <c r="H131" s="247"/>
      <c r="I131" s="247"/>
      <c r="J131" s="163" t="s">
        <v>369</v>
      </c>
      <c r="K131" s="164">
        <v>31.5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3.0000000000000001E-5</v>
      </c>
      <c r="Y131" s="166">
        <f t="shared" si="7"/>
        <v>9.4499999999999998E-4</v>
      </c>
      <c r="Z131" s="166">
        <v>0</v>
      </c>
      <c r="AA131" s="167">
        <f t="shared" si="8"/>
        <v>0</v>
      </c>
      <c r="AR131" s="14" t="s">
        <v>247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247</v>
      </c>
      <c r="BM131" s="14" t="s">
        <v>220</v>
      </c>
    </row>
    <row r="132" spans="2:65" s="1" customFormat="1" ht="22.5" customHeight="1" x14ac:dyDescent="0.3">
      <c r="B132" s="132"/>
      <c r="C132" s="168" t="s">
        <v>224</v>
      </c>
      <c r="D132" s="168" t="s">
        <v>250</v>
      </c>
      <c r="E132" s="169"/>
      <c r="F132" s="251" t="s">
        <v>1109</v>
      </c>
      <c r="G132" s="252"/>
      <c r="H132" s="252"/>
      <c r="I132" s="252"/>
      <c r="J132" s="170" t="s">
        <v>369</v>
      </c>
      <c r="K132" s="171">
        <v>11.25</v>
      </c>
      <c r="L132" s="253">
        <v>0</v>
      </c>
      <c r="M132" s="252"/>
      <c r="N132" s="254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4.0000000000000003E-5</v>
      </c>
      <c r="Y132" s="166">
        <f t="shared" si="7"/>
        <v>4.5000000000000004E-4</v>
      </c>
      <c r="Z132" s="166">
        <v>0</v>
      </c>
      <c r="AA132" s="167">
        <f t="shared" si="8"/>
        <v>0</v>
      </c>
      <c r="AR132" s="14" t="s">
        <v>284</v>
      </c>
      <c r="AT132" s="14" t="s">
        <v>250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247</v>
      </c>
      <c r="BM132" s="14" t="s">
        <v>224</v>
      </c>
    </row>
    <row r="133" spans="2:65" s="1" customFormat="1" ht="22.5" customHeight="1" x14ac:dyDescent="0.3">
      <c r="B133" s="132"/>
      <c r="C133" s="168" t="s">
        <v>226</v>
      </c>
      <c r="D133" s="168" t="s">
        <v>250</v>
      </c>
      <c r="E133" s="169"/>
      <c r="F133" s="251" t="s">
        <v>1110</v>
      </c>
      <c r="G133" s="252"/>
      <c r="H133" s="252"/>
      <c r="I133" s="252"/>
      <c r="J133" s="170" t="s">
        <v>369</v>
      </c>
      <c r="K133" s="171">
        <v>37.5</v>
      </c>
      <c r="L133" s="253">
        <v>0</v>
      </c>
      <c r="M133" s="252"/>
      <c r="N133" s="254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4.0000000000000003E-5</v>
      </c>
      <c r="Y133" s="166">
        <f t="shared" si="7"/>
        <v>1.5E-3</v>
      </c>
      <c r="Z133" s="166">
        <v>0</v>
      </c>
      <c r="AA133" s="167">
        <f t="shared" si="8"/>
        <v>0</v>
      </c>
      <c r="AR133" s="14" t="s">
        <v>284</v>
      </c>
      <c r="AT133" s="14" t="s">
        <v>250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247</v>
      </c>
      <c r="BM133" s="14" t="s">
        <v>226</v>
      </c>
    </row>
    <row r="134" spans="2:65" s="1" customFormat="1" ht="22.5" customHeight="1" x14ac:dyDescent="0.3">
      <c r="B134" s="132"/>
      <c r="C134" s="168" t="s">
        <v>228</v>
      </c>
      <c r="D134" s="168" t="s">
        <v>250</v>
      </c>
      <c r="E134" s="169"/>
      <c r="F134" s="251" t="s">
        <v>1111</v>
      </c>
      <c r="G134" s="252"/>
      <c r="H134" s="252"/>
      <c r="I134" s="252"/>
      <c r="J134" s="170" t="s">
        <v>369</v>
      </c>
      <c r="K134" s="171">
        <v>25.5</v>
      </c>
      <c r="L134" s="253">
        <v>0</v>
      </c>
      <c r="M134" s="252"/>
      <c r="N134" s="254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6.0000000000000002E-5</v>
      </c>
      <c r="Y134" s="166">
        <f t="shared" si="7"/>
        <v>1.5300000000000001E-3</v>
      </c>
      <c r="Z134" s="166">
        <v>0</v>
      </c>
      <c r="AA134" s="167">
        <f t="shared" si="8"/>
        <v>0</v>
      </c>
      <c r="AR134" s="14" t="s">
        <v>284</v>
      </c>
      <c r="AT134" s="14" t="s">
        <v>250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247</v>
      </c>
      <c r="BM134" s="14" t="s">
        <v>228</v>
      </c>
    </row>
    <row r="135" spans="2:65" s="1" customFormat="1" ht="22.5" customHeight="1" x14ac:dyDescent="0.3">
      <c r="B135" s="132"/>
      <c r="C135" s="168" t="s">
        <v>230</v>
      </c>
      <c r="D135" s="168" t="s">
        <v>250</v>
      </c>
      <c r="E135" s="169"/>
      <c r="F135" s="251" t="s">
        <v>1112</v>
      </c>
      <c r="G135" s="252"/>
      <c r="H135" s="252"/>
      <c r="I135" s="252"/>
      <c r="J135" s="170" t="s">
        <v>369</v>
      </c>
      <c r="K135" s="171">
        <v>31.5</v>
      </c>
      <c r="L135" s="253">
        <v>0</v>
      </c>
      <c r="M135" s="252"/>
      <c r="N135" s="254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6.9999999999999994E-5</v>
      </c>
      <c r="Y135" s="166">
        <f t="shared" si="7"/>
        <v>2.2049999999999999E-3</v>
      </c>
      <c r="Z135" s="166">
        <v>0</v>
      </c>
      <c r="AA135" s="167">
        <f t="shared" si="8"/>
        <v>0</v>
      </c>
      <c r="AR135" s="14" t="s">
        <v>284</v>
      </c>
      <c r="AT135" s="14" t="s">
        <v>250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247</v>
      </c>
      <c r="BM135" s="14" t="s">
        <v>230</v>
      </c>
    </row>
    <row r="136" spans="2:65" s="1" customFormat="1" ht="22.5" customHeight="1" x14ac:dyDescent="0.3">
      <c r="B136" s="132"/>
      <c r="C136" s="168" t="s">
        <v>232</v>
      </c>
      <c r="D136" s="168" t="s">
        <v>250</v>
      </c>
      <c r="E136" s="169"/>
      <c r="F136" s="251" t="s">
        <v>1113</v>
      </c>
      <c r="G136" s="252"/>
      <c r="H136" s="252"/>
      <c r="I136" s="252"/>
      <c r="J136" s="170" t="s">
        <v>297</v>
      </c>
      <c r="K136" s="171">
        <v>100</v>
      </c>
      <c r="L136" s="253">
        <v>0</v>
      </c>
      <c r="M136" s="252"/>
      <c r="N136" s="254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1.0000000000000001E-5</v>
      </c>
      <c r="Y136" s="166">
        <f t="shared" si="7"/>
        <v>1E-3</v>
      </c>
      <c r="Z136" s="166">
        <v>0</v>
      </c>
      <c r="AA136" s="167">
        <f t="shared" si="8"/>
        <v>0</v>
      </c>
      <c r="AR136" s="14" t="s">
        <v>284</v>
      </c>
      <c r="AT136" s="14" t="s">
        <v>250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247</v>
      </c>
      <c r="BM136" s="14" t="s">
        <v>232</v>
      </c>
    </row>
    <row r="137" spans="2:65" s="1" customFormat="1" ht="31.5" customHeight="1" x14ac:dyDescent="0.3">
      <c r="B137" s="132"/>
      <c r="C137" s="161" t="s">
        <v>128</v>
      </c>
      <c r="D137" s="161" t="s">
        <v>217</v>
      </c>
      <c r="E137" s="162"/>
      <c r="F137" s="246" t="s">
        <v>1114</v>
      </c>
      <c r="G137" s="247"/>
      <c r="H137" s="247"/>
      <c r="I137" s="247"/>
      <c r="J137" s="163" t="s">
        <v>245</v>
      </c>
      <c r="K137" s="164">
        <v>5.3999999999999999E-2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247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247</v>
      </c>
      <c r="BM137" s="14" t="s">
        <v>128</v>
      </c>
    </row>
    <row r="138" spans="2:65" s="10" customFormat="1" ht="29.85" customHeight="1" x14ac:dyDescent="0.3">
      <c r="B138" s="150"/>
      <c r="C138" s="151"/>
      <c r="D138" s="160" t="s">
        <v>1102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42">
        <f>BK138</f>
        <v>0</v>
      </c>
      <c r="O138" s="243"/>
      <c r="P138" s="243"/>
      <c r="Q138" s="243"/>
      <c r="R138" s="153"/>
      <c r="T138" s="154"/>
      <c r="U138" s="151"/>
      <c r="V138" s="151"/>
      <c r="W138" s="155">
        <f>SUM(W139:W156)</f>
        <v>0</v>
      </c>
      <c r="X138" s="151"/>
      <c r="Y138" s="155">
        <f>SUM(Y139:Y156)</f>
        <v>0.30571499999999979</v>
      </c>
      <c r="Z138" s="151"/>
      <c r="AA138" s="156">
        <f>SUM(AA139:AA156)</f>
        <v>0</v>
      </c>
      <c r="AR138" s="157" t="s">
        <v>80</v>
      </c>
      <c r="AT138" s="158" t="s">
        <v>68</v>
      </c>
      <c r="AU138" s="158" t="s">
        <v>76</v>
      </c>
      <c r="AY138" s="157" t="s">
        <v>216</v>
      </c>
      <c r="BK138" s="159">
        <f>SUM(BK139:BK156)</f>
        <v>0</v>
      </c>
    </row>
    <row r="139" spans="2:65" s="1" customFormat="1" ht="31.5" customHeight="1" x14ac:dyDescent="0.3">
      <c r="B139" s="132"/>
      <c r="C139" s="161" t="s">
        <v>131</v>
      </c>
      <c r="D139" s="161" t="s">
        <v>217</v>
      </c>
      <c r="E139" s="162"/>
      <c r="F139" s="246" t="s">
        <v>1115</v>
      </c>
      <c r="G139" s="247"/>
      <c r="H139" s="247"/>
      <c r="I139" s="247"/>
      <c r="J139" s="163" t="s">
        <v>297</v>
      </c>
      <c r="K139" s="164">
        <v>1</v>
      </c>
      <c r="L139" s="233">
        <v>0</v>
      </c>
      <c r="M139" s="247"/>
      <c r="N139" s="248">
        <f t="shared" ref="N139:N156" si="15">ROUND(L139*K139,2)</f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 t="shared" ref="W139:W156" si="16">V139*K139</f>
        <v>0</v>
      </c>
      <c r="X139" s="166">
        <v>4.7200000000000002E-3</v>
      </c>
      <c r="Y139" s="166">
        <f t="shared" ref="Y139:Y156" si="17">X139*K139</f>
        <v>4.7200000000000002E-3</v>
      </c>
      <c r="Z139" s="166">
        <v>0</v>
      </c>
      <c r="AA139" s="167">
        <f t="shared" ref="AA139:AA156" si="18">Z139*K139</f>
        <v>0</v>
      </c>
      <c r="AR139" s="14" t="s">
        <v>247</v>
      </c>
      <c r="AT139" s="14" t="s">
        <v>217</v>
      </c>
      <c r="AU139" s="14" t="s">
        <v>80</v>
      </c>
      <c r="AY139" s="14" t="s">
        <v>216</v>
      </c>
      <c r="BE139" s="110">
        <f t="shared" ref="BE139:BE156" si="19">IF(U139="základná",N139,0)</f>
        <v>0</v>
      </c>
      <c r="BF139" s="110">
        <f t="shared" ref="BF139:BF156" si="20">IF(U139="znížená",N139,0)</f>
        <v>0</v>
      </c>
      <c r="BG139" s="110">
        <f t="shared" ref="BG139:BG156" si="21">IF(U139="zákl. prenesená",N139,0)</f>
        <v>0</v>
      </c>
      <c r="BH139" s="110">
        <f t="shared" ref="BH139:BH156" si="22">IF(U139="zníž. prenesená",N139,0)</f>
        <v>0</v>
      </c>
      <c r="BI139" s="110">
        <f t="shared" ref="BI139:BI156" si="23">IF(U139="nulová",N139,0)</f>
        <v>0</v>
      </c>
      <c r="BJ139" s="14" t="s">
        <v>80</v>
      </c>
      <c r="BK139" s="110">
        <f t="shared" ref="BK139:BK156" si="24">ROUND(L139*K139,2)</f>
        <v>0</v>
      </c>
      <c r="BL139" s="14" t="s">
        <v>247</v>
      </c>
      <c r="BM139" s="14" t="s">
        <v>131</v>
      </c>
    </row>
    <row r="140" spans="2:65" s="1" customFormat="1" ht="31.5" customHeight="1" x14ac:dyDescent="0.3">
      <c r="B140" s="132"/>
      <c r="C140" s="161" t="s">
        <v>134</v>
      </c>
      <c r="D140" s="161" t="s">
        <v>217</v>
      </c>
      <c r="E140" s="162"/>
      <c r="F140" s="246" t="s">
        <v>1116</v>
      </c>
      <c r="G140" s="247"/>
      <c r="H140" s="247"/>
      <c r="I140" s="247"/>
      <c r="J140" s="163" t="s">
        <v>369</v>
      </c>
      <c r="K140" s="164">
        <v>3.75</v>
      </c>
      <c r="L140" s="233">
        <v>0</v>
      </c>
      <c r="M140" s="247"/>
      <c r="N140" s="248">
        <f t="shared" si="15"/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si="16"/>
        <v>0</v>
      </c>
      <c r="X140" s="166">
        <v>1.572E-3</v>
      </c>
      <c r="Y140" s="166">
        <f t="shared" si="17"/>
        <v>5.8950000000000001E-3</v>
      </c>
      <c r="Z140" s="166">
        <v>0</v>
      </c>
      <c r="AA140" s="167">
        <f t="shared" si="18"/>
        <v>0</v>
      </c>
      <c r="AR140" s="14" t="s">
        <v>247</v>
      </c>
      <c r="AT140" s="14" t="s">
        <v>217</v>
      </c>
      <c r="AU140" s="14" t="s">
        <v>80</v>
      </c>
      <c r="AY140" s="14" t="s">
        <v>216</v>
      </c>
      <c r="BE140" s="110">
        <f t="shared" si="19"/>
        <v>0</v>
      </c>
      <c r="BF140" s="110">
        <f t="shared" si="20"/>
        <v>0</v>
      </c>
      <c r="BG140" s="110">
        <f t="shared" si="21"/>
        <v>0</v>
      </c>
      <c r="BH140" s="110">
        <f t="shared" si="22"/>
        <v>0</v>
      </c>
      <c r="BI140" s="110">
        <f t="shared" si="23"/>
        <v>0</v>
      </c>
      <c r="BJ140" s="14" t="s">
        <v>80</v>
      </c>
      <c r="BK140" s="110">
        <f t="shared" si="24"/>
        <v>0</v>
      </c>
      <c r="BL140" s="14" t="s">
        <v>247</v>
      </c>
      <c r="BM140" s="14" t="s">
        <v>134</v>
      </c>
    </row>
    <row r="141" spans="2:65" s="1" customFormat="1" ht="31.5" customHeight="1" x14ac:dyDescent="0.3">
      <c r="B141" s="132"/>
      <c r="C141" s="161" t="s">
        <v>137</v>
      </c>
      <c r="D141" s="161" t="s">
        <v>217</v>
      </c>
      <c r="E141" s="162"/>
      <c r="F141" s="246" t="s">
        <v>1117</v>
      </c>
      <c r="G141" s="247"/>
      <c r="H141" s="247"/>
      <c r="I141" s="247"/>
      <c r="J141" s="163" t="s">
        <v>369</v>
      </c>
      <c r="K141" s="164">
        <v>87</v>
      </c>
      <c r="L141" s="233">
        <v>0</v>
      </c>
      <c r="M141" s="247"/>
      <c r="N141" s="248">
        <f t="shared" si="1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16"/>
        <v>0</v>
      </c>
      <c r="X141" s="166">
        <v>1.6299999999999999E-3</v>
      </c>
      <c r="Y141" s="166">
        <f t="shared" si="17"/>
        <v>0.14180999999999999</v>
      </c>
      <c r="Z141" s="166">
        <v>0</v>
      </c>
      <c r="AA141" s="167">
        <f t="shared" si="18"/>
        <v>0</v>
      </c>
      <c r="AR141" s="14" t="s">
        <v>247</v>
      </c>
      <c r="AT141" s="14" t="s">
        <v>217</v>
      </c>
      <c r="AU141" s="14" t="s">
        <v>80</v>
      </c>
      <c r="AY141" s="14" t="s">
        <v>216</v>
      </c>
      <c r="BE141" s="110">
        <f t="shared" si="19"/>
        <v>0</v>
      </c>
      <c r="BF141" s="110">
        <f t="shared" si="20"/>
        <v>0</v>
      </c>
      <c r="BG141" s="110">
        <f t="shared" si="21"/>
        <v>0</v>
      </c>
      <c r="BH141" s="110">
        <f t="shared" si="22"/>
        <v>0</v>
      </c>
      <c r="BI141" s="110">
        <f t="shared" si="23"/>
        <v>0</v>
      </c>
      <c r="BJ141" s="14" t="s">
        <v>80</v>
      </c>
      <c r="BK141" s="110">
        <f t="shared" si="24"/>
        <v>0</v>
      </c>
      <c r="BL141" s="14" t="s">
        <v>247</v>
      </c>
      <c r="BM141" s="14" t="s">
        <v>137</v>
      </c>
    </row>
    <row r="142" spans="2:65" s="1" customFormat="1" ht="31.5" customHeight="1" x14ac:dyDescent="0.3">
      <c r="B142" s="132"/>
      <c r="C142" s="161" t="s">
        <v>240</v>
      </c>
      <c r="D142" s="161" t="s">
        <v>217</v>
      </c>
      <c r="E142" s="162"/>
      <c r="F142" s="246" t="s">
        <v>1118</v>
      </c>
      <c r="G142" s="247"/>
      <c r="H142" s="247"/>
      <c r="I142" s="247"/>
      <c r="J142" s="163" t="s">
        <v>369</v>
      </c>
      <c r="K142" s="164">
        <v>26.25</v>
      </c>
      <c r="L142" s="233">
        <v>0</v>
      </c>
      <c r="M142" s="247"/>
      <c r="N142" s="248">
        <f t="shared" si="1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16"/>
        <v>0</v>
      </c>
      <c r="X142" s="166">
        <v>2.7502857142857099E-3</v>
      </c>
      <c r="Y142" s="166">
        <f t="shared" si="17"/>
        <v>7.2194999999999884E-2</v>
      </c>
      <c r="Z142" s="166">
        <v>0</v>
      </c>
      <c r="AA142" s="167">
        <f t="shared" si="18"/>
        <v>0</v>
      </c>
      <c r="AR142" s="14" t="s">
        <v>247</v>
      </c>
      <c r="AT142" s="14" t="s">
        <v>217</v>
      </c>
      <c r="AU142" s="14" t="s">
        <v>80</v>
      </c>
      <c r="AY142" s="14" t="s">
        <v>216</v>
      </c>
      <c r="BE142" s="110">
        <f t="shared" si="19"/>
        <v>0</v>
      </c>
      <c r="BF142" s="110">
        <f t="shared" si="20"/>
        <v>0</v>
      </c>
      <c r="BG142" s="110">
        <f t="shared" si="21"/>
        <v>0</v>
      </c>
      <c r="BH142" s="110">
        <f t="shared" si="22"/>
        <v>0</v>
      </c>
      <c r="BI142" s="110">
        <f t="shared" si="23"/>
        <v>0</v>
      </c>
      <c r="BJ142" s="14" t="s">
        <v>80</v>
      </c>
      <c r="BK142" s="110">
        <f t="shared" si="24"/>
        <v>0</v>
      </c>
      <c r="BL142" s="14" t="s">
        <v>247</v>
      </c>
      <c r="BM142" s="14" t="s">
        <v>240</v>
      </c>
    </row>
    <row r="143" spans="2:65" s="1" customFormat="1" ht="31.5" customHeight="1" x14ac:dyDescent="0.3">
      <c r="B143" s="132"/>
      <c r="C143" s="161" t="s">
        <v>243</v>
      </c>
      <c r="D143" s="161" t="s">
        <v>217</v>
      </c>
      <c r="E143" s="162"/>
      <c r="F143" s="246" t="s">
        <v>1119</v>
      </c>
      <c r="G143" s="247"/>
      <c r="H143" s="247"/>
      <c r="I143" s="247"/>
      <c r="J143" s="163" t="s">
        <v>369</v>
      </c>
      <c r="K143" s="164">
        <v>16.5</v>
      </c>
      <c r="L143" s="233">
        <v>0</v>
      </c>
      <c r="M143" s="247"/>
      <c r="N143" s="248">
        <f t="shared" si="1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16"/>
        <v>0</v>
      </c>
      <c r="X143" s="166">
        <v>3.3400000000000001E-3</v>
      </c>
      <c r="Y143" s="166">
        <f t="shared" si="17"/>
        <v>5.5109999999999999E-2</v>
      </c>
      <c r="Z143" s="166">
        <v>0</v>
      </c>
      <c r="AA143" s="167">
        <f t="shared" si="18"/>
        <v>0</v>
      </c>
      <c r="AR143" s="14" t="s">
        <v>247</v>
      </c>
      <c r="AT143" s="14" t="s">
        <v>217</v>
      </c>
      <c r="AU143" s="14" t="s">
        <v>80</v>
      </c>
      <c r="AY143" s="14" t="s">
        <v>216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80</v>
      </c>
      <c r="BK143" s="110">
        <f t="shared" si="24"/>
        <v>0</v>
      </c>
      <c r="BL143" s="14" t="s">
        <v>247</v>
      </c>
      <c r="BM143" s="14" t="s">
        <v>243</v>
      </c>
    </row>
    <row r="144" spans="2:65" s="1" customFormat="1" ht="31.5" customHeight="1" x14ac:dyDescent="0.3">
      <c r="B144" s="132"/>
      <c r="C144" s="161" t="s">
        <v>247</v>
      </c>
      <c r="D144" s="161" t="s">
        <v>217</v>
      </c>
      <c r="E144" s="162"/>
      <c r="F144" s="246" t="s">
        <v>1120</v>
      </c>
      <c r="G144" s="247"/>
      <c r="H144" s="247"/>
      <c r="I144" s="247"/>
      <c r="J144" s="163" t="s">
        <v>369</v>
      </c>
      <c r="K144" s="164">
        <v>15.75</v>
      </c>
      <c r="L144" s="233">
        <v>0</v>
      </c>
      <c r="M144" s="247"/>
      <c r="N144" s="248">
        <f t="shared" si="1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16"/>
        <v>0</v>
      </c>
      <c r="X144" s="166">
        <v>6.4000000000000005E-4</v>
      </c>
      <c r="Y144" s="166">
        <f t="shared" si="17"/>
        <v>1.008E-2</v>
      </c>
      <c r="Z144" s="166">
        <v>0</v>
      </c>
      <c r="AA144" s="167">
        <f t="shared" si="18"/>
        <v>0</v>
      </c>
      <c r="AR144" s="14" t="s">
        <v>247</v>
      </c>
      <c r="AT144" s="14" t="s">
        <v>217</v>
      </c>
      <c r="AU144" s="14" t="s">
        <v>80</v>
      </c>
      <c r="AY144" s="14" t="s">
        <v>216</v>
      </c>
      <c r="BE144" s="110">
        <f t="shared" si="19"/>
        <v>0</v>
      </c>
      <c r="BF144" s="110">
        <f t="shared" si="20"/>
        <v>0</v>
      </c>
      <c r="BG144" s="110">
        <f t="shared" si="21"/>
        <v>0</v>
      </c>
      <c r="BH144" s="110">
        <f t="shared" si="22"/>
        <v>0</v>
      </c>
      <c r="BI144" s="110">
        <f t="shared" si="23"/>
        <v>0</v>
      </c>
      <c r="BJ144" s="14" t="s">
        <v>80</v>
      </c>
      <c r="BK144" s="110">
        <f t="shared" si="24"/>
        <v>0</v>
      </c>
      <c r="BL144" s="14" t="s">
        <v>247</v>
      </c>
      <c r="BM144" s="14" t="s">
        <v>247</v>
      </c>
    </row>
    <row r="145" spans="2:65" s="1" customFormat="1" ht="31.5" customHeight="1" x14ac:dyDescent="0.3">
      <c r="B145" s="132"/>
      <c r="C145" s="161" t="s">
        <v>249</v>
      </c>
      <c r="D145" s="161" t="s">
        <v>217</v>
      </c>
      <c r="E145" s="162"/>
      <c r="F145" s="246" t="s">
        <v>1121</v>
      </c>
      <c r="G145" s="247"/>
      <c r="H145" s="247"/>
      <c r="I145" s="247"/>
      <c r="J145" s="163" t="s">
        <v>369</v>
      </c>
      <c r="K145" s="164">
        <v>9.75</v>
      </c>
      <c r="L145" s="233">
        <v>0</v>
      </c>
      <c r="M145" s="247"/>
      <c r="N145" s="248">
        <f t="shared" si="1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16"/>
        <v>0</v>
      </c>
      <c r="X145" s="166">
        <v>7.7999999999999999E-4</v>
      </c>
      <c r="Y145" s="166">
        <f t="shared" si="17"/>
        <v>7.6049999999999998E-3</v>
      </c>
      <c r="Z145" s="166">
        <v>0</v>
      </c>
      <c r="AA145" s="167">
        <f t="shared" si="18"/>
        <v>0</v>
      </c>
      <c r="AR145" s="14" t="s">
        <v>247</v>
      </c>
      <c r="AT145" s="14" t="s">
        <v>217</v>
      </c>
      <c r="AU145" s="14" t="s">
        <v>80</v>
      </c>
      <c r="AY145" s="14" t="s">
        <v>216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80</v>
      </c>
      <c r="BK145" s="110">
        <f t="shared" si="24"/>
        <v>0</v>
      </c>
      <c r="BL145" s="14" t="s">
        <v>247</v>
      </c>
      <c r="BM145" s="14" t="s">
        <v>249</v>
      </c>
    </row>
    <row r="146" spans="2:65" s="1" customFormat="1" ht="31.5" customHeight="1" x14ac:dyDescent="0.3">
      <c r="B146" s="132"/>
      <c r="C146" s="161" t="s">
        <v>252</v>
      </c>
      <c r="D146" s="161" t="s">
        <v>217</v>
      </c>
      <c r="E146" s="162"/>
      <c r="F146" s="246" t="s">
        <v>1122</v>
      </c>
      <c r="G146" s="247"/>
      <c r="H146" s="247"/>
      <c r="I146" s="247"/>
      <c r="J146" s="163" t="s">
        <v>297</v>
      </c>
      <c r="K146" s="164">
        <v>9</v>
      </c>
      <c r="L146" s="233">
        <v>0</v>
      </c>
      <c r="M146" s="247"/>
      <c r="N146" s="248">
        <f t="shared" si="1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16"/>
        <v>0</v>
      </c>
      <c r="X146" s="166">
        <v>0</v>
      </c>
      <c r="Y146" s="166">
        <f t="shared" si="17"/>
        <v>0</v>
      </c>
      <c r="Z146" s="166">
        <v>0</v>
      </c>
      <c r="AA146" s="167">
        <f t="shared" si="18"/>
        <v>0</v>
      </c>
      <c r="AR146" s="14" t="s">
        <v>247</v>
      </c>
      <c r="AT146" s="14" t="s">
        <v>217</v>
      </c>
      <c r="AU146" s="14" t="s">
        <v>80</v>
      </c>
      <c r="AY146" s="14" t="s">
        <v>216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80</v>
      </c>
      <c r="BK146" s="110">
        <f t="shared" si="24"/>
        <v>0</v>
      </c>
      <c r="BL146" s="14" t="s">
        <v>247</v>
      </c>
      <c r="BM146" s="14" t="s">
        <v>252</v>
      </c>
    </row>
    <row r="147" spans="2:65" s="1" customFormat="1" ht="31.5" customHeight="1" x14ac:dyDescent="0.3">
      <c r="B147" s="132"/>
      <c r="C147" s="161" t="s">
        <v>254</v>
      </c>
      <c r="D147" s="161" t="s">
        <v>217</v>
      </c>
      <c r="E147" s="162"/>
      <c r="F147" s="246" t="s">
        <v>1123</v>
      </c>
      <c r="G147" s="247"/>
      <c r="H147" s="247"/>
      <c r="I147" s="247"/>
      <c r="J147" s="163" t="s">
        <v>297</v>
      </c>
      <c r="K147" s="164">
        <v>8</v>
      </c>
      <c r="L147" s="233">
        <v>0</v>
      </c>
      <c r="M147" s="247"/>
      <c r="N147" s="248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247</v>
      </c>
      <c r="AT147" s="14" t="s">
        <v>217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247</v>
      </c>
      <c r="BM147" s="14" t="s">
        <v>254</v>
      </c>
    </row>
    <row r="148" spans="2:65" s="1" customFormat="1" ht="31.5" customHeight="1" x14ac:dyDescent="0.3">
      <c r="B148" s="132"/>
      <c r="C148" s="161" t="s">
        <v>8</v>
      </c>
      <c r="D148" s="161" t="s">
        <v>217</v>
      </c>
      <c r="E148" s="162"/>
      <c r="F148" s="246" t="s">
        <v>1124</v>
      </c>
      <c r="G148" s="247"/>
      <c r="H148" s="247"/>
      <c r="I148" s="247"/>
      <c r="J148" s="163" t="s">
        <v>297</v>
      </c>
      <c r="K148" s="164">
        <v>7</v>
      </c>
      <c r="L148" s="233">
        <v>0</v>
      </c>
      <c r="M148" s="247"/>
      <c r="N148" s="248">
        <f t="shared" si="1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4" t="s">
        <v>247</v>
      </c>
      <c r="AT148" s="14" t="s">
        <v>217</v>
      </c>
      <c r="AU148" s="14" t="s">
        <v>80</v>
      </c>
      <c r="AY148" s="14" t="s">
        <v>216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80</v>
      </c>
      <c r="BK148" s="110">
        <f t="shared" si="24"/>
        <v>0</v>
      </c>
      <c r="BL148" s="14" t="s">
        <v>247</v>
      </c>
      <c r="BM148" s="14" t="s">
        <v>8</v>
      </c>
    </row>
    <row r="149" spans="2:65" s="1" customFormat="1" ht="31.5" customHeight="1" x14ac:dyDescent="0.3">
      <c r="B149" s="132"/>
      <c r="C149" s="168" t="s">
        <v>257</v>
      </c>
      <c r="D149" s="168" t="s">
        <v>250</v>
      </c>
      <c r="E149" s="169"/>
      <c r="F149" s="251" t="s">
        <v>1125</v>
      </c>
      <c r="G149" s="252"/>
      <c r="H149" s="252"/>
      <c r="I149" s="252"/>
      <c r="J149" s="170" t="s">
        <v>297</v>
      </c>
      <c r="K149" s="171">
        <v>2</v>
      </c>
      <c r="L149" s="253">
        <v>0</v>
      </c>
      <c r="M149" s="252"/>
      <c r="N149" s="254">
        <f t="shared" si="15"/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4" t="s">
        <v>284</v>
      </c>
      <c r="AT149" s="14" t="s">
        <v>250</v>
      </c>
      <c r="AU149" s="14" t="s">
        <v>80</v>
      </c>
      <c r="AY149" s="14" t="s">
        <v>216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80</v>
      </c>
      <c r="BK149" s="110">
        <f t="shared" si="24"/>
        <v>0</v>
      </c>
      <c r="BL149" s="14" t="s">
        <v>247</v>
      </c>
      <c r="BM149" s="14" t="s">
        <v>257</v>
      </c>
    </row>
    <row r="150" spans="2:65" s="1" customFormat="1" ht="22.5" customHeight="1" x14ac:dyDescent="0.3">
      <c r="B150" s="132"/>
      <c r="C150" s="168" t="s">
        <v>260</v>
      </c>
      <c r="D150" s="168" t="s">
        <v>250</v>
      </c>
      <c r="E150" s="169"/>
      <c r="F150" s="251" t="s">
        <v>1126</v>
      </c>
      <c r="G150" s="252"/>
      <c r="H150" s="252"/>
      <c r="I150" s="252"/>
      <c r="J150" s="170" t="s">
        <v>297</v>
      </c>
      <c r="K150" s="171">
        <v>1</v>
      </c>
      <c r="L150" s="253">
        <v>0</v>
      </c>
      <c r="M150" s="252"/>
      <c r="N150" s="254">
        <f t="shared" si="15"/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284</v>
      </c>
      <c r="AT150" s="14" t="s">
        <v>250</v>
      </c>
      <c r="AU150" s="14" t="s">
        <v>80</v>
      </c>
      <c r="AY150" s="14" t="s">
        <v>216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80</v>
      </c>
      <c r="BK150" s="110">
        <f t="shared" si="24"/>
        <v>0</v>
      </c>
      <c r="BL150" s="14" t="s">
        <v>247</v>
      </c>
      <c r="BM150" s="14" t="s">
        <v>260</v>
      </c>
    </row>
    <row r="151" spans="2:65" s="1" customFormat="1" ht="22.5" customHeight="1" x14ac:dyDescent="0.3">
      <c r="B151" s="132"/>
      <c r="C151" s="168" t="s">
        <v>264</v>
      </c>
      <c r="D151" s="168" t="s">
        <v>250</v>
      </c>
      <c r="E151" s="169"/>
      <c r="F151" s="251" t="s">
        <v>1127</v>
      </c>
      <c r="G151" s="252"/>
      <c r="H151" s="252"/>
      <c r="I151" s="252"/>
      <c r="J151" s="170" t="s">
        <v>297</v>
      </c>
      <c r="K151" s="171">
        <v>1</v>
      </c>
      <c r="L151" s="253">
        <v>0</v>
      </c>
      <c r="M151" s="252"/>
      <c r="N151" s="254">
        <f t="shared" si="1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284</v>
      </c>
      <c r="AT151" s="14" t="s">
        <v>250</v>
      </c>
      <c r="AU151" s="14" t="s">
        <v>80</v>
      </c>
      <c r="AY151" s="14" t="s">
        <v>216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80</v>
      </c>
      <c r="BK151" s="110">
        <f t="shared" si="24"/>
        <v>0</v>
      </c>
      <c r="BL151" s="14" t="s">
        <v>247</v>
      </c>
      <c r="BM151" s="14" t="s">
        <v>264</v>
      </c>
    </row>
    <row r="152" spans="2:65" s="1" customFormat="1" ht="31.5" customHeight="1" x14ac:dyDescent="0.3">
      <c r="B152" s="132"/>
      <c r="C152" s="161" t="s">
        <v>267</v>
      </c>
      <c r="D152" s="161" t="s">
        <v>217</v>
      </c>
      <c r="E152" s="162"/>
      <c r="F152" s="246" t="s">
        <v>1128</v>
      </c>
      <c r="G152" s="247"/>
      <c r="H152" s="247"/>
      <c r="I152" s="247"/>
      <c r="J152" s="163" t="s">
        <v>297</v>
      </c>
      <c r="K152" s="164">
        <v>2</v>
      </c>
      <c r="L152" s="233">
        <v>0</v>
      </c>
      <c r="M152" s="247"/>
      <c r="N152" s="248">
        <f t="shared" si="1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16"/>
        <v>0</v>
      </c>
      <c r="X152" s="166">
        <v>4.15E-3</v>
      </c>
      <c r="Y152" s="166">
        <f t="shared" si="17"/>
        <v>8.3000000000000001E-3</v>
      </c>
      <c r="Z152" s="166">
        <v>0</v>
      </c>
      <c r="AA152" s="167">
        <f t="shared" si="18"/>
        <v>0</v>
      </c>
      <c r="AR152" s="14" t="s">
        <v>247</v>
      </c>
      <c r="AT152" s="14" t="s">
        <v>217</v>
      </c>
      <c r="AU152" s="14" t="s">
        <v>80</v>
      </c>
      <c r="AY152" s="14" t="s">
        <v>216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80</v>
      </c>
      <c r="BK152" s="110">
        <f t="shared" si="24"/>
        <v>0</v>
      </c>
      <c r="BL152" s="14" t="s">
        <v>247</v>
      </c>
      <c r="BM152" s="14" t="s">
        <v>267</v>
      </c>
    </row>
    <row r="153" spans="2:65" s="1" customFormat="1" ht="31.5" customHeight="1" x14ac:dyDescent="0.3">
      <c r="B153" s="132"/>
      <c r="C153" s="161" t="s">
        <v>270</v>
      </c>
      <c r="D153" s="161" t="s">
        <v>217</v>
      </c>
      <c r="E153" s="162"/>
      <c r="F153" s="246" t="s">
        <v>1129</v>
      </c>
      <c r="G153" s="247"/>
      <c r="H153" s="247"/>
      <c r="I153" s="247"/>
      <c r="J153" s="163" t="s">
        <v>369</v>
      </c>
      <c r="K153" s="164">
        <v>130.5</v>
      </c>
      <c r="L153" s="233">
        <v>0</v>
      </c>
      <c r="M153" s="247"/>
      <c r="N153" s="248">
        <f t="shared" si="1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16"/>
        <v>0</v>
      </c>
      <c r="X153" s="166">
        <v>0</v>
      </c>
      <c r="Y153" s="166">
        <f t="shared" si="17"/>
        <v>0</v>
      </c>
      <c r="Z153" s="166">
        <v>0</v>
      </c>
      <c r="AA153" s="167">
        <f t="shared" si="18"/>
        <v>0</v>
      </c>
      <c r="AR153" s="14" t="s">
        <v>247</v>
      </c>
      <c r="AT153" s="14" t="s">
        <v>217</v>
      </c>
      <c r="AU153" s="14" t="s">
        <v>80</v>
      </c>
      <c r="AY153" s="14" t="s">
        <v>216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80</v>
      </c>
      <c r="BK153" s="110">
        <f t="shared" si="24"/>
        <v>0</v>
      </c>
      <c r="BL153" s="14" t="s">
        <v>247</v>
      </c>
      <c r="BM153" s="14" t="s">
        <v>270</v>
      </c>
    </row>
    <row r="154" spans="2:65" s="1" customFormat="1" ht="31.5" customHeight="1" x14ac:dyDescent="0.3">
      <c r="B154" s="132"/>
      <c r="C154" s="161" t="s">
        <v>272</v>
      </c>
      <c r="D154" s="161" t="s">
        <v>217</v>
      </c>
      <c r="E154" s="162"/>
      <c r="F154" s="246" t="s">
        <v>1130</v>
      </c>
      <c r="G154" s="247"/>
      <c r="H154" s="247"/>
      <c r="I154" s="247"/>
      <c r="J154" s="163" t="s">
        <v>369</v>
      </c>
      <c r="K154" s="164">
        <v>16.5</v>
      </c>
      <c r="L154" s="233">
        <v>0</v>
      </c>
      <c r="M154" s="247"/>
      <c r="N154" s="248">
        <f t="shared" si="1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16"/>
        <v>0</v>
      </c>
      <c r="X154" s="166">
        <v>0</v>
      </c>
      <c r="Y154" s="166">
        <f t="shared" si="17"/>
        <v>0</v>
      </c>
      <c r="Z154" s="166">
        <v>0</v>
      </c>
      <c r="AA154" s="167">
        <f t="shared" si="18"/>
        <v>0</v>
      </c>
      <c r="AR154" s="14" t="s">
        <v>247</v>
      </c>
      <c r="AT154" s="14" t="s">
        <v>217</v>
      </c>
      <c r="AU154" s="14" t="s">
        <v>80</v>
      </c>
      <c r="AY154" s="14" t="s">
        <v>216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80</v>
      </c>
      <c r="BK154" s="110">
        <f t="shared" si="24"/>
        <v>0</v>
      </c>
      <c r="BL154" s="14" t="s">
        <v>247</v>
      </c>
      <c r="BM154" s="14" t="s">
        <v>272</v>
      </c>
    </row>
    <row r="155" spans="2:65" s="1" customFormat="1" ht="31.5" customHeight="1" x14ac:dyDescent="0.3">
      <c r="B155" s="132"/>
      <c r="C155" s="161" t="s">
        <v>274</v>
      </c>
      <c r="D155" s="161" t="s">
        <v>217</v>
      </c>
      <c r="E155" s="162"/>
      <c r="F155" s="246" t="s">
        <v>1131</v>
      </c>
      <c r="G155" s="247"/>
      <c r="H155" s="247"/>
      <c r="I155" s="247"/>
      <c r="J155" s="163" t="s">
        <v>369</v>
      </c>
      <c r="K155" s="164">
        <v>12</v>
      </c>
      <c r="L155" s="233">
        <v>0</v>
      </c>
      <c r="M155" s="247"/>
      <c r="N155" s="248">
        <f t="shared" si="1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16"/>
        <v>0</v>
      </c>
      <c r="X155" s="166">
        <v>0</v>
      </c>
      <c r="Y155" s="166">
        <f t="shared" si="17"/>
        <v>0</v>
      </c>
      <c r="Z155" s="166">
        <v>0</v>
      </c>
      <c r="AA155" s="167">
        <f t="shared" si="18"/>
        <v>0</v>
      </c>
      <c r="AR155" s="14" t="s">
        <v>247</v>
      </c>
      <c r="AT155" s="14" t="s">
        <v>217</v>
      </c>
      <c r="AU155" s="14" t="s">
        <v>80</v>
      </c>
      <c r="AY155" s="14" t="s">
        <v>216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80</v>
      </c>
      <c r="BK155" s="110">
        <f t="shared" si="24"/>
        <v>0</v>
      </c>
      <c r="BL155" s="14" t="s">
        <v>247</v>
      </c>
      <c r="BM155" s="14" t="s">
        <v>274</v>
      </c>
    </row>
    <row r="156" spans="2:65" s="1" customFormat="1" ht="31.5" customHeight="1" x14ac:dyDescent="0.3">
      <c r="B156" s="132"/>
      <c r="C156" s="161" t="s">
        <v>276</v>
      </c>
      <c r="D156" s="161" t="s">
        <v>217</v>
      </c>
      <c r="E156" s="162"/>
      <c r="F156" s="246" t="s">
        <v>1132</v>
      </c>
      <c r="G156" s="247"/>
      <c r="H156" s="247"/>
      <c r="I156" s="247"/>
      <c r="J156" s="163" t="s">
        <v>245</v>
      </c>
      <c r="K156" s="164">
        <v>1.6870000000000001</v>
      </c>
      <c r="L156" s="233">
        <v>0</v>
      </c>
      <c r="M156" s="247"/>
      <c r="N156" s="248">
        <f t="shared" si="1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16"/>
        <v>0</v>
      </c>
      <c r="X156" s="166">
        <v>0</v>
      </c>
      <c r="Y156" s="166">
        <f t="shared" si="17"/>
        <v>0</v>
      </c>
      <c r="Z156" s="166">
        <v>0</v>
      </c>
      <c r="AA156" s="167">
        <f t="shared" si="18"/>
        <v>0</v>
      </c>
      <c r="AR156" s="14" t="s">
        <v>247</v>
      </c>
      <c r="AT156" s="14" t="s">
        <v>217</v>
      </c>
      <c r="AU156" s="14" t="s">
        <v>80</v>
      </c>
      <c r="AY156" s="14" t="s">
        <v>216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80</v>
      </c>
      <c r="BK156" s="110">
        <f t="shared" si="24"/>
        <v>0</v>
      </c>
      <c r="BL156" s="14" t="s">
        <v>247</v>
      </c>
      <c r="BM156" s="14" t="s">
        <v>276</v>
      </c>
    </row>
    <row r="157" spans="2:65" s="10" customFormat="1" ht="29.85" customHeight="1" x14ac:dyDescent="0.3">
      <c r="B157" s="150"/>
      <c r="C157" s="151"/>
      <c r="D157" s="160" t="s">
        <v>1103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42">
        <f>BK157</f>
        <v>0</v>
      </c>
      <c r="O157" s="243"/>
      <c r="P157" s="243"/>
      <c r="Q157" s="243"/>
      <c r="R157" s="153"/>
      <c r="T157" s="154"/>
      <c r="U157" s="151"/>
      <c r="V157" s="151"/>
      <c r="W157" s="155">
        <f>SUM(W158:W187)</f>
        <v>0</v>
      </c>
      <c r="X157" s="151"/>
      <c r="Y157" s="155">
        <f>SUM(Y158:Y187)</f>
        <v>4.3545E-2</v>
      </c>
      <c r="Z157" s="151"/>
      <c r="AA157" s="156">
        <f>SUM(AA158:AA187)</f>
        <v>0</v>
      </c>
      <c r="AR157" s="157" t="s">
        <v>80</v>
      </c>
      <c r="AT157" s="158" t="s">
        <v>68</v>
      </c>
      <c r="AU157" s="158" t="s">
        <v>76</v>
      </c>
      <c r="AY157" s="157" t="s">
        <v>216</v>
      </c>
      <c r="BK157" s="159">
        <f>SUM(BK158:BK187)</f>
        <v>0</v>
      </c>
    </row>
    <row r="158" spans="2:65" s="1" customFormat="1" ht="44.25" customHeight="1" x14ac:dyDescent="0.3">
      <c r="B158" s="132"/>
      <c r="C158" s="161" t="s">
        <v>278</v>
      </c>
      <c r="D158" s="161" t="s">
        <v>217</v>
      </c>
      <c r="E158" s="162"/>
      <c r="F158" s="246" t="s">
        <v>1133</v>
      </c>
      <c r="G158" s="247"/>
      <c r="H158" s="247"/>
      <c r="I158" s="247"/>
      <c r="J158" s="163" t="s">
        <v>369</v>
      </c>
      <c r="K158" s="164">
        <v>4.5</v>
      </c>
      <c r="L158" s="233">
        <v>0</v>
      </c>
      <c r="M158" s="247"/>
      <c r="N158" s="248">
        <f t="shared" ref="N158:N187" si="25">ROUND(L158*K158,2)</f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 t="shared" ref="W158:W187" si="26">V158*K158</f>
        <v>0</v>
      </c>
      <c r="X158" s="166">
        <v>3.14E-3</v>
      </c>
      <c r="Y158" s="166">
        <f t="shared" ref="Y158:Y187" si="27">X158*K158</f>
        <v>1.413E-2</v>
      </c>
      <c r="Z158" s="166">
        <v>0</v>
      </c>
      <c r="AA158" s="167">
        <f t="shared" ref="AA158:AA187" si="28">Z158*K158</f>
        <v>0</v>
      </c>
      <c r="AR158" s="14" t="s">
        <v>247</v>
      </c>
      <c r="AT158" s="14" t="s">
        <v>217</v>
      </c>
      <c r="AU158" s="14" t="s">
        <v>80</v>
      </c>
      <c r="AY158" s="14" t="s">
        <v>216</v>
      </c>
      <c r="BE158" s="110">
        <f t="shared" ref="BE158:BE187" si="29">IF(U158="základná",N158,0)</f>
        <v>0</v>
      </c>
      <c r="BF158" s="110">
        <f t="shared" ref="BF158:BF187" si="30">IF(U158="znížená",N158,0)</f>
        <v>0</v>
      </c>
      <c r="BG158" s="110">
        <f t="shared" ref="BG158:BG187" si="31">IF(U158="zákl. prenesená",N158,0)</f>
        <v>0</v>
      </c>
      <c r="BH158" s="110">
        <f t="shared" ref="BH158:BH187" si="32">IF(U158="zníž. prenesená",N158,0)</f>
        <v>0</v>
      </c>
      <c r="BI158" s="110">
        <f t="shared" ref="BI158:BI187" si="33">IF(U158="nulová",N158,0)</f>
        <v>0</v>
      </c>
      <c r="BJ158" s="14" t="s">
        <v>80</v>
      </c>
      <c r="BK158" s="110">
        <f t="shared" ref="BK158:BK187" si="34">ROUND(L158*K158,2)</f>
        <v>0</v>
      </c>
      <c r="BL158" s="14" t="s">
        <v>247</v>
      </c>
      <c r="BM158" s="14" t="s">
        <v>278</v>
      </c>
    </row>
    <row r="159" spans="2:65" s="1" customFormat="1" ht="31.5" customHeight="1" x14ac:dyDescent="0.3">
      <c r="B159" s="132"/>
      <c r="C159" s="161" t="s">
        <v>280</v>
      </c>
      <c r="D159" s="161" t="s">
        <v>217</v>
      </c>
      <c r="E159" s="162"/>
      <c r="F159" s="246" t="s">
        <v>1134</v>
      </c>
      <c r="G159" s="247"/>
      <c r="H159" s="247"/>
      <c r="I159" s="247"/>
      <c r="J159" s="163" t="s">
        <v>369</v>
      </c>
      <c r="K159" s="164">
        <v>5.25</v>
      </c>
      <c r="L159" s="233">
        <v>0</v>
      </c>
      <c r="M159" s="247"/>
      <c r="N159" s="248">
        <f t="shared" si="25"/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 t="shared" si="26"/>
        <v>0</v>
      </c>
      <c r="X159" s="166">
        <v>6.1142857142857103E-4</v>
      </c>
      <c r="Y159" s="166">
        <f t="shared" si="27"/>
        <v>3.209999999999998E-3</v>
      </c>
      <c r="Z159" s="166">
        <v>0</v>
      </c>
      <c r="AA159" s="167">
        <f t="shared" si="28"/>
        <v>0</v>
      </c>
      <c r="AR159" s="14" t="s">
        <v>247</v>
      </c>
      <c r="AT159" s="14" t="s">
        <v>217</v>
      </c>
      <c r="AU159" s="14" t="s">
        <v>80</v>
      </c>
      <c r="AY159" s="14" t="s">
        <v>216</v>
      </c>
      <c r="BE159" s="110">
        <f t="shared" si="29"/>
        <v>0</v>
      </c>
      <c r="BF159" s="110">
        <f t="shared" si="30"/>
        <v>0</v>
      </c>
      <c r="BG159" s="110">
        <f t="shared" si="31"/>
        <v>0</v>
      </c>
      <c r="BH159" s="110">
        <f t="shared" si="32"/>
        <v>0</v>
      </c>
      <c r="BI159" s="110">
        <f t="shared" si="33"/>
        <v>0</v>
      </c>
      <c r="BJ159" s="14" t="s">
        <v>80</v>
      </c>
      <c r="BK159" s="110">
        <f t="shared" si="34"/>
        <v>0</v>
      </c>
      <c r="BL159" s="14" t="s">
        <v>247</v>
      </c>
      <c r="BM159" s="14" t="s">
        <v>280</v>
      </c>
    </row>
    <row r="160" spans="2:65" s="1" customFormat="1" ht="31.5" customHeight="1" x14ac:dyDescent="0.3">
      <c r="B160" s="132"/>
      <c r="C160" s="161" t="s">
        <v>282</v>
      </c>
      <c r="D160" s="161" t="s">
        <v>217</v>
      </c>
      <c r="E160" s="162"/>
      <c r="F160" s="246" t="s">
        <v>1135</v>
      </c>
      <c r="G160" s="247"/>
      <c r="H160" s="247"/>
      <c r="I160" s="247"/>
      <c r="J160" s="163" t="s">
        <v>369</v>
      </c>
      <c r="K160" s="164">
        <v>15</v>
      </c>
      <c r="L160" s="233">
        <v>0</v>
      </c>
      <c r="M160" s="247"/>
      <c r="N160" s="248">
        <f t="shared" si="25"/>
        <v>0</v>
      </c>
      <c r="O160" s="247"/>
      <c r="P160" s="247"/>
      <c r="Q160" s="247"/>
      <c r="R160" s="134"/>
      <c r="T160" s="165" t="s">
        <v>3</v>
      </c>
      <c r="U160" s="40" t="s">
        <v>36</v>
      </c>
      <c r="V160" s="32"/>
      <c r="W160" s="166">
        <f t="shared" si="26"/>
        <v>0</v>
      </c>
      <c r="X160" s="166">
        <v>0</v>
      </c>
      <c r="Y160" s="166">
        <f t="shared" si="27"/>
        <v>0</v>
      </c>
      <c r="Z160" s="166">
        <v>0</v>
      </c>
      <c r="AA160" s="167">
        <f t="shared" si="28"/>
        <v>0</v>
      </c>
      <c r="AR160" s="14" t="s">
        <v>247</v>
      </c>
      <c r="AT160" s="14" t="s">
        <v>217</v>
      </c>
      <c r="AU160" s="14" t="s">
        <v>80</v>
      </c>
      <c r="AY160" s="14" t="s">
        <v>216</v>
      </c>
      <c r="BE160" s="110">
        <f t="shared" si="29"/>
        <v>0</v>
      </c>
      <c r="BF160" s="110">
        <f t="shared" si="30"/>
        <v>0</v>
      </c>
      <c r="BG160" s="110">
        <f t="shared" si="31"/>
        <v>0</v>
      </c>
      <c r="BH160" s="110">
        <f t="shared" si="32"/>
        <v>0</v>
      </c>
      <c r="BI160" s="110">
        <f t="shared" si="33"/>
        <v>0</v>
      </c>
      <c r="BJ160" s="14" t="s">
        <v>80</v>
      </c>
      <c r="BK160" s="110">
        <f t="shared" si="34"/>
        <v>0</v>
      </c>
      <c r="BL160" s="14" t="s">
        <v>247</v>
      </c>
      <c r="BM160" s="14" t="s">
        <v>282</v>
      </c>
    </row>
    <row r="161" spans="2:65" s="1" customFormat="1" ht="31.5" customHeight="1" x14ac:dyDescent="0.3">
      <c r="B161" s="132"/>
      <c r="C161" s="161" t="s">
        <v>284</v>
      </c>
      <c r="D161" s="161" t="s">
        <v>217</v>
      </c>
      <c r="E161" s="162"/>
      <c r="F161" s="246" t="s">
        <v>1136</v>
      </c>
      <c r="G161" s="247"/>
      <c r="H161" s="247"/>
      <c r="I161" s="247"/>
      <c r="J161" s="163" t="s">
        <v>369</v>
      </c>
      <c r="K161" s="164">
        <v>6</v>
      </c>
      <c r="L161" s="233">
        <v>0</v>
      </c>
      <c r="M161" s="247"/>
      <c r="N161" s="248">
        <f t="shared" si="25"/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si="26"/>
        <v>0</v>
      </c>
      <c r="X161" s="166">
        <v>0</v>
      </c>
      <c r="Y161" s="166">
        <f t="shared" si="27"/>
        <v>0</v>
      </c>
      <c r="Z161" s="166">
        <v>0</v>
      </c>
      <c r="AA161" s="167">
        <f t="shared" si="28"/>
        <v>0</v>
      </c>
      <c r="AR161" s="14" t="s">
        <v>247</v>
      </c>
      <c r="AT161" s="14" t="s">
        <v>217</v>
      </c>
      <c r="AU161" s="14" t="s">
        <v>80</v>
      </c>
      <c r="AY161" s="14" t="s">
        <v>216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4" t="s">
        <v>80</v>
      </c>
      <c r="BK161" s="110">
        <f t="shared" si="34"/>
        <v>0</v>
      </c>
      <c r="BL161" s="14" t="s">
        <v>247</v>
      </c>
      <c r="BM161" s="14" t="s">
        <v>284</v>
      </c>
    </row>
    <row r="162" spans="2:65" s="1" customFormat="1" ht="22.5" customHeight="1" x14ac:dyDescent="0.3">
      <c r="B162" s="132"/>
      <c r="C162" s="161" t="s">
        <v>286</v>
      </c>
      <c r="D162" s="161" t="s">
        <v>217</v>
      </c>
      <c r="E162" s="162"/>
      <c r="F162" s="246" t="s">
        <v>1137</v>
      </c>
      <c r="G162" s="247"/>
      <c r="H162" s="247"/>
      <c r="I162" s="247"/>
      <c r="J162" s="163" t="s">
        <v>369</v>
      </c>
      <c r="K162" s="164">
        <v>11.25</v>
      </c>
      <c r="L162" s="233">
        <v>0</v>
      </c>
      <c r="M162" s="247"/>
      <c r="N162" s="248">
        <f t="shared" si="2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26"/>
        <v>0</v>
      </c>
      <c r="X162" s="166">
        <v>0</v>
      </c>
      <c r="Y162" s="166">
        <f t="shared" si="27"/>
        <v>0</v>
      </c>
      <c r="Z162" s="166">
        <v>0</v>
      </c>
      <c r="AA162" s="167">
        <f t="shared" si="28"/>
        <v>0</v>
      </c>
      <c r="AR162" s="14" t="s">
        <v>247</v>
      </c>
      <c r="AT162" s="14" t="s">
        <v>217</v>
      </c>
      <c r="AU162" s="14" t="s">
        <v>80</v>
      </c>
      <c r="AY162" s="14" t="s">
        <v>216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80</v>
      </c>
      <c r="BK162" s="110">
        <f t="shared" si="34"/>
        <v>0</v>
      </c>
      <c r="BL162" s="14" t="s">
        <v>247</v>
      </c>
      <c r="BM162" s="14" t="s">
        <v>286</v>
      </c>
    </row>
    <row r="163" spans="2:65" s="1" customFormat="1" ht="22.5" customHeight="1" x14ac:dyDescent="0.3">
      <c r="B163" s="132"/>
      <c r="C163" s="161" t="s">
        <v>289</v>
      </c>
      <c r="D163" s="161" t="s">
        <v>217</v>
      </c>
      <c r="E163" s="162"/>
      <c r="F163" s="246" t="s">
        <v>1138</v>
      </c>
      <c r="G163" s="247"/>
      <c r="H163" s="247"/>
      <c r="I163" s="247"/>
      <c r="J163" s="163" t="s">
        <v>369</v>
      </c>
      <c r="K163" s="164">
        <v>37.5</v>
      </c>
      <c r="L163" s="233">
        <v>0</v>
      </c>
      <c r="M163" s="247"/>
      <c r="N163" s="248">
        <f t="shared" si="2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26"/>
        <v>0</v>
      </c>
      <c r="X163" s="166">
        <v>0</v>
      </c>
      <c r="Y163" s="166">
        <f t="shared" si="27"/>
        <v>0</v>
      </c>
      <c r="Z163" s="166">
        <v>0</v>
      </c>
      <c r="AA163" s="167">
        <f t="shared" si="28"/>
        <v>0</v>
      </c>
      <c r="AR163" s="14" t="s">
        <v>247</v>
      </c>
      <c r="AT163" s="14" t="s">
        <v>217</v>
      </c>
      <c r="AU163" s="14" t="s">
        <v>80</v>
      </c>
      <c r="AY163" s="14" t="s">
        <v>216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80</v>
      </c>
      <c r="BK163" s="110">
        <f t="shared" si="34"/>
        <v>0</v>
      </c>
      <c r="BL163" s="14" t="s">
        <v>247</v>
      </c>
      <c r="BM163" s="14" t="s">
        <v>289</v>
      </c>
    </row>
    <row r="164" spans="2:65" s="1" customFormat="1" ht="22.5" customHeight="1" x14ac:dyDescent="0.3">
      <c r="B164" s="132"/>
      <c r="C164" s="161" t="s">
        <v>291</v>
      </c>
      <c r="D164" s="161" t="s">
        <v>217</v>
      </c>
      <c r="E164" s="162"/>
      <c r="F164" s="246" t="s">
        <v>1139</v>
      </c>
      <c r="G164" s="247"/>
      <c r="H164" s="247"/>
      <c r="I164" s="247"/>
      <c r="J164" s="163" t="s">
        <v>369</v>
      </c>
      <c r="K164" s="164">
        <v>25.5</v>
      </c>
      <c r="L164" s="233">
        <v>0</v>
      </c>
      <c r="M164" s="247"/>
      <c r="N164" s="248">
        <f t="shared" si="2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26"/>
        <v>0</v>
      </c>
      <c r="X164" s="166">
        <v>0</v>
      </c>
      <c r="Y164" s="166">
        <f t="shared" si="27"/>
        <v>0</v>
      </c>
      <c r="Z164" s="166">
        <v>0</v>
      </c>
      <c r="AA164" s="167">
        <f t="shared" si="28"/>
        <v>0</v>
      </c>
      <c r="AR164" s="14" t="s">
        <v>247</v>
      </c>
      <c r="AT164" s="14" t="s">
        <v>217</v>
      </c>
      <c r="AU164" s="14" t="s">
        <v>80</v>
      </c>
      <c r="AY164" s="14" t="s">
        <v>216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80</v>
      </c>
      <c r="BK164" s="110">
        <f t="shared" si="34"/>
        <v>0</v>
      </c>
      <c r="BL164" s="14" t="s">
        <v>247</v>
      </c>
      <c r="BM164" s="14" t="s">
        <v>291</v>
      </c>
    </row>
    <row r="165" spans="2:65" s="1" customFormat="1" ht="22.5" customHeight="1" x14ac:dyDescent="0.3">
      <c r="B165" s="132"/>
      <c r="C165" s="161" t="s">
        <v>293</v>
      </c>
      <c r="D165" s="161" t="s">
        <v>217</v>
      </c>
      <c r="E165" s="162"/>
      <c r="F165" s="246" t="s">
        <v>1140</v>
      </c>
      <c r="G165" s="247"/>
      <c r="H165" s="247"/>
      <c r="I165" s="247"/>
      <c r="J165" s="163" t="s">
        <v>369</v>
      </c>
      <c r="K165" s="164">
        <v>31.5</v>
      </c>
      <c r="L165" s="233">
        <v>0</v>
      </c>
      <c r="M165" s="247"/>
      <c r="N165" s="248">
        <f t="shared" si="2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26"/>
        <v>0</v>
      </c>
      <c r="X165" s="166">
        <v>0</v>
      </c>
      <c r="Y165" s="166">
        <f t="shared" si="27"/>
        <v>0</v>
      </c>
      <c r="Z165" s="166">
        <v>0</v>
      </c>
      <c r="AA165" s="167">
        <f t="shared" si="28"/>
        <v>0</v>
      </c>
      <c r="AR165" s="14" t="s">
        <v>247</v>
      </c>
      <c r="AT165" s="14" t="s">
        <v>217</v>
      </c>
      <c r="AU165" s="14" t="s">
        <v>80</v>
      </c>
      <c r="AY165" s="14" t="s">
        <v>216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80</v>
      </c>
      <c r="BK165" s="110">
        <f t="shared" si="34"/>
        <v>0</v>
      </c>
      <c r="BL165" s="14" t="s">
        <v>247</v>
      </c>
      <c r="BM165" s="14" t="s">
        <v>293</v>
      </c>
    </row>
    <row r="166" spans="2:65" s="1" customFormat="1" ht="22.5" customHeight="1" x14ac:dyDescent="0.3">
      <c r="B166" s="132"/>
      <c r="C166" s="168" t="s">
        <v>295</v>
      </c>
      <c r="D166" s="168" t="s">
        <v>250</v>
      </c>
      <c r="E166" s="169"/>
      <c r="F166" s="251" t="s">
        <v>1141</v>
      </c>
      <c r="G166" s="252"/>
      <c r="H166" s="252"/>
      <c r="I166" s="252"/>
      <c r="J166" s="170" t="s">
        <v>250</v>
      </c>
      <c r="K166" s="171">
        <v>11.25</v>
      </c>
      <c r="L166" s="253">
        <v>0</v>
      </c>
      <c r="M166" s="252"/>
      <c r="N166" s="254">
        <f t="shared" si="2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26"/>
        <v>0</v>
      </c>
      <c r="X166" s="166">
        <v>0</v>
      </c>
      <c r="Y166" s="166">
        <f t="shared" si="27"/>
        <v>0</v>
      </c>
      <c r="Z166" s="166">
        <v>0</v>
      </c>
      <c r="AA166" s="167">
        <f t="shared" si="28"/>
        <v>0</v>
      </c>
      <c r="AR166" s="14" t="s">
        <v>284</v>
      </c>
      <c r="AT166" s="14" t="s">
        <v>250</v>
      </c>
      <c r="AU166" s="14" t="s">
        <v>80</v>
      </c>
      <c r="AY166" s="14" t="s">
        <v>216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80</v>
      </c>
      <c r="BK166" s="110">
        <f t="shared" si="34"/>
        <v>0</v>
      </c>
      <c r="BL166" s="14" t="s">
        <v>247</v>
      </c>
      <c r="BM166" s="14" t="s">
        <v>295</v>
      </c>
    </row>
    <row r="167" spans="2:65" s="1" customFormat="1" ht="22.5" customHeight="1" x14ac:dyDescent="0.3">
      <c r="B167" s="132"/>
      <c r="C167" s="168" t="s">
        <v>298</v>
      </c>
      <c r="D167" s="168" t="s">
        <v>250</v>
      </c>
      <c r="E167" s="169"/>
      <c r="F167" s="251" t="s">
        <v>1142</v>
      </c>
      <c r="G167" s="252"/>
      <c r="H167" s="252"/>
      <c r="I167" s="252"/>
      <c r="J167" s="170" t="s">
        <v>250</v>
      </c>
      <c r="K167" s="171">
        <v>37.5</v>
      </c>
      <c r="L167" s="253">
        <v>0</v>
      </c>
      <c r="M167" s="252"/>
      <c r="N167" s="254">
        <f t="shared" si="25"/>
        <v>0</v>
      </c>
      <c r="O167" s="247"/>
      <c r="P167" s="247"/>
      <c r="Q167" s="247"/>
      <c r="R167" s="134"/>
      <c r="T167" s="165" t="s">
        <v>3</v>
      </c>
      <c r="U167" s="40" t="s">
        <v>36</v>
      </c>
      <c r="V167" s="32"/>
      <c r="W167" s="166">
        <f t="shared" si="26"/>
        <v>0</v>
      </c>
      <c r="X167" s="166">
        <v>0</v>
      </c>
      <c r="Y167" s="166">
        <f t="shared" si="27"/>
        <v>0</v>
      </c>
      <c r="Z167" s="166">
        <v>0</v>
      </c>
      <c r="AA167" s="167">
        <f t="shared" si="28"/>
        <v>0</v>
      </c>
      <c r="AR167" s="14" t="s">
        <v>284</v>
      </c>
      <c r="AT167" s="14" t="s">
        <v>250</v>
      </c>
      <c r="AU167" s="14" t="s">
        <v>80</v>
      </c>
      <c r="AY167" s="14" t="s">
        <v>216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80</v>
      </c>
      <c r="BK167" s="110">
        <f t="shared" si="34"/>
        <v>0</v>
      </c>
      <c r="BL167" s="14" t="s">
        <v>247</v>
      </c>
      <c r="BM167" s="14" t="s">
        <v>298</v>
      </c>
    </row>
    <row r="168" spans="2:65" s="1" customFormat="1" ht="22.5" customHeight="1" x14ac:dyDescent="0.3">
      <c r="B168" s="132"/>
      <c r="C168" s="168" t="s">
        <v>300</v>
      </c>
      <c r="D168" s="168" t="s">
        <v>250</v>
      </c>
      <c r="E168" s="169"/>
      <c r="F168" s="251" t="s">
        <v>1143</v>
      </c>
      <c r="G168" s="252"/>
      <c r="H168" s="252"/>
      <c r="I168" s="252"/>
      <c r="J168" s="170" t="s">
        <v>250</v>
      </c>
      <c r="K168" s="171">
        <v>25.5</v>
      </c>
      <c r="L168" s="253">
        <v>0</v>
      </c>
      <c r="M168" s="252"/>
      <c r="N168" s="254">
        <f t="shared" si="25"/>
        <v>0</v>
      </c>
      <c r="O168" s="247"/>
      <c r="P168" s="247"/>
      <c r="Q168" s="247"/>
      <c r="R168" s="134"/>
      <c r="T168" s="165" t="s">
        <v>3</v>
      </c>
      <c r="U168" s="40" t="s">
        <v>36</v>
      </c>
      <c r="V168" s="32"/>
      <c r="W168" s="166">
        <f t="shared" si="26"/>
        <v>0</v>
      </c>
      <c r="X168" s="166">
        <v>0</v>
      </c>
      <c r="Y168" s="166">
        <f t="shared" si="27"/>
        <v>0</v>
      </c>
      <c r="Z168" s="166">
        <v>0</v>
      </c>
      <c r="AA168" s="167">
        <f t="shared" si="28"/>
        <v>0</v>
      </c>
      <c r="AR168" s="14" t="s">
        <v>284</v>
      </c>
      <c r="AT168" s="14" t="s">
        <v>250</v>
      </c>
      <c r="AU168" s="14" t="s">
        <v>80</v>
      </c>
      <c r="AY168" s="14" t="s">
        <v>216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80</v>
      </c>
      <c r="BK168" s="110">
        <f t="shared" si="34"/>
        <v>0</v>
      </c>
      <c r="BL168" s="14" t="s">
        <v>247</v>
      </c>
      <c r="BM168" s="14" t="s">
        <v>300</v>
      </c>
    </row>
    <row r="169" spans="2:65" s="1" customFormat="1" ht="22.5" customHeight="1" x14ac:dyDescent="0.3">
      <c r="B169" s="132"/>
      <c r="C169" s="168" t="s">
        <v>302</v>
      </c>
      <c r="D169" s="168" t="s">
        <v>250</v>
      </c>
      <c r="E169" s="169"/>
      <c r="F169" s="251" t="s">
        <v>1144</v>
      </c>
      <c r="G169" s="252"/>
      <c r="H169" s="252"/>
      <c r="I169" s="252"/>
      <c r="J169" s="170" t="s">
        <v>250</v>
      </c>
      <c r="K169" s="171">
        <v>31.5</v>
      </c>
      <c r="L169" s="253">
        <v>0</v>
      </c>
      <c r="M169" s="252"/>
      <c r="N169" s="254">
        <f t="shared" si="25"/>
        <v>0</v>
      </c>
      <c r="O169" s="247"/>
      <c r="P169" s="247"/>
      <c r="Q169" s="247"/>
      <c r="R169" s="134"/>
      <c r="T169" s="165" t="s">
        <v>3</v>
      </c>
      <c r="U169" s="40" t="s">
        <v>36</v>
      </c>
      <c r="V169" s="32"/>
      <c r="W169" s="166">
        <f t="shared" si="26"/>
        <v>0</v>
      </c>
      <c r="X169" s="166">
        <v>0</v>
      </c>
      <c r="Y169" s="166">
        <f t="shared" si="27"/>
        <v>0</v>
      </c>
      <c r="Z169" s="166">
        <v>0</v>
      </c>
      <c r="AA169" s="167">
        <f t="shared" si="28"/>
        <v>0</v>
      </c>
      <c r="AR169" s="14" t="s">
        <v>284</v>
      </c>
      <c r="AT169" s="14" t="s">
        <v>250</v>
      </c>
      <c r="AU169" s="14" t="s">
        <v>80</v>
      </c>
      <c r="AY169" s="14" t="s">
        <v>216</v>
      </c>
      <c r="BE169" s="110">
        <f t="shared" si="29"/>
        <v>0</v>
      </c>
      <c r="BF169" s="110">
        <f t="shared" si="30"/>
        <v>0</v>
      </c>
      <c r="BG169" s="110">
        <f t="shared" si="31"/>
        <v>0</v>
      </c>
      <c r="BH169" s="110">
        <f t="shared" si="32"/>
        <v>0</v>
      </c>
      <c r="BI169" s="110">
        <f t="shared" si="33"/>
        <v>0</v>
      </c>
      <c r="BJ169" s="14" t="s">
        <v>80</v>
      </c>
      <c r="BK169" s="110">
        <f t="shared" si="34"/>
        <v>0</v>
      </c>
      <c r="BL169" s="14" t="s">
        <v>247</v>
      </c>
      <c r="BM169" s="14" t="s">
        <v>302</v>
      </c>
    </row>
    <row r="170" spans="2:65" s="1" customFormat="1" ht="22.5" customHeight="1" x14ac:dyDescent="0.3">
      <c r="B170" s="132"/>
      <c r="C170" s="161" t="s">
        <v>304</v>
      </c>
      <c r="D170" s="161" t="s">
        <v>217</v>
      </c>
      <c r="E170" s="162"/>
      <c r="F170" s="246" t="s">
        <v>1145</v>
      </c>
      <c r="G170" s="247"/>
      <c r="H170" s="247"/>
      <c r="I170" s="247"/>
      <c r="J170" s="163" t="s">
        <v>297</v>
      </c>
      <c r="K170" s="164">
        <v>1</v>
      </c>
      <c r="L170" s="233">
        <v>0</v>
      </c>
      <c r="M170" s="247"/>
      <c r="N170" s="248">
        <f t="shared" si="25"/>
        <v>0</v>
      </c>
      <c r="O170" s="247"/>
      <c r="P170" s="247"/>
      <c r="Q170" s="247"/>
      <c r="R170" s="134"/>
      <c r="T170" s="165" t="s">
        <v>3</v>
      </c>
      <c r="U170" s="40" t="s">
        <v>36</v>
      </c>
      <c r="V170" s="32"/>
      <c r="W170" s="166">
        <f t="shared" si="26"/>
        <v>0</v>
      </c>
      <c r="X170" s="166">
        <v>0</v>
      </c>
      <c r="Y170" s="166">
        <f t="shared" si="27"/>
        <v>0</v>
      </c>
      <c r="Z170" s="166">
        <v>0</v>
      </c>
      <c r="AA170" s="167">
        <f t="shared" si="28"/>
        <v>0</v>
      </c>
      <c r="AR170" s="14" t="s">
        <v>247</v>
      </c>
      <c r="AT170" s="14" t="s">
        <v>217</v>
      </c>
      <c r="AU170" s="14" t="s">
        <v>80</v>
      </c>
      <c r="AY170" s="14" t="s">
        <v>216</v>
      </c>
      <c r="BE170" s="110">
        <f t="shared" si="29"/>
        <v>0</v>
      </c>
      <c r="BF170" s="110">
        <f t="shared" si="30"/>
        <v>0</v>
      </c>
      <c r="BG170" s="110">
        <f t="shared" si="31"/>
        <v>0</v>
      </c>
      <c r="BH170" s="110">
        <f t="shared" si="32"/>
        <v>0</v>
      </c>
      <c r="BI170" s="110">
        <f t="shared" si="33"/>
        <v>0</v>
      </c>
      <c r="BJ170" s="14" t="s">
        <v>80</v>
      </c>
      <c r="BK170" s="110">
        <f t="shared" si="34"/>
        <v>0</v>
      </c>
      <c r="BL170" s="14" t="s">
        <v>247</v>
      </c>
      <c r="BM170" s="14" t="s">
        <v>304</v>
      </c>
    </row>
    <row r="171" spans="2:65" s="1" customFormat="1" ht="31.5" customHeight="1" x14ac:dyDescent="0.3">
      <c r="B171" s="132"/>
      <c r="C171" s="161" t="s">
        <v>306</v>
      </c>
      <c r="D171" s="161" t="s">
        <v>217</v>
      </c>
      <c r="E171" s="162"/>
      <c r="F171" s="246" t="s">
        <v>1146</v>
      </c>
      <c r="G171" s="247"/>
      <c r="H171" s="247"/>
      <c r="I171" s="247"/>
      <c r="J171" s="163" t="s">
        <v>297</v>
      </c>
      <c r="K171" s="164">
        <v>20</v>
      </c>
      <c r="L171" s="233">
        <v>0</v>
      </c>
      <c r="M171" s="247"/>
      <c r="N171" s="248">
        <f t="shared" si="25"/>
        <v>0</v>
      </c>
      <c r="O171" s="247"/>
      <c r="P171" s="247"/>
      <c r="Q171" s="247"/>
      <c r="R171" s="134"/>
      <c r="T171" s="165" t="s">
        <v>3</v>
      </c>
      <c r="U171" s="40" t="s">
        <v>36</v>
      </c>
      <c r="V171" s="32"/>
      <c r="W171" s="166">
        <f t="shared" si="26"/>
        <v>0</v>
      </c>
      <c r="X171" s="166">
        <v>1.2999999999999999E-4</v>
      </c>
      <c r="Y171" s="166">
        <f t="shared" si="27"/>
        <v>2.5999999999999999E-3</v>
      </c>
      <c r="Z171" s="166">
        <v>0</v>
      </c>
      <c r="AA171" s="167">
        <f t="shared" si="28"/>
        <v>0</v>
      </c>
      <c r="AR171" s="14" t="s">
        <v>247</v>
      </c>
      <c r="AT171" s="14" t="s">
        <v>217</v>
      </c>
      <c r="AU171" s="14" t="s">
        <v>80</v>
      </c>
      <c r="AY171" s="14" t="s">
        <v>216</v>
      </c>
      <c r="BE171" s="110">
        <f t="shared" si="29"/>
        <v>0</v>
      </c>
      <c r="BF171" s="110">
        <f t="shared" si="30"/>
        <v>0</v>
      </c>
      <c r="BG171" s="110">
        <f t="shared" si="31"/>
        <v>0</v>
      </c>
      <c r="BH171" s="110">
        <f t="shared" si="32"/>
        <v>0</v>
      </c>
      <c r="BI171" s="110">
        <f t="shared" si="33"/>
        <v>0</v>
      </c>
      <c r="BJ171" s="14" t="s">
        <v>80</v>
      </c>
      <c r="BK171" s="110">
        <f t="shared" si="34"/>
        <v>0</v>
      </c>
      <c r="BL171" s="14" t="s">
        <v>247</v>
      </c>
      <c r="BM171" s="14" t="s">
        <v>306</v>
      </c>
    </row>
    <row r="172" spans="2:65" s="1" customFormat="1" ht="31.5" customHeight="1" x14ac:dyDescent="0.3">
      <c r="B172" s="132"/>
      <c r="C172" s="161" t="s">
        <v>308</v>
      </c>
      <c r="D172" s="161" t="s">
        <v>217</v>
      </c>
      <c r="E172" s="162"/>
      <c r="F172" s="246" t="s">
        <v>1147</v>
      </c>
      <c r="G172" s="247"/>
      <c r="H172" s="247"/>
      <c r="I172" s="247"/>
      <c r="J172" s="163" t="s">
        <v>1148</v>
      </c>
      <c r="K172" s="164">
        <v>3</v>
      </c>
      <c r="L172" s="233">
        <v>0</v>
      </c>
      <c r="M172" s="247"/>
      <c r="N172" s="248">
        <f t="shared" si="25"/>
        <v>0</v>
      </c>
      <c r="O172" s="247"/>
      <c r="P172" s="247"/>
      <c r="Q172" s="247"/>
      <c r="R172" s="134"/>
      <c r="T172" s="165" t="s">
        <v>3</v>
      </c>
      <c r="U172" s="40" t="s">
        <v>36</v>
      </c>
      <c r="V172" s="32"/>
      <c r="W172" s="166">
        <f t="shared" si="26"/>
        <v>0</v>
      </c>
      <c r="X172" s="166">
        <v>2.5999999999999998E-4</v>
      </c>
      <c r="Y172" s="166">
        <f t="shared" si="27"/>
        <v>7.7999999999999988E-4</v>
      </c>
      <c r="Z172" s="166">
        <v>0</v>
      </c>
      <c r="AA172" s="167">
        <f t="shared" si="28"/>
        <v>0</v>
      </c>
      <c r="AR172" s="14" t="s">
        <v>247</v>
      </c>
      <c r="AT172" s="14" t="s">
        <v>217</v>
      </c>
      <c r="AU172" s="14" t="s">
        <v>80</v>
      </c>
      <c r="AY172" s="14" t="s">
        <v>216</v>
      </c>
      <c r="BE172" s="110">
        <f t="shared" si="29"/>
        <v>0</v>
      </c>
      <c r="BF172" s="110">
        <f t="shared" si="30"/>
        <v>0</v>
      </c>
      <c r="BG172" s="110">
        <f t="shared" si="31"/>
        <v>0</v>
      </c>
      <c r="BH172" s="110">
        <f t="shared" si="32"/>
        <v>0</v>
      </c>
      <c r="BI172" s="110">
        <f t="shared" si="33"/>
        <v>0</v>
      </c>
      <c r="BJ172" s="14" t="s">
        <v>80</v>
      </c>
      <c r="BK172" s="110">
        <f t="shared" si="34"/>
        <v>0</v>
      </c>
      <c r="BL172" s="14" t="s">
        <v>247</v>
      </c>
      <c r="BM172" s="14" t="s">
        <v>308</v>
      </c>
    </row>
    <row r="173" spans="2:65" s="1" customFormat="1" ht="31.5" customHeight="1" x14ac:dyDescent="0.3">
      <c r="B173" s="132"/>
      <c r="C173" s="168" t="s">
        <v>310</v>
      </c>
      <c r="D173" s="168" t="s">
        <v>250</v>
      </c>
      <c r="E173" s="169"/>
      <c r="F173" s="251" t="s">
        <v>1149</v>
      </c>
      <c r="G173" s="252"/>
      <c r="H173" s="252"/>
      <c r="I173" s="252"/>
      <c r="J173" s="170" t="s">
        <v>297</v>
      </c>
      <c r="K173" s="171">
        <v>1</v>
      </c>
      <c r="L173" s="253">
        <v>0</v>
      </c>
      <c r="M173" s="252"/>
      <c r="N173" s="254">
        <f t="shared" si="25"/>
        <v>0</v>
      </c>
      <c r="O173" s="247"/>
      <c r="P173" s="247"/>
      <c r="Q173" s="247"/>
      <c r="R173" s="134"/>
      <c r="T173" s="165" t="s">
        <v>3</v>
      </c>
      <c r="U173" s="40" t="s">
        <v>36</v>
      </c>
      <c r="V173" s="32"/>
      <c r="W173" s="166">
        <f t="shared" si="26"/>
        <v>0</v>
      </c>
      <c r="X173" s="166">
        <v>0</v>
      </c>
      <c r="Y173" s="166">
        <f t="shared" si="27"/>
        <v>0</v>
      </c>
      <c r="Z173" s="166">
        <v>0</v>
      </c>
      <c r="AA173" s="167">
        <f t="shared" si="28"/>
        <v>0</v>
      </c>
      <c r="AR173" s="14" t="s">
        <v>284</v>
      </c>
      <c r="AT173" s="14" t="s">
        <v>250</v>
      </c>
      <c r="AU173" s="14" t="s">
        <v>80</v>
      </c>
      <c r="AY173" s="14" t="s">
        <v>216</v>
      </c>
      <c r="BE173" s="110">
        <f t="shared" si="29"/>
        <v>0</v>
      </c>
      <c r="BF173" s="110">
        <f t="shared" si="30"/>
        <v>0</v>
      </c>
      <c r="BG173" s="110">
        <f t="shared" si="31"/>
        <v>0</v>
      </c>
      <c r="BH173" s="110">
        <f t="shared" si="32"/>
        <v>0</v>
      </c>
      <c r="BI173" s="110">
        <f t="shared" si="33"/>
        <v>0</v>
      </c>
      <c r="BJ173" s="14" t="s">
        <v>80</v>
      </c>
      <c r="BK173" s="110">
        <f t="shared" si="34"/>
        <v>0</v>
      </c>
      <c r="BL173" s="14" t="s">
        <v>247</v>
      </c>
      <c r="BM173" s="14" t="s">
        <v>310</v>
      </c>
    </row>
    <row r="174" spans="2:65" s="1" customFormat="1" ht="44.25" customHeight="1" x14ac:dyDescent="0.3">
      <c r="B174" s="132"/>
      <c r="C174" s="161" t="s">
        <v>312</v>
      </c>
      <c r="D174" s="161" t="s">
        <v>217</v>
      </c>
      <c r="E174" s="162"/>
      <c r="F174" s="246" t="s">
        <v>1150</v>
      </c>
      <c r="G174" s="247"/>
      <c r="H174" s="247"/>
      <c r="I174" s="247"/>
      <c r="J174" s="163" t="s">
        <v>297</v>
      </c>
      <c r="K174" s="164">
        <v>2</v>
      </c>
      <c r="L174" s="233">
        <v>0</v>
      </c>
      <c r="M174" s="247"/>
      <c r="N174" s="248">
        <f t="shared" si="25"/>
        <v>0</v>
      </c>
      <c r="O174" s="247"/>
      <c r="P174" s="247"/>
      <c r="Q174" s="247"/>
      <c r="R174" s="134"/>
      <c r="T174" s="165" t="s">
        <v>3</v>
      </c>
      <c r="U174" s="40" t="s">
        <v>36</v>
      </c>
      <c r="V174" s="32"/>
      <c r="W174" s="166">
        <f t="shared" si="26"/>
        <v>0</v>
      </c>
      <c r="X174" s="166">
        <v>2.5999999999999998E-4</v>
      </c>
      <c r="Y174" s="166">
        <f t="shared" si="27"/>
        <v>5.1999999999999995E-4</v>
      </c>
      <c r="Z174" s="166">
        <v>0</v>
      </c>
      <c r="AA174" s="167">
        <f t="shared" si="28"/>
        <v>0</v>
      </c>
      <c r="AR174" s="14" t="s">
        <v>247</v>
      </c>
      <c r="AT174" s="14" t="s">
        <v>217</v>
      </c>
      <c r="AU174" s="14" t="s">
        <v>80</v>
      </c>
      <c r="AY174" s="14" t="s">
        <v>216</v>
      </c>
      <c r="BE174" s="110">
        <f t="shared" si="29"/>
        <v>0</v>
      </c>
      <c r="BF174" s="110">
        <f t="shared" si="30"/>
        <v>0</v>
      </c>
      <c r="BG174" s="110">
        <f t="shared" si="31"/>
        <v>0</v>
      </c>
      <c r="BH174" s="110">
        <f t="shared" si="32"/>
        <v>0</v>
      </c>
      <c r="BI174" s="110">
        <f t="shared" si="33"/>
        <v>0</v>
      </c>
      <c r="BJ174" s="14" t="s">
        <v>80</v>
      </c>
      <c r="BK174" s="110">
        <f t="shared" si="34"/>
        <v>0</v>
      </c>
      <c r="BL174" s="14" t="s">
        <v>247</v>
      </c>
      <c r="BM174" s="14" t="s">
        <v>312</v>
      </c>
    </row>
    <row r="175" spans="2:65" s="1" customFormat="1" ht="22.5" customHeight="1" x14ac:dyDescent="0.3">
      <c r="B175" s="132"/>
      <c r="C175" s="168" t="s">
        <v>314</v>
      </c>
      <c r="D175" s="168" t="s">
        <v>250</v>
      </c>
      <c r="E175" s="169"/>
      <c r="F175" s="251" t="s">
        <v>1151</v>
      </c>
      <c r="G175" s="252"/>
      <c r="H175" s="252"/>
      <c r="I175" s="252"/>
      <c r="J175" s="170" t="s">
        <v>297</v>
      </c>
      <c r="K175" s="171">
        <v>2</v>
      </c>
      <c r="L175" s="253">
        <v>0</v>
      </c>
      <c r="M175" s="252"/>
      <c r="N175" s="254">
        <f t="shared" si="25"/>
        <v>0</v>
      </c>
      <c r="O175" s="247"/>
      <c r="P175" s="247"/>
      <c r="Q175" s="247"/>
      <c r="R175" s="134"/>
      <c r="T175" s="165" t="s">
        <v>3</v>
      </c>
      <c r="U175" s="40" t="s">
        <v>36</v>
      </c>
      <c r="V175" s="32"/>
      <c r="W175" s="166">
        <f t="shared" si="26"/>
        <v>0</v>
      </c>
      <c r="X175" s="166">
        <v>0</v>
      </c>
      <c r="Y175" s="166">
        <f t="shared" si="27"/>
        <v>0</v>
      </c>
      <c r="Z175" s="166">
        <v>0</v>
      </c>
      <c r="AA175" s="167">
        <f t="shared" si="28"/>
        <v>0</v>
      </c>
      <c r="AR175" s="14" t="s">
        <v>284</v>
      </c>
      <c r="AT175" s="14" t="s">
        <v>250</v>
      </c>
      <c r="AU175" s="14" t="s">
        <v>80</v>
      </c>
      <c r="AY175" s="14" t="s">
        <v>216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4" t="s">
        <v>80</v>
      </c>
      <c r="BK175" s="110">
        <f t="shared" si="34"/>
        <v>0</v>
      </c>
      <c r="BL175" s="14" t="s">
        <v>247</v>
      </c>
      <c r="BM175" s="14" t="s">
        <v>314</v>
      </c>
    </row>
    <row r="176" spans="2:65" s="1" customFormat="1" ht="31.5" customHeight="1" x14ac:dyDescent="0.3">
      <c r="B176" s="132"/>
      <c r="C176" s="161" t="s">
        <v>316</v>
      </c>
      <c r="D176" s="161" t="s">
        <v>217</v>
      </c>
      <c r="E176" s="162"/>
      <c r="F176" s="246" t="s">
        <v>1152</v>
      </c>
      <c r="G176" s="247"/>
      <c r="H176" s="247"/>
      <c r="I176" s="247"/>
      <c r="J176" s="163" t="s">
        <v>297</v>
      </c>
      <c r="K176" s="164">
        <v>4</v>
      </c>
      <c r="L176" s="233">
        <v>0</v>
      </c>
      <c r="M176" s="247"/>
      <c r="N176" s="248">
        <f t="shared" si="25"/>
        <v>0</v>
      </c>
      <c r="O176" s="247"/>
      <c r="P176" s="247"/>
      <c r="Q176" s="247"/>
      <c r="R176" s="134"/>
      <c r="T176" s="165" t="s">
        <v>3</v>
      </c>
      <c r="U176" s="40" t="s">
        <v>36</v>
      </c>
      <c r="V176" s="32"/>
      <c r="W176" s="166">
        <f t="shared" si="26"/>
        <v>0</v>
      </c>
      <c r="X176" s="166">
        <v>3.0000000000000001E-5</v>
      </c>
      <c r="Y176" s="166">
        <f t="shared" si="27"/>
        <v>1.2E-4</v>
      </c>
      <c r="Z176" s="166">
        <v>0</v>
      </c>
      <c r="AA176" s="167">
        <f t="shared" si="28"/>
        <v>0</v>
      </c>
      <c r="AR176" s="14" t="s">
        <v>247</v>
      </c>
      <c r="AT176" s="14" t="s">
        <v>217</v>
      </c>
      <c r="AU176" s="14" t="s">
        <v>80</v>
      </c>
      <c r="AY176" s="14" t="s">
        <v>216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4" t="s">
        <v>80</v>
      </c>
      <c r="BK176" s="110">
        <f t="shared" si="34"/>
        <v>0</v>
      </c>
      <c r="BL176" s="14" t="s">
        <v>247</v>
      </c>
      <c r="BM176" s="14" t="s">
        <v>316</v>
      </c>
    </row>
    <row r="177" spans="2:65" s="1" customFormat="1" ht="22.5" customHeight="1" x14ac:dyDescent="0.3">
      <c r="B177" s="132"/>
      <c r="C177" s="168" t="s">
        <v>318</v>
      </c>
      <c r="D177" s="168" t="s">
        <v>250</v>
      </c>
      <c r="E177" s="169"/>
      <c r="F177" s="251" t="s">
        <v>1153</v>
      </c>
      <c r="G177" s="252"/>
      <c r="H177" s="252"/>
      <c r="I177" s="252"/>
      <c r="J177" s="170" t="s">
        <v>297</v>
      </c>
      <c r="K177" s="171">
        <v>4</v>
      </c>
      <c r="L177" s="253">
        <v>0</v>
      </c>
      <c r="M177" s="252"/>
      <c r="N177" s="254">
        <f t="shared" si="25"/>
        <v>0</v>
      </c>
      <c r="O177" s="247"/>
      <c r="P177" s="247"/>
      <c r="Q177" s="247"/>
      <c r="R177" s="134"/>
      <c r="T177" s="165" t="s">
        <v>3</v>
      </c>
      <c r="U177" s="40" t="s">
        <v>36</v>
      </c>
      <c r="V177" s="32"/>
      <c r="W177" s="166">
        <f t="shared" si="26"/>
        <v>0</v>
      </c>
      <c r="X177" s="166">
        <v>0</v>
      </c>
      <c r="Y177" s="166">
        <f t="shared" si="27"/>
        <v>0</v>
      </c>
      <c r="Z177" s="166">
        <v>0</v>
      </c>
      <c r="AA177" s="167">
        <f t="shared" si="28"/>
        <v>0</v>
      </c>
      <c r="AR177" s="14" t="s">
        <v>284</v>
      </c>
      <c r="AT177" s="14" t="s">
        <v>250</v>
      </c>
      <c r="AU177" s="14" t="s">
        <v>80</v>
      </c>
      <c r="AY177" s="14" t="s">
        <v>216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4" t="s">
        <v>80</v>
      </c>
      <c r="BK177" s="110">
        <f t="shared" si="34"/>
        <v>0</v>
      </c>
      <c r="BL177" s="14" t="s">
        <v>247</v>
      </c>
      <c r="BM177" s="14" t="s">
        <v>318</v>
      </c>
    </row>
    <row r="178" spans="2:65" s="1" customFormat="1" ht="31.5" customHeight="1" x14ac:dyDescent="0.3">
      <c r="B178" s="132"/>
      <c r="C178" s="161" t="s">
        <v>320</v>
      </c>
      <c r="D178" s="161" t="s">
        <v>217</v>
      </c>
      <c r="E178" s="162"/>
      <c r="F178" s="246" t="s">
        <v>1154</v>
      </c>
      <c r="G178" s="247"/>
      <c r="H178" s="247"/>
      <c r="I178" s="247"/>
      <c r="J178" s="163" t="s">
        <v>297</v>
      </c>
      <c r="K178" s="164">
        <v>6</v>
      </c>
      <c r="L178" s="233">
        <v>0</v>
      </c>
      <c r="M178" s="247"/>
      <c r="N178" s="248">
        <f t="shared" si="25"/>
        <v>0</v>
      </c>
      <c r="O178" s="247"/>
      <c r="P178" s="247"/>
      <c r="Q178" s="247"/>
      <c r="R178" s="134"/>
      <c r="T178" s="165" t="s">
        <v>3</v>
      </c>
      <c r="U178" s="40" t="s">
        <v>36</v>
      </c>
      <c r="V178" s="32"/>
      <c r="W178" s="166">
        <f t="shared" si="26"/>
        <v>0</v>
      </c>
      <c r="X178" s="166">
        <v>3.0000000000000001E-5</v>
      </c>
      <c r="Y178" s="166">
        <f t="shared" si="27"/>
        <v>1.8000000000000001E-4</v>
      </c>
      <c r="Z178" s="166">
        <v>0</v>
      </c>
      <c r="AA178" s="167">
        <f t="shared" si="28"/>
        <v>0</v>
      </c>
      <c r="AR178" s="14" t="s">
        <v>247</v>
      </c>
      <c r="AT178" s="14" t="s">
        <v>217</v>
      </c>
      <c r="AU178" s="14" t="s">
        <v>80</v>
      </c>
      <c r="AY178" s="14" t="s">
        <v>216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4" t="s">
        <v>80</v>
      </c>
      <c r="BK178" s="110">
        <f t="shared" si="34"/>
        <v>0</v>
      </c>
      <c r="BL178" s="14" t="s">
        <v>247</v>
      </c>
      <c r="BM178" s="14" t="s">
        <v>320</v>
      </c>
    </row>
    <row r="179" spans="2:65" s="1" customFormat="1" ht="22.5" customHeight="1" x14ac:dyDescent="0.3">
      <c r="B179" s="132"/>
      <c r="C179" s="168" t="s">
        <v>322</v>
      </c>
      <c r="D179" s="168" t="s">
        <v>250</v>
      </c>
      <c r="E179" s="169"/>
      <c r="F179" s="251" t="s">
        <v>1155</v>
      </c>
      <c r="G179" s="252"/>
      <c r="H179" s="252"/>
      <c r="I179" s="252"/>
      <c r="J179" s="170" t="s">
        <v>297</v>
      </c>
      <c r="K179" s="171">
        <v>2</v>
      </c>
      <c r="L179" s="253">
        <v>0</v>
      </c>
      <c r="M179" s="252"/>
      <c r="N179" s="254">
        <f t="shared" si="25"/>
        <v>0</v>
      </c>
      <c r="O179" s="247"/>
      <c r="P179" s="247"/>
      <c r="Q179" s="247"/>
      <c r="R179" s="134"/>
      <c r="T179" s="165" t="s">
        <v>3</v>
      </c>
      <c r="U179" s="40" t="s">
        <v>36</v>
      </c>
      <c r="V179" s="32"/>
      <c r="W179" s="166">
        <f t="shared" si="26"/>
        <v>0</v>
      </c>
      <c r="X179" s="166">
        <v>0</v>
      </c>
      <c r="Y179" s="166">
        <f t="shared" si="27"/>
        <v>0</v>
      </c>
      <c r="Z179" s="166">
        <v>0</v>
      </c>
      <c r="AA179" s="167">
        <f t="shared" si="28"/>
        <v>0</v>
      </c>
      <c r="AR179" s="14" t="s">
        <v>284</v>
      </c>
      <c r="AT179" s="14" t="s">
        <v>250</v>
      </c>
      <c r="AU179" s="14" t="s">
        <v>80</v>
      </c>
      <c r="AY179" s="14" t="s">
        <v>216</v>
      </c>
      <c r="BE179" s="110">
        <f t="shared" si="29"/>
        <v>0</v>
      </c>
      <c r="BF179" s="110">
        <f t="shared" si="30"/>
        <v>0</v>
      </c>
      <c r="BG179" s="110">
        <f t="shared" si="31"/>
        <v>0</v>
      </c>
      <c r="BH179" s="110">
        <f t="shared" si="32"/>
        <v>0</v>
      </c>
      <c r="BI179" s="110">
        <f t="shared" si="33"/>
        <v>0</v>
      </c>
      <c r="BJ179" s="14" t="s">
        <v>80</v>
      </c>
      <c r="BK179" s="110">
        <f t="shared" si="34"/>
        <v>0</v>
      </c>
      <c r="BL179" s="14" t="s">
        <v>247</v>
      </c>
      <c r="BM179" s="14" t="s">
        <v>322</v>
      </c>
    </row>
    <row r="180" spans="2:65" s="1" customFormat="1" ht="22.5" customHeight="1" x14ac:dyDescent="0.3">
      <c r="B180" s="132"/>
      <c r="C180" s="168" t="s">
        <v>324</v>
      </c>
      <c r="D180" s="168" t="s">
        <v>250</v>
      </c>
      <c r="E180" s="169"/>
      <c r="F180" s="251" t="s">
        <v>1156</v>
      </c>
      <c r="G180" s="252"/>
      <c r="H180" s="252"/>
      <c r="I180" s="252"/>
      <c r="J180" s="170" t="s">
        <v>297</v>
      </c>
      <c r="K180" s="171">
        <v>4</v>
      </c>
      <c r="L180" s="253">
        <v>0</v>
      </c>
      <c r="M180" s="252"/>
      <c r="N180" s="254">
        <f t="shared" si="25"/>
        <v>0</v>
      </c>
      <c r="O180" s="247"/>
      <c r="P180" s="247"/>
      <c r="Q180" s="247"/>
      <c r="R180" s="134"/>
      <c r="T180" s="165" t="s">
        <v>3</v>
      </c>
      <c r="U180" s="40" t="s">
        <v>36</v>
      </c>
      <c r="V180" s="32"/>
      <c r="W180" s="166">
        <f t="shared" si="26"/>
        <v>0</v>
      </c>
      <c r="X180" s="166">
        <v>0</v>
      </c>
      <c r="Y180" s="166">
        <f t="shared" si="27"/>
        <v>0</v>
      </c>
      <c r="Z180" s="166">
        <v>0</v>
      </c>
      <c r="AA180" s="167">
        <f t="shared" si="28"/>
        <v>0</v>
      </c>
      <c r="AR180" s="14" t="s">
        <v>284</v>
      </c>
      <c r="AT180" s="14" t="s">
        <v>250</v>
      </c>
      <c r="AU180" s="14" t="s">
        <v>80</v>
      </c>
      <c r="AY180" s="14" t="s">
        <v>216</v>
      </c>
      <c r="BE180" s="110">
        <f t="shared" si="29"/>
        <v>0</v>
      </c>
      <c r="BF180" s="110">
        <f t="shared" si="30"/>
        <v>0</v>
      </c>
      <c r="BG180" s="110">
        <f t="shared" si="31"/>
        <v>0</v>
      </c>
      <c r="BH180" s="110">
        <f t="shared" si="32"/>
        <v>0</v>
      </c>
      <c r="BI180" s="110">
        <f t="shared" si="33"/>
        <v>0</v>
      </c>
      <c r="BJ180" s="14" t="s">
        <v>80</v>
      </c>
      <c r="BK180" s="110">
        <f t="shared" si="34"/>
        <v>0</v>
      </c>
      <c r="BL180" s="14" t="s">
        <v>247</v>
      </c>
      <c r="BM180" s="14" t="s">
        <v>324</v>
      </c>
    </row>
    <row r="181" spans="2:65" s="1" customFormat="1" ht="31.5" customHeight="1" x14ac:dyDescent="0.3">
      <c r="B181" s="132"/>
      <c r="C181" s="161" t="s">
        <v>326</v>
      </c>
      <c r="D181" s="161" t="s">
        <v>217</v>
      </c>
      <c r="E181" s="162"/>
      <c r="F181" s="246" t="s">
        <v>1157</v>
      </c>
      <c r="G181" s="247"/>
      <c r="H181" s="247"/>
      <c r="I181" s="247"/>
      <c r="J181" s="163" t="s">
        <v>297</v>
      </c>
      <c r="K181" s="164">
        <v>1</v>
      </c>
      <c r="L181" s="233">
        <v>0</v>
      </c>
      <c r="M181" s="247"/>
      <c r="N181" s="248">
        <f t="shared" si="25"/>
        <v>0</v>
      </c>
      <c r="O181" s="247"/>
      <c r="P181" s="247"/>
      <c r="Q181" s="247"/>
      <c r="R181" s="134"/>
      <c r="T181" s="165" t="s">
        <v>3</v>
      </c>
      <c r="U181" s="40" t="s">
        <v>36</v>
      </c>
      <c r="V181" s="32"/>
      <c r="W181" s="166">
        <f t="shared" si="26"/>
        <v>0</v>
      </c>
      <c r="X181" s="166">
        <v>3.0000000000000001E-5</v>
      </c>
      <c r="Y181" s="166">
        <f t="shared" si="27"/>
        <v>3.0000000000000001E-5</v>
      </c>
      <c r="Z181" s="166">
        <v>0</v>
      </c>
      <c r="AA181" s="167">
        <f t="shared" si="28"/>
        <v>0</v>
      </c>
      <c r="AR181" s="14" t="s">
        <v>247</v>
      </c>
      <c r="AT181" s="14" t="s">
        <v>217</v>
      </c>
      <c r="AU181" s="14" t="s">
        <v>80</v>
      </c>
      <c r="AY181" s="14" t="s">
        <v>216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4" t="s">
        <v>80</v>
      </c>
      <c r="BK181" s="110">
        <f t="shared" si="34"/>
        <v>0</v>
      </c>
      <c r="BL181" s="14" t="s">
        <v>247</v>
      </c>
      <c r="BM181" s="14" t="s">
        <v>326</v>
      </c>
    </row>
    <row r="182" spans="2:65" s="1" customFormat="1" ht="22.5" customHeight="1" x14ac:dyDescent="0.3">
      <c r="B182" s="132"/>
      <c r="C182" s="168" t="s">
        <v>328</v>
      </c>
      <c r="D182" s="168" t="s">
        <v>250</v>
      </c>
      <c r="E182" s="169"/>
      <c r="F182" s="251" t="s">
        <v>1158</v>
      </c>
      <c r="G182" s="252"/>
      <c r="H182" s="252"/>
      <c r="I182" s="252"/>
      <c r="J182" s="170" t="s">
        <v>297</v>
      </c>
      <c r="K182" s="171">
        <v>1</v>
      </c>
      <c r="L182" s="253">
        <v>0</v>
      </c>
      <c r="M182" s="252"/>
      <c r="N182" s="254">
        <f t="shared" si="25"/>
        <v>0</v>
      </c>
      <c r="O182" s="247"/>
      <c r="P182" s="247"/>
      <c r="Q182" s="247"/>
      <c r="R182" s="134"/>
      <c r="T182" s="165" t="s">
        <v>3</v>
      </c>
      <c r="U182" s="40" t="s">
        <v>36</v>
      </c>
      <c r="V182" s="32"/>
      <c r="W182" s="166">
        <f t="shared" si="26"/>
        <v>0</v>
      </c>
      <c r="X182" s="166">
        <v>0</v>
      </c>
      <c r="Y182" s="166">
        <f t="shared" si="27"/>
        <v>0</v>
      </c>
      <c r="Z182" s="166">
        <v>0</v>
      </c>
      <c r="AA182" s="167">
        <f t="shared" si="28"/>
        <v>0</v>
      </c>
      <c r="AR182" s="14" t="s">
        <v>284</v>
      </c>
      <c r="AT182" s="14" t="s">
        <v>250</v>
      </c>
      <c r="AU182" s="14" t="s">
        <v>80</v>
      </c>
      <c r="AY182" s="14" t="s">
        <v>216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4" t="s">
        <v>80</v>
      </c>
      <c r="BK182" s="110">
        <f t="shared" si="34"/>
        <v>0</v>
      </c>
      <c r="BL182" s="14" t="s">
        <v>247</v>
      </c>
      <c r="BM182" s="14" t="s">
        <v>328</v>
      </c>
    </row>
    <row r="183" spans="2:65" s="1" customFormat="1" ht="31.5" customHeight="1" x14ac:dyDescent="0.3">
      <c r="B183" s="132"/>
      <c r="C183" s="161" t="s">
        <v>330</v>
      </c>
      <c r="D183" s="161" t="s">
        <v>217</v>
      </c>
      <c r="E183" s="162"/>
      <c r="F183" s="246" t="s">
        <v>1159</v>
      </c>
      <c r="G183" s="247"/>
      <c r="H183" s="247"/>
      <c r="I183" s="247"/>
      <c r="J183" s="163" t="s">
        <v>297</v>
      </c>
      <c r="K183" s="164">
        <v>1</v>
      </c>
      <c r="L183" s="233">
        <v>0</v>
      </c>
      <c r="M183" s="247"/>
      <c r="N183" s="248">
        <f t="shared" si="25"/>
        <v>0</v>
      </c>
      <c r="O183" s="247"/>
      <c r="P183" s="247"/>
      <c r="Q183" s="247"/>
      <c r="R183" s="134"/>
      <c r="T183" s="165" t="s">
        <v>3</v>
      </c>
      <c r="U183" s="40" t="s">
        <v>36</v>
      </c>
      <c r="V183" s="32"/>
      <c r="W183" s="166">
        <f t="shared" si="26"/>
        <v>0</v>
      </c>
      <c r="X183" s="166">
        <v>3.0000000000000001E-5</v>
      </c>
      <c r="Y183" s="166">
        <f t="shared" si="27"/>
        <v>3.0000000000000001E-5</v>
      </c>
      <c r="Z183" s="166">
        <v>0</v>
      </c>
      <c r="AA183" s="167">
        <f t="shared" si="28"/>
        <v>0</v>
      </c>
      <c r="AR183" s="14" t="s">
        <v>247</v>
      </c>
      <c r="AT183" s="14" t="s">
        <v>217</v>
      </c>
      <c r="AU183" s="14" t="s">
        <v>80</v>
      </c>
      <c r="AY183" s="14" t="s">
        <v>216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4" t="s">
        <v>80</v>
      </c>
      <c r="BK183" s="110">
        <f t="shared" si="34"/>
        <v>0</v>
      </c>
      <c r="BL183" s="14" t="s">
        <v>247</v>
      </c>
      <c r="BM183" s="14" t="s">
        <v>330</v>
      </c>
    </row>
    <row r="184" spans="2:65" s="1" customFormat="1" ht="22.5" customHeight="1" x14ac:dyDescent="0.3">
      <c r="B184" s="132"/>
      <c r="C184" s="168" t="s">
        <v>332</v>
      </c>
      <c r="D184" s="168" t="s">
        <v>250</v>
      </c>
      <c r="E184" s="169"/>
      <c r="F184" s="251" t="s">
        <v>1160</v>
      </c>
      <c r="G184" s="252"/>
      <c r="H184" s="252"/>
      <c r="I184" s="252"/>
      <c r="J184" s="170" t="s">
        <v>297</v>
      </c>
      <c r="K184" s="171">
        <v>1</v>
      </c>
      <c r="L184" s="253">
        <v>0</v>
      </c>
      <c r="M184" s="252"/>
      <c r="N184" s="254">
        <f t="shared" si="25"/>
        <v>0</v>
      </c>
      <c r="O184" s="247"/>
      <c r="P184" s="247"/>
      <c r="Q184" s="247"/>
      <c r="R184" s="134"/>
      <c r="T184" s="165" t="s">
        <v>3</v>
      </c>
      <c r="U184" s="40" t="s">
        <v>36</v>
      </c>
      <c r="V184" s="32"/>
      <c r="W184" s="166">
        <f t="shared" si="26"/>
        <v>0</v>
      </c>
      <c r="X184" s="166">
        <v>0</v>
      </c>
      <c r="Y184" s="166">
        <f t="shared" si="27"/>
        <v>0</v>
      </c>
      <c r="Z184" s="166">
        <v>0</v>
      </c>
      <c r="AA184" s="167">
        <f t="shared" si="28"/>
        <v>0</v>
      </c>
      <c r="AR184" s="14" t="s">
        <v>284</v>
      </c>
      <c r="AT184" s="14" t="s">
        <v>250</v>
      </c>
      <c r="AU184" s="14" t="s">
        <v>80</v>
      </c>
      <c r="AY184" s="14" t="s">
        <v>216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4" t="s">
        <v>80</v>
      </c>
      <c r="BK184" s="110">
        <f t="shared" si="34"/>
        <v>0</v>
      </c>
      <c r="BL184" s="14" t="s">
        <v>247</v>
      </c>
      <c r="BM184" s="14" t="s">
        <v>332</v>
      </c>
    </row>
    <row r="185" spans="2:65" s="1" customFormat="1" ht="31.5" customHeight="1" x14ac:dyDescent="0.3">
      <c r="B185" s="132"/>
      <c r="C185" s="161" t="s">
        <v>334</v>
      </c>
      <c r="D185" s="161" t="s">
        <v>217</v>
      </c>
      <c r="E185" s="162"/>
      <c r="F185" s="246" t="s">
        <v>1161</v>
      </c>
      <c r="G185" s="247"/>
      <c r="H185" s="247"/>
      <c r="I185" s="247"/>
      <c r="J185" s="163" t="s">
        <v>369</v>
      </c>
      <c r="K185" s="164">
        <v>115.5</v>
      </c>
      <c r="L185" s="233">
        <v>0</v>
      </c>
      <c r="M185" s="247"/>
      <c r="N185" s="248">
        <f t="shared" si="25"/>
        <v>0</v>
      </c>
      <c r="O185" s="247"/>
      <c r="P185" s="247"/>
      <c r="Q185" s="247"/>
      <c r="R185" s="134"/>
      <c r="T185" s="165" t="s">
        <v>3</v>
      </c>
      <c r="U185" s="40" t="s">
        <v>36</v>
      </c>
      <c r="V185" s="32"/>
      <c r="W185" s="166">
        <f t="shared" si="26"/>
        <v>0</v>
      </c>
      <c r="X185" s="166">
        <v>1.8000000000000001E-4</v>
      </c>
      <c r="Y185" s="166">
        <f t="shared" si="27"/>
        <v>2.0790000000000003E-2</v>
      </c>
      <c r="Z185" s="166">
        <v>0</v>
      </c>
      <c r="AA185" s="167">
        <f t="shared" si="28"/>
        <v>0</v>
      </c>
      <c r="AR185" s="14" t="s">
        <v>247</v>
      </c>
      <c r="AT185" s="14" t="s">
        <v>217</v>
      </c>
      <c r="AU185" s="14" t="s">
        <v>80</v>
      </c>
      <c r="AY185" s="14" t="s">
        <v>216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4" t="s">
        <v>80</v>
      </c>
      <c r="BK185" s="110">
        <f t="shared" si="34"/>
        <v>0</v>
      </c>
      <c r="BL185" s="14" t="s">
        <v>247</v>
      </c>
      <c r="BM185" s="14" t="s">
        <v>334</v>
      </c>
    </row>
    <row r="186" spans="2:65" s="1" customFormat="1" ht="31.5" customHeight="1" x14ac:dyDescent="0.3">
      <c r="B186" s="132"/>
      <c r="C186" s="161" t="s">
        <v>336</v>
      </c>
      <c r="D186" s="161" t="s">
        <v>217</v>
      </c>
      <c r="E186" s="162"/>
      <c r="F186" s="246" t="s">
        <v>1162</v>
      </c>
      <c r="G186" s="247"/>
      <c r="H186" s="247"/>
      <c r="I186" s="247"/>
      <c r="J186" s="163" t="s">
        <v>369</v>
      </c>
      <c r="K186" s="164">
        <v>115.5</v>
      </c>
      <c r="L186" s="233">
        <v>0</v>
      </c>
      <c r="M186" s="247"/>
      <c r="N186" s="248">
        <f t="shared" si="25"/>
        <v>0</v>
      </c>
      <c r="O186" s="247"/>
      <c r="P186" s="247"/>
      <c r="Q186" s="247"/>
      <c r="R186" s="134"/>
      <c r="T186" s="165" t="s">
        <v>3</v>
      </c>
      <c r="U186" s="40" t="s">
        <v>36</v>
      </c>
      <c r="V186" s="32"/>
      <c r="W186" s="166">
        <f t="shared" si="26"/>
        <v>0</v>
      </c>
      <c r="X186" s="166">
        <v>1.0000000000000001E-5</v>
      </c>
      <c r="Y186" s="166">
        <f t="shared" si="27"/>
        <v>1.155E-3</v>
      </c>
      <c r="Z186" s="166">
        <v>0</v>
      </c>
      <c r="AA186" s="167">
        <f t="shared" si="28"/>
        <v>0</v>
      </c>
      <c r="AR186" s="14" t="s">
        <v>247</v>
      </c>
      <c r="AT186" s="14" t="s">
        <v>217</v>
      </c>
      <c r="AU186" s="14" t="s">
        <v>80</v>
      </c>
      <c r="AY186" s="14" t="s">
        <v>216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4" t="s">
        <v>80</v>
      </c>
      <c r="BK186" s="110">
        <f t="shared" si="34"/>
        <v>0</v>
      </c>
      <c r="BL186" s="14" t="s">
        <v>247</v>
      </c>
      <c r="BM186" s="14" t="s">
        <v>336</v>
      </c>
    </row>
    <row r="187" spans="2:65" s="1" customFormat="1" ht="31.5" customHeight="1" x14ac:dyDescent="0.3">
      <c r="B187" s="132"/>
      <c r="C187" s="161" t="s">
        <v>338</v>
      </c>
      <c r="D187" s="161" t="s">
        <v>217</v>
      </c>
      <c r="E187" s="162"/>
      <c r="F187" s="246" t="s">
        <v>1163</v>
      </c>
      <c r="G187" s="247"/>
      <c r="H187" s="247"/>
      <c r="I187" s="247"/>
      <c r="J187" s="163" t="s">
        <v>245</v>
      </c>
      <c r="K187" s="164">
        <v>0.13900000000000001</v>
      </c>
      <c r="L187" s="233">
        <v>0</v>
      </c>
      <c r="M187" s="247"/>
      <c r="N187" s="248">
        <f t="shared" si="25"/>
        <v>0</v>
      </c>
      <c r="O187" s="247"/>
      <c r="P187" s="247"/>
      <c r="Q187" s="247"/>
      <c r="R187" s="134"/>
      <c r="T187" s="165" t="s">
        <v>3</v>
      </c>
      <c r="U187" s="40" t="s">
        <v>36</v>
      </c>
      <c r="V187" s="32"/>
      <c r="W187" s="166">
        <f t="shared" si="26"/>
        <v>0</v>
      </c>
      <c r="X187" s="166">
        <v>0</v>
      </c>
      <c r="Y187" s="166">
        <f t="shared" si="27"/>
        <v>0</v>
      </c>
      <c r="Z187" s="166">
        <v>0</v>
      </c>
      <c r="AA187" s="167">
        <f t="shared" si="28"/>
        <v>0</v>
      </c>
      <c r="AR187" s="14" t="s">
        <v>247</v>
      </c>
      <c r="AT187" s="14" t="s">
        <v>217</v>
      </c>
      <c r="AU187" s="14" t="s">
        <v>80</v>
      </c>
      <c r="AY187" s="14" t="s">
        <v>216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4" t="s">
        <v>80</v>
      </c>
      <c r="BK187" s="110">
        <f t="shared" si="34"/>
        <v>0</v>
      </c>
      <c r="BL187" s="14" t="s">
        <v>247</v>
      </c>
      <c r="BM187" s="14" t="s">
        <v>338</v>
      </c>
    </row>
    <row r="188" spans="2:65" s="10" customFormat="1" ht="29.85" customHeight="1" x14ac:dyDescent="0.3">
      <c r="B188" s="150"/>
      <c r="C188" s="151"/>
      <c r="D188" s="160" t="s">
        <v>1104</v>
      </c>
      <c r="E188" s="160"/>
      <c r="F188" s="160"/>
      <c r="G188" s="160"/>
      <c r="H188" s="160"/>
      <c r="I188" s="160"/>
      <c r="J188" s="160"/>
      <c r="K188" s="160"/>
      <c r="L188" s="160"/>
      <c r="M188" s="160"/>
      <c r="N188" s="242">
        <f>BK188</f>
        <v>0</v>
      </c>
      <c r="O188" s="243"/>
      <c r="P188" s="243"/>
      <c r="Q188" s="243"/>
      <c r="R188" s="153"/>
      <c r="T188" s="154"/>
      <c r="U188" s="151"/>
      <c r="V188" s="151"/>
      <c r="W188" s="155">
        <f>SUM(W189:W218)</f>
        <v>0</v>
      </c>
      <c r="X188" s="151"/>
      <c r="Y188" s="155">
        <f>SUM(Y189:Y218)</f>
        <v>0.63877000000000017</v>
      </c>
      <c r="Z188" s="151"/>
      <c r="AA188" s="156">
        <f>SUM(AA189:AA218)</f>
        <v>0</v>
      </c>
      <c r="AR188" s="157" t="s">
        <v>80</v>
      </c>
      <c r="AT188" s="158" t="s">
        <v>68</v>
      </c>
      <c r="AU188" s="158" t="s">
        <v>76</v>
      </c>
      <c r="AY188" s="157" t="s">
        <v>216</v>
      </c>
      <c r="BK188" s="159">
        <f>SUM(BK189:BK218)</f>
        <v>0</v>
      </c>
    </row>
    <row r="189" spans="2:65" s="1" customFormat="1" ht="22.5" customHeight="1" x14ac:dyDescent="0.3">
      <c r="B189" s="132"/>
      <c r="C189" s="161" t="s">
        <v>340</v>
      </c>
      <c r="D189" s="161" t="s">
        <v>217</v>
      </c>
      <c r="E189" s="162"/>
      <c r="F189" s="246" t="s">
        <v>1164</v>
      </c>
      <c r="G189" s="247"/>
      <c r="H189" s="247"/>
      <c r="I189" s="247"/>
      <c r="J189" s="163" t="s">
        <v>1165</v>
      </c>
      <c r="K189" s="164">
        <v>6</v>
      </c>
      <c r="L189" s="233">
        <v>0</v>
      </c>
      <c r="M189" s="247"/>
      <c r="N189" s="248">
        <f t="shared" ref="N189:N218" si="35">ROUND(L189*K189,2)</f>
        <v>0</v>
      </c>
      <c r="O189" s="247"/>
      <c r="P189" s="247"/>
      <c r="Q189" s="247"/>
      <c r="R189" s="134"/>
      <c r="T189" s="165" t="s">
        <v>3</v>
      </c>
      <c r="U189" s="40" t="s">
        <v>36</v>
      </c>
      <c r="V189" s="32"/>
      <c r="W189" s="166">
        <f t="shared" ref="W189:W218" si="36">V189*K189</f>
        <v>0</v>
      </c>
      <c r="X189" s="166">
        <v>0</v>
      </c>
      <c r="Y189" s="166">
        <f t="shared" ref="Y189:Y218" si="37">X189*K189</f>
        <v>0</v>
      </c>
      <c r="Z189" s="166">
        <v>0</v>
      </c>
      <c r="AA189" s="167">
        <f t="shared" ref="AA189:AA218" si="38">Z189*K189</f>
        <v>0</v>
      </c>
      <c r="AR189" s="14" t="s">
        <v>247</v>
      </c>
      <c r="AT189" s="14" t="s">
        <v>217</v>
      </c>
      <c r="AU189" s="14" t="s">
        <v>80</v>
      </c>
      <c r="AY189" s="14" t="s">
        <v>216</v>
      </c>
      <c r="BE189" s="110">
        <f t="shared" ref="BE189:BE218" si="39">IF(U189="základná",N189,0)</f>
        <v>0</v>
      </c>
      <c r="BF189" s="110">
        <f t="shared" ref="BF189:BF218" si="40">IF(U189="znížená",N189,0)</f>
        <v>0</v>
      </c>
      <c r="BG189" s="110">
        <f t="shared" ref="BG189:BG218" si="41">IF(U189="zákl. prenesená",N189,0)</f>
        <v>0</v>
      </c>
      <c r="BH189" s="110">
        <f t="shared" ref="BH189:BH218" si="42">IF(U189="zníž. prenesená",N189,0)</f>
        <v>0</v>
      </c>
      <c r="BI189" s="110">
        <f t="shared" ref="BI189:BI218" si="43">IF(U189="nulová",N189,0)</f>
        <v>0</v>
      </c>
      <c r="BJ189" s="14" t="s">
        <v>80</v>
      </c>
      <c r="BK189" s="110">
        <f t="shared" ref="BK189:BK218" si="44">ROUND(L189*K189,2)</f>
        <v>0</v>
      </c>
      <c r="BL189" s="14" t="s">
        <v>247</v>
      </c>
      <c r="BM189" s="14" t="s">
        <v>340</v>
      </c>
    </row>
    <row r="190" spans="2:65" s="1" customFormat="1" ht="31.5" customHeight="1" x14ac:dyDescent="0.3">
      <c r="B190" s="132"/>
      <c r="C190" s="168" t="s">
        <v>342</v>
      </c>
      <c r="D190" s="168" t="s">
        <v>250</v>
      </c>
      <c r="E190" s="169"/>
      <c r="F190" s="251" t="s">
        <v>1166</v>
      </c>
      <c r="G190" s="252"/>
      <c r="H190" s="252"/>
      <c r="I190" s="252"/>
      <c r="J190" s="170" t="s">
        <v>297</v>
      </c>
      <c r="K190" s="171">
        <v>4</v>
      </c>
      <c r="L190" s="253">
        <v>0</v>
      </c>
      <c r="M190" s="252"/>
      <c r="N190" s="254">
        <f t="shared" si="35"/>
        <v>0</v>
      </c>
      <c r="O190" s="247"/>
      <c r="P190" s="247"/>
      <c r="Q190" s="247"/>
      <c r="R190" s="134"/>
      <c r="T190" s="165" t="s">
        <v>3</v>
      </c>
      <c r="U190" s="40" t="s">
        <v>36</v>
      </c>
      <c r="V190" s="32"/>
      <c r="W190" s="166">
        <f t="shared" si="36"/>
        <v>0</v>
      </c>
      <c r="X190" s="166">
        <v>1.5699999999999999E-2</v>
      </c>
      <c r="Y190" s="166">
        <f t="shared" si="37"/>
        <v>6.2799999999999995E-2</v>
      </c>
      <c r="Z190" s="166">
        <v>0</v>
      </c>
      <c r="AA190" s="167">
        <f t="shared" si="38"/>
        <v>0</v>
      </c>
      <c r="AR190" s="14" t="s">
        <v>284</v>
      </c>
      <c r="AT190" s="14" t="s">
        <v>250</v>
      </c>
      <c r="AU190" s="14" t="s">
        <v>80</v>
      </c>
      <c r="AY190" s="14" t="s">
        <v>216</v>
      </c>
      <c r="BE190" s="110">
        <f t="shared" si="39"/>
        <v>0</v>
      </c>
      <c r="BF190" s="110">
        <f t="shared" si="40"/>
        <v>0</v>
      </c>
      <c r="BG190" s="110">
        <f t="shared" si="41"/>
        <v>0</v>
      </c>
      <c r="BH190" s="110">
        <f t="shared" si="42"/>
        <v>0</v>
      </c>
      <c r="BI190" s="110">
        <f t="shared" si="43"/>
        <v>0</v>
      </c>
      <c r="BJ190" s="14" t="s">
        <v>80</v>
      </c>
      <c r="BK190" s="110">
        <f t="shared" si="44"/>
        <v>0</v>
      </c>
      <c r="BL190" s="14" t="s">
        <v>247</v>
      </c>
      <c r="BM190" s="14" t="s">
        <v>342</v>
      </c>
    </row>
    <row r="191" spans="2:65" s="1" customFormat="1" ht="31.5" customHeight="1" x14ac:dyDescent="0.3">
      <c r="B191" s="132"/>
      <c r="C191" s="168" t="s">
        <v>344</v>
      </c>
      <c r="D191" s="168" t="s">
        <v>250</v>
      </c>
      <c r="E191" s="169"/>
      <c r="F191" s="251" t="s">
        <v>1167</v>
      </c>
      <c r="G191" s="252"/>
      <c r="H191" s="252"/>
      <c r="I191" s="252"/>
      <c r="J191" s="170" t="s">
        <v>297</v>
      </c>
      <c r="K191" s="171">
        <v>1</v>
      </c>
      <c r="L191" s="253">
        <v>0</v>
      </c>
      <c r="M191" s="252"/>
      <c r="N191" s="254">
        <f t="shared" si="35"/>
        <v>0</v>
      </c>
      <c r="O191" s="247"/>
      <c r="P191" s="247"/>
      <c r="Q191" s="247"/>
      <c r="R191" s="134"/>
      <c r="T191" s="165" t="s">
        <v>3</v>
      </c>
      <c r="U191" s="40" t="s">
        <v>36</v>
      </c>
      <c r="V191" s="32"/>
      <c r="W191" s="166">
        <f t="shared" si="36"/>
        <v>0</v>
      </c>
      <c r="X191" s="166">
        <v>0</v>
      </c>
      <c r="Y191" s="166">
        <f t="shared" si="37"/>
        <v>0</v>
      </c>
      <c r="Z191" s="166">
        <v>0</v>
      </c>
      <c r="AA191" s="167">
        <f t="shared" si="38"/>
        <v>0</v>
      </c>
      <c r="AR191" s="14" t="s">
        <v>284</v>
      </c>
      <c r="AT191" s="14" t="s">
        <v>250</v>
      </c>
      <c r="AU191" s="14" t="s">
        <v>80</v>
      </c>
      <c r="AY191" s="14" t="s">
        <v>216</v>
      </c>
      <c r="BE191" s="110">
        <f t="shared" si="39"/>
        <v>0</v>
      </c>
      <c r="BF191" s="110">
        <f t="shared" si="40"/>
        <v>0</v>
      </c>
      <c r="BG191" s="110">
        <f t="shared" si="41"/>
        <v>0</v>
      </c>
      <c r="BH191" s="110">
        <f t="shared" si="42"/>
        <v>0</v>
      </c>
      <c r="BI191" s="110">
        <f t="shared" si="43"/>
        <v>0</v>
      </c>
      <c r="BJ191" s="14" t="s">
        <v>80</v>
      </c>
      <c r="BK191" s="110">
        <f t="shared" si="44"/>
        <v>0</v>
      </c>
      <c r="BL191" s="14" t="s">
        <v>247</v>
      </c>
      <c r="BM191" s="14" t="s">
        <v>344</v>
      </c>
    </row>
    <row r="192" spans="2:65" s="1" customFormat="1" ht="31.5" customHeight="1" x14ac:dyDescent="0.3">
      <c r="B192" s="132"/>
      <c r="C192" s="168" t="s">
        <v>346</v>
      </c>
      <c r="D192" s="168" t="s">
        <v>250</v>
      </c>
      <c r="E192" s="169"/>
      <c r="F192" s="251" t="s">
        <v>1168</v>
      </c>
      <c r="G192" s="252"/>
      <c r="H192" s="252"/>
      <c r="I192" s="252"/>
      <c r="J192" s="170" t="s">
        <v>297</v>
      </c>
      <c r="K192" s="171">
        <v>1</v>
      </c>
      <c r="L192" s="253">
        <v>0</v>
      </c>
      <c r="M192" s="252"/>
      <c r="N192" s="254">
        <f t="shared" si="35"/>
        <v>0</v>
      </c>
      <c r="O192" s="247"/>
      <c r="P192" s="247"/>
      <c r="Q192" s="247"/>
      <c r="R192" s="134"/>
      <c r="T192" s="165" t="s">
        <v>3</v>
      </c>
      <c r="U192" s="40" t="s">
        <v>36</v>
      </c>
      <c r="V192" s="32"/>
      <c r="W192" s="166">
        <f t="shared" si="36"/>
        <v>0</v>
      </c>
      <c r="X192" s="166">
        <v>1.5699999999999999E-2</v>
      </c>
      <c r="Y192" s="166">
        <f t="shared" si="37"/>
        <v>1.5699999999999999E-2</v>
      </c>
      <c r="Z192" s="166">
        <v>0</v>
      </c>
      <c r="AA192" s="167">
        <f t="shared" si="38"/>
        <v>0</v>
      </c>
      <c r="AR192" s="14" t="s">
        <v>284</v>
      </c>
      <c r="AT192" s="14" t="s">
        <v>250</v>
      </c>
      <c r="AU192" s="14" t="s">
        <v>80</v>
      </c>
      <c r="AY192" s="14" t="s">
        <v>216</v>
      </c>
      <c r="BE192" s="110">
        <f t="shared" si="39"/>
        <v>0</v>
      </c>
      <c r="BF192" s="110">
        <f t="shared" si="40"/>
        <v>0</v>
      </c>
      <c r="BG192" s="110">
        <f t="shared" si="41"/>
        <v>0</v>
      </c>
      <c r="BH192" s="110">
        <f t="shared" si="42"/>
        <v>0</v>
      </c>
      <c r="BI192" s="110">
        <f t="shared" si="43"/>
        <v>0</v>
      </c>
      <c r="BJ192" s="14" t="s">
        <v>80</v>
      </c>
      <c r="BK192" s="110">
        <f t="shared" si="44"/>
        <v>0</v>
      </c>
      <c r="BL192" s="14" t="s">
        <v>247</v>
      </c>
      <c r="BM192" s="14" t="s">
        <v>346</v>
      </c>
    </row>
    <row r="193" spans="2:65" s="1" customFormat="1" ht="22.5" customHeight="1" x14ac:dyDescent="0.3">
      <c r="B193" s="132"/>
      <c r="C193" s="168" t="s">
        <v>348</v>
      </c>
      <c r="D193" s="168" t="s">
        <v>250</v>
      </c>
      <c r="E193" s="169"/>
      <c r="F193" s="251" t="s">
        <v>1169</v>
      </c>
      <c r="G193" s="252"/>
      <c r="H193" s="252"/>
      <c r="I193" s="252"/>
      <c r="J193" s="170" t="s">
        <v>297</v>
      </c>
      <c r="K193" s="171">
        <v>5</v>
      </c>
      <c r="L193" s="253">
        <v>0</v>
      </c>
      <c r="M193" s="252"/>
      <c r="N193" s="254">
        <f t="shared" si="35"/>
        <v>0</v>
      </c>
      <c r="O193" s="247"/>
      <c r="P193" s="247"/>
      <c r="Q193" s="247"/>
      <c r="R193" s="134"/>
      <c r="T193" s="165" t="s">
        <v>3</v>
      </c>
      <c r="U193" s="40" t="s">
        <v>36</v>
      </c>
      <c r="V193" s="32"/>
      <c r="W193" s="166">
        <f t="shared" si="36"/>
        <v>0</v>
      </c>
      <c r="X193" s="166">
        <v>4.5999999999999999E-2</v>
      </c>
      <c r="Y193" s="166">
        <f t="shared" si="37"/>
        <v>0.22999999999999998</v>
      </c>
      <c r="Z193" s="166">
        <v>0</v>
      </c>
      <c r="AA193" s="167">
        <f t="shared" si="38"/>
        <v>0</v>
      </c>
      <c r="AR193" s="14" t="s">
        <v>284</v>
      </c>
      <c r="AT193" s="14" t="s">
        <v>250</v>
      </c>
      <c r="AU193" s="14" t="s">
        <v>80</v>
      </c>
      <c r="AY193" s="14" t="s">
        <v>216</v>
      </c>
      <c r="BE193" s="110">
        <f t="shared" si="39"/>
        <v>0</v>
      </c>
      <c r="BF193" s="110">
        <f t="shared" si="40"/>
        <v>0</v>
      </c>
      <c r="BG193" s="110">
        <f t="shared" si="41"/>
        <v>0</v>
      </c>
      <c r="BH193" s="110">
        <f t="shared" si="42"/>
        <v>0</v>
      </c>
      <c r="BI193" s="110">
        <f t="shared" si="43"/>
        <v>0</v>
      </c>
      <c r="BJ193" s="14" t="s">
        <v>80</v>
      </c>
      <c r="BK193" s="110">
        <f t="shared" si="44"/>
        <v>0</v>
      </c>
      <c r="BL193" s="14" t="s">
        <v>247</v>
      </c>
      <c r="BM193" s="14" t="s">
        <v>348</v>
      </c>
    </row>
    <row r="194" spans="2:65" s="1" customFormat="1" ht="31.5" customHeight="1" x14ac:dyDescent="0.3">
      <c r="B194" s="132"/>
      <c r="C194" s="168" t="s">
        <v>351</v>
      </c>
      <c r="D194" s="168" t="s">
        <v>250</v>
      </c>
      <c r="E194" s="169"/>
      <c r="F194" s="251" t="s">
        <v>1170</v>
      </c>
      <c r="G194" s="252"/>
      <c r="H194" s="252"/>
      <c r="I194" s="252"/>
      <c r="J194" s="170" t="s">
        <v>297</v>
      </c>
      <c r="K194" s="171">
        <v>1</v>
      </c>
      <c r="L194" s="253">
        <v>0</v>
      </c>
      <c r="M194" s="252"/>
      <c r="N194" s="254">
        <f t="shared" si="35"/>
        <v>0</v>
      </c>
      <c r="O194" s="247"/>
      <c r="P194" s="247"/>
      <c r="Q194" s="247"/>
      <c r="R194" s="134"/>
      <c r="T194" s="165" t="s">
        <v>3</v>
      </c>
      <c r="U194" s="40" t="s">
        <v>36</v>
      </c>
      <c r="V194" s="32"/>
      <c r="W194" s="166">
        <f t="shared" si="36"/>
        <v>0</v>
      </c>
      <c r="X194" s="166">
        <v>0</v>
      </c>
      <c r="Y194" s="166">
        <f t="shared" si="37"/>
        <v>0</v>
      </c>
      <c r="Z194" s="166">
        <v>0</v>
      </c>
      <c r="AA194" s="167">
        <f t="shared" si="38"/>
        <v>0</v>
      </c>
      <c r="AR194" s="14" t="s">
        <v>284</v>
      </c>
      <c r="AT194" s="14" t="s">
        <v>250</v>
      </c>
      <c r="AU194" s="14" t="s">
        <v>80</v>
      </c>
      <c r="AY194" s="14" t="s">
        <v>216</v>
      </c>
      <c r="BE194" s="110">
        <f t="shared" si="39"/>
        <v>0</v>
      </c>
      <c r="BF194" s="110">
        <f t="shared" si="40"/>
        <v>0</v>
      </c>
      <c r="BG194" s="110">
        <f t="shared" si="41"/>
        <v>0</v>
      </c>
      <c r="BH194" s="110">
        <f t="shared" si="42"/>
        <v>0</v>
      </c>
      <c r="BI194" s="110">
        <f t="shared" si="43"/>
        <v>0</v>
      </c>
      <c r="BJ194" s="14" t="s">
        <v>80</v>
      </c>
      <c r="BK194" s="110">
        <f t="shared" si="44"/>
        <v>0</v>
      </c>
      <c r="BL194" s="14" t="s">
        <v>247</v>
      </c>
      <c r="BM194" s="14" t="s">
        <v>351</v>
      </c>
    </row>
    <row r="195" spans="2:65" s="1" customFormat="1" ht="31.5" customHeight="1" x14ac:dyDescent="0.3">
      <c r="B195" s="132"/>
      <c r="C195" s="161" t="s">
        <v>353</v>
      </c>
      <c r="D195" s="161" t="s">
        <v>217</v>
      </c>
      <c r="E195" s="162"/>
      <c r="F195" s="246" t="s">
        <v>1171</v>
      </c>
      <c r="G195" s="247"/>
      <c r="H195" s="247"/>
      <c r="I195" s="247"/>
      <c r="J195" s="163" t="s">
        <v>1165</v>
      </c>
      <c r="K195" s="164">
        <v>2</v>
      </c>
      <c r="L195" s="233">
        <v>0</v>
      </c>
      <c r="M195" s="247"/>
      <c r="N195" s="248">
        <f t="shared" si="35"/>
        <v>0</v>
      </c>
      <c r="O195" s="247"/>
      <c r="P195" s="247"/>
      <c r="Q195" s="247"/>
      <c r="R195" s="134"/>
      <c r="T195" s="165" t="s">
        <v>3</v>
      </c>
      <c r="U195" s="40" t="s">
        <v>36</v>
      </c>
      <c r="V195" s="32"/>
      <c r="W195" s="166">
        <f t="shared" si="36"/>
        <v>0</v>
      </c>
      <c r="X195" s="166">
        <v>3.6999999999999999E-4</v>
      </c>
      <c r="Y195" s="166">
        <f t="shared" si="37"/>
        <v>7.3999999999999999E-4</v>
      </c>
      <c r="Z195" s="166">
        <v>0</v>
      </c>
      <c r="AA195" s="167">
        <f t="shared" si="38"/>
        <v>0</v>
      </c>
      <c r="AR195" s="14" t="s">
        <v>247</v>
      </c>
      <c r="AT195" s="14" t="s">
        <v>217</v>
      </c>
      <c r="AU195" s="14" t="s">
        <v>80</v>
      </c>
      <c r="AY195" s="14" t="s">
        <v>216</v>
      </c>
      <c r="BE195" s="110">
        <f t="shared" si="39"/>
        <v>0</v>
      </c>
      <c r="BF195" s="110">
        <f t="shared" si="40"/>
        <v>0</v>
      </c>
      <c r="BG195" s="110">
        <f t="shared" si="41"/>
        <v>0</v>
      </c>
      <c r="BH195" s="110">
        <f t="shared" si="42"/>
        <v>0</v>
      </c>
      <c r="BI195" s="110">
        <f t="shared" si="43"/>
        <v>0</v>
      </c>
      <c r="BJ195" s="14" t="s">
        <v>80</v>
      </c>
      <c r="BK195" s="110">
        <f t="shared" si="44"/>
        <v>0</v>
      </c>
      <c r="BL195" s="14" t="s">
        <v>247</v>
      </c>
      <c r="BM195" s="14" t="s">
        <v>353</v>
      </c>
    </row>
    <row r="196" spans="2:65" s="1" customFormat="1" ht="31.5" customHeight="1" x14ac:dyDescent="0.3">
      <c r="B196" s="132"/>
      <c r="C196" s="168" t="s">
        <v>355</v>
      </c>
      <c r="D196" s="168" t="s">
        <v>250</v>
      </c>
      <c r="E196" s="169"/>
      <c r="F196" s="251" t="s">
        <v>1172</v>
      </c>
      <c r="G196" s="252"/>
      <c r="H196" s="252"/>
      <c r="I196" s="252"/>
      <c r="J196" s="170" t="s">
        <v>297</v>
      </c>
      <c r="K196" s="171">
        <v>2</v>
      </c>
      <c r="L196" s="253">
        <v>0</v>
      </c>
      <c r="M196" s="252"/>
      <c r="N196" s="254">
        <f t="shared" si="35"/>
        <v>0</v>
      </c>
      <c r="O196" s="247"/>
      <c r="P196" s="247"/>
      <c r="Q196" s="247"/>
      <c r="R196" s="134"/>
      <c r="T196" s="165" t="s">
        <v>3</v>
      </c>
      <c r="U196" s="40" t="s">
        <v>36</v>
      </c>
      <c r="V196" s="32"/>
      <c r="W196" s="166">
        <f t="shared" si="36"/>
        <v>0</v>
      </c>
      <c r="X196" s="166">
        <v>0</v>
      </c>
      <c r="Y196" s="166">
        <f t="shared" si="37"/>
        <v>0</v>
      </c>
      <c r="Z196" s="166">
        <v>0</v>
      </c>
      <c r="AA196" s="167">
        <f t="shared" si="38"/>
        <v>0</v>
      </c>
      <c r="AR196" s="14" t="s">
        <v>284</v>
      </c>
      <c r="AT196" s="14" t="s">
        <v>250</v>
      </c>
      <c r="AU196" s="14" t="s">
        <v>80</v>
      </c>
      <c r="AY196" s="14" t="s">
        <v>216</v>
      </c>
      <c r="BE196" s="110">
        <f t="shared" si="39"/>
        <v>0</v>
      </c>
      <c r="BF196" s="110">
        <f t="shared" si="40"/>
        <v>0</v>
      </c>
      <c r="BG196" s="110">
        <f t="shared" si="41"/>
        <v>0</v>
      </c>
      <c r="BH196" s="110">
        <f t="shared" si="42"/>
        <v>0</v>
      </c>
      <c r="BI196" s="110">
        <f t="shared" si="43"/>
        <v>0</v>
      </c>
      <c r="BJ196" s="14" t="s">
        <v>80</v>
      </c>
      <c r="BK196" s="110">
        <f t="shared" si="44"/>
        <v>0</v>
      </c>
      <c r="BL196" s="14" t="s">
        <v>247</v>
      </c>
      <c r="BM196" s="14" t="s">
        <v>355</v>
      </c>
    </row>
    <row r="197" spans="2:65" s="1" customFormat="1" ht="31.5" customHeight="1" x14ac:dyDescent="0.3">
      <c r="B197" s="132"/>
      <c r="C197" s="161" t="s">
        <v>357</v>
      </c>
      <c r="D197" s="161" t="s">
        <v>217</v>
      </c>
      <c r="E197" s="162"/>
      <c r="F197" s="246" t="s">
        <v>1173</v>
      </c>
      <c r="G197" s="247"/>
      <c r="H197" s="247"/>
      <c r="I197" s="247"/>
      <c r="J197" s="163" t="s">
        <v>1165</v>
      </c>
      <c r="K197" s="164">
        <v>7</v>
      </c>
      <c r="L197" s="233">
        <v>0</v>
      </c>
      <c r="M197" s="247"/>
      <c r="N197" s="248">
        <f t="shared" si="35"/>
        <v>0</v>
      </c>
      <c r="O197" s="247"/>
      <c r="P197" s="247"/>
      <c r="Q197" s="247"/>
      <c r="R197" s="134"/>
      <c r="T197" s="165" t="s">
        <v>3</v>
      </c>
      <c r="U197" s="40" t="s">
        <v>36</v>
      </c>
      <c r="V197" s="32"/>
      <c r="W197" s="166">
        <f t="shared" si="36"/>
        <v>0</v>
      </c>
      <c r="X197" s="166">
        <v>5.7142857142857104E-4</v>
      </c>
      <c r="Y197" s="166">
        <f t="shared" si="37"/>
        <v>3.9999999999999975E-3</v>
      </c>
      <c r="Z197" s="166">
        <v>0</v>
      </c>
      <c r="AA197" s="167">
        <f t="shared" si="38"/>
        <v>0</v>
      </c>
      <c r="AR197" s="14" t="s">
        <v>247</v>
      </c>
      <c r="AT197" s="14" t="s">
        <v>217</v>
      </c>
      <c r="AU197" s="14" t="s">
        <v>80</v>
      </c>
      <c r="AY197" s="14" t="s">
        <v>216</v>
      </c>
      <c r="BE197" s="110">
        <f t="shared" si="39"/>
        <v>0</v>
      </c>
      <c r="BF197" s="110">
        <f t="shared" si="40"/>
        <v>0</v>
      </c>
      <c r="BG197" s="110">
        <f t="shared" si="41"/>
        <v>0</v>
      </c>
      <c r="BH197" s="110">
        <f t="shared" si="42"/>
        <v>0</v>
      </c>
      <c r="BI197" s="110">
        <f t="shared" si="43"/>
        <v>0</v>
      </c>
      <c r="BJ197" s="14" t="s">
        <v>80</v>
      </c>
      <c r="BK197" s="110">
        <f t="shared" si="44"/>
        <v>0</v>
      </c>
      <c r="BL197" s="14" t="s">
        <v>247</v>
      </c>
      <c r="BM197" s="14" t="s">
        <v>357</v>
      </c>
    </row>
    <row r="198" spans="2:65" s="1" customFormat="1" ht="31.5" customHeight="1" x14ac:dyDescent="0.3">
      <c r="B198" s="132"/>
      <c r="C198" s="168" t="s">
        <v>359</v>
      </c>
      <c r="D198" s="168" t="s">
        <v>250</v>
      </c>
      <c r="E198" s="169"/>
      <c r="F198" s="251" t="s">
        <v>1174</v>
      </c>
      <c r="G198" s="252"/>
      <c r="H198" s="252"/>
      <c r="I198" s="252"/>
      <c r="J198" s="170" t="s">
        <v>297</v>
      </c>
      <c r="K198" s="171">
        <v>6</v>
      </c>
      <c r="L198" s="253">
        <v>0</v>
      </c>
      <c r="M198" s="252"/>
      <c r="N198" s="254">
        <f t="shared" si="35"/>
        <v>0</v>
      </c>
      <c r="O198" s="247"/>
      <c r="P198" s="247"/>
      <c r="Q198" s="247"/>
      <c r="R198" s="134"/>
      <c r="T198" s="165" t="s">
        <v>3</v>
      </c>
      <c r="U198" s="40" t="s">
        <v>36</v>
      </c>
      <c r="V198" s="32"/>
      <c r="W198" s="166">
        <f t="shared" si="36"/>
        <v>0</v>
      </c>
      <c r="X198" s="166">
        <v>2.2800000000000001E-2</v>
      </c>
      <c r="Y198" s="166">
        <f t="shared" si="37"/>
        <v>0.1368</v>
      </c>
      <c r="Z198" s="166">
        <v>0</v>
      </c>
      <c r="AA198" s="167">
        <f t="shared" si="38"/>
        <v>0</v>
      </c>
      <c r="AR198" s="14" t="s">
        <v>284</v>
      </c>
      <c r="AT198" s="14" t="s">
        <v>250</v>
      </c>
      <c r="AU198" s="14" t="s">
        <v>80</v>
      </c>
      <c r="AY198" s="14" t="s">
        <v>216</v>
      </c>
      <c r="BE198" s="110">
        <f t="shared" si="39"/>
        <v>0</v>
      </c>
      <c r="BF198" s="110">
        <f t="shared" si="40"/>
        <v>0</v>
      </c>
      <c r="BG198" s="110">
        <f t="shared" si="41"/>
        <v>0</v>
      </c>
      <c r="BH198" s="110">
        <f t="shared" si="42"/>
        <v>0</v>
      </c>
      <c r="BI198" s="110">
        <f t="shared" si="43"/>
        <v>0</v>
      </c>
      <c r="BJ198" s="14" t="s">
        <v>80</v>
      </c>
      <c r="BK198" s="110">
        <f t="shared" si="44"/>
        <v>0</v>
      </c>
      <c r="BL198" s="14" t="s">
        <v>247</v>
      </c>
      <c r="BM198" s="14" t="s">
        <v>359</v>
      </c>
    </row>
    <row r="199" spans="2:65" s="1" customFormat="1" ht="22.5" customHeight="1" x14ac:dyDescent="0.3">
      <c r="B199" s="132"/>
      <c r="C199" s="168" t="s">
        <v>361</v>
      </c>
      <c r="D199" s="168" t="s">
        <v>250</v>
      </c>
      <c r="E199" s="169"/>
      <c r="F199" s="251" t="s">
        <v>1175</v>
      </c>
      <c r="G199" s="252"/>
      <c r="H199" s="252"/>
      <c r="I199" s="252"/>
      <c r="J199" s="170" t="s">
        <v>297</v>
      </c>
      <c r="K199" s="171">
        <v>6</v>
      </c>
      <c r="L199" s="253">
        <v>0</v>
      </c>
      <c r="M199" s="252"/>
      <c r="N199" s="254">
        <f t="shared" si="35"/>
        <v>0</v>
      </c>
      <c r="O199" s="247"/>
      <c r="P199" s="247"/>
      <c r="Q199" s="247"/>
      <c r="R199" s="134"/>
      <c r="T199" s="165" t="s">
        <v>3</v>
      </c>
      <c r="U199" s="40" t="s">
        <v>36</v>
      </c>
      <c r="V199" s="32"/>
      <c r="W199" s="166">
        <f t="shared" si="36"/>
        <v>0</v>
      </c>
      <c r="X199" s="166">
        <v>1.7999999999999999E-2</v>
      </c>
      <c r="Y199" s="166">
        <f t="shared" si="37"/>
        <v>0.10799999999999998</v>
      </c>
      <c r="Z199" s="166">
        <v>0</v>
      </c>
      <c r="AA199" s="167">
        <f t="shared" si="38"/>
        <v>0</v>
      </c>
      <c r="AR199" s="14" t="s">
        <v>284</v>
      </c>
      <c r="AT199" s="14" t="s">
        <v>250</v>
      </c>
      <c r="AU199" s="14" t="s">
        <v>80</v>
      </c>
      <c r="AY199" s="14" t="s">
        <v>216</v>
      </c>
      <c r="BE199" s="110">
        <f t="shared" si="39"/>
        <v>0</v>
      </c>
      <c r="BF199" s="110">
        <f t="shared" si="40"/>
        <v>0</v>
      </c>
      <c r="BG199" s="110">
        <f t="shared" si="41"/>
        <v>0</v>
      </c>
      <c r="BH199" s="110">
        <f t="shared" si="42"/>
        <v>0</v>
      </c>
      <c r="BI199" s="110">
        <f t="shared" si="43"/>
        <v>0</v>
      </c>
      <c r="BJ199" s="14" t="s">
        <v>80</v>
      </c>
      <c r="BK199" s="110">
        <f t="shared" si="44"/>
        <v>0</v>
      </c>
      <c r="BL199" s="14" t="s">
        <v>247</v>
      </c>
      <c r="BM199" s="14" t="s">
        <v>361</v>
      </c>
    </row>
    <row r="200" spans="2:65" s="1" customFormat="1" ht="31.5" customHeight="1" x14ac:dyDescent="0.3">
      <c r="B200" s="132"/>
      <c r="C200" s="168" t="s">
        <v>363</v>
      </c>
      <c r="D200" s="168" t="s">
        <v>250</v>
      </c>
      <c r="E200" s="169"/>
      <c r="F200" s="251" t="s">
        <v>1176</v>
      </c>
      <c r="G200" s="252"/>
      <c r="H200" s="252"/>
      <c r="I200" s="252"/>
      <c r="J200" s="170" t="s">
        <v>297</v>
      </c>
      <c r="K200" s="171">
        <v>1</v>
      </c>
      <c r="L200" s="253">
        <v>0</v>
      </c>
      <c r="M200" s="252"/>
      <c r="N200" s="254">
        <f t="shared" si="35"/>
        <v>0</v>
      </c>
      <c r="O200" s="247"/>
      <c r="P200" s="247"/>
      <c r="Q200" s="247"/>
      <c r="R200" s="134"/>
      <c r="T200" s="165" t="s">
        <v>3</v>
      </c>
      <c r="U200" s="40" t="s">
        <v>36</v>
      </c>
      <c r="V200" s="32"/>
      <c r="W200" s="166">
        <f t="shared" si="36"/>
        <v>0</v>
      </c>
      <c r="X200" s="166">
        <v>4.4999999999999998E-2</v>
      </c>
      <c r="Y200" s="166">
        <f t="shared" si="37"/>
        <v>4.4999999999999998E-2</v>
      </c>
      <c r="Z200" s="166">
        <v>0</v>
      </c>
      <c r="AA200" s="167">
        <f t="shared" si="38"/>
        <v>0</v>
      </c>
      <c r="AR200" s="14" t="s">
        <v>284</v>
      </c>
      <c r="AT200" s="14" t="s">
        <v>250</v>
      </c>
      <c r="AU200" s="14" t="s">
        <v>80</v>
      </c>
      <c r="AY200" s="14" t="s">
        <v>216</v>
      </c>
      <c r="BE200" s="110">
        <f t="shared" si="39"/>
        <v>0</v>
      </c>
      <c r="BF200" s="110">
        <f t="shared" si="40"/>
        <v>0</v>
      </c>
      <c r="BG200" s="110">
        <f t="shared" si="41"/>
        <v>0</v>
      </c>
      <c r="BH200" s="110">
        <f t="shared" si="42"/>
        <v>0</v>
      </c>
      <c r="BI200" s="110">
        <f t="shared" si="43"/>
        <v>0</v>
      </c>
      <c r="BJ200" s="14" t="s">
        <v>80</v>
      </c>
      <c r="BK200" s="110">
        <f t="shared" si="44"/>
        <v>0</v>
      </c>
      <c r="BL200" s="14" t="s">
        <v>247</v>
      </c>
      <c r="BM200" s="14" t="s">
        <v>363</v>
      </c>
    </row>
    <row r="201" spans="2:65" s="1" customFormat="1" ht="31.5" customHeight="1" x14ac:dyDescent="0.3">
      <c r="B201" s="132"/>
      <c r="C201" s="161" t="s">
        <v>365</v>
      </c>
      <c r="D201" s="161" t="s">
        <v>217</v>
      </c>
      <c r="E201" s="162"/>
      <c r="F201" s="246" t="s">
        <v>1177</v>
      </c>
      <c r="G201" s="247"/>
      <c r="H201" s="247"/>
      <c r="I201" s="247"/>
      <c r="J201" s="163" t="s">
        <v>1165</v>
      </c>
      <c r="K201" s="164">
        <v>2</v>
      </c>
      <c r="L201" s="233">
        <v>0</v>
      </c>
      <c r="M201" s="247"/>
      <c r="N201" s="248">
        <f t="shared" si="35"/>
        <v>0</v>
      </c>
      <c r="O201" s="247"/>
      <c r="P201" s="247"/>
      <c r="Q201" s="247"/>
      <c r="R201" s="134"/>
      <c r="T201" s="165" t="s">
        <v>3</v>
      </c>
      <c r="U201" s="40" t="s">
        <v>36</v>
      </c>
      <c r="V201" s="32"/>
      <c r="W201" s="166">
        <f t="shared" si="36"/>
        <v>0</v>
      </c>
      <c r="X201" s="166">
        <v>1.8000000000000001E-4</v>
      </c>
      <c r="Y201" s="166">
        <f t="shared" si="37"/>
        <v>3.6000000000000002E-4</v>
      </c>
      <c r="Z201" s="166">
        <v>0</v>
      </c>
      <c r="AA201" s="167">
        <f t="shared" si="38"/>
        <v>0</v>
      </c>
      <c r="AR201" s="14" t="s">
        <v>247</v>
      </c>
      <c r="AT201" s="14" t="s">
        <v>217</v>
      </c>
      <c r="AU201" s="14" t="s">
        <v>80</v>
      </c>
      <c r="AY201" s="14" t="s">
        <v>216</v>
      </c>
      <c r="BE201" s="110">
        <f t="shared" si="39"/>
        <v>0</v>
      </c>
      <c r="BF201" s="110">
        <f t="shared" si="40"/>
        <v>0</v>
      </c>
      <c r="BG201" s="110">
        <f t="shared" si="41"/>
        <v>0</v>
      </c>
      <c r="BH201" s="110">
        <f t="shared" si="42"/>
        <v>0</v>
      </c>
      <c r="BI201" s="110">
        <f t="shared" si="43"/>
        <v>0</v>
      </c>
      <c r="BJ201" s="14" t="s">
        <v>80</v>
      </c>
      <c r="BK201" s="110">
        <f t="shared" si="44"/>
        <v>0</v>
      </c>
      <c r="BL201" s="14" t="s">
        <v>247</v>
      </c>
      <c r="BM201" s="14" t="s">
        <v>365</v>
      </c>
    </row>
    <row r="202" spans="2:65" s="1" customFormat="1" ht="22.5" customHeight="1" x14ac:dyDescent="0.3">
      <c r="B202" s="132"/>
      <c r="C202" s="168" t="s">
        <v>367</v>
      </c>
      <c r="D202" s="168" t="s">
        <v>250</v>
      </c>
      <c r="E202" s="169"/>
      <c r="F202" s="251" t="s">
        <v>1178</v>
      </c>
      <c r="G202" s="252"/>
      <c r="H202" s="252"/>
      <c r="I202" s="252"/>
      <c r="J202" s="170" t="s">
        <v>297</v>
      </c>
      <c r="K202" s="171">
        <v>2</v>
      </c>
      <c r="L202" s="253">
        <v>0</v>
      </c>
      <c r="M202" s="252"/>
      <c r="N202" s="254">
        <f t="shared" si="35"/>
        <v>0</v>
      </c>
      <c r="O202" s="247"/>
      <c r="P202" s="247"/>
      <c r="Q202" s="247"/>
      <c r="R202" s="134"/>
      <c r="T202" s="165" t="s">
        <v>3</v>
      </c>
      <c r="U202" s="40" t="s">
        <v>36</v>
      </c>
      <c r="V202" s="32"/>
      <c r="W202" s="166">
        <f t="shared" si="36"/>
        <v>0</v>
      </c>
      <c r="X202" s="166">
        <v>0.01</v>
      </c>
      <c r="Y202" s="166">
        <f t="shared" si="37"/>
        <v>0.02</v>
      </c>
      <c r="Z202" s="166">
        <v>0</v>
      </c>
      <c r="AA202" s="167">
        <f t="shared" si="38"/>
        <v>0</v>
      </c>
      <c r="AR202" s="14" t="s">
        <v>284</v>
      </c>
      <c r="AT202" s="14" t="s">
        <v>250</v>
      </c>
      <c r="AU202" s="14" t="s">
        <v>80</v>
      </c>
      <c r="AY202" s="14" t="s">
        <v>216</v>
      </c>
      <c r="BE202" s="110">
        <f t="shared" si="39"/>
        <v>0</v>
      </c>
      <c r="BF202" s="110">
        <f t="shared" si="40"/>
        <v>0</v>
      </c>
      <c r="BG202" s="110">
        <f t="shared" si="41"/>
        <v>0</v>
      </c>
      <c r="BH202" s="110">
        <f t="shared" si="42"/>
        <v>0</v>
      </c>
      <c r="BI202" s="110">
        <f t="shared" si="43"/>
        <v>0</v>
      </c>
      <c r="BJ202" s="14" t="s">
        <v>80</v>
      </c>
      <c r="BK202" s="110">
        <f t="shared" si="44"/>
        <v>0</v>
      </c>
      <c r="BL202" s="14" t="s">
        <v>247</v>
      </c>
      <c r="BM202" s="14" t="s">
        <v>367</v>
      </c>
    </row>
    <row r="203" spans="2:65" s="1" customFormat="1" ht="22.5" customHeight="1" x14ac:dyDescent="0.3">
      <c r="B203" s="132"/>
      <c r="C203" s="161" t="s">
        <v>370</v>
      </c>
      <c r="D203" s="161" t="s">
        <v>217</v>
      </c>
      <c r="E203" s="162"/>
      <c r="F203" s="246" t="s">
        <v>1179</v>
      </c>
      <c r="G203" s="247"/>
      <c r="H203" s="247"/>
      <c r="I203" s="247"/>
      <c r="J203" s="163" t="s">
        <v>1165</v>
      </c>
      <c r="K203" s="164">
        <v>3</v>
      </c>
      <c r="L203" s="233">
        <v>0</v>
      </c>
      <c r="M203" s="247"/>
      <c r="N203" s="248">
        <f t="shared" si="35"/>
        <v>0</v>
      </c>
      <c r="O203" s="247"/>
      <c r="P203" s="247"/>
      <c r="Q203" s="247"/>
      <c r="R203" s="134"/>
      <c r="T203" s="165" t="s">
        <v>3</v>
      </c>
      <c r="U203" s="40" t="s">
        <v>36</v>
      </c>
      <c r="V203" s="32"/>
      <c r="W203" s="166">
        <f t="shared" si="36"/>
        <v>0</v>
      </c>
      <c r="X203" s="166">
        <v>1.06333333333333E-3</v>
      </c>
      <c r="Y203" s="166">
        <f t="shared" si="37"/>
        <v>3.1899999999999897E-3</v>
      </c>
      <c r="Z203" s="166">
        <v>0</v>
      </c>
      <c r="AA203" s="167">
        <f t="shared" si="38"/>
        <v>0</v>
      </c>
      <c r="AR203" s="14" t="s">
        <v>247</v>
      </c>
      <c r="AT203" s="14" t="s">
        <v>217</v>
      </c>
      <c r="AU203" s="14" t="s">
        <v>80</v>
      </c>
      <c r="AY203" s="14" t="s">
        <v>216</v>
      </c>
      <c r="BE203" s="110">
        <f t="shared" si="39"/>
        <v>0</v>
      </c>
      <c r="BF203" s="110">
        <f t="shared" si="40"/>
        <v>0</v>
      </c>
      <c r="BG203" s="110">
        <f t="shared" si="41"/>
        <v>0</v>
      </c>
      <c r="BH203" s="110">
        <f t="shared" si="42"/>
        <v>0</v>
      </c>
      <c r="BI203" s="110">
        <f t="shared" si="43"/>
        <v>0</v>
      </c>
      <c r="BJ203" s="14" t="s">
        <v>80</v>
      </c>
      <c r="BK203" s="110">
        <f t="shared" si="44"/>
        <v>0</v>
      </c>
      <c r="BL203" s="14" t="s">
        <v>247</v>
      </c>
      <c r="BM203" s="14" t="s">
        <v>370</v>
      </c>
    </row>
    <row r="204" spans="2:65" s="1" customFormat="1" ht="22.5" customHeight="1" x14ac:dyDescent="0.3">
      <c r="B204" s="132"/>
      <c r="C204" s="168" t="s">
        <v>372</v>
      </c>
      <c r="D204" s="168" t="s">
        <v>250</v>
      </c>
      <c r="E204" s="169"/>
      <c r="F204" s="251" t="s">
        <v>1180</v>
      </c>
      <c r="G204" s="252"/>
      <c r="H204" s="252"/>
      <c r="I204" s="252"/>
      <c r="J204" s="170" t="s">
        <v>297</v>
      </c>
      <c r="K204" s="171">
        <v>2</v>
      </c>
      <c r="L204" s="253">
        <v>0</v>
      </c>
      <c r="M204" s="252"/>
      <c r="N204" s="254">
        <f t="shared" si="35"/>
        <v>0</v>
      </c>
      <c r="O204" s="247"/>
      <c r="P204" s="247"/>
      <c r="Q204" s="247"/>
      <c r="R204" s="134"/>
      <c r="T204" s="165" t="s">
        <v>3</v>
      </c>
      <c r="U204" s="40" t="s">
        <v>36</v>
      </c>
      <c r="V204" s="32"/>
      <c r="W204" s="166">
        <f t="shared" si="36"/>
        <v>0</v>
      </c>
      <c r="X204" s="166">
        <v>0</v>
      </c>
      <c r="Y204" s="166">
        <f t="shared" si="37"/>
        <v>0</v>
      </c>
      <c r="Z204" s="166">
        <v>0</v>
      </c>
      <c r="AA204" s="167">
        <f t="shared" si="38"/>
        <v>0</v>
      </c>
      <c r="AR204" s="14" t="s">
        <v>284</v>
      </c>
      <c r="AT204" s="14" t="s">
        <v>250</v>
      </c>
      <c r="AU204" s="14" t="s">
        <v>80</v>
      </c>
      <c r="AY204" s="14" t="s">
        <v>216</v>
      </c>
      <c r="BE204" s="110">
        <f t="shared" si="39"/>
        <v>0</v>
      </c>
      <c r="BF204" s="110">
        <f t="shared" si="40"/>
        <v>0</v>
      </c>
      <c r="BG204" s="110">
        <f t="shared" si="41"/>
        <v>0</v>
      </c>
      <c r="BH204" s="110">
        <f t="shared" si="42"/>
        <v>0</v>
      </c>
      <c r="BI204" s="110">
        <f t="shared" si="43"/>
        <v>0</v>
      </c>
      <c r="BJ204" s="14" t="s">
        <v>80</v>
      </c>
      <c r="BK204" s="110">
        <f t="shared" si="44"/>
        <v>0</v>
      </c>
      <c r="BL204" s="14" t="s">
        <v>247</v>
      </c>
      <c r="BM204" s="14" t="s">
        <v>372</v>
      </c>
    </row>
    <row r="205" spans="2:65" s="1" customFormat="1" ht="31.5" customHeight="1" x14ac:dyDescent="0.3">
      <c r="B205" s="132"/>
      <c r="C205" s="168" t="s">
        <v>374</v>
      </c>
      <c r="D205" s="168" t="s">
        <v>250</v>
      </c>
      <c r="E205" s="169"/>
      <c r="F205" s="251" t="s">
        <v>1181</v>
      </c>
      <c r="G205" s="252"/>
      <c r="H205" s="252"/>
      <c r="I205" s="252"/>
      <c r="J205" s="170" t="s">
        <v>297</v>
      </c>
      <c r="K205" s="171">
        <v>1</v>
      </c>
      <c r="L205" s="253">
        <v>0</v>
      </c>
      <c r="M205" s="252"/>
      <c r="N205" s="254">
        <f t="shared" si="35"/>
        <v>0</v>
      </c>
      <c r="O205" s="247"/>
      <c r="P205" s="247"/>
      <c r="Q205" s="247"/>
      <c r="R205" s="134"/>
      <c r="T205" s="165" t="s">
        <v>3</v>
      </c>
      <c r="U205" s="40" t="s">
        <v>36</v>
      </c>
      <c r="V205" s="32"/>
      <c r="W205" s="166">
        <f t="shared" si="36"/>
        <v>0</v>
      </c>
      <c r="X205" s="166">
        <v>0</v>
      </c>
      <c r="Y205" s="166">
        <f t="shared" si="37"/>
        <v>0</v>
      </c>
      <c r="Z205" s="166">
        <v>0</v>
      </c>
      <c r="AA205" s="167">
        <f t="shared" si="38"/>
        <v>0</v>
      </c>
      <c r="AR205" s="14" t="s">
        <v>284</v>
      </c>
      <c r="AT205" s="14" t="s">
        <v>250</v>
      </c>
      <c r="AU205" s="14" t="s">
        <v>80</v>
      </c>
      <c r="AY205" s="14" t="s">
        <v>216</v>
      </c>
      <c r="BE205" s="110">
        <f t="shared" si="39"/>
        <v>0</v>
      </c>
      <c r="BF205" s="110">
        <f t="shared" si="40"/>
        <v>0</v>
      </c>
      <c r="BG205" s="110">
        <f t="shared" si="41"/>
        <v>0</v>
      </c>
      <c r="BH205" s="110">
        <f t="shared" si="42"/>
        <v>0</v>
      </c>
      <c r="BI205" s="110">
        <f t="shared" si="43"/>
        <v>0</v>
      </c>
      <c r="BJ205" s="14" t="s">
        <v>80</v>
      </c>
      <c r="BK205" s="110">
        <f t="shared" si="44"/>
        <v>0</v>
      </c>
      <c r="BL205" s="14" t="s">
        <v>247</v>
      </c>
      <c r="BM205" s="14" t="s">
        <v>374</v>
      </c>
    </row>
    <row r="206" spans="2:65" s="1" customFormat="1" ht="31.5" customHeight="1" x14ac:dyDescent="0.3">
      <c r="B206" s="132"/>
      <c r="C206" s="161" t="s">
        <v>376</v>
      </c>
      <c r="D206" s="161" t="s">
        <v>217</v>
      </c>
      <c r="E206" s="162"/>
      <c r="F206" s="246" t="s">
        <v>1182</v>
      </c>
      <c r="G206" s="247"/>
      <c r="H206" s="247"/>
      <c r="I206" s="247"/>
      <c r="J206" s="163" t="s">
        <v>1165</v>
      </c>
      <c r="K206" s="164">
        <v>6</v>
      </c>
      <c r="L206" s="233">
        <v>0</v>
      </c>
      <c r="M206" s="247"/>
      <c r="N206" s="248">
        <f t="shared" si="35"/>
        <v>0</v>
      </c>
      <c r="O206" s="247"/>
      <c r="P206" s="247"/>
      <c r="Q206" s="247"/>
      <c r="R206" s="134"/>
      <c r="T206" s="165" t="s">
        <v>3</v>
      </c>
      <c r="U206" s="40" t="s">
        <v>36</v>
      </c>
      <c r="V206" s="32"/>
      <c r="W206" s="166">
        <f t="shared" si="36"/>
        <v>0</v>
      </c>
      <c r="X206" s="166">
        <v>2.7999999999999998E-4</v>
      </c>
      <c r="Y206" s="166">
        <f t="shared" si="37"/>
        <v>1.6799999999999999E-3</v>
      </c>
      <c r="Z206" s="166">
        <v>0</v>
      </c>
      <c r="AA206" s="167">
        <f t="shared" si="38"/>
        <v>0</v>
      </c>
      <c r="AR206" s="14" t="s">
        <v>247</v>
      </c>
      <c r="AT206" s="14" t="s">
        <v>217</v>
      </c>
      <c r="AU206" s="14" t="s">
        <v>80</v>
      </c>
      <c r="AY206" s="14" t="s">
        <v>216</v>
      </c>
      <c r="BE206" s="110">
        <f t="shared" si="39"/>
        <v>0</v>
      </c>
      <c r="BF206" s="110">
        <f t="shared" si="40"/>
        <v>0</v>
      </c>
      <c r="BG206" s="110">
        <f t="shared" si="41"/>
        <v>0</v>
      </c>
      <c r="BH206" s="110">
        <f t="shared" si="42"/>
        <v>0</v>
      </c>
      <c r="BI206" s="110">
        <f t="shared" si="43"/>
        <v>0</v>
      </c>
      <c r="BJ206" s="14" t="s">
        <v>80</v>
      </c>
      <c r="BK206" s="110">
        <f t="shared" si="44"/>
        <v>0</v>
      </c>
      <c r="BL206" s="14" t="s">
        <v>247</v>
      </c>
      <c r="BM206" s="14" t="s">
        <v>376</v>
      </c>
    </row>
    <row r="207" spans="2:65" s="1" customFormat="1" ht="22.5" customHeight="1" x14ac:dyDescent="0.3">
      <c r="B207" s="132"/>
      <c r="C207" s="168" t="s">
        <v>378</v>
      </c>
      <c r="D207" s="168" t="s">
        <v>250</v>
      </c>
      <c r="E207" s="169"/>
      <c r="F207" s="251" t="s">
        <v>1183</v>
      </c>
      <c r="G207" s="252"/>
      <c r="H207" s="252"/>
      <c r="I207" s="252"/>
      <c r="J207" s="170" t="s">
        <v>297</v>
      </c>
      <c r="K207" s="171">
        <v>6</v>
      </c>
      <c r="L207" s="253">
        <v>0</v>
      </c>
      <c r="M207" s="252"/>
      <c r="N207" s="254">
        <f t="shared" si="35"/>
        <v>0</v>
      </c>
      <c r="O207" s="247"/>
      <c r="P207" s="247"/>
      <c r="Q207" s="247"/>
      <c r="R207" s="134"/>
      <c r="T207" s="165" t="s">
        <v>3</v>
      </c>
      <c r="U207" s="40" t="s">
        <v>36</v>
      </c>
      <c r="V207" s="32"/>
      <c r="W207" s="166">
        <f t="shared" si="36"/>
        <v>0</v>
      </c>
      <c r="X207" s="166">
        <v>0</v>
      </c>
      <c r="Y207" s="166">
        <f t="shared" si="37"/>
        <v>0</v>
      </c>
      <c r="Z207" s="166">
        <v>0</v>
      </c>
      <c r="AA207" s="167">
        <f t="shared" si="38"/>
        <v>0</v>
      </c>
      <c r="AR207" s="14" t="s">
        <v>284</v>
      </c>
      <c r="AT207" s="14" t="s">
        <v>250</v>
      </c>
      <c r="AU207" s="14" t="s">
        <v>80</v>
      </c>
      <c r="AY207" s="14" t="s">
        <v>216</v>
      </c>
      <c r="BE207" s="110">
        <f t="shared" si="39"/>
        <v>0</v>
      </c>
      <c r="BF207" s="110">
        <f t="shared" si="40"/>
        <v>0</v>
      </c>
      <c r="BG207" s="110">
        <f t="shared" si="41"/>
        <v>0</v>
      </c>
      <c r="BH207" s="110">
        <f t="shared" si="42"/>
        <v>0</v>
      </c>
      <c r="BI207" s="110">
        <f t="shared" si="43"/>
        <v>0</v>
      </c>
      <c r="BJ207" s="14" t="s">
        <v>80</v>
      </c>
      <c r="BK207" s="110">
        <f t="shared" si="44"/>
        <v>0</v>
      </c>
      <c r="BL207" s="14" t="s">
        <v>247</v>
      </c>
      <c r="BM207" s="14" t="s">
        <v>378</v>
      </c>
    </row>
    <row r="208" spans="2:65" s="1" customFormat="1" ht="22.5" customHeight="1" x14ac:dyDescent="0.3">
      <c r="B208" s="132"/>
      <c r="C208" s="161" t="s">
        <v>380</v>
      </c>
      <c r="D208" s="161" t="s">
        <v>217</v>
      </c>
      <c r="E208" s="162"/>
      <c r="F208" s="246" t="s">
        <v>1184</v>
      </c>
      <c r="G208" s="247"/>
      <c r="H208" s="247"/>
      <c r="I208" s="247"/>
      <c r="J208" s="163" t="s">
        <v>1165</v>
      </c>
      <c r="K208" s="164">
        <v>12</v>
      </c>
      <c r="L208" s="233">
        <v>0</v>
      </c>
      <c r="M208" s="247"/>
      <c r="N208" s="248">
        <f t="shared" si="35"/>
        <v>0</v>
      </c>
      <c r="O208" s="247"/>
      <c r="P208" s="247"/>
      <c r="Q208" s="247"/>
      <c r="R208" s="134"/>
      <c r="T208" s="165" t="s">
        <v>3</v>
      </c>
      <c r="U208" s="40" t="s">
        <v>36</v>
      </c>
      <c r="V208" s="32"/>
      <c r="W208" s="166">
        <f t="shared" si="36"/>
        <v>0</v>
      </c>
      <c r="X208" s="166">
        <v>2.7999999999999998E-4</v>
      </c>
      <c r="Y208" s="166">
        <f t="shared" si="37"/>
        <v>3.3599999999999997E-3</v>
      </c>
      <c r="Z208" s="166">
        <v>0</v>
      </c>
      <c r="AA208" s="167">
        <f t="shared" si="38"/>
        <v>0</v>
      </c>
      <c r="AR208" s="14" t="s">
        <v>247</v>
      </c>
      <c r="AT208" s="14" t="s">
        <v>217</v>
      </c>
      <c r="AU208" s="14" t="s">
        <v>80</v>
      </c>
      <c r="AY208" s="14" t="s">
        <v>216</v>
      </c>
      <c r="BE208" s="110">
        <f t="shared" si="39"/>
        <v>0</v>
      </c>
      <c r="BF208" s="110">
        <f t="shared" si="40"/>
        <v>0</v>
      </c>
      <c r="BG208" s="110">
        <f t="shared" si="41"/>
        <v>0</v>
      </c>
      <c r="BH208" s="110">
        <f t="shared" si="42"/>
        <v>0</v>
      </c>
      <c r="BI208" s="110">
        <f t="shared" si="43"/>
        <v>0</v>
      </c>
      <c r="BJ208" s="14" t="s">
        <v>80</v>
      </c>
      <c r="BK208" s="110">
        <f t="shared" si="44"/>
        <v>0</v>
      </c>
      <c r="BL208" s="14" t="s">
        <v>247</v>
      </c>
      <c r="BM208" s="14" t="s">
        <v>380</v>
      </c>
    </row>
    <row r="209" spans="2:65" s="1" customFormat="1" ht="22.5" customHeight="1" x14ac:dyDescent="0.3">
      <c r="B209" s="132"/>
      <c r="C209" s="168" t="s">
        <v>382</v>
      </c>
      <c r="D209" s="168" t="s">
        <v>250</v>
      </c>
      <c r="E209" s="169"/>
      <c r="F209" s="251" t="s">
        <v>1185</v>
      </c>
      <c r="G209" s="252"/>
      <c r="H209" s="252"/>
      <c r="I209" s="252"/>
      <c r="J209" s="170" t="s">
        <v>297</v>
      </c>
      <c r="K209" s="171">
        <v>12</v>
      </c>
      <c r="L209" s="253">
        <v>0</v>
      </c>
      <c r="M209" s="252"/>
      <c r="N209" s="254">
        <f t="shared" si="35"/>
        <v>0</v>
      </c>
      <c r="O209" s="247"/>
      <c r="P209" s="247"/>
      <c r="Q209" s="247"/>
      <c r="R209" s="134"/>
      <c r="T209" s="165" t="s">
        <v>3</v>
      </c>
      <c r="U209" s="40" t="s">
        <v>36</v>
      </c>
      <c r="V209" s="32"/>
      <c r="W209" s="166">
        <f t="shared" si="36"/>
        <v>0</v>
      </c>
      <c r="X209" s="166">
        <v>0</v>
      </c>
      <c r="Y209" s="166">
        <f t="shared" si="37"/>
        <v>0</v>
      </c>
      <c r="Z209" s="166">
        <v>0</v>
      </c>
      <c r="AA209" s="167">
        <f t="shared" si="38"/>
        <v>0</v>
      </c>
      <c r="AR209" s="14" t="s">
        <v>284</v>
      </c>
      <c r="AT209" s="14" t="s">
        <v>250</v>
      </c>
      <c r="AU209" s="14" t="s">
        <v>80</v>
      </c>
      <c r="AY209" s="14" t="s">
        <v>216</v>
      </c>
      <c r="BE209" s="110">
        <f t="shared" si="39"/>
        <v>0</v>
      </c>
      <c r="BF209" s="110">
        <f t="shared" si="40"/>
        <v>0</v>
      </c>
      <c r="BG209" s="110">
        <f t="shared" si="41"/>
        <v>0</v>
      </c>
      <c r="BH209" s="110">
        <f t="shared" si="42"/>
        <v>0</v>
      </c>
      <c r="BI209" s="110">
        <f t="shared" si="43"/>
        <v>0</v>
      </c>
      <c r="BJ209" s="14" t="s">
        <v>80</v>
      </c>
      <c r="BK209" s="110">
        <f t="shared" si="44"/>
        <v>0</v>
      </c>
      <c r="BL209" s="14" t="s">
        <v>247</v>
      </c>
      <c r="BM209" s="14" t="s">
        <v>382</v>
      </c>
    </row>
    <row r="210" spans="2:65" s="1" customFormat="1" ht="31.5" customHeight="1" x14ac:dyDescent="0.3">
      <c r="B210" s="132"/>
      <c r="C210" s="161" t="s">
        <v>384</v>
      </c>
      <c r="D210" s="161" t="s">
        <v>217</v>
      </c>
      <c r="E210" s="162"/>
      <c r="F210" s="246" t="s">
        <v>1186</v>
      </c>
      <c r="G210" s="247"/>
      <c r="H210" s="247"/>
      <c r="I210" s="247"/>
      <c r="J210" s="163" t="s">
        <v>297</v>
      </c>
      <c r="K210" s="164">
        <v>2</v>
      </c>
      <c r="L210" s="233">
        <v>0</v>
      </c>
      <c r="M210" s="247"/>
      <c r="N210" s="248">
        <f t="shared" si="35"/>
        <v>0</v>
      </c>
      <c r="O210" s="247"/>
      <c r="P210" s="247"/>
      <c r="Q210" s="247"/>
      <c r="R210" s="134"/>
      <c r="T210" s="165" t="s">
        <v>3</v>
      </c>
      <c r="U210" s="40" t="s">
        <v>36</v>
      </c>
      <c r="V210" s="32"/>
      <c r="W210" s="166">
        <f t="shared" si="36"/>
        <v>0</v>
      </c>
      <c r="X210" s="166">
        <v>1.2E-4</v>
      </c>
      <c r="Y210" s="166">
        <f t="shared" si="37"/>
        <v>2.4000000000000001E-4</v>
      </c>
      <c r="Z210" s="166">
        <v>0</v>
      </c>
      <c r="AA210" s="167">
        <f t="shared" si="38"/>
        <v>0</v>
      </c>
      <c r="AR210" s="14" t="s">
        <v>247</v>
      </c>
      <c r="AT210" s="14" t="s">
        <v>217</v>
      </c>
      <c r="AU210" s="14" t="s">
        <v>80</v>
      </c>
      <c r="AY210" s="14" t="s">
        <v>216</v>
      </c>
      <c r="BE210" s="110">
        <f t="shared" si="39"/>
        <v>0</v>
      </c>
      <c r="BF210" s="110">
        <f t="shared" si="40"/>
        <v>0</v>
      </c>
      <c r="BG210" s="110">
        <f t="shared" si="41"/>
        <v>0</v>
      </c>
      <c r="BH210" s="110">
        <f t="shared" si="42"/>
        <v>0</v>
      </c>
      <c r="BI210" s="110">
        <f t="shared" si="43"/>
        <v>0</v>
      </c>
      <c r="BJ210" s="14" t="s">
        <v>80</v>
      </c>
      <c r="BK210" s="110">
        <f t="shared" si="44"/>
        <v>0</v>
      </c>
      <c r="BL210" s="14" t="s">
        <v>247</v>
      </c>
      <c r="BM210" s="14" t="s">
        <v>384</v>
      </c>
    </row>
    <row r="211" spans="2:65" s="1" customFormat="1" ht="31.5" customHeight="1" x14ac:dyDescent="0.3">
      <c r="B211" s="132"/>
      <c r="C211" s="168" t="s">
        <v>386</v>
      </c>
      <c r="D211" s="168" t="s">
        <v>250</v>
      </c>
      <c r="E211" s="169"/>
      <c r="F211" s="251" t="s">
        <v>1187</v>
      </c>
      <c r="G211" s="252"/>
      <c r="H211" s="252"/>
      <c r="I211" s="252"/>
      <c r="J211" s="170" t="s">
        <v>297</v>
      </c>
      <c r="K211" s="171">
        <v>2</v>
      </c>
      <c r="L211" s="253">
        <v>0</v>
      </c>
      <c r="M211" s="252"/>
      <c r="N211" s="254">
        <f t="shared" si="35"/>
        <v>0</v>
      </c>
      <c r="O211" s="247"/>
      <c r="P211" s="247"/>
      <c r="Q211" s="247"/>
      <c r="R211" s="134"/>
      <c r="T211" s="165" t="s">
        <v>3</v>
      </c>
      <c r="U211" s="40" t="s">
        <v>36</v>
      </c>
      <c r="V211" s="32"/>
      <c r="W211" s="166">
        <f t="shared" si="36"/>
        <v>0</v>
      </c>
      <c r="X211" s="166">
        <v>0</v>
      </c>
      <c r="Y211" s="166">
        <f t="shared" si="37"/>
        <v>0</v>
      </c>
      <c r="Z211" s="166">
        <v>0</v>
      </c>
      <c r="AA211" s="167">
        <f t="shared" si="38"/>
        <v>0</v>
      </c>
      <c r="AR211" s="14" t="s">
        <v>284</v>
      </c>
      <c r="AT211" s="14" t="s">
        <v>250</v>
      </c>
      <c r="AU211" s="14" t="s">
        <v>80</v>
      </c>
      <c r="AY211" s="14" t="s">
        <v>216</v>
      </c>
      <c r="BE211" s="110">
        <f t="shared" si="39"/>
        <v>0</v>
      </c>
      <c r="BF211" s="110">
        <f t="shared" si="40"/>
        <v>0</v>
      </c>
      <c r="BG211" s="110">
        <f t="shared" si="41"/>
        <v>0</v>
      </c>
      <c r="BH211" s="110">
        <f t="shared" si="42"/>
        <v>0</v>
      </c>
      <c r="BI211" s="110">
        <f t="shared" si="43"/>
        <v>0</v>
      </c>
      <c r="BJ211" s="14" t="s">
        <v>80</v>
      </c>
      <c r="BK211" s="110">
        <f t="shared" si="44"/>
        <v>0</v>
      </c>
      <c r="BL211" s="14" t="s">
        <v>247</v>
      </c>
      <c r="BM211" s="14" t="s">
        <v>386</v>
      </c>
    </row>
    <row r="212" spans="2:65" s="1" customFormat="1" ht="31.5" customHeight="1" x14ac:dyDescent="0.3">
      <c r="B212" s="132"/>
      <c r="C212" s="161" t="s">
        <v>388</v>
      </c>
      <c r="D212" s="161" t="s">
        <v>217</v>
      </c>
      <c r="E212" s="162"/>
      <c r="F212" s="246" t="s">
        <v>1188</v>
      </c>
      <c r="G212" s="247"/>
      <c r="H212" s="247"/>
      <c r="I212" s="247"/>
      <c r="J212" s="163" t="s">
        <v>297</v>
      </c>
      <c r="K212" s="164">
        <v>7</v>
      </c>
      <c r="L212" s="233">
        <v>0</v>
      </c>
      <c r="M212" s="247"/>
      <c r="N212" s="248">
        <f t="shared" si="35"/>
        <v>0</v>
      </c>
      <c r="O212" s="247"/>
      <c r="P212" s="247"/>
      <c r="Q212" s="247"/>
      <c r="R212" s="134"/>
      <c r="T212" s="165" t="s">
        <v>3</v>
      </c>
      <c r="U212" s="40" t="s">
        <v>36</v>
      </c>
      <c r="V212" s="32"/>
      <c r="W212" s="166">
        <f t="shared" si="36"/>
        <v>0</v>
      </c>
      <c r="X212" s="166">
        <v>1E-4</v>
      </c>
      <c r="Y212" s="166">
        <f t="shared" si="37"/>
        <v>6.9999999999999999E-4</v>
      </c>
      <c r="Z212" s="166">
        <v>0</v>
      </c>
      <c r="AA212" s="167">
        <f t="shared" si="38"/>
        <v>0</v>
      </c>
      <c r="AR212" s="14" t="s">
        <v>247</v>
      </c>
      <c r="AT212" s="14" t="s">
        <v>217</v>
      </c>
      <c r="AU212" s="14" t="s">
        <v>80</v>
      </c>
      <c r="AY212" s="14" t="s">
        <v>216</v>
      </c>
      <c r="BE212" s="110">
        <f t="shared" si="39"/>
        <v>0</v>
      </c>
      <c r="BF212" s="110">
        <f t="shared" si="40"/>
        <v>0</v>
      </c>
      <c r="BG212" s="110">
        <f t="shared" si="41"/>
        <v>0</v>
      </c>
      <c r="BH212" s="110">
        <f t="shared" si="42"/>
        <v>0</v>
      </c>
      <c r="BI212" s="110">
        <f t="shared" si="43"/>
        <v>0</v>
      </c>
      <c r="BJ212" s="14" t="s">
        <v>80</v>
      </c>
      <c r="BK212" s="110">
        <f t="shared" si="44"/>
        <v>0</v>
      </c>
      <c r="BL212" s="14" t="s">
        <v>247</v>
      </c>
      <c r="BM212" s="14" t="s">
        <v>388</v>
      </c>
    </row>
    <row r="213" spans="2:65" s="1" customFormat="1" ht="22.5" customHeight="1" x14ac:dyDescent="0.3">
      <c r="B213" s="132"/>
      <c r="C213" s="168" t="s">
        <v>390</v>
      </c>
      <c r="D213" s="168" t="s">
        <v>250</v>
      </c>
      <c r="E213" s="169"/>
      <c r="F213" s="251" t="s">
        <v>1189</v>
      </c>
      <c r="G213" s="252"/>
      <c r="H213" s="252"/>
      <c r="I213" s="252"/>
      <c r="J213" s="170" t="s">
        <v>297</v>
      </c>
      <c r="K213" s="171">
        <v>7</v>
      </c>
      <c r="L213" s="253">
        <v>0</v>
      </c>
      <c r="M213" s="252"/>
      <c r="N213" s="254">
        <f t="shared" si="35"/>
        <v>0</v>
      </c>
      <c r="O213" s="247"/>
      <c r="P213" s="247"/>
      <c r="Q213" s="247"/>
      <c r="R213" s="134"/>
      <c r="T213" s="165" t="s">
        <v>3</v>
      </c>
      <c r="U213" s="40" t="s">
        <v>36</v>
      </c>
      <c r="V213" s="32"/>
      <c r="W213" s="166">
        <f t="shared" si="36"/>
        <v>0</v>
      </c>
      <c r="X213" s="166">
        <v>0</v>
      </c>
      <c r="Y213" s="166">
        <f t="shared" si="37"/>
        <v>0</v>
      </c>
      <c r="Z213" s="166">
        <v>0</v>
      </c>
      <c r="AA213" s="167">
        <f t="shared" si="38"/>
        <v>0</v>
      </c>
      <c r="AR213" s="14" t="s">
        <v>284</v>
      </c>
      <c r="AT213" s="14" t="s">
        <v>250</v>
      </c>
      <c r="AU213" s="14" t="s">
        <v>80</v>
      </c>
      <c r="AY213" s="14" t="s">
        <v>216</v>
      </c>
      <c r="BE213" s="110">
        <f t="shared" si="39"/>
        <v>0</v>
      </c>
      <c r="BF213" s="110">
        <f t="shared" si="40"/>
        <v>0</v>
      </c>
      <c r="BG213" s="110">
        <f t="shared" si="41"/>
        <v>0</v>
      </c>
      <c r="BH213" s="110">
        <f t="shared" si="42"/>
        <v>0</v>
      </c>
      <c r="BI213" s="110">
        <f t="shared" si="43"/>
        <v>0</v>
      </c>
      <c r="BJ213" s="14" t="s">
        <v>80</v>
      </c>
      <c r="BK213" s="110">
        <f t="shared" si="44"/>
        <v>0</v>
      </c>
      <c r="BL213" s="14" t="s">
        <v>247</v>
      </c>
      <c r="BM213" s="14" t="s">
        <v>390</v>
      </c>
    </row>
    <row r="214" spans="2:65" s="1" customFormat="1" ht="31.5" customHeight="1" x14ac:dyDescent="0.3">
      <c r="B214" s="132"/>
      <c r="C214" s="161" t="s">
        <v>392</v>
      </c>
      <c r="D214" s="161" t="s">
        <v>217</v>
      </c>
      <c r="E214" s="162"/>
      <c r="F214" s="246" t="s">
        <v>1190</v>
      </c>
      <c r="G214" s="247"/>
      <c r="H214" s="247"/>
      <c r="I214" s="247"/>
      <c r="J214" s="163" t="s">
        <v>297</v>
      </c>
      <c r="K214" s="164">
        <v>7</v>
      </c>
      <c r="L214" s="233">
        <v>0</v>
      </c>
      <c r="M214" s="247"/>
      <c r="N214" s="248">
        <f t="shared" si="35"/>
        <v>0</v>
      </c>
      <c r="O214" s="247"/>
      <c r="P214" s="247"/>
      <c r="Q214" s="247"/>
      <c r="R214" s="134"/>
      <c r="T214" s="165" t="s">
        <v>3</v>
      </c>
      <c r="U214" s="40" t="s">
        <v>36</v>
      </c>
      <c r="V214" s="32"/>
      <c r="W214" s="166">
        <f t="shared" si="36"/>
        <v>0</v>
      </c>
      <c r="X214" s="166">
        <v>1.14285714285714E-5</v>
      </c>
      <c r="Y214" s="166">
        <f t="shared" si="37"/>
        <v>7.9999999999999803E-5</v>
      </c>
      <c r="Z214" s="166">
        <v>0</v>
      </c>
      <c r="AA214" s="167">
        <f t="shared" si="38"/>
        <v>0</v>
      </c>
      <c r="AR214" s="14" t="s">
        <v>247</v>
      </c>
      <c r="AT214" s="14" t="s">
        <v>217</v>
      </c>
      <c r="AU214" s="14" t="s">
        <v>80</v>
      </c>
      <c r="AY214" s="14" t="s">
        <v>216</v>
      </c>
      <c r="BE214" s="110">
        <f t="shared" si="39"/>
        <v>0</v>
      </c>
      <c r="BF214" s="110">
        <f t="shared" si="40"/>
        <v>0</v>
      </c>
      <c r="BG214" s="110">
        <f t="shared" si="41"/>
        <v>0</v>
      </c>
      <c r="BH214" s="110">
        <f t="shared" si="42"/>
        <v>0</v>
      </c>
      <c r="BI214" s="110">
        <f t="shared" si="43"/>
        <v>0</v>
      </c>
      <c r="BJ214" s="14" t="s">
        <v>80</v>
      </c>
      <c r="BK214" s="110">
        <f t="shared" si="44"/>
        <v>0</v>
      </c>
      <c r="BL214" s="14" t="s">
        <v>247</v>
      </c>
      <c r="BM214" s="14" t="s">
        <v>392</v>
      </c>
    </row>
    <row r="215" spans="2:65" s="1" customFormat="1" ht="31.5" customHeight="1" x14ac:dyDescent="0.3">
      <c r="B215" s="132"/>
      <c r="C215" s="168" t="s">
        <v>394</v>
      </c>
      <c r="D215" s="168" t="s">
        <v>250</v>
      </c>
      <c r="E215" s="169"/>
      <c r="F215" s="251" t="s">
        <v>1191</v>
      </c>
      <c r="G215" s="252"/>
      <c r="H215" s="252"/>
      <c r="I215" s="252"/>
      <c r="J215" s="170" t="s">
        <v>297</v>
      </c>
      <c r="K215" s="171">
        <v>7</v>
      </c>
      <c r="L215" s="253">
        <v>0</v>
      </c>
      <c r="M215" s="252"/>
      <c r="N215" s="254">
        <f t="shared" si="35"/>
        <v>0</v>
      </c>
      <c r="O215" s="247"/>
      <c r="P215" s="247"/>
      <c r="Q215" s="247"/>
      <c r="R215" s="134"/>
      <c r="T215" s="165" t="s">
        <v>3</v>
      </c>
      <c r="U215" s="40" t="s">
        <v>36</v>
      </c>
      <c r="V215" s="32"/>
      <c r="W215" s="166">
        <f t="shared" si="36"/>
        <v>0</v>
      </c>
      <c r="X215" s="166">
        <v>0</v>
      </c>
      <c r="Y215" s="166">
        <f t="shared" si="37"/>
        <v>0</v>
      </c>
      <c r="Z215" s="166">
        <v>0</v>
      </c>
      <c r="AA215" s="167">
        <f t="shared" si="38"/>
        <v>0</v>
      </c>
      <c r="AR215" s="14" t="s">
        <v>284</v>
      </c>
      <c r="AT215" s="14" t="s">
        <v>250</v>
      </c>
      <c r="AU215" s="14" t="s">
        <v>80</v>
      </c>
      <c r="AY215" s="14" t="s">
        <v>216</v>
      </c>
      <c r="BE215" s="110">
        <f t="shared" si="39"/>
        <v>0</v>
      </c>
      <c r="BF215" s="110">
        <f t="shared" si="40"/>
        <v>0</v>
      </c>
      <c r="BG215" s="110">
        <f t="shared" si="41"/>
        <v>0</v>
      </c>
      <c r="BH215" s="110">
        <f t="shared" si="42"/>
        <v>0</v>
      </c>
      <c r="BI215" s="110">
        <f t="shared" si="43"/>
        <v>0</v>
      </c>
      <c r="BJ215" s="14" t="s">
        <v>80</v>
      </c>
      <c r="BK215" s="110">
        <f t="shared" si="44"/>
        <v>0</v>
      </c>
      <c r="BL215" s="14" t="s">
        <v>247</v>
      </c>
      <c r="BM215" s="14" t="s">
        <v>394</v>
      </c>
    </row>
    <row r="216" spans="2:65" s="1" customFormat="1" ht="22.5" customHeight="1" x14ac:dyDescent="0.3">
      <c r="B216" s="132"/>
      <c r="C216" s="161" t="s">
        <v>396</v>
      </c>
      <c r="D216" s="161" t="s">
        <v>217</v>
      </c>
      <c r="E216" s="162"/>
      <c r="F216" s="246" t="s">
        <v>1192</v>
      </c>
      <c r="G216" s="247"/>
      <c r="H216" s="247"/>
      <c r="I216" s="247"/>
      <c r="J216" s="163" t="s">
        <v>297</v>
      </c>
      <c r="K216" s="164">
        <v>6</v>
      </c>
      <c r="L216" s="233">
        <v>0</v>
      </c>
      <c r="M216" s="247"/>
      <c r="N216" s="248">
        <f t="shared" si="35"/>
        <v>0</v>
      </c>
      <c r="O216" s="247"/>
      <c r="P216" s="247"/>
      <c r="Q216" s="247"/>
      <c r="R216" s="134"/>
      <c r="T216" s="165" t="s">
        <v>3</v>
      </c>
      <c r="U216" s="40" t="s">
        <v>36</v>
      </c>
      <c r="V216" s="32"/>
      <c r="W216" s="166">
        <f t="shared" si="36"/>
        <v>0</v>
      </c>
      <c r="X216" s="166">
        <v>0</v>
      </c>
      <c r="Y216" s="166">
        <f t="shared" si="37"/>
        <v>0</v>
      </c>
      <c r="Z216" s="166">
        <v>0</v>
      </c>
      <c r="AA216" s="167">
        <f t="shared" si="38"/>
        <v>0</v>
      </c>
      <c r="AR216" s="14" t="s">
        <v>247</v>
      </c>
      <c r="AT216" s="14" t="s">
        <v>217</v>
      </c>
      <c r="AU216" s="14" t="s">
        <v>80</v>
      </c>
      <c r="AY216" s="14" t="s">
        <v>216</v>
      </c>
      <c r="BE216" s="110">
        <f t="shared" si="39"/>
        <v>0</v>
      </c>
      <c r="BF216" s="110">
        <f t="shared" si="40"/>
        <v>0</v>
      </c>
      <c r="BG216" s="110">
        <f t="shared" si="41"/>
        <v>0</v>
      </c>
      <c r="BH216" s="110">
        <f t="shared" si="42"/>
        <v>0</v>
      </c>
      <c r="BI216" s="110">
        <f t="shared" si="43"/>
        <v>0</v>
      </c>
      <c r="BJ216" s="14" t="s">
        <v>80</v>
      </c>
      <c r="BK216" s="110">
        <f t="shared" si="44"/>
        <v>0</v>
      </c>
      <c r="BL216" s="14" t="s">
        <v>247</v>
      </c>
      <c r="BM216" s="14" t="s">
        <v>396</v>
      </c>
    </row>
    <row r="217" spans="2:65" s="1" customFormat="1" ht="22.5" customHeight="1" x14ac:dyDescent="0.3">
      <c r="B217" s="132"/>
      <c r="C217" s="168" t="s">
        <v>398</v>
      </c>
      <c r="D217" s="168" t="s">
        <v>250</v>
      </c>
      <c r="E217" s="169"/>
      <c r="F217" s="251" t="s">
        <v>1193</v>
      </c>
      <c r="G217" s="252"/>
      <c r="H217" s="252"/>
      <c r="I217" s="252"/>
      <c r="J217" s="170" t="s">
        <v>297</v>
      </c>
      <c r="K217" s="171">
        <v>6</v>
      </c>
      <c r="L217" s="253">
        <v>0</v>
      </c>
      <c r="M217" s="252"/>
      <c r="N217" s="254">
        <f t="shared" si="35"/>
        <v>0</v>
      </c>
      <c r="O217" s="247"/>
      <c r="P217" s="247"/>
      <c r="Q217" s="247"/>
      <c r="R217" s="134"/>
      <c r="T217" s="165" t="s">
        <v>3</v>
      </c>
      <c r="U217" s="40" t="s">
        <v>36</v>
      </c>
      <c r="V217" s="32"/>
      <c r="W217" s="166">
        <f t="shared" si="36"/>
        <v>0</v>
      </c>
      <c r="X217" s="166">
        <v>1.0200000000000001E-3</v>
      </c>
      <c r="Y217" s="166">
        <f t="shared" si="37"/>
        <v>6.1200000000000004E-3</v>
      </c>
      <c r="Z217" s="166">
        <v>0</v>
      </c>
      <c r="AA217" s="167">
        <f t="shared" si="38"/>
        <v>0</v>
      </c>
      <c r="AR217" s="14" t="s">
        <v>284</v>
      </c>
      <c r="AT217" s="14" t="s">
        <v>250</v>
      </c>
      <c r="AU217" s="14" t="s">
        <v>80</v>
      </c>
      <c r="AY217" s="14" t="s">
        <v>216</v>
      </c>
      <c r="BE217" s="110">
        <f t="shared" si="39"/>
        <v>0</v>
      </c>
      <c r="BF217" s="110">
        <f t="shared" si="40"/>
        <v>0</v>
      </c>
      <c r="BG217" s="110">
        <f t="shared" si="41"/>
        <v>0</v>
      </c>
      <c r="BH217" s="110">
        <f t="shared" si="42"/>
        <v>0</v>
      </c>
      <c r="BI217" s="110">
        <f t="shared" si="43"/>
        <v>0</v>
      </c>
      <c r="BJ217" s="14" t="s">
        <v>80</v>
      </c>
      <c r="BK217" s="110">
        <f t="shared" si="44"/>
        <v>0</v>
      </c>
      <c r="BL217" s="14" t="s">
        <v>247</v>
      </c>
      <c r="BM217" s="14" t="s">
        <v>398</v>
      </c>
    </row>
    <row r="218" spans="2:65" s="1" customFormat="1" ht="31.5" customHeight="1" x14ac:dyDescent="0.3">
      <c r="B218" s="132"/>
      <c r="C218" s="161" t="s">
        <v>400</v>
      </c>
      <c r="D218" s="161" t="s">
        <v>217</v>
      </c>
      <c r="E218" s="162"/>
      <c r="F218" s="246" t="s">
        <v>1194</v>
      </c>
      <c r="G218" s="247"/>
      <c r="H218" s="247"/>
      <c r="I218" s="247"/>
      <c r="J218" s="163" t="s">
        <v>245</v>
      </c>
      <c r="K218" s="164">
        <v>0.46899999999999997</v>
      </c>
      <c r="L218" s="233">
        <v>0</v>
      </c>
      <c r="M218" s="247"/>
      <c r="N218" s="248">
        <f t="shared" si="35"/>
        <v>0</v>
      </c>
      <c r="O218" s="247"/>
      <c r="P218" s="247"/>
      <c r="Q218" s="247"/>
      <c r="R218" s="134"/>
      <c r="T218" s="165" t="s">
        <v>3</v>
      </c>
      <c r="U218" s="40" t="s">
        <v>36</v>
      </c>
      <c r="V218" s="32"/>
      <c r="W218" s="166">
        <f t="shared" si="36"/>
        <v>0</v>
      </c>
      <c r="X218" s="166">
        <v>0</v>
      </c>
      <c r="Y218" s="166">
        <f t="shared" si="37"/>
        <v>0</v>
      </c>
      <c r="Z218" s="166">
        <v>0</v>
      </c>
      <c r="AA218" s="167">
        <f t="shared" si="38"/>
        <v>0</v>
      </c>
      <c r="AR218" s="14" t="s">
        <v>247</v>
      </c>
      <c r="AT218" s="14" t="s">
        <v>217</v>
      </c>
      <c r="AU218" s="14" t="s">
        <v>80</v>
      </c>
      <c r="AY218" s="14" t="s">
        <v>216</v>
      </c>
      <c r="BE218" s="110">
        <f t="shared" si="39"/>
        <v>0</v>
      </c>
      <c r="BF218" s="110">
        <f t="shared" si="40"/>
        <v>0</v>
      </c>
      <c r="BG218" s="110">
        <f t="shared" si="41"/>
        <v>0</v>
      </c>
      <c r="BH218" s="110">
        <f t="shared" si="42"/>
        <v>0</v>
      </c>
      <c r="BI218" s="110">
        <f t="shared" si="43"/>
        <v>0</v>
      </c>
      <c r="BJ218" s="14" t="s">
        <v>80</v>
      </c>
      <c r="BK218" s="110">
        <f t="shared" si="44"/>
        <v>0</v>
      </c>
      <c r="BL218" s="14" t="s">
        <v>247</v>
      </c>
      <c r="BM218" s="14" t="s">
        <v>400</v>
      </c>
    </row>
    <row r="219" spans="2:65" s="1" customFormat="1" ht="49.9" customHeight="1" x14ac:dyDescent="0.35">
      <c r="B219" s="31"/>
      <c r="C219" s="32"/>
      <c r="D219" s="152" t="s">
        <v>874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249">
        <f t="shared" ref="N219:N224" si="45">BK219</f>
        <v>0</v>
      </c>
      <c r="O219" s="250"/>
      <c r="P219" s="250"/>
      <c r="Q219" s="250"/>
      <c r="R219" s="33"/>
      <c r="T219" s="70"/>
      <c r="U219" s="32"/>
      <c r="V219" s="32"/>
      <c r="W219" s="32"/>
      <c r="X219" s="32"/>
      <c r="Y219" s="32"/>
      <c r="Z219" s="32"/>
      <c r="AA219" s="71"/>
      <c r="AT219" s="14" t="s">
        <v>68</v>
      </c>
      <c r="AU219" s="14" t="s">
        <v>69</v>
      </c>
      <c r="AY219" s="14" t="s">
        <v>875</v>
      </c>
      <c r="BK219" s="110">
        <f>SUM(BK220:BK224)</f>
        <v>0</v>
      </c>
    </row>
    <row r="220" spans="2:65" s="1" customFormat="1" ht="22.35" customHeight="1" x14ac:dyDescent="0.3">
      <c r="B220" s="31"/>
      <c r="C220" s="173" t="s">
        <v>3</v>
      </c>
      <c r="D220" s="173" t="s">
        <v>217</v>
      </c>
      <c r="E220" s="174"/>
      <c r="F220" s="231" t="s">
        <v>3</v>
      </c>
      <c r="G220" s="232"/>
      <c r="H220" s="232"/>
      <c r="I220" s="232"/>
      <c r="J220" s="175" t="s">
        <v>3</v>
      </c>
      <c r="K220" s="172"/>
      <c r="L220" s="233"/>
      <c r="M220" s="234"/>
      <c r="N220" s="235">
        <f t="shared" si="45"/>
        <v>0</v>
      </c>
      <c r="O220" s="234"/>
      <c r="P220" s="234"/>
      <c r="Q220" s="234"/>
      <c r="R220" s="33"/>
      <c r="T220" s="165" t="s">
        <v>3</v>
      </c>
      <c r="U220" s="176" t="s">
        <v>36</v>
      </c>
      <c r="V220" s="32"/>
      <c r="W220" s="32"/>
      <c r="X220" s="32"/>
      <c r="Y220" s="32"/>
      <c r="Z220" s="32"/>
      <c r="AA220" s="71"/>
      <c r="AT220" s="14" t="s">
        <v>875</v>
      </c>
      <c r="AU220" s="14" t="s">
        <v>76</v>
      </c>
      <c r="AY220" s="14" t="s">
        <v>875</v>
      </c>
      <c r="BE220" s="110">
        <f>IF(U220="základná",N220,0)</f>
        <v>0</v>
      </c>
      <c r="BF220" s="110">
        <f>IF(U220="znížená",N220,0)</f>
        <v>0</v>
      </c>
      <c r="BG220" s="110">
        <f>IF(U220="zákl. prenesená",N220,0)</f>
        <v>0</v>
      </c>
      <c r="BH220" s="110">
        <f>IF(U220="zníž. prenesená",N220,0)</f>
        <v>0</v>
      </c>
      <c r="BI220" s="110">
        <f>IF(U220="nulová",N220,0)</f>
        <v>0</v>
      </c>
      <c r="BJ220" s="14" t="s">
        <v>80</v>
      </c>
      <c r="BK220" s="110">
        <f>L220*K220</f>
        <v>0</v>
      </c>
    </row>
    <row r="221" spans="2:65" s="1" customFormat="1" ht="22.35" customHeight="1" x14ac:dyDescent="0.3">
      <c r="B221" s="31"/>
      <c r="C221" s="173" t="s">
        <v>3</v>
      </c>
      <c r="D221" s="173" t="s">
        <v>217</v>
      </c>
      <c r="E221" s="174"/>
      <c r="F221" s="231" t="s">
        <v>3</v>
      </c>
      <c r="G221" s="232"/>
      <c r="H221" s="232"/>
      <c r="I221" s="232"/>
      <c r="J221" s="175" t="s">
        <v>3</v>
      </c>
      <c r="K221" s="172"/>
      <c r="L221" s="233"/>
      <c r="M221" s="234"/>
      <c r="N221" s="235">
        <f t="shared" si="45"/>
        <v>0</v>
      </c>
      <c r="O221" s="234"/>
      <c r="P221" s="234"/>
      <c r="Q221" s="234"/>
      <c r="R221" s="33"/>
      <c r="T221" s="165" t="s">
        <v>3</v>
      </c>
      <c r="U221" s="176" t="s">
        <v>36</v>
      </c>
      <c r="V221" s="32"/>
      <c r="W221" s="32"/>
      <c r="X221" s="32"/>
      <c r="Y221" s="32"/>
      <c r="Z221" s="32"/>
      <c r="AA221" s="71"/>
      <c r="AT221" s="14" t="s">
        <v>875</v>
      </c>
      <c r="AU221" s="14" t="s">
        <v>76</v>
      </c>
      <c r="AY221" s="14" t="s">
        <v>875</v>
      </c>
      <c r="BE221" s="110">
        <f>IF(U221="základná",N221,0)</f>
        <v>0</v>
      </c>
      <c r="BF221" s="110">
        <f>IF(U221="znížená",N221,0)</f>
        <v>0</v>
      </c>
      <c r="BG221" s="110">
        <f>IF(U221="zákl. prenesená",N221,0)</f>
        <v>0</v>
      </c>
      <c r="BH221" s="110">
        <f>IF(U221="zníž. prenesená",N221,0)</f>
        <v>0</v>
      </c>
      <c r="BI221" s="110">
        <f>IF(U221="nulová",N221,0)</f>
        <v>0</v>
      </c>
      <c r="BJ221" s="14" t="s">
        <v>80</v>
      </c>
      <c r="BK221" s="110">
        <f>L221*K221</f>
        <v>0</v>
      </c>
    </row>
    <row r="222" spans="2:65" s="1" customFormat="1" ht="22.35" customHeight="1" x14ac:dyDescent="0.3">
      <c r="B222" s="31"/>
      <c r="C222" s="173" t="s">
        <v>3</v>
      </c>
      <c r="D222" s="173" t="s">
        <v>217</v>
      </c>
      <c r="E222" s="174"/>
      <c r="F222" s="231" t="s">
        <v>3</v>
      </c>
      <c r="G222" s="232"/>
      <c r="H222" s="232"/>
      <c r="I222" s="232"/>
      <c r="J222" s="175" t="s">
        <v>3</v>
      </c>
      <c r="K222" s="172"/>
      <c r="L222" s="233"/>
      <c r="M222" s="234"/>
      <c r="N222" s="235">
        <f t="shared" si="45"/>
        <v>0</v>
      </c>
      <c r="O222" s="234"/>
      <c r="P222" s="234"/>
      <c r="Q222" s="234"/>
      <c r="R222" s="33"/>
      <c r="T222" s="165" t="s">
        <v>3</v>
      </c>
      <c r="U222" s="176" t="s">
        <v>36</v>
      </c>
      <c r="V222" s="32"/>
      <c r="W222" s="32"/>
      <c r="X222" s="32"/>
      <c r="Y222" s="32"/>
      <c r="Z222" s="32"/>
      <c r="AA222" s="71"/>
      <c r="AT222" s="14" t="s">
        <v>875</v>
      </c>
      <c r="AU222" s="14" t="s">
        <v>76</v>
      </c>
      <c r="AY222" s="14" t="s">
        <v>875</v>
      </c>
      <c r="BE222" s="110">
        <f>IF(U222="základná",N222,0)</f>
        <v>0</v>
      </c>
      <c r="BF222" s="110">
        <f>IF(U222="znížená",N222,0)</f>
        <v>0</v>
      </c>
      <c r="BG222" s="110">
        <f>IF(U222="zákl. prenesená",N222,0)</f>
        <v>0</v>
      </c>
      <c r="BH222" s="110">
        <f>IF(U222="zníž. prenesená",N222,0)</f>
        <v>0</v>
      </c>
      <c r="BI222" s="110">
        <f>IF(U222="nulová",N222,0)</f>
        <v>0</v>
      </c>
      <c r="BJ222" s="14" t="s">
        <v>80</v>
      </c>
      <c r="BK222" s="110">
        <f>L222*K222</f>
        <v>0</v>
      </c>
    </row>
    <row r="223" spans="2:65" s="1" customFormat="1" ht="22.35" customHeight="1" x14ac:dyDescent="0.3">
      <c r="B223" s="31"/>
      <c r="C223" s="173" t="s">
        <v>3</v>
      </c>
      <c r="D223" s="173" t="s">
        <v>217</v>
      </c>
      <c r="E223" s="174" t="s">
        <v>3</v>
      </c>
      <c r="F223" s="231" t="s">
        <v>3</v>
      </c>
      <c r="G223" s="232"/>
      <c r="H223" s="232"/>
      <c r="I223" s="232"/>
      <c r="J223" s="175" t="s">
        <v>3</v>
      </c>
      <c r="K223" s="172"/>
      <c r="L223" s="233"/>
      <c r="M223" s="234"/>
      <c r="N223" s="235">
        <f t="shared" si="45"/>
        <v>0</v>
      </c>
      <c r="O223" s="234"/>
      <c r="P223" s="234"/>
      <c r="Q223" s="234"/>
      <c r="R223" s="33"/>
      <c r="T223" s="165" t="s">
        <v>3</v>
      </c>
      <c r="U223" s="176" t="s">
        <v>36</v>
      </c>
      <c r="V223" s="32"/>
      <c r="W223" s="32"/>
      <c r="X223" s="32"/>
      <c r="Y223" s="32"/>
      <c r="Z223" s="32"/>
      <c r="AA223" s="71"/>
      <c r="AT223" s="14" t="s">
        <v>875</v>
      </c>
      <c r="AU223" s="14" t="s">
        <v>76</v>
      </c>
      <c r="AY223" s="14" t="s">
        <v>875</v>
      </c>
      <c r="BE223" s="110">
        <f>IF(U223="základná",N223,0)</f>
        <v>0</v>
      </c>
      <c r="BF223" s="110">
        <f>IF(U223="znížená",N223,0)</f>
        <v>0</v>
      </c>
      <c r="BG223" s="110">
        <f>IF(U223="zákl. prenesená",N223,0)</f>
        <v>0</v>
      </c>
      <c r="BH223" s="110">
        <f>IF(U223="zníž. prenesená",N223,0)</f>
        <v>0</v>
      </c>
      <c r="BI223" s="110">
        <f>IF(U223="nulová",N223,0)</f>
        <v>0</v>
      </c>
      <c r="BJ223" s="14" t="s">
        <v>80</v>
      </c>
      <c r="BK223" s="110">
        <f>L223*K223</f>
        <v>0</v>
      </c>
    </row>
    <row r="224" spans="2:65" s="1" customFormat="1" ht="22.35" customHeight="1" x14ac:dyDescent="0.3">
      <c r="B224" s="31"/>
      <c r="C224" s="173" t="s">
        <v>3</v>
      </c>
      <c r="D224" s="173" t="s">
        <v>217</v>
      </c>
      <c r="E224" s="174" t="s">
        <v>3</v>
      </c>
      <c r="F224" s="231" t="s">
        <v>3</v>
      </c>
      <c r="G224" s="232"/>
      <c r="H224" s="232"/>
      <c r="I224" s="232"/>
      <c r="J224" s="175" t="s">
        <v>3</v>
      </c>
      <c r="K224" s="172"/>
      <c r="L224" s="233"/>
      <c r="M224" s="234"/>
      <c r="N224" s="235">
        <f t="shared" si="45"/>
        <v>0</v>
      </c>
      <c r="O224" s="234"/>
      <c r="P224" s="234"/>
      <c r="Q224" s="234"/>
      <c r="R224" s="33"/>
      <c r="T224" s="165" t="s">
        <v>3</v>
      </c>
      <c r="U224" s="176" t="s">
        <v>36</v>
      </c>
      <c r="V224" s="52"/>
      <c r="W224" s="52"/>
      <c r="X224" s="52"/>
      <c r="Y224" s="52"/>
      <c r="Z224" s="52"/>
      <c r="AA224" s="54"/>
      <c r="AT224" s="14" t="s">
        <v>875</v>
      </c>
      <c r="AU224" s="14" t="s">
        <v>76</v>
      </c>
      <c r="AY224" s="14" t="s">
        <v>875</v>
      </c>
      <c r="BE224" s="110">
        <f>IF(U224="základná",N224,0)</f>
        <v>0</v>
      </c>
      <c r="BF224" s="110">
        <f>IF(U224="znížená",N224,0)</f>
        <v>0</v>
      </c>
      <c r="BG224" s="110">
        <f>IF(U224="zákl. prenesená",N224,0)</f>
        <v>0</v>
      </c>
      <c r="BH224" s="110">
        <f>IF(U224="zníž. prenesená",N224,0)</f>
        <v>0</v>
      </c>
      <c r="BI224" s="110">
        <f>IF(U224="nulová",N224,0)</f>
        <v>0</v>
      </c>
      <c r="BJ224" s="14" t="s">
        <v>80</v>
      </c>
      <c r="BK224" s="110">
        <f>L224*K224</f>
        <v>0</v>
      </c>
    </row>
    <row r="225" spans="2:18" s="1" customFormat="1" ht="6.95" customHeight="1" x14ac:dyDescent="0.3">
      <c r="B225" s="55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7"/>
    </row>
  </sheetData>
  <mergeCells count="360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6:P116"/>
    <mergeCell ref="F115:P115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H1:K1"/>
    <mergeCell ref="S2:AC2"/>
    <mergeCell ref="F223:I223"/>
    <mergeCell ref="L223:M223"/>
    <mergeCell ref="N223:Q223"/>
    <mergeCell ref="F224:I224"/>
    <mergeCell ref="L224:M224"/>
    <mergeCell ref="N224:Q224"/>
    <mergeCell ref="N125:Q125"/>
    <mergeCell ref="N126:Q126"/>
    <mergeCell ref="N127:Q127"/>
    <mergeCell ref="N138:Q138"/>
    <mergeCell ref="N157:Q157"/>
    <mergeCell ref="N188:Q188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</mergeCells>
  <dataValidations count="2">
    <dataValidation type="list" allowBlank="1" showInputMessage="1" showErrorMessage="1" error="Povolené sú hodnoty K a M." sqref="D220:D225">
      <formula1>"K,M"</formula1>
    </dataValidation>
    <dataValidation type="list" allowBlank="1" showInputMessage="1" showErrorMessage="1" error="Povolené sú hodnoty základná, znížená, nulová." sqref="U220:U225">
      <formula1>"základná,znížená,nulová"</formula1>
    </dataValidation>
  </dataValidation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3"/>
  <sheetViews>
    <sheetView showGridLines="0" workbookViewId="0">
      <pane ySplit="1" topLeftCell="A162" activePane="bottomLeft" state="frozen"/>
      <selection pane="bottomLeft" activeCell="E130" sqref="E130:E17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100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s="1" customFormat="1" ht="32.85" customHeight="1" x14ac:dyDescent="0.3">
      <c r="B8" s="31"/>
      <c r="C8" s="32"/>
      <c r="D8" s="25" t="s">
        <v>158</v>
      </c>
      <c r="E8" s="32"/>
      <c r="F8" s="223" t="s">
        <v>1195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2"/>
      <c r="R8" s="33"/>
    </row>
    <row r="9" spans="1:66" s="1" customFormat="1" ht="14.45" customHeight="1" x14ac:dyDescent="0.3">
      <c r="B9" s="31"/>
      <c r="C9" s="32"/>
      <c r="D9" s="26" t="s">
        <v>16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17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18</v>
      </c>
      <c r="E10" s="32"/>
      <c r="F10" s="24" t="s">
        <v>19</v>
      </c>
      <c r="G10" s="32"/>
      <c r="H10" s="32"/>
      <c r="I10" s="32"/>
      <c r="J10" s="32"/>
      <c r="K10" s="32"/>
      <c r="L10" s="32"/>
      <c r="M10" s="26" t="s">
        <v>20</v>
      </c>
      <c r="N10" s="32"/>
      <c r="O10" s="269" t="str">
        <f>'Rekapitulácia stavby'!AN8</f>
        <v>28.2.2017</v>
      </c>
      <c r="P10" s="185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22</v>
      </c>
      <c r="E12" s="32"/>
      <c r="F12" s="32"/>
      <c r="G12" s="32"/>
      <c r="H12" s="32"/>
      <c r="I12" s="32"/>
      <c r="J12" s="32"/>
      <c r="K12" s="32"/>
      <c r="L12" s="32"/>
      <c r="M12" s="26" t="s">
        <v>23</v>
      </c>
      <c r="N12" s="32"/>
      <c r="O12" s="222" t="str">
        <f>IF('Rekapitulácia stavby'!AN10="","",'Rekapitulácia stavby'!AN10)</f>
        <v/>
      </c>
      <c r="P12" s="185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24</v>
      </c>
      <c r="N13" s="32"/>
      <c r="O13" s="222" t="str">
        <f>IF('Rekapitulácia stavby'!AN11="","",'Rekapitulácia stavby'!AN11)</f>
        <v/>
      </c>
      <c r="P13" s="185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25</v>
      </c>
      <c r="E15" s="32"/>
      <c r="F15" s="32"/>
      <c r="G15" s="32"/>
      <c r="H15" s="32"/>
      <c r="I15" s="32"/>
      <c r="J15" s="32"/>
      <c r="K15" s="32"/>
      <c r="L15" s="32"/>
      <c r="M15" s="26" t="s">
        <v>23</v>
      </c>
      <c r="N15" s="32"/>
      <c r="O15" s="270" t="str">
        <f>IF('Rekapitulácia stavby'!AN13="","",'Rekapitulácia stavby'!AN13)</f>
        <v>Vyplň údaj</v>
      </c>
      <c r="P15" s="185"/>
      <c r="Q15" s="32"/>
      <c r="R15" s="33"/>
    </row>
    <row r="16" spans="1:66" s="1" customFormat="1" ht="18" customHeight="1" x14ac:dyDescent="0.3">
      <c r="B16" s="31"/>
      <c r="C16" s="32"/>
      <c r="D16" s="32"/>
      <c r="E16" s="270" t="str">
        <f>IF('Rekapitulácia stavby'!E14="","",'Rekapitulácia stavby'!E14)</f>
        <v>Vyplň údaj</v>
      </c>
      <c r="F16" s="185"/>
      <c r="G16" s="185"/>
      <c r="H16" s="185"/>
      <c r="I16" s="185"/>
      <c r="J16" s="185"/>
      <c r="K16" s="185"/>
      <c r="L16" s="185"/>
      <c r="M16" s="26" t="s">
        <v>24</v>
      </c>
      <c r="N16" s="32"/>
      <c r="O16" s="270" t="str">
        <f>IF('Rekapitulácia stavby'!AN14="","",'Rekapitulácia stavby'!AN14)</f>
        <v>Vyplň údaj</v>
      </c>
      <c r="P16" s="185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27</v>
      </c>
      <c r="E18" s="32"/>
      <c r="F18" s="32"/>
      <c r="G18" s="32"/>
      <c r="H18" s="32"/>
      <c r="I18" s="32"/>
      <c r="J18" s="32"/>
      <c r="K18" s="32"/>
      <c r="L18" s="32"/>
      <c r="M18" s="26" t="s">
        <v>23</v>
      </c>
      <c r="N18" s="32"/>
      <c r="O18" s="222" t="str">
        <f>IF('Rekapitulácia stavby'!AN16="","",'Rekapitulácia stavby'!AN16)</f>
        <v/>
      </c>
      <c r="P18" s="185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24</v>
      </c>
      <c r="N19" s="32"/>
      <c r="O19" s="222" t="str">
        <f>IF('Rekapitulácia stavby'!AN17="","",'Rekapitulácia stavby'!AN17)</f>
        <v/>
      </c>
      <c r="P19" s="185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28</v>
      </c>
      <c r="E21" s="32"/>
      <c r="F21" s="32"/>
      <c r="G21" s="32"/>
      <c r="H21" s="32"/>
      <c r="I21" s="32"/>
      <c r="J21" s="32"/>
      <c r="K21" s="32"/>
      <c r="L21" s="32"/>
      <c r="M21" s="26" t="s">
        <v>23</v>
      </c>
      <c r="N21" s="32"/>
      <c r="O21" s="222" t="str">
        <f>IF('Rekapitulácia stavby'!AN19="","",'Rekapitulácia stavby'!AN19)</f>
        <v/>
      </c>
      <c r="P21" s="185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24</v>
      </c>
      <c r="N22" s="32"/>
      <c r="O22" s="222" t="str">
        <f>IF('Rekapitulácia stavby'!AN20="","",'Rekapitulácia stavby'!AN20)</f>
        <v/>
      </c>
      <c r="P22" s="185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29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225" t="s">
        <v>3</v>
      </c>
      <c r="F25" s="185"/>
      <c r="G25" s="185"/>
      <c r="H25" s="185"/>
      <c r="I25" s="185"/>
      <c r="J25" s="185"/>
      <c r="K25" s="185"/>
      <c r="L25" s="185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162</v>
      </c>
      <c r="E28" s="32"/>
      <c r="F28" s="32"/>
      <c r="G28" s="32"/>
      <c r="H28" s="32"/>
      <c r="I28" s="32"/>
      <c r="J28" s="32"/>
      <c r="K28" s="32"/>
      <c r="L28" s="32"/>
      <c r="M28" s="226">
        <f>N89</f>
        <v>0</v>
      </c>
      <c r="N28" s="185"/>
      <c r="O28" s="185"/>
      <c r="P28" s="185"/>
      <c r="Q28" s="32"/>
      <c r="R28" s="33"/>
    </row>
    <row r="29" spans="2:18" s="1" customFormat="1" ht="14.45" customHeight="1" x14ac:dyDescent="0.3">
      <c r="B29" s="31"/>
      <c r="C29" s="32"/>
      <c r="D29" s="30" t="s">
        <v>149</v>
      </c>
      <c r="E29" s="32"/>
      <c r="F29" s="32"/>
      <c r="G29" s="32"/>
      <c r="H29" s="32"/>
      <c r="I29" s="32"/>
      <c r="J29" s="32"/>
      <c r="K29" s="32"/>
      <c r="L29" s="32"/>
      <c r="M29" s="226">
        <f>N101</f>
        <v>0</v>
      </c>
      <c r="N29" s="185"/>
      <c r="O29" s="185"/>
      <c r="P29" s="185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32</v>
      </c>
      <c r="E31" s="32"/>
      <c r="F31" s="32"/>
      <c r="G31" s="32"/>
      <c r="H31" s="32"/>
      <c r="I31" s="32"/>
      <c r="J31" s="32"/>
      <c r="K31" s="32"/>
      <c r="L31" s="32"/>
      <c r="M31" s="266">
        <f>ROUND(M28+M29,2)</f>
        <v>0</v>
      </c>
      <c r="N31" s="185"/>
      <c r="O31" s="185"/>
      <c r="P31" s="185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33</v>
      </c>
      <c r="E33" s="38" t="s">
        <v>34</v>
      </c>
      <c r="F33" s="39">
        <v>0.2</v>
      </c>
      <c r="G33" s="119" t="s">
        <v>35</v>
      </c>
      <c r="H33" s="267">
        <f>ROUND((((SUM(BE101:BE108)+SUM(BE127:BE166))+SUM(BE168:BE172))),2)</f>
        <v>0</v>
      </c>
      <c r="I33" s="185"/>
      <c r="J33" s="185"/>
      <c r="K33" s="32"/>
      <c r="L33" s="32"/>
      <c r="M33" s="267">
        <f>ROUND(((ROUND((SUM(BE101:BE108)+SUM(BE127:BE166)), 2)*F33)+SUM(BE168:BE172)*F33),2)</f>
        <v>0</v>
      </c>
      <c r="N33" s="185"/>
      <c r="O33" s="185"/>
      <c r="P33" s="185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36</v>
      </c>
      <c r="F34" s="39">
        <v>0.2</v>
      </c>
      <c r="G34" s="119" t="s">
        <v>35</v>
      </c>
      <c r="H34" s="267">
        <f>ROUND((((SUM(BF101:BF108)+SUM(BF127:BF166))+SUM(BF168:BF172))),2)</f>
        <v>0</v>
      </c>
      <c r="I34" s="185"/>
      <c r="J34" s="185"/>
      <c r="K34" s="32"/>
      <c r="L34" s="32"/>
      <c r="M34" s="267">
        <f>ROUND(((ROUND((SUM(BF101:BF108)+SUM(BF127:BF166)), 2)*F34)+SUM(BF168:BF172)*F34),2)</f>
        <v>0</v>
      </c>
      <c r="N34" s="185"/>
      <c r="O34" s="185"/>
      <c r="P34" s="185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37</v>
      </c>
      <c r="F35" s="39">
        <v>0.2</v>
      </c>
      <c r="G35" s="119" t="s">
        <v>35</v>
      </c>
      <c r="H35" s="267">
        <f>ROUND((((SUM(BG101:BG108)+SUM(BG127:BG166))+SUM(BG168:BG172))),2)</f>
        <v>0</v>
      </c>
      <c r="I35" s="185"/>
      <c r="J35" s="185"/>
      <c r="K35" s="32"/>
      <c r="L35" s="32"/>
      <c r="M35" s="267"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38</v>
      </c>
      <c r="F36" s="39">
        <v>0.2</v>
      </c>
      <c r="G36" s="119" t="s">
        <v>35</v>
      </c>
      <c r="H36" s="267">
        <f>ROUND((((SUM(BH101:BH108)+SUM(BH127:BH166))+SUM(BH168:BH172))),2)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39</v>
      </c>
      <c r="F37" s="39">
        <v>0</v>
      </c>
      <c r="G37" s="119" t="s">
        <v>35</v>
      </c>
      <c r="H37" s="267">
        <f>ROUND((((SUM(BI101:BI108)+SUM(BI127:BI166))+SUM(BI168:BI172))),2)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40</v>
      </c>
      <c r="E39" s="72"/>
      <c r="F39" s="72"/>
      <c r="G39" s="121" t="s">
        <v>41</v>
      </c>
      <c r="H39" s="122" t="s">
        <v>42</v>
      </c>
      <c r="I39" s="72"/>
      <c r="J39" s="72"/>
      <c r="K39" s="72"/>
      <c r="L39" s="268">
        <f>SUM(M31:M37)</f>
        <v>0</v>
      </c>
      <c r="M39" s="195"/>
      <c r="N39" s="195"/>
      <c r="O39" s="195"/>
      <c r="P39" s="19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s="1" customFormat="1" ht="36.950000000000003" customHeight="1" x14ac:dyDescent="0.3">
      <c r="B80" s="31"/>
      <c r="C80" s="65" t="s">
        <v>158</v>
      </c>
      <c r="D80" s="32"/>
      <c r="E80" s="32"/>
      <c r="F80" s="210" t="str">
        <f>F8</f>
        <v>02 - SO 102 Hrobové miesta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18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20</v>
      </c>
      <c r="L82" s="32"/>
      <c r="M82" s="255" t="str">
        <f>IF(O10="","",O10)</f>
        <v>28.2.2017</v>
      </c>
      <c r="N82" s="185"/>
      <c r="O82" s="185"/>
      <c r="P82" s="185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22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27</v>
      </c>
      <c r="L84" s="32"/>
      <c r="M84" s="222" t="str">
        <f>E19</f>
        <v xml:space="preserve"> </v>
      </c>
      <c r="N84" s="185"/>
      <c r="O84" s="185"/>
      <c r="P84" s="185"/>
      <c r="Q84" s="185"/>
      <c r="R84" s="33"/>
    </row>
    <row r="85" spans="2:47" s="1" customFormat="1" ht="14.45" customHeight="1" x14ac:dyDescent="0.3">
      <c r="B85" s="31"/>
      <c r="C85" s="26" t="s">
        <v>25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28</v>
      </c>
      <c r="L85" s="32"/>
      <c r="M85" s="222" t="str">
        <f>E22</f>
        <v xml:space="preserve"> </v>
      </c>
      <c r="N85" s="185"/>
      <c r="O85" s="185"/>
      <c r="P85" s="185"/>
      <c r="Q85" s="185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65" t="s">
        <v>164</v>
      </c>
      <c r="D87" s="261"/>
      <c r="E87" s="261"/>
      <c r="F87" s="261"/>
      <c r="G87" s="261"/>
      <c r="H87" s="116"/>
      <c r="I87" s="116"/>
      <c r="J87" s="116"/>
      <c r="K87" s="116"/>
      <c r="L87" s="116"/>
      <c r="M87" s="116"/>
      <c r="N87" s="265" t="s">
        <v>165</v>
      </c>
      <c r="O87" s="185"/>
      <c r="P87" s="185"/>
      <c r="Q87" s="185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89">
        <f>N127</f>
        <v>0</v>
      </c>
      <c r="O89" s="185"/>
      <c r="P89" s="185"/>
      <c r="Q89" s="185"/>
      <c r="R89" s="33"/>
      <c r="AU89" s="14" t="s">
        <v>167</v>
      </c>
    </row>
    <row r="90" spans="2:47" s="7" customFormat="1" ht="24.95" customHeight="1" x14ac:dyDescent="0.3">
      <c r="B90" s="124"/>
      <c r="C90" s="125"/>
      <c r="D90" s="126" t="s">
        <v>168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9">
        <f>N128</f>
        <v>0</v>
      </c>
      <c r="O90" s="263"/>
      <c r="P90" s="263"/>
      <c r="Q90" s="263"/>
      <c r="R90" s="127"/>
    </row>
    <row r="91" spans="2:47" s="8" customFormat="1" ht="19.899999999999999" customHeight="1" x14ac:dyDescent="0.3">
      <c r="B91" s="128"/>
      <c r="C91" s="95"/>
      <c r="D91" s="106" t="s">
        <v>169</v>
      </c>
      <c r="E91" s="95"/>
      <c r="F91" s="95"/>
      <c r="G91" s="95"/>
      <c r="H91" s="95"/>
      <c r="I91" s="95"/>
      <c r="J91" s="95"/>
      <c r="K91" s="95"/>
      <c r="L91" s="95"/>
      <c r="M91" s="95"/>
      <c r="N91" s="187">
        <f>N129</f>
        <v>0</v>
      </c>
      <c r="O91" s="191"/>
      <c r="P91" s="191"/>
      <c r="Q91" s="191"/>
      <c r="R91" s="129"/>
    </row>
    <row r="92" spans="2:47" s="8" customFormat="1" ht="19.899999999999999" customHeight="1" x14ac:dyDescent="0.3">
      <c r="B92" s="128"/>
      <c r="C92" s="95"/>
      <c r="D92" s="106" t="s">
        <v>170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N136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171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N140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175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N148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176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N151</f>
        <v>0</v>
      </c>
      <c r="O95" s="191"/>
      <c r="P95" s="191"/>
      <c r="Q95" s="191"/>
      <c r="R95" s="129"/>
    </row>
    <row r="96" spans="2:47" s="7" customFormat="1" ht="24.95" customHeight="1" x14ac:dyDescent="0.3">
      <c r="B96" s="124"/>
      <c r="C96" s="125"/>
      <c r="D96" s="126" t="s">
        <v>177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9">
        <f>N154</f>
        <v>0</v>
      </c>
      <c r="O96" s="263"/>
      <c r="P96" s="263"/>
      <c r="Q96" s="263"/>
      <c r="R96" s="127"/>
    </row>
    <row r="97" spans="2:65" s="8" customFormat="1" ht="19.899999999999999" customHeight="1" x14ac:dyDescent="0.3">
      <c r="B97" s="128"/>
      <c r="C97" s="95"/>
      <c r="D97" s="106" t="s">
        <v>178</v>
      </c>
      <c r="E97" s="95"/>
      <c r="F97" s="95"/>
      <c r="G97" s="95"/>
      <c r="H97" s="95"/>
      <c r="I97" s="95"/>
      <c r="J97" s="95"/>
      <c r="K97" s="95"/>
      <c r="L97" s="95"/>
      <c r="M97" s="95"/>
      <c r="N97" s="187">
        <f>N155</f>
        <v>0</v>
      </c>
      <c r="O97" s="191"/>
      <c r="P97" s="191"/>
      <c r="Q97" s="191"/>
      <c r="R97" s="129"/>
    </row>
    <row r="98" spans="2:65" s="8" customFormat="1" ht="19.899999999999999" customHeight="1" x14ac:dyDescent="0.3">
      <c r="B98" s="128"/>
      <c r="C98" s="95"/>
      <c r="D98" s="106" t="s">
        <v>191</v>
      </c>
      <c r="E98" s="95"/>
      <c r="F98" s="95"/>
      <c r="G98" s="95"/>
      <c r="H98" s="95"/>
      <c r="I98" s="95"/>
      <c r="J98" s="95"/>
      <c r="K98" s="95"/>
      <c r="L98" s="95"/>
      <c r="M98" s="95"/>
      <c r="N98" s="187">
        <f>N160</f>
        <v>0</v>
      </c>
      <c r="O98" s="191"/>
      <c r="P98" s="191"/>
      <c r="Q98" s="191"/>
      <c r="R98" s="129"/>
    </row>
    <row r="99" spans="2:65" s="7" customFormat="1" ht="21.75" customHeight="1" x14ac:dyDescent="0.35">
      <c r="B99" s="124"/>
      <c r="C99" s="125"/>
      <c r="D99" s="126" t="s">
        <v>193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38">
        <f>N167</f>
        <v>0</v>
      </c>
      <c r="O99" s="263"/>
      <c r="P99" s="263"/>
      <c r="Q99" s="263"/>
      <c r="R99" s="127"/>
    </row>
    <row r="100" spans="2:65" s="1" customFormat="1" ht="21.75" customHeight="1" x14ac:dyDescent="0.3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65" s="1" customFormat="1" ht="29.25" customHeight="1" x14ac:dyDescent="0.3">
      <c r="B101" s="31"/>
      <c r="C101" s="123" t="s">
        <v>194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64">
        <f>ROUND(N102+N103+N104+N105+N106+N107,2)</f>
        <v>0</v>
      </c>
      <c r="O101" s="185"/>
      <c r="P101" s="185"/>
      <c r="Q101" s="185"/>
      <c r="R101" s="33"/>
      <c r="T101" s="130"/>
      <c r="U101" s="131" t="s">
        <v>33</v>
      </c>
    </row>
    <row r="102" spans="2:65" s="1" customFormat="1" ht="18" customHeight="1" x14ac:dyDescent="0.3">
      <c r="B102" s="132"/>
      <c r="C102" s="133"/>
      <c r="D102" s="184" t="s">
        <v>195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ROUND(N89*T102,2)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ref="BE102:BE107" si="0">IF(U102="základná",N102,0)</f>
        <v>0</v>
      </c>
      <c r="BF102" s="139">
        <f t="shared" ref="BF102:BF107" si="1">IF(U102="znížená",N102,0)</f>
        <v>0</v>
      </c>
      <c r="BG102" s="139">
        <f t="shared" ref="BG102:BG107" si="2">IF(U102="zákl. prenesená",N102,0)</f>
        <v>0</v>
      </c>
      <c r="BH102" s="139">
        <f t="shared" ref="BH102:BH107" si="3">IF(U102="zníž. prenesená",N102,0)</f>
        <v>0</v>
      </c>
      <c r="BI102" s="139">
        <f t="shared" ref="BI102:BI107" si="4">IF(U102="nulová",N102,0)</f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84" t="s">
        <v>196</v>
      </c>
      <c r="E103" s="260"/>
      <c r="F103" s="260"/>
      <c r="G103" s="260"/>
      <c r="H103" s="260"/>
      <c r="I103" s="133"/>
      <c r="J103" s="133"/>
      <c r="K103" s="133"/>
      <c r="L103" s="133"/>
      <c r="M103" s="133"/>
      <c r="N103" s="186">
        <f>ROUND(N89*T103,2)</f>
        <v>0</v>
      </c>
      <c r="O103" s="260"/>
      <c r="P103" s="260"/>
      <c r="Q103" s="260"/>
      <c r="R103" s="134"/>
      <c r="S103" s="133"/>
      <c r="T103" s="135"/>
      <c r="U103" s="136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84" t="s">
        <v>197</v>
      </c>
      <c r="E104" s="260"/>
      <c r="F104" s="260"/>
      <c r="G104" s="260"/>
      <c r="H104" s="260"/>
      <c r="I104" s="133"/>
      <c r="J104" s="133"/>
      <c r="K104" s="133"/>
      <c r="L104" s="133"/>
      <c r="M104" s="133"/>
      <c r="N104" s="186">
        <f>ROUND(N89*T104,2)</f>
        <v>0</v>
      </c>
      <c r="O104" s="260"/>
      <c r="P104" s="260"/>
      <c r="Q104" s="260"/>
      <c r="R104" s="134"/>
      <c r="S104" s="133"/>
      <c r="T104" s="135"/>
      <c r="U104" s="136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140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80</v>
      </c>
      <c r="BK104" s="137"/>
      <c r="BL104" s="137"/>
      <c r="BM104" s="137"/>
    </row>
    <row r="105" spans="2:65" s="1" customFormat="1" ht="18" customHeight="1" x14ac:dyDescent="0.3">
      <c r="B105" s="132"/>
      <c r="C105" s="133"/>
      <c r="D105" s="184" t="s">
        <v>198</v>
      </c>
      <c r="E105" s="260"/>
      <c r="F105" s="260"/>
      <c r="G105" s="260"/>
      <c r="H105" s="260"/>
      <c r="I105" s="133"/>
      <c r="J105" s="133"/>
      <c r="K105" s="133"/>
      <c r="L105" s="133"/>
      <c r="M105" s="133"/>
      <c r="N105" s="186">
        <f>ROUND(N89*T105,2)</f>
        <v>0</v>
      </c>
      <c r="O105" s="260"/>
      <c r="P105" s="260"/>
      <c r="Q105" s="260"/>
      <c r="R105" s="134"/>
      <c r="S105" s="133"/>
      <c r="T105" s="135"/>
      <c r="U105" s="136" t="s">
        <v>36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140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80</v>
      </c>
      <c r="BK105" s="137"/>
      <c r="BL105" s="137"/>
      <c r="BM105" s="137"/>
    </row>
    <row r="106" spans="2:65" s="1" customFormat="1" ht="18" customHeight="1" x14ac:dyDescent="0.3">
      <c r="B106" s="132"/>
      <c r="C106" s="133"/>
      <c r="D106" s="184" t="s">
        <v>199</v>
      </c>
      <c r="E106" s="260"/>
      <c r="F106" s="260"/>
      <c r="G106" s="260"/>
      <c r="H106" s="260"/>
      <c r="I106" s="133"/>
      <c r="J106" s="133"/>
      <c r="K106" s="133"/>
      <c r="L106" s="133"/>
      <c r="M106" s="133"/>
      <c r="N106" s="186">
        <f>ROUND(N89*T106,2)</f>
        <v>0</v>
      </c>
      <c r="O106" s="260"/>
      <c r="P106" s="260"/>
      <c r="Q106" s="260"/>
      <c r="R106" s="134"/>
      <c r="S106" s="133"/>
      <c r="T106" s="135"/>
      <c r="U106" s="136" t="s">
        <v>36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140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80</v>
      </c>
      <c r="BK106" s="137"/>
      <c r="BL106" s="137"/>
      <c r="BM106" s="137"/>
    </row>
    <row r="107" spans="2:65" s="1" customFormat="1" ht="18" customHeight="1" x14ac:dyDescent="0.3">
      <c r="B107" s="132"/>
      <c r="C107" s="133"/>
      <c r="D107" s="140" t="s">
        <v>200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186">
        <f>ROUND(N89*T107,2)</f>
        <v>0</v>
      </c>
      <c r="O107" s="260"/>
      <c r="P107" s="260"/>
      <c r="Q107" s="260"/>
      <c r="R107" s="134"/>
      <c r="S107" s="133"/>
      <c r="T107" s="141"/>
      <c r="U107" s="142" t="s">
        <v>36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201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80</v>
      </c>
      <c r="BK107" s="137"/>
      <c r="BL107" s="137"/>
      <c r="BM107" s="137"/>
    </row>
    <row r="108" spans="2:65" s="1" customFormat="1" x14ac:dyDescent="0.3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65" s="1" customFormat="1" ht="29.25" customHeight="1" x14ac:dyDescent="0.3">
      <c r="B109" s="31"/>
      <c r="C109" s="115" t="s">
        <v>153</v>
      </c>
      <c r="D109" s="116"/>
      <c r="E109" s="116"/>
      <c r="F109" s="116"/>
      <c r="G109" s="116"/>
      <c r="H109" s="116"/>
      <c r="I109" s="116"/>
      <c r="J109" s="116"/>
      <c r="K109" s="116"/>
      <c r="L109" s="190">
        <f>ROUND(SUM(N89+N101),2)</f>
        <v>0</v>
      </c>
      <c r="M109" s="261"/>
      <c r="N109" s="261"/>
      <c r="O109" s="261"/>
      <c r="P109" s="261"/>
      <c r="Q109" s="261"/>
      <c r="R109" s="33"/>
    </row>
    <row r="110" spans="2:65" s="1" customFormat="1" ht="6.95" customHeight="1" x14ac:dyDescent="0.3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63" s="1" customFormat="1" ht="6.95" customHeight="1" x14ac:dyDescent="0.3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63" s="1" customFormat="1" ht="36.950000000000003" customHeight="1" x14ac:dyDescent="0.3">
      <c r="B115" s="31"/>
      <c r="C115" s="209" t="s">
        <v>202</v>
      </c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33"/>
    </row>
    <row r="116" spans="2:63" s="1" customFormat="1" ht="6.95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3" s="1" customFormat="1" ht="30" customHeight="1" x14ac:dyDescent="0.3">
      <c r="B117" s="31"/>
      <c r="C117" s="26" t="s">
        <v>15</v>
      </c>
      <c r="D117" s="32"/>
      <c r="E117" s="32"/>
      <c r="F117" s="262" t="str">
        <f>F6</f>
        <v>Cintorín Nitra-Chrenova</v>
      </c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32"/>
      <c r="R117" s="33"/>
    </row>
    <row r="118" spans="2:63" ht="30" customHeight="1" x14ac:dyDescent="0.3">
      <c r="B118" s="18"/>
      <c r="C118" s="26" t="s">
        <v>156</v>
      </c>
      <c r="D118" s="19"/>
      <c r="E118" s="19"/>
      <c r="F118" s="262" t="s">
        <v>157</v>
      </c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19"/>
      <c r="R118" s="20"/>
    </row>
    <row r="119" spans="2:63" s="1" customFormat="1" ht="36.950000000000003" customHeight="1" x14ac:dyDescent="0.3">
      <c r="B119" s="31"/>
      <c r="C119" s="65" t="s">
        <v>158</v>
      </c>
      <c r="D119" s="32"/>
      <c r="E119" s="32"/>
      <c r="F119" s="210" t="str">
        <f>F8</f>
        <v>02 - SO 102 Hrobové miesta</v>
      </c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32"/>
      <c r="R119" s="33"/>
    </row>
    <row r="120" spans="2:63" s="1" customFormat="1" ht="6.95" customHeight="1" x14ac:dyDescent="0.3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3" s="1" customFormat="1" ht="18" customHeight="1" x14ac:dyDescent="0.3">
      <c r="B121" s="31"/>
      <c r="C121" s="26" t="s">
        <v>18</v>
      </c>
      <c r="D121" s="32"/>
      <c r="E121" s="32"/>
      <c r="F121" s="24" t="str">
        <f>F10</f>
        <v xml:space="preserve"> </v>
      </c>
      <c r="G121" s="32"/>
      <c r="H121" s="32"/>
      <c r="I121" s="32"/>
      <c r="J121" s="32"/>
      <c r="K121" s="26" t="s">
        <v>20</v>
      </c>
      <c r="L121" s="32"/>
      <c r="M121" s="255" t="str">
        <f>IF(O10="","",O10)</f>
        <v>28.2.2017</v>
      </c>
      <c r="N121" s="185"/>
      <c r="O121" s="185"/>
      <c r="P121" s="185"/>
      <c r="Q121" s="32"/>
      <c r="R121" s="33"/>
    </row>
    <row r="122" spans="2:63" s="1" customFormat="1" ht="6.95" customHeight="1" x14ac:dyDescent="0.3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63" s="1" customFormat="1" ht="15" x14ac:dyDescent="0.3">
      <c r="B123" s="31"/>
      <c r="C123" s="26" t="s">
        <v>22</v>
      </c>
      <c r="D123" s="32"/>
      <c r="E123" s="32"/>
      <c r="F123" s="24" t="str">
        <f>E13</f>
        <v xml:space="preserve"> </v>
      </c>
      <c r="G123" s="32"/>
      <c r="H123" s="32"/>
      <c r="I123" s="32"/>
      <c r="J123" s="32"/>
      <c r="K123" s="26" t="s">
        <v>27</v>
      </c>
      <c r="L123" s="32"/>
      <c r="M123" s="222" t="str">
        <f>E19</f>
        <v xml:space="preserve"> </v>
      </c>
      <c r="N123" s="185"/>
      <c r="O123" s="185"/>
      <c r="P123" s="185"/>
      <c r="Q123" s="185"/>
      <c r="R123" s="33"/>
    </row>
    <row r="124" spans="2:63" s="1" customFormat="1" ht="14.45" customHeight="1" x14ac:dyDescent="0.3">
      <c r="B124" s="31"/>
      <c r="C124" s="26" t="s">
        <v>25</v>
      </c>
      <c r="D124" s="32"/>
      <c r="E124" s="32"/>
      <c r="F124" s="24" t="str">
        <f>IF(E16="","",E16)</f>
        <v>Vyplň údaj</v>
      </c>
      <c r="G124" s="32"/>
      <c r="H124" s="32"/>
      <c r="I124" s="32"/>
      <c r="J124" s="32"/>
      <c r="K124" s="26" t="s">
        <v>28</v>
      </c>
      <c r="L124" s="32"/>
      <c r="M124" s="222" t="str">
        <f>E22</f>
        <v xml:space="preserve"> </v>
      </c>
      <c r="N124" s="185"/>
      <c r="O124" s="185"/>
      <c r="P124" s="185"/>
      <c r="Q124" s="185"/>
      <c r="R124" s="33"/>
    </row>
    <row r="125" spans="2:63" s="1" customFormat="1" ht="10.35" customHeight="1" x14ac:dyDescent="0.3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63" s="9" customFormat="1" ht="29.25" customHeight="1" x14ac:dyDescent="0.3">
      <c r="B126" s="143"/>
      <c r="C126" s="144" t="s">
        <v>203</v>
      </c>
      <c r="D126" s="145" t="s">
        <v>204</v>
      </c>
      <c r="E126" s="145" t="s">
        <v>51</v>
      </c>
      <c r="F126" s="256" t="s">
        <v>205</v>
      </c>
      <c r="G126" s="257"/>
      <c r="H126" s="257"/>
      <c r="I126" s="257"/>
      <c r="J126" s="145" t="s">
        <v>206</v>
      </c>
      <c r="K126" s="145" t="s">
        <v>207</v>
      </c>
      <c r="L126" s="258" t="s">
        <v>208</v>
      </c>
      <c r="M126" s="257"/>
      <c r="N126" s="256" t="s">
        <v>165</v>
      </c>
      <c r="O126" s="257"/>
      <c r="P126" s="257"/>
      <c r="Q126" s="259"/>
      <c r="R126" s="146"/>
      <c r="T126" s="73" t="s">
        <v>209</v>
      </c>
      <c r="U126" s="74" t="s">
        <v>33</v>
      </c>
      <c r="V126" s="74" t="s">
        <v>210</v>
      </c>
      <c r="W126" s="74" t="s">
        <v>211</v>
      </c>
      <c r="X126" s="74" t="s">
        <v>212</v>
      </c>
      <c r="Y126" s="74" t="s">
        <v>213</v>
      </c>
      <c r="Z126" s="74" t="s">
        <v>214</v>
      </c>
      <c r="AA126" s="75" t="s">
        <v>215</v>
      </c>
    </row>
    <row r="127" spans="2:63" s="1" customFormat="1" ht="29.25" customHeight="1" x14ac:dyDescent="0.35">
      <c r="B127" s="31"/>
      <c r="C127" s="77" t="s">
        <v>162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36">
        <f>BK127</f>
        <v>0</v>
      </c>
      <c r="O127" s="237"/>
      <c r="P127" s="237"/>
      <c r="Q127" s="237"/>
      <c r="R127" s="33"/>
      <c r="T127" s="76"/>
      <c r="U127" s="47"/>
      <c r="V127" s="47"/>
      <c r="W127" s="147">
        <f>W128+W154+W167</f>
        <v>0</v>
      </c>
      <c r="X127" s="47"/>
      <c r="Y127" s="147">
        <f>Y128+Y154+Y167</f>
        <v>195.90447</v>
      </c>
      <c r="Z127" s="47"/>
      <c r="AA127" s="148">
        <f>AA128+AA154+AA167</f>
        <v>0</v>
      </c>
      <c r="AT127" s="14" t="s">
        <v>68</v>
      </c>
      <c r="AU127" s="14" t="s">
        <v>167</v>
      </c>
      <c r="BK127" s="149">
        <f>BK128+BK154+BK167</f>
        <v>0</v>
      </c>
    </row>
    <row r="128" spans="2:63" s="10" customFormat="1" ht="37.35" customHeight="1" x14ac:dyDescent="0.35">
      <c r="B128" s="150"/>
      <c r="C128" s="151"/>
      <c r="D128" s="152" t="s">
        <v>168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38">
        <f>BK128</f>
        <v>0</v>
      </c>
      <c r="O128" s="239"/>
      <c r="P128" s="239"/>
      <c r="Q128" s="239"/>
      <c r="R128" s="153"/>
      <c r="T128" s="154"/>
      <c r="U128" s="151"/>
      <c r="V128" s="151"/>
      <c r="W128" s="155">
        <f>W129+W136+W140+W148+W151</f>
        <v>0</v>
      </c>
      <c r="X128" s="151"/>
      <c r="Y128" s="155">
        <f>Y129+Y136+Y140+Y148+Y151</f>
        <v>183.49826000000002</v>
      </c>
      <c r="Z128" s="151"/>
      <c r="AA128" s="156">
        <f>AA129+AA136+AA140+AA148+AA151</f>
        <v>0</v>
      </c>
      <c r="AR128" s="157" t="s">
        <v>76</v>
      </c>
      <c r="AT128" s="158" t="s">
        <v>68</v>
      </c>
      <c r="AU128" s="158" t="s">
        <v>69</v>
      </c>
      <c r="AY128" s="157" t="s">
        <v>216</v>
      </c>
      <c r="BK128" s="159">
        <f>BK129+BK136+BK140+BK148+BK151</f>
        <v>0</v>
      </c>
    </row>
    <row r="129" spans="2:65" s="10" customFormat="1" ht="19.899999999999999" customHeight="1" x14ac:dyDescent="0.3">
      <c r="B129" s="150"/>
      <c r="C129" s="151"/>
      <c r="D129" s="160" t="s">
        <v>169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40">
        <f>BK129</f>
        <v>0</v>
      </c>
      <c r="O129" s="241"/>
      <c r="P129" s="241"/>
      <c r="Q129" s="241"/>
      <c r="R129" s="153"/>
      <c r="T129" s="154"/>
      <c r="U129" s="151"/>
      <c r="V129" s="151"/>
      <c r="W129" s="155">
        <f>SUM(W130:W135)</f>
        <v>0</v>
      </c>
      <c r="X129" s="151"/>
      <c r="Y129" s="155">
        <f>SUM(Y130:Y135)</f>
        <v>0</v>
      </c>
      <c r="Z129" s="151"/>
      <c r="AA129" s="156">
        <f>SUM(AA130:AA135)</f>
        <v>0</v>
      </c>
      <c r="AR129" s="157" t="s">
        <v>76</v>
      </c>
      <c r="AT129" s="158" t="s">
        <v>68</v>
      </c>
      <c r="AU129" s="158" t="s">
        <v>76</v>
      </c>
      <c r="AY129" s="157" t="s">
        <v>216</v>
      </c>
      <c r="BK129" s="159">
        <f>SUM(BK130:BK135)</f>
        <v>0</v>
      </c>
    </row>
    <row r="130" spans="2:65" s="1" customFormat="1" ht="22.5" customHeight="1" x14ac:dyDescent="0.3">
      <c r="B130" s="132"/>
      <c r="C130" s="161" t="s">
        <v>76</v>
      </c>
      <c r="D130" s="161" t="s">
        <v>217</v>
      </c>
      <c r="E130" s="162"/>
      <c r="F130" s="246" t="s">
        <v>223</v>
      </c>
      <c r="G130" s="247"/>
      <c r="H130" s="247"/>
      <c r="I130" s="247"/>
      <c r="J130" s="163" t="s">
        <v>219</v>
      </c>
      <c r="K130" s="164">
        <v>32.25</v>
      </c>
      <c r="L130" s="233">
        <v>0</v>
      </c>
      <c r="M130" s="247"/>
      <c r="N130" s="248">
        <f t="shared" ref="N130:N135" si="5">ROUND(L130*K130,2)</f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ref="W130:W135" si="6">V130*K130</f>
        <v>0</v>
      </c>
      <c r="X130" s="166">
        <v>0</v>
      </c>
      <c r="Y130" s="166">
        <f t="shared" ref="Y130:Y135" si="7">X130*K130</f>
        <v>0</v>
      </c>
      <c r="Z130" s="166">
        <v>0</v>
      </c>
      <c r="AA130" s="167">
        <f t="shared" ref="AA130:AA135" si="8">Z130*K130</f>
        <v>0</v>
      </c>
      <c r="AR130" s="14" t="s">
        <v>220</v>
      </c>
      <c r="AT130" s="14" t="s">
        <v>217</v>
      </c>
      <c r="AU130" s="14" t="s">
        <v>80</v>
      </c>
      <c r="AY130" s="14" t="s">
        <v>216</v>
      </c>
      <c r="BE130" s="110">
        <f t="shared" ref="BE130:BE135" si="9">IF(U130="základná",N130,0)</f>
        <v>0</v>
      </c>
      <c r="BF130" s="110">
        <f t="shared" ref="BF130:BF135" si="10">IF(U130="znížená",N130,0)</f>
        <v>0</v>
      </c>
      <c r="BG130" s="110">
        <f t="shared" ref="BG130:BG135" si="11">IF(U130="zákl. prenesená",N130,0)</f>
        <v>0</v>
      </c>
      <c r="BH130" s="110">
        <f t="shared" ref="BH130:BH135" si="12">IF(U130="zníž. prenesená",N130,0)</f>
        <v>0</v>
      </c>
      <c r="BI130" s="110">
        <f t="shared" ref="BI130:BI135" si="13">IF(U130="nulová",N130,0)</f>
        <v>0</v>
      </c>
      <c r="BJ130" s="14" t="s">
        <v>80</v>
      </c>
      <c r="BK130" s="110">
        <f t="shared" ref="BK130:BK135" si="14">ROUND(L130*K130,2)</f>
        <v>0</v>
      </c>
      <c r="BL130" s="14" t="s">
        <v>220</v>
      </c>
      <c r="BM130" s="14" t="s">
        <v>76</v>
      </c>
    </row>
    <row r="131" spans="2:65" s="1" customFormat="1" ht="22.5" customHeight="1" x14ac:dyDescent="0.3">
      <c r="B131" s="132"/>
      <c r="C131" s="161" t="s">
        <v>80</v>
      </c>
      <c r="D131" s="161" t="s">
        <v>217</v>
      </c>
      <c r="E131" s="162"/>
      <c r="F131" s="246" t="s">
        <v>225</v>
      </c>
      <c r="G131" s="247"/>
      <c r="H131" s="247"/>
      <c r="I131" s="247"/>
      <c r="J131" s="163" t="s">
        <v>219</v>
      </c>
      <c r="K131" s="164">
        <v>32.25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220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220</v>
      </c>
      <c r="BM131" s="14" t="s">
        <v>80</v>
      </c>
    </row>
    <row r="132" spans="2:65" s="1" customFormat="1" ht="44.25" customHeight="1" x14ac:dyDescent="0.3">
      <c r="B132" s="132"/>
      <c r="C132" s="161" t="s">
        <v>84</v>
      </c>
      <c r="D132" s="161" t="s">
        <v>217</v>
      </c>
      <c r="E132" s="162"/>
      <c r="F132" s="246" t="s">
        <v>235</v>
      </c>
      <c r="G132" s="247"/>
      <c r="H132" s="247"/>
      <c r="I132" s="247"/>
      <c r="J132" s="163" t="s">
        <v>219</v>
      </c>
      <c r="K132" s="164">
        <v>32.25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220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220</v>
      </c>
      <c r="BM132" s="14" t="s">
        <v>1196</v>
      </c>
    </row>
    <row r="133" spans="2:65" s="1" customFormat="1" ht="44.25" customHeight="1" x14ac:dyDescent="0.3">
      <c r="B133" s="132"/>
      <c r="C133" s="161" t="s">
        <v>220</v>
      </c>
      <c r="D133" s="161" t="s">
        <v>217</v>
      </c>
      <c r="E133" s="162"/>
      <c r="F133" s="246" t="s">
        <v>237</v>
      </c>
      <c r="G133" s="247"/>
      <c r="H133" s="247"/>
      <c r="I133" s="247"/>
      <c r="J133" s="163" t="s">
        <v>219</v>
      </c>
      <c r="K133" s="164">
        <v>225.75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220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1197</v>
      </c>
    </row>
    <row r="134" spans="2:65" s="1" customFormat="1" ht="22.5" customHeight="1" x14ac:dyDescent="0.3">
      <c r="B134" s="132"/>
      <c r="C134" s="161" t="s">
        <v>224</v>
      </c>
      <c r="D134" s="161" t="s">
        <v>217</v>
      </c>
      <c r="E134" s="162"/>
      <c r="F134" s="246" t="s">
        <v>1198</v>
      </c>
      <c r="G134" s="247"/>
      <c r="H134" s="247"/>
      <c r="I134" s="247"/>
      <c r="J134" s="163" t="s">
        <v>219</v>
      </c>
      <c r="K134" s="164">
        <v>32.25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1199</v>
      </c>
    </row>
    <row r="135" spans="2:65" s="1" customFormat="1" ht="31.5" customHeight="1" x14ac:dyDescent="0.3">
      <c r="B135" s="132"/>
      <c r="C135" s="161" t="s">
        <v>226</v>
      </c>
      <c r="D135" s="161" t="s">
        <v>217</v>
      </c>
      <c r="E135" s="162"/>
      <c r="F135" s="246" t="s">
        <v>244</v>
      </c>
      <c r="G135" s="247"/>
      <c r="H135" s="247"/>
      <c r="I135" s="247"/>
      <c r="J135" s="163" t="s">
        <v>245</v>
      </c>
      <c r="K135" s="164">
        <v>54.825000000000003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1200</v>
      </c>
    </row>
    <row r="136" spans="2:65" s="10" customFormat="1" ht="29.85" customHeight="1" x14ac:dyDescent="0.3">
      <c r="B136" s="150"/>
      <c r="C136" s="151"/>
      <c r="D136" s="160" t="s">
        <v>170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42">
        <f>BK136</f>
        <v>0</v>
      </c>
      <c r="O136" s="243"/>
      <c r="P136" s="243"/>
      <c r="Q136" s="243"/>
      <c r="R136" s="153"/>
      <c r="T136" s="154"/>
      <c r="U136" s="151"/>
      <c r="V136" s="151"/>
      <c r="W136" s="155">
        <f>SUM(W137:W139)</f>
        <v>0</v>
      </c>
      <c r="X136" s="151"/>
      <c r="Y136" s="155">
        <f>SUM(Y137:Y139)</f>
        <v>66.654190000000156</v>
      </c>
      <c r="Z136" s="151"/>
      <c r="AA136" s="156">
        <f>SUM(AA137:AA139)</f>
        <v>0</v>
      </c>
      <c r="AR136" s="157" t="s">
        <v>76</v>
      </c>
      <c r="AT136" s="158" t="s">
        <v>68</v>
      </c>
      <c r="AU136" s="158" t="s">
        <v>76</v>
      </c>
      <c r="AY136" s="157" t="s">
        <v>216</v>
      </c>
      <c r="BK136" s="159">
        <f>SUM(BK137:BK139)</f>
        <v>0</v>
      </c>
    </row>
    <row r="137" spans="2:65" s="1" customFormat="1" ht="22.5" customHeight="1" x14ac:dyDescent="0.3">
      <c r="B137" s="132"/>
      <c r="C137" s="161" t="s">
        <v>228</v>
      </c>
      <c r="D137" s="161" t="s">
        <v>217</v>
      </c>
      <c r="E137" s="162"/>
      <c r="F137" s="246" t="s">
        <v>1201</v>
      </c>
      <c r="G137" s="247"/>
      <c r="H137" s="247"/>
      <c r="I137" s="247"/>
      <c r="J137" s="163" t="s">
        <v>219</v>
      </c>
      <c r="K137" s="164">
        <v>30.27</v>
      </c>
      <c r="L137" s="233">
        <v>0</v>
      </c>
      <c r="M137" s="247"/>
      <c r="N137" s="248">
        <f>ROUND(L137*K137,2)</f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>V137*K137</f>
        <v>0</v>
      </c>
      <c r="X137" s="166">
        <v>2.20099008919723</v>
      </c>
      <c r="Y137" s="166">
        <f>X137*K137</f>
        <v>66.623970000000156</v>
      </c>
      <c r="Z137" s="166">
        <v>0</v>
      </c>
      <c r="AA137" s="167">
        <f>Z137*K137</f>
        <v>0</v>
      </c>
      <c r="AR137" s="14" t="s">
        <v>220</v>
      </c>
      <c r="AT137" s="14" t="s">
        <v>217</v>
      </c>
      <c r="AU137" s="14" t="s">
        <v>80</v>
      </c>
      <c r="AY137" s="14" t="s">
        <v>216</v>
      </c>
      <c r="BE137" s="110">
        <f>IF(U137="základná",N137,0)</f>
        <v>0</v>
      </c>
      <c r="BF137" s="110">
        <f>IF(U137="znížená",N137,0)</f>
        <v>0</v>
      </c>
      <c r="BG137" s="110">
        <f>IF(U137="zákl. prenesená",N137,0)</f>
        <v>0</v>
      </c>
      <c r="BH137" s="110">
        <f>IF(U137="zníž. prenesená",N137,0)</f>
        <v>0</v>
      </c>
      <c r="BI137" s="110">
        <f>IF(U137="nulová",N137,0)</f>
        <v>0</v>
      </c>
      <c r="BJ137" s="14" t="s">
        <v>80</v>
      </c>
      <c r="BK137" s="110">
        <f>ROUND(L137*K137,2)</f>
        <v>0</v>
      </c>
      <c r="BL137" s="14" t="s">
        <v>220</v>
      </c>
      <c r="BM137" s="14" t="s">
        <v>220</v>
      </c>
    </row>
    <row r="138" spans="2:65" s="1" customFormat="1" ht="31.5" customHeight="1" x14ac:dyDescent="0.3">
      <c r="B138" s="132"/>
      <c r="C138" s="161" t="s">
        <v>230</v>
      </c>
      <c r="D138" s="161" t="s">
        <v>217</v>
      </c>
      <c r="E138" s="162"/>
      <c r="F138" s="246" t="s">
        <v>273</v>
      </c>
      <c r="G138" s="247"/>
      <c r="H138" s="247"/>
      <c r="I138" s="247"/>
      <c r="J138" s="163" t="s">
        <v>262</v>
      </c>
      <c r="K138" s="164">
        <v>45.107999999999997</v>
      </c>
      <c r="L138" s="233">
        <v>0</v>
      </c>
      <c r="M138" s="247"/>
      <c r="N138" s="248">
        <f>ROUND(L138*K138,2)</f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>V138*K138</f>
        <v>0</v>
      </c>
      <c r="X138" s="166">
        <v>6.6994768112086495E-4</v>
      </c>
      <c r="Y138" s="166">
        <f>X138*K138</f>
        <v>3.0219999999999973E-2</v>
      </c>
      <c r="Z138" s="166">
        <v>0</v>
      </c>
      <c r="AA138" s="167">
        <f>Z138*K138</f>
        <v>0</v>
      </c>
      <c r="AR138" s="14" t="s">
        <v>220</v>
      </c>
      <c r="AT138" s="14" t="s">
        <v>217</v>
      </c>
      <c r="AU138" s="14" t="s">
        <v>80</v>
      </c>
      <c r="AY138" s="14" t="s">
        <v>216</v>
      </c>
      <c r="BE138" s="110">
        <f>IF(U138="základná",N138,0)</f>
        <v>0</v>
      </c>
      <c r="BF138" s="110">
        <f>IF(U138="znížená",N138,0)</f>
        <v>0</v>
      </c>
      <c r="BG138" s="110">
        <f>IF(U138="zákl. prenesená",N138,0)</f>
        <v>0</v>
      </c>
      <c r="BH138" s="110">
        <f>IF(U138="zníž. prenesená",N138,0)</f>
        <v>0</v>
      </c>
      <c r="BI138" s="110">
        <f>IF(U138="nulová",N138,0)</f>
        <v>0</v>
      </c>
      <c r="BJ138" s="14" t="s">
        <v>80</v>
      </c>
      <c r="BK138" s="110">
        <f>ROUND(L138*K138,2)</f>
        <v>0</v>
      </c>
      <c r="BL138" s="14" t="s">
        <v>220</v>
      </c>
      <c r="BM138" s="14" t="s">
        <v>224</v>
      </c>
    </row>
    <row r="139" spans="2:65" s="1" customFormat="1" ht="31.5" customHeight="1" x14ac:dyDescent="0.3">
      <c r="B139" s="132"/>
      <c r="C139" s="161" t="s">
        <v>232</v>
      </c>
      <c r="D139" s="161" t="s">
        <v>217</v>
      </c>
      <c r="E139" s="162"/>
      <c r="F139" s="246" t="s">
        <v>275</v>
      </c>
      <c r="G139" s="247"/>
      <c r="H139" s="247"/>
      <c r="I139" s="247"/>
      <c r="J139" s="163" t="s">
        <v>262</v>
      </c>
      <c r="K139" s="164">
        <v>45.107999999999997</v>
      </c>
      <c r="L139" s="233">
        <v>0</v>
      </c>
      <c r="M139" s="247"/>
      <c r="N139" s="248">
        <f>ROUND(L139*K139,2)</f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>V139*K139</f>
        <v>0</v>
      </c>
      <c r="X139" s="166">
        <v>0</v>
      </c>
      <c r="Y139" s="166">
        <f>X139*K139</f>
        <v>0</v>
      </c>
      <c r="Z139" s="166">
        <v>0</v>
      </c>
      <c r="AA139" s="167">
        <f>Z139*K139</f>
        <v>0</v>
      </c>
      <c r="AR139" s="14" t="s">
        <v>220</v>
      </c>
      <c r="AT139" s="14" t="s">
        <v>217</v>
      </c>
      <c r="AU139" s="14" t="s">
        <v>80</v>
      </c>
      <c r="AY139" s="14" t="s">
        <v>216</v>
      </c>
      <c r="BE139" s="110">
        <f>IF(U139="základná",N139,0)</f>
        <v>0</v>
      </c>
      <c r="BF139" s="110">
        <f>IF(U139="znížená",N139,0)</f>
        <v>0</v>
      </c>
      <c r="BG139" s="110">
        <f>IF(U139="zákl. prenesená",N139,0)</f>
        <v>0</v>
      </c>
      <c r="BH139" s="110">
        <f>IF(U139="zníž. prenesená",N139,0)</f>
        <v>0</v>
      </c>
      <c r="BI139" s="110">
        <f>IF(U139="nulová",N139,0)</f>
        <v>0</v>
      </c>
      <c r="BJ139" s="14" t="s">
        <v>80</v>
      </c>
      <c r="BK139" s="110">
        <f>ROUND(L139*K139,2)</f>
        <v>0</v>
      </c>
      <c r="BL139" s="14" t="s">
        <v>220</v>
      </c>
      <c r="BM139" s="14" t="s">
        <v>226</v>
      </c>
    </row>
    <row r="140" spans="2:65" s="10" customFormat="1" ht="29.85" customHeight="1" x14ac:dyDescent="0.3">
      <c r="B140" s="150"/>
      <c r="C140" s="151"/>
      <c r="D140" s="160" t="s">
        <v>171</v>
      </c>
      <c r="E140" s="160"/>
      <c r="F140" s="160"/>
      <c r="G140" s="160"/>
      <c r="H140" s="160"/>
      <c r="I140" s="160"/>
      <c r="J140" s="160"/>
      <c r="K140" s="160"/>
      <c r="L140" s="160"/>
      <c r="M140" s="160"/>
      <c r="N140" s="242">
        <f>BK140</f>
        <v>0</v>
      </c>
      <c r="O140" s="243"/>
      <c r="P140" s="243"/>
      <c r="Q140" s="243"/>
      <c r="R140" s="153"/>
      <c r="T140" s="154"/>
      <c r="U140" s="151"/>
      <c r="V140" s="151"/>
      <c r="W140" s="155">
        <f>SUM(W141:W147)</f>
        <v>0</v>
      </c>
      <c r="X140" s="151"/>
      <c r="Y140" s="155">
        <f>SUM(Y141:Y147)</f>
        <v>116.84406999999986</v>
      </c>
      <c r="Z140" s="151"/>
      <c r="AA140" s="156">
        <f>SUM(AA141:AA147)</f>
        <v>0</v>
      </c>
      <c r="AR140" s="157" t="s">
        <v>76</v>
      </c>
      <c r="AT140" s="158" t="s">
        <v>68</v>
      </c>
      <c r="AU140" s="158" t="s">
        <v>76</v>
      </c>
      <c r="AY140" s="157" t="s">
        <v>216</v>
      </c>
      <c r="BK140" s="159">
        <f>SUM(BK141:BK147)</f>
        <v>0</v>
      </c>
    </row>
    <row r="141" spans="2:65" s="1" customFormat="1" ht="44.25" customHeight="1" x14ac:dyDescent="0.3">
      <c r="B141" s="132"/>
      <c r="C141" s="161" t="s">
        <v>128</v>
      </c>
      <c r="D141" s="161" t="s">
        <v>217</v>
      </c>
      <c r="E141" s="162"/>
      <c r="F141" s="246" t="s">
        <v>1202</v>
      </c>
      <c r="G141" s="247"/>
      <c r="H141" s="247"/>
      <c r="I141" s="247"/>
      <c r="J141" s="163" t="s">
        <v>219</v>
      </c>
      <c r="K141" s="164">
        <v>46.814</v>
      </c>
      <c r="L141" s="233">
        <v>0</v>
      </c>
      <c r="M141" s="247"/>
      <c r="N141" s="248">
        <f t="shared" ref="N141:N147" si="15">ROUND(L141*K141,2)</f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ref="W141:W147" si="16">V141*K141</f>
        <v>0</v>
      </c>
      <c r="X141" s="166">
        <v>2.3296501046695401</v>
      </c>
      <c r="Y141" s="166">
        <f t="shared" ref="Y141:Y147" si="17">X141*K141</f>
        <v>109.06023999999985</v>
      </c>
      <c r="Z141" s="166">
        <v>0</v>
      </c>
      <c r="AA141" s="167">
        <f t="shared" ref="AA141:AA147" si="18">Z141*K141</f>
        <v>0</v>
      </c>
      <c r="AR141" s="14" t="s">
        <v>220</v>
      </c>
      <c r="AT141" s="14" t="s">
        <v>217</v>
      </c>
      <c r="AU141" s="14" t="s">
        <v>80</v>
      </c>
      <c r="AY141" s="14" t="s">
        <v>216</v>
      </c>
      <c r="BE141" s="110">
        <f t="shared" ref="BE141:BE147" si="19">IF(U141="základná",N141,0)</f>
        <v>0</v>
      </c>
      <c r="BF141" s="110">
        <f t="shared" ref="BF141:BF147" si="20">IF(U141="znížená",N141,0)</f>
        <v>0</v>
      </c>
      <c r="BG141" s="110">
        <f t="shared" ref="BG141:BG147" si="21">IF(U141="zákl. prenesená",N141,0)</f>
        <v>0</v>
      </c>
      <c r="BH141" s="110">
        <f t="shared" ref="BH141:BH147" si="22">IF(U141="zníž. prenesená",N141,0)</f>
        <v>0</v>
      </c>
      <c r="BI141" s="110">
        <f t="shared" ref="BI141:BI147" si="23">IF(U141="nulová",N141,0)</f>
        <v>0</v>
      </c>
      <c r="BJ141" s="14" t="s">
        <v>80</v>
      </c>
      <c r="BK141" s="110">
        <f t="shared" ref="BK141:BK147" si="24">ROUND(L141*K141,2)</f>
        <v>0</v>
      </c>
      <c r="BL141" s="14" t="s">
        <v>220</v>
      </c>
      <c r="BM141" s="14" t="s">
        <v>228</v>
      </c>
    </row>
    <row r="142" spans="2:65" s="1" customFormat="1" ht="31.5" customHeight="1" x14ac:dyDescent="0.3">
      <c r="B142" s="132"/>
      <c r="C142" s="161" t="s">
        <v>131</v>
      </c>
      <c r="D142" s="161" t="s">
        <v>217</v>
      </c>
      <c r="E142" s="162"/>
      <c r="F142" s="246" t="s">
        <v>1203</v>
      </c>
      <c r="G142" s="247"/>
      <c r="H142" s="247"/>
      <c r="I142" s="247"/>
      <c r="J142" s="163" t="s">
        <v>262</v>
      </c>
      <c r="K142" s="164">
        <v>357.70100000000002</v>
      </c>
      <c r="L142" s="233">
        <v>0</v>
      </c>
      <c r="M142" s="247"/>
      <c r="N142" s="248">
        <f t="shared" si="1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16"/>
        <v>0</v>
      </c>
      <c r="X142" s="166">
        <v>1.28699947721701E-2</v>
      </c>
      <c r="Y142" s="166">
        <f t="shared" si="17"/>
        <v>4.6036100000000175</v>
      </c>
      <c r="Z142" s="166">
        <v>0</v>
      </c>
      <c r="AA142" s="167">
        <f t="shared" si="18"/>
        <v>0</v>
      </c>
      <c r="AR142" s="14" t="s">
        <v>220</v>
      </c>
      <c r="AT142" s="14" t="s">
        <v>217</v>
      </c>
      <c r="AU142" s="14" t="s">
        <v>80</v>
      </c>
      <c r="AY142" s="14" t="s">
        <v>216</v>
      </c>
      <c r="BE142" s="110">
        <f t="shared" si="19"/>
        <v>0</v>
      </c>
      <c r="BF142" s="110">
        <f t="shared" si="20"/>
        <v>0</v>
      </c>
      <c r="BG142" s="110">
        <f t="shared" si="21"/>
        <v>0</v>
      </c>
      <c r="BH142" s="110">
        <f t="shared" si="22"/>
        <v>0</v>
      </c>
      <c r="BI142" s="110">
        <f t="shared" si="23"/>
        <v>0</v>
      </c>
      <c r="BJ142" s="14" t="s">
        <v>80</v>
      </c>
      <c r="BK142" s="110">
        <f t="shared" si="24"/>
        <v>0</v>
      </c>
      <c r="BL142" s="14" t="s">
        <v>220</v>
      </c>
      <c r="BM142" s="14" t="s">
        <v>230</v>
      </c>
    </row>
    <row r="143" spans="2:65" s="1" customFormat="1" ht="31.5" customHeight="1" x14ac:dyDescent="0.3">
      <c r="B143" s="132"/>
      <c r="C143" s="161" t="s">
        <v>134</v>
      </c>
      <c r="D143" s="161" t="s">
        <v>217</v>
      </c>
      <c r="E143" s="162"/>
      <c r="F143" s="246" t="s">
        <v>1204</v>
      </c>
      <c r="G143" s="247"/>
      <c r="H143" s="247"/>
      <c r="I143" s="247"/>
      <c r="J143" s="163" t="s">
        <v>262</v>
      </c>
      <c r="K143" s="164">
        <v>357.70100000000002</v>
      </c>
      <c r="L143" s="233">
        <v>0</v>
      </c>
      <c r="M143" s="247"/>
      <c r="N143" s="248">
        <f t="shared" si="1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16"/>
        <v>0</v>
      </c>
      <c r="X143" s="166">
        <v>0</v>
      </c>
      <c r="Y143" s="166">
        <f t="shared" si="17"/>
        <v>0</v>
      </c>
      <c r="Z143" s="166">
        <v>0</v>
      </c>
      <c r="AA143" s="167">
        <f t="shared" si="18"/>
        <v>0</v>
      </c>
      <c r="AR143" s="14" t="s">
        <v>220</v>
      </c>
      <c r="AT143" s="14" t="s">
        <v>217</v>
      </c>
      <c r="AU143" s="14" t="s">
        <v>80</v>
      </c>
      <c r="AY143" s="14" t="s">
        <v>216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80</v>
      </c>
      <c r="BK143" s="110">
        <f t="shared" si="24"/>
        <v>0</v>
      </c>
      <c r="BL143" s="14" t="s">
        <v>220</v>
      </c>
      <c r="BM143" s="14" t="s">
        <v>232</v>
      </c>
    </row>
    <row r="144" spans="2:65" s="1" customFormat="1" ht="31.5" customHeight="1" x14ac:dyDescent="0.3">
      <c r="B144" s="132"/>
      <c r="C144" s="161" t="s">
        <v>137</v>
      </c>
      <c r="D144" s="161" t="s">
        <v>217</v>
      </c>
      <c r="E144" s="162"/>
      <c r="F144" s="246" t="s">
        <v>1205</v>
      </c>
      <c r="G144" s="247"/>
      <c r="H144" s="247"/>
      <c r="I144" s="247"/>
      <c r="J144" s="163" t="s">
        <v>262</v>
      </c>
      <c r="K144" s="164">
        <v>185.827</v>
      </c>
      <c r="L144" s="233">
        <v>0</v>
      </c>
      <c r="M144" s="247"/>
      <c r="N144" s="248">
        <f t="shared" si="1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16"/>
        <v>0</v>
      </c>
      <c r="X144" s="166">
        <v>0</v>
      </c>
      <c r="Y144" s="166">
        <f t="shared" si="17"/>
        <v>0</v>
      </c>
      <c r="Z144" s="166">
        <v>0</v>
      </c>
      <c r="AA144" s="167">
        <f t="shared" si="18"/>
        <v>0</v>
      </c>
      <c r="AR144" s="14" t="s">
        <v>220</v>
      </c>
      <c r="AT144" s="14" t="s">
        <v>217</v>
      </c>
      <c r="AU144" s="14" t="s">
        <v>80</v>
      </c>
      <c r="AY144" s="14" t="s">
        <v>216</v>
      </c>
      <c r="BE144" s="110">
        <f t="shared" si="19"/>
        <v>0</v>
      </c>
      <c r="BF144" s="110">
        <f t="shared" si="20"/>
        <v>0</v>
      </c>
      <c r="BG144" s="110">
        <f t="shared" si="21"/>
        <v>0</v>
      </c>
      <c r="BH144" s="110">
        <f t="shared" si="22"/>
        <v>0</v>
      </c>
      <c r="BI144" s="110">
        <f t="shared" si="23"/>
        <v>0</v>
      </c>
      <c r="BJ144" s="14" t="s">
        <v>80</v>
      </c>
      <c r="BK144" s="110">
        <f t="shared" si="24"/>
        <v>0</v>
      </c>
      <c r="BL144" s="14" t="s">
        <v>220</v>
      </c>
      <c r="BM144" s="14" t="s">
        <v>1206</v>
      </c>
    </row>
    <row r="145" spans="2:65" s="1" customFormat="1" ht="31.5" customHeight="1" x14ac:dyDescent="0.3">
      <c r="B145" s="132"/>
      <c r="C145" s="161" t="s">
        <v>240</v>
      </c>
      <c r="D145" s="161" t="s">
        <v>217</v>
      </c>
      <c r="E145" s="162"/>
      <c r="F145" s="246" t="s">
        <v>1207</v>
      </c>
      <c r="G145" s="247"/>
      <c r="H145" s="247"/>
      <c r="I145" s="247"/>
      <c r="J145" s="163" t="s">
        <v>297</v>
      </c>
      <c r="K145" s="164">
        <v>120</v>
      </c>
      <c r="L145" s="233">
        <v>0</v>
      </c>
      <c r="M145" s="247"/>
      <c r="N145" s="248">
        <f t="shared" si="1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16"/>
        <v>0</v>
      </c>
      <c r="X145" s="166">
        <v>2.283E-2</v>
      </c>
      <c r="Y145" s="166">
        <f t="shared" si="17"/>
        <v>2.7395999999999998</v>
      </c>
      <c r="Z145" s="166">
        <v>0</v>
      </c>
      <c r="AA145" s="167">
        <f t="shared" si="18"/>
        <v>0</v>
      </c>
      <c r="AR145" s="14" t="s">
        <v>220</v>
      </c>
      <c r="AT145" s="14" t="s">
        <v>217</v>
      </c>
      <c r="AU145" s="14" t="s">
        <v>80</v>
      </c>
      <c r="AY145" s="14" t="s">
        <v>216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80</v>
      </c>
      <c r="BK145" s="110">
        <f t="shared" si="24"/>
        <v>0</v>
      </c>
      <c r="BL145" s="14" t="s">
        <v>220</v>
      </c>
      <c r="BM145" s="14" t="s">
        <v>1208</v>
      </c>
    </row>
    <row r="146" spans="2:65" s="1" customFormat="1" ht="22.5" customHeight="1" x14ac:dyDescent="0.3">
      <c r="B146" s="132"/>
      <c r="C146" s="161" t="s">
        <v>243</v>
      </c>
      <c r="D146" s="161" t="s">
        <v>217</v>
      </c>
      <c r="E146" s="162"/>
      <c r="F146" s="246" t="s">
        <v>1209</v>
      </c>
      <c r="G146" s="247"/>
      <c r="H146" s="247"/>
      <c r="I146" s="247"/>
      <c r="J146" s="163" t="s">
        <v>245</v>
      </c>
      <c r="K146" s="164">
        <v>0.435</v>
      </c>
      <c r="L146" s="233">
        <v>0</v>
      </c>
      <c r="M146" s="247"/>
      <c r="N146" s="248">
        <f t="shared" si="1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16"/>
        <v>0</v>
      </c>
      <c r="X146" s="166">
        <v>1.0129195402298901</v>
      </c>
      <c r="Y146" s="166">
        <f t="shared" si="17"/>
        <v>0.44062000000000218</v>
      </c>
      <c r="Z146" s="166">
        <v>0</v>
      </c>
      <c r="AA146" s="167">
        <f t="shared" si="18"/>
        <v>0</v>
      </c>
      <c r="AR146" s="14" t="s">
        <v>220</v>
      </c>
      <c r="AT146" s="14" t="s">
        <v>217</v>
      </c>
      <c r="AU146" s="14" t="s">
        <v>80</v>
      </c>
      <c r="AY146" s="14" t="s">
        <v>216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80</v>
      </c>
      <c r="BK146" s="110">
        <f t="shared" si="24"/>
        <v>0</v>
      </c>
      <c r="BL146" s="14" t="s">
        <v>220</v>
      </c>
      <c r="BM146" s="14" t="s">
        <v>128</v>
      </c>
    </row>
    <row r="147" spans="2:65" s="1" customFormat="1" ht="22.5" customHeight="1" x14ac:dyDescent="0.3">
      <c r="B147" s="132"/>
      <c r="C147" s="161" t="s">
        <v>247</v>
      </c>
      <c r="D147" s="161" t="s">
        <v>217</v>
      </c>
      <c r="E147" s="162"/>
      <c r="F147" s="246" t="s">
        <v>1210</v>
      </c>
      <c r="G147" s="247"/>
      <c r="H147" s="247"/>
      <c r="I147" s="247"/>
      <c r="J147" s="163" t="s">
        <v>245</v>
      </c>
      <c r="K147" s="164">
        <v>2.6379999999999999</v>
      </c>
      <c r="L147" s="233">
        <v>0</v>
      </c>
      <c r="M147" s="247"/>
      <c r="N147" s="248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220</v>
      </c>
      <c r="AT147" s="14" t="s">
        <v>217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220</v>
      </c>
      <c r="BM147" s="14" t="s">
        <v>131</v>
      </c>
    </row>
    <row r="148" spans="2:65" s="10" customFormat="1" ht="29.85" customHeight="1" x14ac:dyDescent="0.3">
      <c r="B148" s="150"/>
      <c r="C148" s="151"/>
      <c r="D148" s="160" t="s">
        <v>175</v>
      </c>
      <c r="E148" s="160"/>
      <c r="F148" s="160"/>
      <c r="G148" s="160"/>
      <c r="H148" s="160"/>
      <c r="I148" s="160"/>
      <c r="J148" s="160"/>
      <c r="K148" s="160"/>
      <c r="L148" s="160"/>
      <c r="M148" s="160"/>
      <c r="N148" s="242">
        <f>BK148</f>
        <v>0</v>
      </c>
      <c r="O148" s="243"/>
      <c r="P148" s="243"/>
      <c r="Q148" s="243"/>
      <c r="R148" s="153"/>
      <c r="T148" s="154"/>
      <c r="U148" s="151"/>
      <c r="V148" s="151"/>
      <c r="W148" s="155">
        <f>SUM(W149:W150)</f>
        <v>0</v>
      </c>
      <c r="X148" s="151"/>
      <c r="Y148" s="155">
        <f>SUM(Y149:Y150)</f>
        <v>0</v>
      </c>
      <c r="Z148" s="151"/>
      <c r="AA148" s="156">
        <f>SUM(AA149:AA150)</f>
        <v>0</v>
      </c>
      <c r="AR148" s="157" t="s">
        <v>76</v>
      </c>
      <c r="AT148" s="158" t="s">
        <v>68</v>
      </c>
      <c r="AU148" s="158" t="s">
        <v>76</v>
      </c>
      <c r="AY148" s="157" t="s">
        <v>216</v>
      </c>
      <c r="BK148" s="159">
        <f>SUM(BK149:BK150)</f>
        <v>0</v>
      </c>
    </row>
    <row r="149" spans="2:65" s="1" customFormat="1" ht="31.5" customHeight="1" x14ac:dyDescent="0.3">
      <c r="B149" s="132"/>
      <c r="C149" s="161" t="s">
        <v>249</v>
      </c>
      <c r="D149" s="161" t="s">
        <v>217</v>
      </c>
      <c r="E149" s="162"/>
      <c r="F149" s="246" t="s">
        <v>1211</v>
      </c>
      <c r="G149" s="247"/>
      <c r="H149" s="247"/>
      <c r="I149" s="247"/>
      <c r="J149" s="163" t="s">
        <v>297</v>
      </c>
      <c r="K149" s="164">
        <v>480</v>
      </c>
      <c r="L149" s="233">
        <v>0</v>
      </c>
      <c r="M149" s="247"/>
      <c r="N149" s="248">
        <f>ROUND(L149*K149,2)</f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>V149*K149</f>
        <v>0</v>
      </c>
      <c r="X149" s="166">
        <v>0</v>
      </c>
      <c r="Y149" s="166">
        <f>X149*K149</f>
        <v>0</v>
      </c>
      <c r="Z149" s="166">
        <v>0</v>
      </c>
      <c r="AA149" s="167">
        <f>Z149*K149</f>
        <v>0</v>
      </c>
      <c r="AR149" s="14" t="s">
        <v>220</v>
      </c>
      <c r="AT149" s="14" t="s">
        <v>217</v>
      </c>
      <c r="AU149" s="14" t="s">
        <v>80</v>
      </c>
      <c r="AY149" s="14" t="s">
        <v>216</v>
      </c>
      <c r="BE149" s="110">
        <f>IF(U149="základná",N149,0)</f>
        <v>0</v>
      </c>
      <c r="BF149" s="110">
        <f>IF(U149="znížená",N149,0)</f>
        <v>0</v>
      </c>
      <c r="BG149" s="110">
        <f>IF(U149="zákl. prenesená",N149,0)</f>
        <v>0</v>
      </c>
      <c r="BH149" s="110">
        <f>IF(U149="zníž. prenesená",N149,0)</f>
        <v>0</v>
      </c>
      <c r="BI149" s="110">
        <f>IF(U149="nulová",N149,0)</f>
        <v>0</v>
      </c>
      <c r="BJ149" s="14" t="s">
        <v>80</v>
      </c>
      <c r="BK149" s="110">
        <f>ROUND(L149*K149,2)</f>
        <v>0</v>
      </c>
      <c r="BL149" s="14" t="s">
        <v>220</v>
      </c>
      <c r="BM149" s="14" t="s">
        <v>134</v>
      </c>
    </row>
    <row r="150" spans="2:65" s="1" customFormat="1" ht="31.5" customHeight="1" x14ac:dyDescent="0.3">
      <c r="B150" s="132"/>
      <c r="C150" s="168" t="s">
        <v>252</v>
      </c>
      <c r="D150" s="168" t="s">
        <v>250</v>
      </c>
      <c r="E150" s="169"/>
      <c r="F150" s="251" t="s">
        <v>1212</v>
      </c>
      <c r="G150" s="252"/>
      <c r="H150" s="252"/>
      <c r="I150" s="252"/>
      <c r="J150" s="170" t="s">
        <v>297</v>
      </c>
      <c r="K150" s="171">
        <v>504</v>
      </c>
      <c r="L150" s="253">
        <v>0</v>
      </c>
      <c r="M150" s="252"/>
      <c r="N150" s="254">
        <f>ROUND(L150*K150,2)</f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>V150*K150</f>
        <v>0</v>
      </c>
      <c r="X150" s="166">
        <v>0</v>
      </c>
      <c r="Y150" s="166">
        <f>X150*K150</f>
        <v>0</v>
      </c>
      <c r="Z150" s="166">
        <v>0</v>
      </c>
      <c r="AA150" s="167">
        <f>Z150*K150</f>
        <v>0</v>
      </c>
      <c r="AR150" s="14" t="s">
        <v>230</v>
      </c>
      <c r="AT150" s="14" t="s">
        <v>250</v>
      </c>
      <c r="AU150" s="14" t="s">
        <v>80</v>
      </c>
      <c r="AY150" s="14" t="s">
        <v>216</v>
      </c>
      <c r="BE150" s="110">
        <f>IF(U150="základná",N150,0)</f>
        <v>0</v>
      </c>
      <c r="BF150" s="110">
        <f>IF(U150="znížená",N150,0)</f>
        <v>0</v>
      </c>
      <c r="BG150" s="110">
        <f>IF(U150="zákl. prenesená",N150,0)</f>
        <v>0</v>
      </c>
      <c r="BH150" s="110">
        <f>IF(U150="zníž. prenesená",N150,0)</f>
        <v>0</v>
      </c>
      <c r="BI150" s="110">
        <f>IF(U150="nulová",N150,0)</f>
        <v>0</v>
      </c>
      <c r="BJ150" s="14" t="s">
        <v>80</v>
      </c>
      <c r="BK150" s="110">
        <f>ROUND(L150*K150,2)</f>
        <v>0</v>
      </c>
      <c r="BL150" s="14" t="s">
        <v>220</v>
      </c>
      <c r="BM150" s="14" t="s">
        <v>137</v>
      </c>
    </row>
    <row r="151" spans="2:65" s="10" customFormat="1" ht="29.85" customHeight="1" x14ac:dyDescent="0.3">
      <c r="B151" s="150"/>
      <c r="C151" s="151"/>
      <c r="D151" s="160" t="s">
        <v>176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242">
        <f>BK151</f>
        <v>0</v>
      </c>
      <c r="O151" s="243"/>
      <c r="P151" s="243"/>
      <c r="Q151" s="243"/>
      <c r="R151" s="153"/>
      <c r="T151" s="154"/>
      <c r="U151" s="151"/>
      <c r="V151" s="151"/>
      <c r="W151" s="155">
        <f>SUM(W152:W153)</f>
        <v>0</v>
      </c>
      <c r="X151" s="151"/>
      <c r="Y151" s="155">
        <f>SUM(Y152:Y153)</f>
        <v>0</v>
      </c>
      <c r="Z151" s="151"/>
      <c r="AA151" s="156">
        <f>SUM(AA152:AA153)</f>
        <v>0</v>
      </c>
      <c r="AR151" s="157" t="s">
        <v>76</v>
      </c>
      <c r="AT151" s="158" t="s">
        <v>68</v>
      </c>
      <c r="AU151" s="158" t="s">
        <v>76</v>
      </c>
      <c r="AY151" s="157" t="s">
        <v>216</v>
      </c>
      <c r="BK151" s="159">
        <f>SUM(BK152:BK153)</f>
        <v>0</v>
      </c>
    </row>
    <row r="152" spans="2:65" s="1" customFormat="1" ht="44.25" customHeight="1" x14ac:dyDescent="0.3">
      <c r="B152" s="132"/>
      <c r="C152" s="161" t="s">
        <v>254</v>
      </c>
      <c r="D152" s="161" t="s">
        <v>217</v>
      </c>
      <c r="E152" s="162"/>
      <c r="F152" s="246" t="s">
        <v>1213</v>
      </c>
      <c r="G152" s="247"/>
      <c r="H152" s="247"/>
      <c r="I152" s="247"/>
      <c r="J152" s="163" t="s">
        <v>245</v>
      </c>
      <c r="K152" s="164">
        <v>259.70400000000001</v>
      </c>
      <c r="L152" s="233">
        <v>0</v>
      </c>
      <c r="M152" s="247"/>
      <c r="N152" s="248">
        <f>ROUND(L152*K152,2)</f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>V152*K152</f>
        <v>0</v>
      </c>
      <c r="X152" s="166">
        <v>0</v>
      </c>
      <c r="Y152" s="166">
        <f>X152*K152</f>
        <v>0</v>
      </c>
      <c r="Z152" s="166">
        <v>0</v>
      </c>
      <c r="AA152" s="167">
        <f>Z152*K152</f>
        <v>0</v>
      </c>
      <c r="AR152" s="14" t="s">
        <v>220</v>
      </c>
      <c r="AT152" s="14" t="s">
        <v>217</v>
      </c>
      <c r="AU152" s="14" t="s">
        <v>80</v>
      </c>
      <c r="AY152" s="14" t="s">
        <v>216</v>
      </c>
      <c r="BE152" s="110">
        <f>IF(U152="základná",N152,0)</f>
        <v>0</v>
      </c>
      <c r="BF152" s="110">
        <f>IF(U152="znížená",N152,0)</f>
        <v>0</v>
      </c>
      <c r="BG152" s="110">
        <f>IF(U152="zákl. prenesená",N152,0)</f>
        <v>0</v>
      </c>
      <c r="BH152" s="110">
        <f>IF(U152="zníž. prenesená",N152,0)</f>
        <v>0</v>
      </c>
      <c r="BI152" s="110">
        <f>IF(U152="nulová",N152,0)</f>
        <v>0</v>
      </c>
      <c r="BJ152" s="14" t="s">
        <v>80</v>
      </c>
      <c r="BK152" s="110">
        <f>ROUND(L152*K152,2)</f>
        <v>0</v>
      </c>
      <c r="BL152" s="14" t="s">
        <v>220</v>
      </c>
      <c r="BM152" s="14" t="s">
        <v>240</v>
      </c>
    </row>
    <row r="153" spans="2:65" s="1" customFormat="1" ht="31.5" customHeight="1" x14ac:dyDescent="0.3">
      <c r="B153" s="132"/>
      <c r="C153" s="161" t="s">
        <v>8</v>
      </c>
      <c r="D153" s="161" t="s">
        <v>217</v>
      </c>
      <c r="E153" s="162"/>
      <c r="F153" s="246" t="s">
        <v>1214</v>
      </c>
      <c r="G153" s="247"/>
      <c r="H153" s="247"/>
      <c r="I153" s="247"/>
      <c r="J153" s="163" t="s">
        <v>245</v>
      </c>
      <c r="K153" s="164">
        <v>259.70400000000001</v>
      </c>
      <c r="L153" s="233">
        <v>0</v>
      </c>
      <c r="M153" s="247"/>
      <c r="N153" s="248">
        <f>ROUND(L153*K153,2)</f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>V153*K153</f>
        <v>0</v>
      </c>
      <c r="X153" s="166">
        <v>0</v>
      </c>
      <c r="Y153" s="166">
        <f>X153*K153</f>
        <v>0</v>
      </c>
      <c r="Z153" s="166">
        <v>0</v>
      </c>
      <c r="AA153" s="167">
        <f>Z153*K153</f>
        <v>0</v>
      </c>
      <c r="AR153" s="14" t="s">
        <v>220</v>
      </c>
      <c r="AT153" s="14" t="s">
        <v>217</v>
      </c>
      <c r="AU153" s="14" t="s">
        <v>80</v>
      </c>
      <c r="AY153" s="14" t="s">
        <v>216</v>
      </c>
      <c r="BE153" s="110">
        <f>IF(U153="základná",N153,0)</f>
        <v>0</v>
      </c>
      <c r="BF153" s="110">
        <f>IF(U153="znížená",N153,0)</f>
        <v>0</v>
      </c>
      <c r="BG153" s="110">
        <f>IF(U153="zákl. prenesená",N153,0)</f>
        <v>0</v>
      </c>
      <c r="BH153" s="110">
        <f>IF(U153="zníž. prenesená",N153,0)</f>
        <v>0</v>
      </c>
      <c r="BI153" s="110">
        <f>IF(U153="nulová",N153,0)</f>
        <v>0</v>
      </c>
      <c r="BJ153" s="14" t="s">
        <v>80</v>
      </c>
      <c r="BK153" s="110">
        <f>ROUND(L153*K153,2)</f>
        <v>0</v>
      </c>
      <c r="BL153" s="14" t="s">
        <v>220</v>
      </c>
      <c r="BM153" s="14" t="s">
        <v>243</v>
      </c>
    </row>
    <row r="154" spans="2:65" s="10" customFormat="1" ht="37.35" customHeight="1" x14ac:dyDescent="0.35">
      <c r="B154" s="150"/>
      <c r="C154" s="151"/>
      <c r="D154" s="152" t="s">
        <v>177</v>
      </c>
      <c r="E154" s="152"/>
      <c r="F154" s="152"/>
      <c r="G154" s="152"/>
      <c r="H154" s="152"/>
      <c r="I154" s="152"/>
      <c r="J154" s="152"/>
      <c r="K154" s="152"/>
      <c r="L154" s="152"/>
      <c r="M154" s="152"/>
      <c r="N154" s="244">
        <f>BK154</f>
        <v>0</v>
      </c>
      <c r="O154" s="245"/>
      <c r="P154" s="245"/>
      <c r="Q154" s="245"/>
      <c r="R154" s="153"/>
      <c r="T154" s="154"/>
      <c r="U154" s="151"/>
      <c r="V154" s="151"/>
      <c r="W154" s="155">
        <f>W155+W160</f>
        <v>0</v>
      </c>
      <c r="X154" s="151"/>
      <c r="Y154" s="155">
        <f>Y155+Y160</f>
        <v>12.406209999999998</v>
      </c>
      <c r="Z154" s="151"/>
      <c r="AA154" s="156">
        <f>AA155+AA160</f>
        <v>0</v>
      </c>
      <c r="AR154" s="157" t="s">
        <v>80</v>
      </c>
      <c r="AT154" s="158" t="s">
        <v>68</v>
      </c>
      <c r="AU154" s="158" t="s">
        <v>69</v>
      </c>
      <c r="AY154" s="157" t="s">
        <v>216</v>
      </c>
      <c r="BK154" s="159">
        <f>BK155+BK160</f>
        <v>0</v>
      </c>
    </row>
    <row r="155" spans="2:65" s="10" customFormat="1" ht="19.899999999999999" customHeight="1" x14ac:dyDescent="0.3">
      <c r="B155" s="150"/>
      <c r="C155" s="151"/>
      <c r="D155" s="160" t="s">
        <v>178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240">
        <f>BK155</f>
        <v>0</v>
      </c>
      <c r="O155" s="241"/>
      <c r="P155" s="241"/>
      <c r="Q155" s="241"/>
      <c r="R155" s="153"/>
      <c r="T155" s="154"/>
      <c r="U155" s="151"/>
      <c r="V155" s="151"/>
      <c r="W155" s="155">
        <f>SUM(W156:W159)</f>
        <v>0</v>
      </c>
      <c r="X155" s="151"/>
      <c r="Y155" s="155">
        <f>SUM(Y156:Y159)</f>
        <v>4.4400000000000002E-2</v>
      </c>
      <c r="Z155" s="151"/>
      <c r="AA155" s="156">
        <f>SUM(AA156:AA159)</f>
        <v>0</v>
      </c>
      <c r="AR155" s="157" t="s">
        <v>80</v>
      </c>
      <c r="AT155" s="158" t="s">
        <v>68</v>
      </c>
      <c r="AU155" s="158" t="s">
        <v>76</v>
      </c>
      <c r="AY155" s="157" t="s">
        <v>216</v>
      </c>
      <c r="BK155" s="159">
        <f>SUM(BK156:BK159)</f>
        <v>0</v>
      </c>
    </row>
    <row r="156" spans="2:65" s="1" customFormat="1" ht="44.25" customHeight="1" x14ac:dyDescent="0.3">
      <c r="B156" s="132"/>
      <c r="C156" s="161" t="s">
        <v>257</v>
      </c>
      <c r="D156" s="161" t="s">
        <v>217</v>
      </c>
      <c r="E156" s="162"/>
      <c r="F156" s="246" t="s">
        <v>1215</v>
      </c>
      <c r="G156" s="247"/>
      <c r="H156" s="247"/>
      <c r="I156" s="247"/>
      <c r="J156" s="163" t="s">
        <v>262</v>
      </c>
      <c r="K156" s="164">
        <v>22.2</v>
      </c>
      <c r="L156" s="233">
        <v>0</v>
      </c>
      <c r="M156" s="247"/>
      <c r="N156" s="248">
        <f>ROUND(L156*K156,2)</f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>V156*K156</f>
        <v>0</v>
      </c>
      <c r="X156" s="166">
        <v>0</v>
      </c>
      <c r="Y156" s="166">
        <f>X156*K156</f>
        <v>0</v>
      </c>
      <c r="Z156" s="166">
        <v>0</v>
      </c>
      <c r="AA156" s="167">
        <f>Z156*K156</f>
        <v>0</v>
      </c>
      <c r="AR156" s="14" t="s">
        <v>247</v>
      </c>
      <c r="AT156" s="14" t="s">
        <v>217</v>
      </c>
      <c r="AU156" s="14" t="s">
        <v>80</v>
      </c>
      <c r="AY156" s="14" t="s">
        <v>216</v>
      </c>
      <c r="BE156" s="110">
        <f>IF(U156="základná",N156,0)</f>
        <v>0</v>
      </c>
      <c r="BF156" s="110">
        <f>IF(U156="znížená",N156,0)</f>
        <v>0</v>
      </c>
      <c r="BG156" s="110">
        <f>IF(U156="zákl. prenesená",N156,0)</f>
        <v>0</v>
      </c>
      <c r="BH156" s="110">
        <f>IF(U156="zníž. prenesená",N156,0)</f>
        <v>0</v>
      </c>
      <c r="BI156" s="110">
        <f>IF(U156="nulová",N156,0)</f>
        <v>0</v>
      </c>
      <c r="BJ156" s="14" t="s">
        <v>80</v>
      </c>
      <c r="BK156" s="110">
        <f>ROUND(L156*K156,2)</f>
        <v>0</v>
      </c>
      <c r="BL156" s="14" t="s">
        <v>247</v>
      </c>
      <c r="BM156" s="14" t="s">
        <v>247</v>
      </c>
    </row>
    <row r="157" spans="2:65" s="1" customFormat="1" ht="31.5" customHeight="1" x14ac:dyDescent="0.3">
      <c r="B157" s="132"/>
      <c r="C157" s="168" t="s">
        <v>260</v>
      </c>
      <c r="D157" s="168" t="s">
        <v>250</v>
      </c>
      <c r="E157" s="169"/>
      <c r="F157" s="251" t="s">
        <v>1216</v>
      </c>
      <c r="G157" s="252"/>
      <c r="H157" s="252"/>
      <c r="I157" s="252"/>
      <c r="J157" s="170" t="s">
        <v>787</v>
      </c>
      <c r="K157" s="171">
        <v>44.4</v>
      </c>
      <c r="L157" s="253">
        <v>0</v>
      </c>
      <c r="M157" s="252"/>
      <c r="N157" s="254">
        <f>ROUND(L157*K157,2)</f>
        <v>0</v>
      </c>
      <c r="O157" s="247"/>
      <c r="P157" s="247"/>
      <c r="Q157" s="247"/>
      <c r="R157" s="134"/>
      <c r="T157" s="165" t="s">
        <v>3</v>
      </c>
      <c r="U157" s="40" t="s">
        <v>36</v>
      </c>
      <c r="V157" s="32"/>
      <c r="W157" s="166">
        <f>V157*K157</f>
        <v>0</v>
      </c>
      <c r="X157" s="166">
        <v>1E-3</v>
      </c>
      <c r="Y157" s="166">
        <f>X157*K157</f>
        <v>4.4400000000000002E-2</v>
      </c>
      <c r="Z157" s="166">
        <v>0</v>
      </c>
      <c r="AA157" s="167">
        <f>Z157*K157</f>
        <v>0</v>
      </c>
      <c r="AR157" s="14" t="s">
        <v>284</v>
      </c>
      <c r="AT157" s="14" t="s">
        <v>250</v>
      </c>
      <c r="AU157" s="14" t="s">
        <v>80</v>
      </c>
      <c r="AY157" s="14" t="s">
        <v>216</v>
      </c>
      <c r="BE157" s="110">
        <f>IF(U157="základná",N157,0)</f>
        <v>0</v>
      </c>
      <c r="BF157" s="110">
        <f>IF(U157="znížená",N157,0)</f>
        <v>0</v>
      </c>
      <c r="BG157" s="110">
        <f>IF(U157="zákl. prenesená",N157,0)</f>
        <v>0</v>
      </c>
      <c r="BH157" s="110">
        <f>IF(U157="zníž. prenesená",N157,0)</f>
        <v>0</v>
      </c>
      <c r="BI157" s="110">
        <f>IF(U157="nulová",N157,0)</f>
        <v>0</v>
      </c>
      <c r="BJ157" s="14" t="s">
        <v>80</v>
      </c>
      <c r="BK157" s="110">
        <f>ROUND(L157*K157,2)</f>
        <v>0</v>
      </c>
      <c r="BL157" s="14" t="s">
        <v>247</v>
      </c>
      <c r="BM157" s="14" t="s">
        <v>249</v>
      </c>
    </row>
    <row r="158" spans="2:65" s="1" customFormat="1" ht="31.5" customHeight="1" x14ac:dyDescent="0.3">
      <c r="B158" s="132"/>
      <c r="C158" s="161" t="s">
        <v>264</v>
      </c>
      <c r="D158" s="161" t="s">
        <v>217</v>
      </c>
      <c r="E158" s="162"/>
      <c r="F158" s="246" t="s">
        <v>557</v>
      </c>
      <c r="G158" s="247"/>
      <c r="H158" s="247"/>
      <c r="I158" s="247"/>
      <c r="J158" s="163" t="s">
        <v>558</v>
      </c>
      <c r="K158" s="172">
        <v>0</v>
      </c>
      <c r="L158" s="233">
        <v>0</v>
      </c>
      <c r="M158" s="247"/>
      <c r="N158" s="248">
        <f>ROUND(L158*K158,2)</f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>V158*K158</f>
        <v>0</v>
      </c>
      <c r="X158" s="166">
        <v>0</v>
      </c>
      <c r="Y158" s="166">
        <f>X158*K158</f>
        <v>0</v>
      </c>
      <c r="Z158" s="166">
        <v>0</v>
      </c>
      <c r="AA158" s="167">
        <f>Z158*K158</f>
        <v>0</v>
      </c>
      <c r="AR158" s="14" t="s">
        <v>247</v>
      </c>
      <c r="AT158" s="14" t="s">
        <v>217</v>
      </c>
      <c r="AU158" s="14" t="s">
        <v>80</v>
      </c>
      <c r="AY158" s="14" t="s">
        <v>216</v>
      </c>
      <c r="BE158" s="110">
        <f>IF(U158="základná",N158,0)</f>
        <v>0</v>
      </c>
      <c r="BF158" s="110">
        <f>IF(U158="znížená",N158,0)</f>
        <v>0</v>
      </c>
      <c r="BG158" s="110">
        <f>IF(U158="zákl. prenesená",N158,0)</f>
        <v>0</v>
      </c>
      <c r="BH158" s="110">
        <f>IF(U158="zníž. prenesená",N158,0)</f>
        <v>0</v>
      </c>
      <c r="BI158" s="110">
        <f>IF(U158="nulová",N158,0)</f>
        <v>0</v>
      </c>
      <c r="BJ158" s="14" t="s">
        <v>80</v>
      </c>
      <c r="BK158" s="110">
        <f>ROUND(L158*K158,2)</f>
        <v>0</v>
      </c>
      <c r="BL158" s="14" t="s">
        <v>247</v>
      </c>
      <c r="BM158" s="14" t="s">
        <v>252</v>
      </c>
    </row>
    <row r="159" spans="2:65" s="1" customFormat="1" ht="31.5" customHeight="1" x14ac:dyDescent="0.3">
      <c r="B159" s="132"/>
      <c r="C159" s="161" t="s">
        <v>267</v>
      </c>
      <c r="D159" s="161" t="s">
        <v>217</v>
      </c>
      <c r="E159" s="162"/>
      <c r="F159" s="246" t="s">
        <v>1217</v>
      </c>
      <c r="G159" s="247"/>
      <c r="H159" s="247"/>
      <c r="I159" s="247"/>
      <c r="J159" s="163" t="s">
        <v>558</v>
      </c>
      <c r="K159" s="172">
        <v>0</v>
      </c>
      <c r="L159" s="233">
        <v>0</v>
      </c>
      <c r="M159" s="247"/>
      <c r="N159" s="248">
        <f>ROUND(L159*K159,2)</f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14" t="s">
        <v>247</v>
      </c>
      <c r="AT159" s="14" t="s">
        <v>217</v>
      </c>
      <c r="AU159" s="14" t="s">
        <v>80</v>
      </c>
      <c r="AY159" s="14" t="s">
        <v>216</v>
      </c>
      <c r="BE159" s="110">
        <f>IF(U159="základná",N159,0)</f>
        <v>0</v>
      </c>
      <c r="BF159" s="110">
        <f>IF(U159="znížená",N159,0)</f>
        <v>0</v>
      </c>
      <c r="BG159" s="110">
        <f>IF(U159="zákl. prenesená",N159,0)</f>
        <v>0</v>
      </c>
      <c r="BH159" s="110">
        <f>IF(U159="zníž. prenesená",N159,0)</f>
        <v>0</v>
      </c>
      <c r="BI159" s="110">
        <f>IF(U159="nulová",N159,0)</f>
        <v>0</v>
      </c>
      <c r="BJ159" s="14" t="s">
        <v>80</v>
      </c>
      <c r="BK159" s="110">
        <f>ROUND(L159*K159,2)</f>
        <v>0</v>
      </c>
      <c r="BL159" s="14" t="s">
        <v>247</v>
      </c>
      <c r="BM159" s="14" t="s">
        <v>254</v>
      </c>
    </row>
    <row r="160" spans="2:65" s="10" customFormat="1" ht="29.85" customHeight="1" x14ac:dyDescent="0.3">
      <c r="B160" s="150"/>
      <c r="C160" s="151"/>
      <c r="D160" s="160" t="s">
        <v>191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42">
        <f>BK160</f>
        <v>0</v>
      </c>
      <c r="O160" s="243"/>
      <c r="P160" s="243"/>
      <c r="Q160" s="243"/>
      <c r="R160" s="153"/>
      <c r="T160" s="154"/>
      <c r="U160" s="151"/>
      <c r="V160" s="151"/>
      <c r="W160" s="155">
        <f>SUM(W161:W166)</f>
        <v>0</v>
      </c>
      <c r="X160" s="151"/>
      <c r="Y160" s="155">
        <f>SUM(Y161:Y166)</f>
        <v>12.361809999999998</v>
      </c>
      <c r="Z160" s="151"/>
      <c r="AA160" s="156">
        <f>SUM(AA161:AA166)</f>
        <v>0</v>
      </c>
      <c r="AR160" s="157" t="s">
        <v>80</v>
      </c>
      <c r="AT160" s="158" t="s">
        <v>68</v>
      </c>
      <c r="AU160" s="158" t="s">
        <v>76</v>
      </c>
      <c r="AY160" s="157" t="s">
        <v>216</v>
      </c>
      <c r="BK160" s="159">
        <f>SUM(BK161:BK166)</f>
        <v>0</v>
      </c>
    </row>
    <row r="161" spans="2:65" s="1" customFormat="1" ht="44.25" customHeight="1" x14ac:dyDescent="0.3">
      <c r="B161" s="132"/>
      <c r="C161" s="161" t="s">
        <v>270</v>
      </c>
      <c r="D161" s="161" t="s">
        <v>217</v>
      </c>
      <c r="E161" s="162"/>
      <c r="F161" s="246" t="s">
        <v>847</v>
      </c>
      <c r="G161" s="247"/>
      <c r="H161" s="247"/>
      <c r="I161" s="247"/>
      <c r="J161" s="163" t="s">
        <v>262</v>
      </c>
      <c r="K161" s="164">
        <v>84.974999999999994</v>
      </c>
      <c r="L161" s="233">
        <v>0</v>
      </c>
      <c r="M161" s="247"/>
      <c r="N161" s="248">
        <f t="shared" ref="N161:N166" si="25">ROUND(L161*K161,2)</f>
        <v>0</v>
      </c>
      <c r="O161" s="247"/>
      <c r="P161" s="247"/>
      <c r="Q161" s="247"/>
      <c r="R161" s="134"/>
      <c r="T161" s="165" t="s">
        <v>3</v>
      </c>
      <c r="U161" s="40" t="s">
        <v>36</v>
      </c>
      <c r="V161" s="32"/>
      <c r="W161" s="166">
        <f t="shared" ref="W161:W166" si="26">V161*K161</f>
        <v>0</v>
      </c>
      <c r="X161" s="166">
        <v>7.44500147102089E-2</v>
      </c>
      <c r="Y161" s="166">
        <f t="shared" ref="Y161:Y166" si="27">X161*K161</f>
        <v>6.3263900000000008</v>
      </c>
      <c r="Z161" s="166">
        <v>0</v>
      </c>
      <c r="AA161" s="167">
        <f t="shared" ref="AA161:AA166" si="28">Z161*K161</f>
        <v>0</v>
      </c>
      <c r="AR161" s="14" t="s">
        <v>247</v>
      </c>
      <c r="AT161" s="14" t="s">
        <v>217</v>
      </c>
      <c r="AU161" s="14" t="s">
        <v>80</v>
      </c>
      <c r="AY161" s="14" t="s">
        <v>216</v>
      </c>
      <c r="BE161" s="110">
        <f t="shared" ref="BE161:BE166" si="29">IF(U161="základná",N161,0)</f>
        <v>0</v>
      </c>
      <c r="BF161" s="110">
        <f t="shared" ref="BF161:BF166" si="30">IF(U161="znížená",N161,0)</f>
        <v>0</v>
      </c>
      <c r="BG161" s="110">
        <f t="shared" ref="BG161:BG166" si="31">IF(U161="zákl. prenesená",N161,0)</f>
        <v>0</v>
      </c>
      <c r="BH161" s="110">
        <f t="shared" ref="BH161:BH166" si="32">IF(U161="zníž. prenesená",N161,0)</f>
        <v>0</v>
      </c>
      <c r="BI161" s="110">
        <f t="shared" ref="BI161:BI166" si="33">IF(U161="nulová",N161,0)</f>
        <v>0</v>
      </c>
      <c r="BJ161" s="14" t="s">
        <v>80</v>
      </c>
      <c r="BK161" s="110">
        <f t="shared" ref="BK161:BK166" si="34">ROUND(L161*K161,2)</f>
        <v>0</v>
      </c>
      <c r="BL161" s="14" t="s">
        <v>247</v>
      </c>
      <c r="BM161" s="14" t="s">
        <v>8</v>
      </c>
    </row>
    <row r="162" spans="2:65" s="1" customFormat="1" ht="31.5" customHeight="1" x14ac:dyDescent="0.3">
      <c r="B162" s="132"/>
      <c r="C162" s="161" t="s">
        <v>272</v>
      </c>
      <c r="D162" s="161" t="s">
        <v>217</v>
      </c>
      <c r="E162" s="162"/>
      <c r="F162" s="246" t="s">
        <v>851</v>
      </c>
      <c r="G162" s="247"/>
      <c r="H162" s="247"/>
      <c r="I162" s="247"/>
      <c r="J162" s="163" t="s">
        <v>262</v>
      </c>
      <c r="K162" s="164">
        <v>86.207999999999998</v>
      </c>
      <c r="L162" s="233">
        <v>0</v>
      </c>
      <c r="M162" s="247"/>
      <c r="N162" s="248">
        <f t="shared" si="25"/>
        <v>0</v>
      </c>
      <c r="O162" s="247"/>
      <c r="P162" s="247"/>
      <c r="Q162" s="247"/>
      <c r="R162" s="134"/>
      <c r="T162" s="165" t="s">
        <v>3</v>
      </c>
      <c r="U162" s="40" t="s">
        <v>36</v>
      </c>
      <c r="V162" s="32"/>
      <c r="W162" s="166">
        <f t="shared" si="26"/>
        <v>0</v>
      </c>
      <c r="X162" s="166">
        <v>7.0009975872308797E-2</v>
      </c>
      <c r="Y162" s="166">
        <f t="shared" si="27"/>
        <v>6.0354199999999967</v>
      </c>
      <c r="Z162" s="166">
        <v>0</v>
      </c>
      <c r="AA162" s="167">
        <f t="shared" si="28"/>
        <v>0</v>
      </c>
      <c r="AR162" s="14" t="s">
        <v>247</v>
      </c>
      <c r="AT162" s="14" t="s">
        <v>217</v>
      </c>
      <c r="AU162" s="14" t="s">
        <v>80</v>
      </c>
      <c r="AY162" s="14" t="s">
        <v>216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80</v>
      </c>
      <c r="BK162" s="110">
        <f t="shared" si="34"/>
        <v>0</v>
      </c>
      <c r="BL162" s="14" t="s">
        <v>247</v>
      </c>
      <c r="BM162" s="14" t="s">
        <v>257</v>
      </c>
    </row>
    <row r="163" spans="2:65" s="1" customFormat="1" ht="31.5" customHeight="1" x14ac:dyDescent="0.3">
      <c r="B163" s="132"/>
      <c r="C163" s="168" t="s">
        <v>274</v>
      </c>
      <c r="D163" s="168" t="s">
        <v>250</v>
      </c>
      <c r="E163" s="169"/>
      <c r="F163" s="251" t="s">
        <v>849</v>
      </c>
      <c r="G163" s="252"/>
      <c r="H163" s="252"/>
      <c r="I163" s="252"/>
      <c r="J163" s="170" t="s">
        <v>262</v>
      </c>
      <c r="K163" s="171">
        <v>78.137</v>
      </c>
      <c r="L163" s="253">
        <v>0</v>
      </c>
      <c r="M163" s="252"/>
      <c r="N163" s="254">
        <f t="shared" si="25"/>
        <v>0</v>
      </c>
      <c r="O163" s="247"/>
      <c r="P163" s="247"/>
      <c r="Q163" s="247"/>
      <c r="R163" s="134"/>
      <c r="T163" s="165" t="s">
        <v>3</v>
      </c>
      <c r="U163" s="40" t="s">
        <v>36</v>
      </c>
      <c r="V163" s="32"/>
      <c r="W163" s="166">
        <f t="shared" si="26"/>
        <v>0</v>
      </c>
      <c r="X163" s="166">
        <v>0</v>
      </c>
      <c r="Y163" s="166">
        <f t="shared" si="27"/>
        <v>0</v>
      </c>
      <c r="Z163" s="166">
        <v>0</v>
      </c>
      <c r="AA163" s="167">
        <f t="shared" si="28"/>
        <v>0</v>
      </c>
      <c r="AR163" s="14" t="s">
        <v>284</v>
      </c>
      <c r="AT163" s="14" t="s">
        <v>250</v>
      </c>
      <c r="AU163" s="14" t="s">
        <v>80</v>
      </c>
      <c r="AY163" s="14" t="s">
        <v>216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80</v>
      </c>
      <c r="BK163" s="110">
        <f t="shared" si="34"/>
        <v>0</v>
      </c>
      <c r="BL163" s="14" t="s">
        <v>247</v>
      </c>
      <c r="BM163" s="14" t="s">
        <v>260</v>
      </c>
    </row>
    <row r="164" spans="2:65" s="1" customFormat="1" ht="22.5" customHeight="1" x14ac:dyDescent="0.3">
      <c r="B164" s="132"/>
      <c r="C164" s="168" t="s">
        <v>276</v>
      </c>
      <c r="D164" s="168" t="s">
        <v>250</v>
      </c>
      <c r="E164" s="169"/>
      <c r="F164" s="251" t="s">
        <v>1218</v>
      </c>
      <c r="G164" s="252"/>
      <c r="H164" s="252"/>
      <c r="I164" s="252"/>
      <c r="J164" s="170" t="s">
        <v>262</v>
      </c>
      <c r="K164" s="171">
        <v>96.47</v>
      </c>
      <c r="L164" s="253">
        <v>0</v>
      </c>
      <c r="M164" s="252"/>
      <c r="N164" s="254">
        <f t="shared" si="25"/>
        <v>0</v>
      </c>
      <c r="O164" s="247"/>
      <c r="P164" s="247"/>
      <c r="Q164" s="247"/>
      <c r="R164" s="134"/>
      <c r="T164" s="165" t="s">
        <v>3</v>
      </c>
      <c r="U164" s="40" t="s">
        <v>36</v>
      </c>
      <c r="V164" s="32"/>
      <c r="W164" s="166">
        <f t="shared" si="26"/>
        <v>0</v>
      </c>
      <c r="X164" s="166">
        <v>0</v>
      </c>
      <c r="Y164" s="166">
        <f t="shared" si="27"/>
        <v>0</v>
      </c>
      <c r="Z164" s="166">
        <v>0</v>
      </c>
      <c r="AA164" s="167">
        <f t="shared" si="28"/>
        <v>0</v>
      </c>
      <c r="AR164" s="14" t="s">
        <v>284</v>
      </c>
      <c r="AT164" s="14" t="s">
        <v>250</v>
      </c>
      <c r="AU164" s="14" t="s">
        <v>80</v>
      </c>
      <c r="AY164" s="14" t="s">
        <v>216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80</v>
      </c>
      <c r="BK164" s="110">
        <f t="shared" si="34"/>
        <v>0</v>
      </c>
      <c r="BL164" s="14" t="s">
        <v>247</v>
      </c>
      <c r="BM164" s="14" t="s">
        <v>264</v>
      </c>
    </row>
    <row r="165" spans="2:65" s="1" customFormat="1" ht="31.5" customHeight="1" x14ac:dyDescent="0.3">
      <c r="B165" s="132"/>
      <c r="C165" s="161" t="s">
        <v>278</v>
      </c>
      <c r="D165" s="161" t="s">
        <v>217</v>
      </c>
      <c r="E165" s="162"/>
      <c r="F165" s="246" t="s">
        <v>1219</v>
      </c>
      <c r="G165" s="247"/>
      <c r="H165" s="247"/>
      <c r="I165" s="247"/>
      <c r="J165" s="163" t="s">
        <v>558</v>
      </c>
      <c r="K165" s="172">
        <v>0</v>
      </c>
      <c r="L165" s="233">
        <v>0</v>
      </c>
      <c r="M165" s="247"/>
      <c r="N165" s="248">
        <f t="shared" si="25"/>
        <v>0</v>
      </c>
      <c r="O165" s="247"/>
      <c r="P165" s="247"/>
      <c r="Q165" s="247"/>
      <c r="R165" s="134"/>
      <c r="T165" s="165" t="s">
        <v>3</v>
      </c>
      <c r="U165" s="40" t="s">
        <v>36</v>
      </c>
      <c r="V165" s="32"/>
      <c r="W165" s="166">
        <f t="shared" si="26"/>
        <v>0</v>
      </c>
      <c r="X165" s="166">
        <v>0</v>
      </c>
      <c r="Y165" s="166">
        <f t="shared" si="27"/>
        <v>0</v>
      </c>
      <c r="Z165" s="166">
        <v>0</v>
      </c>
      <c r="AA165" s="167">
        <f t="shared" si="28"/>
        <v>0</v>
      </c>
      <c r="AR165" s="14" t="s">
        <v>247</v>
      </c>
      <c r="AT165" s="14" t="s">
        <v>217</v>
      </c>
      <c r="AU165" s="14" t="s">
        <v>80</v>
      </c>
      <c r="AY165" s="14" t="s">
        <v>216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80</v>
      </c>
      <c r="BK165" s="110">
        <f t="shared" si="34"/>
        <v>0</v>
      </c>
      <c r="BL165" s="14" t="s">
        <v>247</v>
      </c>
      <c r="BM165" s="14" t="s">
        <v>267</v>
      </c>
    </row>
    <row r="166" spans="2:65" s="1" customFormat="1" ht="31.5" customHeight="1" x14ac:dyDescent="0.3">
      <c r="B166" s="132"/>
      <c r="C166" s="161" t="s">
        <v>280</v>
      </c>
      <c r="D166" s="161" t="s">
        <v>217</v>
      </c>
      <c r="E166" s="162"/>
      <c r="F166" s="246" t="s">
        <v>1220</v>
      </c>
      <c r="G166" s="247"/>
      <c r="H166" s="247"/>
      <c r="I166" s="247"/>
      <c r="J166" s="163" t="s">
        <v>558</v>
      </c>
      <c r="K166" s="172">
        <v>0</v>
      </c>
      <c r="L166" s="233">
        <v>0</v>
      </c>
      <c r="M166" s="247"/>
      <c r="N166" s="248">
        <f t="shared" si="25"/>
        <v>0</v>
      </c>
      <c r="O166" s="247"/>
      <c r="P166" s="247"/>
      <c r="Q166" s="247"/>
      <c r="R166" s="134"/>
      <c r="T166" s="165" t="s">
        <v>3</v>
      </c>
      <c r="U166" s="40" t="s">
        <v>36</v>
      </c>
      <c r="V166" s="32"/>
      <c r="W166" s="166">
        <f t="shared" si="26"/>
        <v>0</v>
      </c>
      <c r="X166" s="166">
        <v>0</v>
      </c>
      <c r="Y166" s="166">
        <f t="shared" si="27"/>
        <v>0</v>
      </c>
      <c r="Z166" s="166">
        <v>0</v>
      </c>
      <c r="AA166" s="167">
        <f t="shared" si="28"/>
        <v>0</v>
      </c>
      <c r="AR166" s="14" t="s">
        <v>247</v>
      </c>
      <c r="AT166" s="14" t="s">
        <v>217</v>
      </c>
      <c r="AU166" s="14" t="s">
        <v>80</v>
      </c>
      <c r="AY166" s="14" t="s">
        <v>216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80</v>
      </c>
      <c r="BK166" s="110">
        <f t="shared" si="34"/>
        <v>0</v>
      </c>
      <c r="BL166" s="14" t="s">
        <v>247</v>
      </c>
      <c r="BM166" s="14" t="s">
        <v>270</v>
      </c>
    </row>
    <row r="167" spans="2:65" s="1" customFormat="1" ht="49.9" customHeight="1" x14ac:dyDescent="0.35">
      <c r="B167" s="31"/>
      <c r="C167" s="32"/>
      <c r="D167" s="152" t="s">
        <v>874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249">
        <f t="shared" ref="N167:N172" si="35">BK167</f>
        <v>0</v>
      </c>
      <c r="O167" s="250"/>
      <c r="P167" s="250"/>
      <c r="Q167" s="250"/>
      <c r="R167" s="33"/>
      <c r="T167" s="70"/>
      <c r="U167" s="32"/>
      <c r="V167" s="32"/>
      <c r="W167" s="32"/>
      <c r="X167" s="32"/>
      <c r="Y167" s="32"/>
      <c r="Z167" s="32"/>
      <c r="AA167" s="71"/>
      <c r="AT167" s="14" t="s">
        <v>68</v>
      </c>
      <c r="AU167" s="14" t="s">
        <v>69</v>
      </c>
      <c r="AY167" s="14" t="s">
        <v>875</v>
      </c>
      <c r="BK167" s="110">
        <f>SUM(BK168:BK172)</f>
        <v>0</v>
      </c>
    </row>
    <row r="168" spans="2:65" s="1" customFormat="1" ht="22.35" customHeight="1" x14ac:dyDescent="0.3">
      <c r="B168" s="31"/>
      <c r="C168" s="173" t="s">
        <v>3</v>
      </c>
      <c r="D168" s="173" t="s">
        <v>217</v>
      </c>
      <c r="E168" s="174"/>
      <c r="F168" s="231" t="s">
        <v>3</v>
      </c>
      <c r="G168" s="232"/>
      <c r="H168" s="232"/>
      <c r="I168" s="232"/>
      <c r="J168" s="175" t="s">
        <v>3</v>
      </c>
      <c r="K168" s="172"/>
      <c r="L168" s="233"/>
      <c r="M168" s="234"/>
      <c r="N168" s="235">
        <f t="shared" si="35"/>
        <v>0</v>
      </c>
      <c r="O168" s="234"/>
      <c r="P168" s="234"/>
      <c r="Q168" s="234"/>
      <c r="R168" s="33"/>
      <c r="T168" s="165" t="s">
        <v>3</v>
      </c>
      <c r="U168" s="176" t="s">
        <v>36</v>
      </c>
      <c r="V168" s="32"/>
      <c r="W168" s="32"/>
      <c r="X168" s="32"/>
      <c r="Y168" s="32"/>
      <c r="Z168" s="32"/>
      <c r="AA168" s="71"/>
      <c r="AT168" s="14" t="s">
        <v>875</v>
      </c>
      <c r="AU168" s="14" t="s">
        <v>76</v>
      </c>
      <c r="AY168" s="14" t="s">
        <v>875</v>
      </c>
      <c r="BE168" s="110">
        <f>IF(U168="základná",N168,0)</f>
        <v>0</v>
      </c>
      <c r="BF168" s="110">
        <f>IF(U168="znížená",N168,0)</f>
        <v>0</v>
      </c>
      <c r="BG168" s="110">
        <f>IF(U168="zákl. prenesená",N168,0)</f>
        <v>0</v>
      </c>
      <c r="BH168" s="110">
        <f>IF(U168="zníž. prenesená",N168,0)</f>
        <v>0</v>
      </c>
      <c r="BI168" s="110">
        <f>IF(U168="nulová",N168,0)</f>
        <v>0</v>
      </c>
      <c r="BJ168" s="14" t="s">
        <v>80</v>
      </c>
      <c r="BK168" s="110">
        <f>L168*K168</f>
        <v>0</v>
      </c>
    </row>
    <row r="169" spans="2:65" s="1" customFormat="1" ht="22.35" customHeight="1" x14ac:dyDescent="0.3">
      <c r="B169" s="31"/>
      <c r="C169" s="173" t="s">
        <v>3</v>
      </c>
      <c r="D169" s="173" t="s">
        <v>217</v>
      </c>
      <c r="E169" s="174"/>
      <c r="F169" s="231" t="s">
        <v>3</v>
      </c>
      <c r="G169" s="232"/>
      <c r="H169" s="232"/>
      <c r="I169" s="232"/>
      <c r="J169" s="175" t="s">
        <v>3</v>
      </c>
      <c r="K169" s="172"/>
      <c r="L169" s="233"/>
      <c r="M169" s="234"/>
      <c r="N169" s="235">
        <f t="shared" si="35"/>
        <v>0</v>
      </c>
      <c r="O169" s="234"/>
      <c r="P169" s="234"/>
      <c r="Q169" s="234"/>
      <c r="R169" s="33"/>
      <c r="T169" s="165" t="s">
        <v>3</v>
      </c>
      <c r="U169" s="176" t="s">
        <v>36</v>
      </c>
      <c r="V169" s="32"/>
      <c r="W169" s="32"/>
      <c r="X169" s="32"/>
      <c r="Y169" s="32"/>
      <c r="Z169" s="32"/>
      <c r="AA169" s="71"/>
      <c r="AT169" s="14" t="s">
        <v>875</v>
      </c>
      <c r="AU169" s="14" t="s">
        <v>76</v>
      </c>
      <c r="AY169" s="14" t="s">
        <v>875</v>
      </c>
      <c r="BE169" s="110">
        <f>IF(U169="základná",N169,0)</f>
        <v>0</v>
      </c>
      <c r="BF169" s="110">
        <f>IF(U169="znížená",N169,0)</f>
        <v>0</v>
      </c>
      <c r="BG169" s="110">
        <f>IF(U169="zákl. prenesená",N169,0)</f>
        <v>0</v>
      </c>
      <c r="BH169" s="110">
        <f>IF(U169="zníž. prenesená",N169,0)</f>
        <v>0</v>
      </c>
      <c r="BI169" s="110">
        <f>IF(U169="nulová",N169,0)</f>
        <v>0</v>
      </c>
      <c r="BJ169" s="14" t="s">
        <v>80</v>
      </c>
      <c r="BK169" s="110">
        <f>L169*K169</f>
        <v>0</v>
      </c>
    </row>
    <row r="170" spans="2:65" s="1" customFormat="1" ht="22.35" customHeight="1" x14ac:dyDescent="0.3">
      <c r="B170" s="31"/>
      <c r="C170" s="173" t="s">
        <v>3</v>
      </c>
      <c r="D170" s="173" t="s">
        <v>217</v>
      </c>
      <c r="E170" s="174"/>
      <c r="F170" s="231" t="s">
        <v>3</v>
      </c>
      <c r="G170" s="232"/>
      <c r="H170" s="232"/>
      <c r="I170" s="232"/>
      <c r="J170" s="175" t="s">
        <v>3</v>
      </c>
      <c r="K170" s="172"/>
      <c r="L170" s="233"/>
      <c r="M170" s="234"/>
      <c r="N170" s="235">
        <f t="shared" si="35"/>
        <v>0</v>
      </c>
      <c r="O170" s="234"/>
      <c r="P170" s="234"/>
      <c r="Q170" s="234"/>
      <c r="R170" s="33"/>
      <c r="T170" s="165" t="s">
        <v>3</v>
      </c>
      <c r="U170" s="176" t="s">
        <v>36</v>
      </c>
      <c r="V170" s="32"/>
      <c r="W170" s="32"/>
      <c r="X170" s="32"/>
      <c r="Y170" s="32"/>
      <c r="Z170" s="32"/>
      <c r="AA170" s="71"/>
      <c r="AT170" s="14" t="s">
        <v>875</v>
      </c>
      <c r="AU170" s="14" t="s">
        <v>76</v>
      </c>
      <c r="AY170" s="14" t="s">
        <v>875</v>
      </c>
      <c r="BE170" s="110">
        <f>IF(U170="základná",N170,0)</f>
        <v>0</v>
      </c>
      <c r="BF170" s="110">
        <f>IF(U170="znížená",N170,0)</f>
        <v>0</v>
      </c>
      <c r="BG170" s="110">
        <f>IF(U170="zákl. prenesená",N170,0)</f>
        <v>0</v>
      </c>
      <c r="BH170" s="110">
        <f>IF(U170="zníž. prenesená",N170,0)</f>
        <v>0</v>
      </c>
      <c r="BI170" s="110">
        <f>IF(U170="nulová",N170,0)</f>
        <v>0</v>
      </c>
      <c r="BJ170" s="14" t="s">
        <v>80</v>
      </c>
      <c r="BK170" s="110">
        <f>L170*K170</f>
        <v>0</v>
      </c>
    </row>
    <row r="171" spans="2:65" s="1" customFormat="1" ht="22.35" customHeight="1" x14ac:dyDescent="0.3">
      <c r="B171" s="31"/>
      <c r="C171" s="173" t="s">
        <v>3</v>
      </c>
      <c r="D171" s="173" t="s">
        <v>217</v>
      </c>
      <c r="E171" s="174"/>
      <c r="F171" s="231" t="s">
        <v>3</v>
      </c>
      <c r="G171" s="232"/>
      <c r="H171" s="232"/>
      <c r="I171" s="232"/>
      <c r="J171" s="175" t="s">
        <v>3</v>
      </c>
      <c r="K171" s="172"/>
      <c r="L171" s="233"/>
      <c r="M171" s="234"/>
      <c r="N171" s="235">
        <f t="shared" si="35"/>
        <v>0</v>
      </c>
      <c r="O171" s="234"/>
      <c r="P171" s="234"/>
      <c r="Q171" s="234"/>
      <c r="R171" s="33"/>
      <c r="T171" s="165" t="s">
        <v>3</v>
      </c>
      <c r="U171" s="176" t="s">
        <v>36</v>
      </c>
      <c r="V171" s="32"/>
      <c r="W171" s="32"/>
      <c r="X171" s="32"/>
      <c r="Y171" s="32"/>
      <c r="Z171" s="32"/>
      <c r="AA171" s="71"/>
      <c r="AT171" s="14" t="s">
        <v>875</v>
      </c>
      <c r="AU171" s="14" t="s">
        <v>76</v>
      </c>
      <c r="AY171" s="14" t="s">
        <v>875</v>
      </c>
      <c r="BE171" s="110">
        <f>IF(U171="základná",N171,0)</f>
        <v>0</v>
      </c>
      <c r="BF171" s="110">
        <f>IF(U171="znížená",N171,0)</f>
        <v>0</v>
      </c>
      <c r="BG171" s="110">
        <f>IF(U171="zákl. prenesená",N171,0)</f>
        <v>0</v>
      </c>
      <c r="BH171" s="110">
        <f>IF(U171="zníž. prenesená",N171,0)</f>
        <v>0</v>
      </c>
      <c r="BI171" s="110">
        <f>IF(U171="nulová",N171,0)</f>
        <v>0</v>
      </c>
      <c r="BJ171" s="14" t="s">
        <v>80</v>
      </c>
      <c r="BK171" s="110">
        <f>L171*K171</f>
        <v>0</v>
      </c>
    </row>
    <row r="172" spans="2:65" s="1" customFormat="1" ht="22.35" customHeight="1" x14ac:dyDescent="0.3">
      <c r="B172" s="31"/>
      <c r="C172" s="173" t="s">
        <v>3</v>
      </c>
      <c r="D172" s="173" t="s">
        <v>217</v>
      </c>
      <c r="E172" s="174" t="s">
        <v>3</v>
      </c>
      <c r="F172" s="231" t="s">
        <v>3</v>
      </c>
      <c r="G172" s="232"/>
      <c r="H172" s="232"/>
      <c r="I172" s="232"/>
      <c r="J172" s="175" t="s">
        <v>3</v>
      </c>
      <c r="K172" s="172"/>
      <c r="L172" s="233"/>
      <c r="M172" s="234"/>
      <c r="N172" s="235">
        <f t="shared" si="35"/>
        <v>0</v>
      </c>
      <c r="O172" s="234"/>
      <c r="P172" s="234"/>
      <c r="Q172" s="234"/>
      <c r="R172" s="33"/>
      <c r="T172" s="165" t="s">
        <v>3</v>
      </c>
      <c r="U172" s="176" t="s">
        <v>36</v>
      </c>
      <c r="V172" s="52"/>
      <c r="W172" s="52"/>
      <c r="X172" s="52"/>
      <c r="Y172" s="52"/>
      <c r="Z172" s="52"/>
      <c r="AA172" s="54"/>
      <c r="AT172" s="14" t="s">
        <v>875</v>
      </c>
      <c r="AU172" s="14" t="s">
        <v>76</v>
      </c>
      <c r="AY172" s="14" t="s">
        <v>875</v>
      </c>
      <c r="BE172" s="110">
        <f>IF(U172="základná",N172,0)</f>
        <v>0</v>
      </c>
      <c r="BF172" s="110">
        <f>IF(U172="znížená",N172,0)</f>
        <v>0</v>
      </c>
      <c r="BG172" s="110">
        <f>IF(U172="zákl. prenesená",N172,0)</f>
        <v>0</v>
      </c>
      <c r="BH172" s="110">
        <f>IF(U172="zníž. prenesená",N172,0)</f>
        <v>0</v>
      </c>
      <c r="BI172" s="110">
        <f>IF(U172="nulová",N172,0)</f>
        <v>0</v>
      </c>
      <c r="BJ172" s="14" t="s">
        <v>80</v>
      </c>
      <c r="BK172" s="110">
        <f>L172*K172</f>
        <v>0</v>
      </c>
    </row>
    <row r="173" spans="2:65" s="1" customFormat="1" ht="6.95" customHeight="1" x14ac:dyDescent="0.3"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7"/>
    </row>
  </sheetData>
  <mergeCells count="19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H1:K1"/>
    <mergeCell ref="S2:AC2"/>
    <mergeCell ref="F171:I171"/>
    <mergeCell ref="L171:M171"/>
    <mergeCell ref="N171:Q171"/>
    <mergeCell ref="F172:I172"/>
    <mergeCell ref="L172:M172"/>
    <mergeCell ref="N172:Q172"/>
    <mergeCell ref="N127:Q127"/>
    <mergeCell ref="N128:Q128"/>
    <mergeCell ref="N129:Q129"/>
    <mergeCell ref="N136:Q136"/>
    <mergeCell ref="N140:Q140"/>
    <mergeCell ref="N148:Q148"/>
    <mergeCell ref="N151:Q151"/>
    <mergeCell ref="N154:Q154"/>
    <mergeCell ref="N155:Q155"/>
    <mergeCell ref="N160:Q160"/>
    <mergeCell ref="N167:Q167"/>
    <mergeCell ref="F168:I168"/>
    <mergeCell ref="L168:M168"/>
    <mergeCell ref="N168:Q168"/>
    <mergeCell ref="F169:I169"/>
    <mergeCell ref="L169:M169"/>
  </mergeCells>
  <dataValidations count="2">
    <dataValidation type="list" allowBlank="1" showInputMessage="1" showErrorMessage="1" error="Povolené sú hodnoty K a M." sqref="D168:D173">
      <formula1>"K,M"</formula1>
    </dataValidation>
    <dataValidation type="list" allowBlank="1" showInputMessage="1" showErrorMessage="1" error="Povolené sú hodnoty základná, znížená, nulová." sqref="U168:U173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6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6"/>
  <sheetViews>
    <sheetView showGridLines="0" workbookViewId="0">
      <pane ySplit="1" topLeftCell="A155" activePane="bottomLeft" state="frozen"/>
      <selection pane="bottomLeft" activeCell="E128" sqref="E128:E16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106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ht="25.35" customHeight="1" x14ac:dyDescent="0.3">
      <c r="B8" s="18"/>
      <c r="C8" s="19"/>
      <c r="D8" s="26" t="s">
        <v>158</v>
      </c>
      <c r="E8" s="19"/>
      <c r="F8" s="262" t="s">
        <v>1221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9"/>
      <c r="R8" s="20"/>
    </row>
    <row r="9" spans="1:66" s="1" customFormat="1" ht="32.85" customHeight="1" x14ac:dyDescent="0.3">
      <c r="B9" s="31"/>
      <c r="C9" s="32"/>
      <c r="D9" s="25" t="s">
        <v>160</v>
      </c>
      <c r="E9" s="32"/>
      <c r="F9" s="223" t="s">
        <v>1222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32"/>
      <c r="R9" s="33"/>
    </row>
    <row r="10" spans="1:66" s="1" customFormat="1" ht="14.45" customHeight="1" x14ac:dyDescent="0.3">
      <c r="B10" s="31"/>
      <c r="C10" s="32"/>
      <c r="D10" s="26" t="s">
        <v>16</v>
      </c>
      <c r="E10" s="32"/>
      <c r="F10" s="24" t="s">
        <v>3</v>
      </c>
      <c r="G10" s="32"/>
      <c r="H10" s="32"/>
      <c r="I10" s="32"/>
      <c r="J10" s="32"/>
      <c r="K10" s="32"/>
      <c r="L10" s="32"/>
      <c r="M10" s="26" t="s">
        <v>17</v>
      </c>
      <c r="N10" s="32"/>
      <c r="O10" s="24" t="s">
        <v>3</v>
      </c>
      <c r="P10" s="32"/>
      <c r="Q10" s="32"/>
      <c r="R10" s="33"/>
    </row>
    <row r="11" spans="1:66" s="1" customFormat="1" ht="14.45" customHeight="1" x14ac:dyDescent="0.3">
      <c r="B11" s="31"/>
      <c r="C11" s="32"/>
      <c r="D11" s="26" t="s">
        <v>18</v>
      </c>
      <c r="E11" s="32"/>
      <c r="F11" s="24" t="s">
        <v>19</v>
      </c>
      <c r="G11" s="32"/>
      <c r="H11" s="32"/>
      <c r="I11" s="32"/>
      <c r="J11" s="32"/>
      <c r="K11" s="32"/>
      <c r="L11" s="32"/>
      <c r="M11" s="26" t="s">
        <v>20</v>
      </c>
      <c r="N11" s="32"/>
      <c r="O11" s="269" t="str">
        <f>'Rekapitulácia stavby'!AN8</f>
        <v>28.2.2017</v>
      </c>
      <c r="P11" s="185"/>
      <c r="Q11" s="32"/>
      <c r="R11" s="33"/>
    </row>
    <row r="12" spans="1:66" s="1" customFormat="1" ht="10.9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 x14ac:dyDescent="0.3">
      <c r="B13" s="31"/>
      <c r="C13" s="32"/>
      <c r="D13" s="26" t="s">
        <v>22</v>
      </c>
      <c r="E13" s="32"/>
      <c r="F13" s="32"/>
      <c r="G13" s="32"/>
      <c r="H13" s="32"/>
      <c r="I13" s="32"/>
      <c r="J13" s="32"/>
      <c r="K13" s="32"/>
      <c r="L13" s="32"/>
      <c r="M13" s="26" t="s">
        <v>23</v>
      </c>
      <c r="N13" s="32"/>
      <c r="O13" s="222" t="str">
        <f>IF('Rekapitulácia stavby'!AN10="","",'Rekapitulácia stavby'!AN10)</f>
        <v/>
      </c>
      <c r="P13" s="185"/>
      <c r="Q13" s="32"/>
      <c r="R13" s="33"/>
    </row>
    <row r="14" spans="1:66" s="1" customFormat="1" ht="18" customHeight="1" x14ac:dyDescent="0.3">
      <c r="B14" s="31"/>
      <c r="C14" s="32"/>
      <c r="D14" s="32"/>
      <c r="E14" s="24" t="str">
        <f>IF('Rekapitulácia stavby'!E11="","",'Rekapitulácia stavby'!E11)</f>
        <v xml:space="preserve"> </v>
      </c>
      <c r="F14" s="32"/>
      <c r="G14" s="32"/>
      <c r="H14" s="32"/>
      <c r="I14" s="32"/>
      <c r="J14" s="32"/>
      <c r="K14" s="32"/>
      <c r="L14" s="32"/>
      <c r="M14" s="26" t="s">
        <v>24</v>
      </c>
      <c r="N14" s="32"/>
      <c r="O14" s="222" t="str">
        <f>IF('Rekapitulácia stavby'!AN11="","",'Rekapitulácia stavby'!AN11)</f>
        <v/>
      </c>
      <c r="P14" s="185"/>
      <c r="Q14" s="32"/>
      <c r="R14" s="33"/>
    </row>
    <row r="15" spans="1:66" s="1" customFormat="1" ht="6.95" customHeigh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 x14ac:dyDescent="0.3">
      <c r="B16" s="31"/>
      <c r="C16" s="32"/>
      <c r="D16" s="26" t="s">
        <v>25</v>
      </c>
      <c r="E16" s="32"/>
      <c r="F16" s="32"/>
      <c r="G16" s="32"/>
      <c r="H16" s="32"/>
      <c r="I16" s="32"/>
      <c r="J16" s="32"/>
      <c r="K16" s="32"/>
      <c r="L16" s="32"/>
      <c r="M16" s="26" t="s">
        <v>23</v>
      </c>
      <c r="N16" s="32"/>
      <c r="O16" s="270" t="str">
        <f>IF('Rekapitulácia stavby'!AN13="","",'Rekapitulácia stavby'!AN13)</f>
        <v>Vyplň údaj</v>
      </c>
      <c r="P16" s="185"/>
      <c r="Q16" s="32"/>
      <c r="R16" s="33"/>
    </row>
    <row r="17" spans="2:18" s="1" customFormat="1" ht="18" customHeight="1" x14ac:dyDescent="0.3">
      <c r="B17" s="31"/>
      <c r="C17" s="32"/>
      <c r="D17" s="32"/>
      <c r="E17" s="270" t="str">
        <f>IF('Rekapitulácia stavby'!E14="","",'Rekapitulácia stavby'!E14)</f>
        <v>Vyplň údaj</v>
      </c>
      <c r="F17" s="185"/>
      <c r="G17" s="185"/>
      <c r="H17" s="185"/>
      <c r="I17" s="185"/>
      <c r="J17" s="185"/>
      <c r="K17" s="185"/>
      <c r="L17" s="185"/>
      <c r="M17" s="26" t="s">
        <v>24</v>
      </c>
      <c r="N17" s="32"/>
      <c r="O17" s="270" t="str">
        <f>IF('Rekapitulácia stavby'!AN14="","",'Rekapitulácia stavby'!AN14)</f>
        <v>Vyplň údaj</v>
      </c>
      <c r="P17" s="185"/>
      <c r="Q17" s="32"/>
      <c r="R17" s="33"/>
    </row>
    <row r="18" spans="2:18" s="1" customFormat="1" ht="6.9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 x14ac:dyDescent="0.3">
      <c r="B19" s="31"/>
      <c r="C19" s="32"/>
      <c r="D19" s="26" t="s">
        <v>27</v>
      </c>
      <c r="E19" s="32"/>
      <c r="F19" s="32"/>
      <c r="G19" s="32"/>
      <c r="H19" s="32"/>
      <c r="I19" s="32"/>
      <c r="J19" s="32"/>
      <c r="K19" s="32"/>
      <c r="L19" s="32"/>
      <c r="M19" s="26" t="s">
        <v>23</v>
      </c>
      <c r="N19" s="32"/>
      <c r="O19" s="222" t="str">
        <f>IF('Rekapitulácia stavby'!AN16="","",'Rekapitulácia stavby'!AN16)</f>
        <v/>
      </c>
      <c r="P19" s="185"/>
      <c r="Q19" s="32"/>
      <c r="R19" s="33"/>
    </row>
    <row r="20" spans="2:18" s="1" customFormat="1" ht="18" customHeight="1" x14ac:dyDescent="0.3">
      <c r="B20" s="31"/>
      <c r="C20" s="32"/>
      <c r="D20" s="32"/>
      <c r="E20" s="24" t="str">
        <f>IF('Rekapitulácia stavby'!E17="","",'Rekapitulácia stavby'!E17)</f>
        <v xml:space="preserve"> </v>
      </c>
      <c r="F20" s="32"/>
      <c r="G20" s="32"/>
      <c r="H20" s="32"/>
      <c r="I20" s="32"/>
      <c r="J20" s="32"/>
      <c r="K20" s="32"/>
      <c r="L20" s="32"/>
      <c r="M20" s="26" t="s">
        <v>24</v>
      </c>
      <c r="N20" s="32"/>
      <c r="O20" s="222" t="str">
        <f>IF('Rekapitulácia stavby'!AN17="","",'Rekapitulácia stavby'!AN17)</f>
        <v/>
      </c>
      <c r="P20" s="185"/>
      <c r="Q20" s="32"/>
      <c r="R20" s="33"/>
    </row>
    <row r="21" spans="2:18" s="1" customFormat="1" ht="6.95" customHeight="1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 x14ac:dyDescent="0.3">
      <c r="B22" s="31"/>
      <c r="C22" s="32"/>
      <c r="D22" s="26" t="s">
        <v>28</v>
      </c>
      <c r="E22" s="32"/>
      <c r="F22" s="32"/>
      <c r="G22" s="32"/>
      <c r="H22" s="32"/>
      <c r="I22" s="32"/>
      <c r="J22" s="32"/>
      <c r="K22" s="32"/>
      <c r="L22" s="32"/>
      <c r="M22" s="26" t="s">
        <v>23</v>
      </c>
      <c r="N22" s="32"/>
      <c r="O22" s="222" t="str">
        <f>IF('Rekapitulácia stavby'!AN19="","",'Rekapitulácia stavby'!AN19)</f>
        <v/>
      </c>
      <c r="P22" s="185"/>
      <c r="Q22" s="32"/>
      <c r="R22" s="33"/>
    </row>
    <row r="23" spans="2:18" s="1" customFormat="1" ht="18" customHeight="1" x14ac:dyDescent="0.3">
      <c r="B23" s="31"/>
      <c r="C23" s="32"/>
      <c r="D23" s="32"/>
      <c r="E23" s="24" t="str">
        <f>IF('Rekapitulácia stavby'!E20="","",'Rekapitulácia stavby'!E20)</f>
        <v xml:space="preserve"> </v>
      </c>
      <c r="F23" s="32"/>
      <c r="G23" s="32"/>
      <c r="H23" s="32"/>
      <c r="I23" s="32"/>
      <c r="J23" s="32"/>
      <c r="K23" s="32"/>
      <c r="L23" s="32"/>
      <c r="M23" s="26" t="s">
        <v>24</v>
      </c>
      <c r="N23" s="32"/>
      <c r="O23" s="222" t="str">
        <f>IF('Rekapitulácia stavby'!AN20="","",'Rekapitulácia stavby'!AN20)</f>
        <v/>
      </c>
      <c r="P23" s="185"/>
      <c r="Q23" s="32"/>
      <c r="R23" s="33"/>
    </row>
    <row r="24" spans="2:18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14.45" customHeight="1" x14ac:dyDescent="0.3">
      <c r="B25" s="31"/>
      <c r="C25" s="32"/>
      <c r="D25" s="26" t="s">
        <v>29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22.5" customHeight="1" x14ac:dyDescent="0.3">
      <c r="B26" s="31"/>
      <c r="C26" s="32"/>
      <c r="D26" s="32"/>
      <c r="E26" s="225" t="s">
        <v>3</v>
      </c>
      <c r="F26" s="185"/>
      <c r="G26" s="185"/>
      <c r="H26" s="185"/>
      <c r="I26" s="185"/>
      <c r="J26" s="185"/>
      <c r="K26" s="185"/>
      <c r="L26" s="185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2:18" s="1" customFormat="1" ht="6.95" customHeight="1" x14ac:dyDescent="0.3">
      <c r="B28" s="31"/>
      <c r="C28" s="3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2"/>
      <c r="R28" s="33"/>
    </row>
    <row r="29" spans="2:18" s="1" customFormat="1" ht="14.45" customHeight="1" x14ac:dyDescent="0.3">
      <c r="B29" s="31"/>
      <c r="C29" s="32"/>
      <c r="D29" s="117" t="s">
        <v>162</v>
      </c>
      <c r="E29" s="32"/>
      <c r="F29" s="32"/>
      <c r="G29" s="32"/>
      <c r="H29" s="32"/>
      <c r="I29" s="32"/>
      <c r="J29" s="32"/>
      <c r="K29" s="32"/>
      <c r="L29" s="32"/>
      <c r="M29" s="226">
        <f>N90</f>
        <v>0</v>
      </c>
      <c r="N29" s="185"/>
      <c r="O29" s="185"/>
      <c r="P29" s="185"/>
      <c r="Q29" s="32"/>
      <c r="R29" s="33"/>
    </row>
    <row r="30" spans="2:18" s="1" customFormat="1" ht="14.45" customHeight="1" x14ac:dyDescent="0.3">
      <c r="B30" s="31"/>
      <c r="C30" s="32"/>
      <c r="D30" s="30" t="s">
        <v>149</v>
      </c>
      <c r="E30" s="32"/>
      <c r="F30" s="32"/>
      <c r="G30" s="32"/>
      <c r="H30" s="32"/>
      <c r="I30" s="32"/>
      <c r="J30" s="32"/>
      <c r="K30" s="32"/>
      <c r="L30" s="32"/>
      <c r="M30" s="226">
        <f>N98</f>
        <v>0</v>
      </c>
      <c r="N30" s="185"/>
      <c r="O30" s="185"/>
      <c r="P30" s="185"/>
      <c r="Q30" s="32"/>
      <c r="R30" s="33"/>
    </row>
    <row r="31" spans="2:18" s="1" customFormat="1" ht="6.95" customHeight="1" x14ac:dyDescent="0.3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2:18" s="1" customFormat="1" ht="25.35" customHeight="1" x14ac:dyDescent="0.3">
      <c r="B32" s="31"/>
      <c r="C32" s="32"/>
      <c r="D32" s="118" t="s">
        <v>32</v>
      </c>
      <c r="E32" s="32"/>
      <c r="F32" s="32"/>
      <c r="G32" s="32"/>
      <c r="H32" s="32"/>
      <c r="I32" s="32"/>
      <c r="J32" s="32"/>
      <c r="K32" s="32"/>
      <c r="L32" s="32"/>
      <c r="M32" s="266">
        <f>ROUND(M29+M30,2)</f>
        <v>0</v>
      </c>
      <c r="N32" s="185"/>
      <c r="O32" s="185"/>
      <c r="P32" s="185"/>
      <c r="Q32" s="32"/>
      <c r="R32" s="33"/>
    </row>
    <row r="33" spans="2:18" s="1" customFormat="1" ht="6.95" customHeight="1" x14ac:dyDescent="0.3">
      <c r="B33" s="31"/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2"/>
      <c r="R33" s="33"/>
    </row>
    <row r="34" spans="2:18" s="1" customFormat="1" ht="14.45" customHeight="1" x14ac:dyDescent="0.3">
      <c r="B34" s="31"/>
      <c r="C34" s="32"/>
      <c r="D34" s="38" t="s">
        <v>33</v>
      </c>
      <c r="E34" s="38" t="s">
        <v>34</v>
      </c>
      <c r="F34" s="39">
        <v>0.2</v>
      </c>
      <c r="G34" s="119" t="s">
        <v>35</v>
      </c>
      <c r="H34" s="267">
        <f>ROUND((((SUM(BE98:BE105)+SUM(BE125:BE159))+SUM(BE161:BE165))),2)</f>
        <v>0</v>
      </c>
      <c r="I34" s="185"/>
      <c r="J34" s="185"/>
      <c r="K34" s="32"/>
      <c r="L34" s="32"/>
      <c r="M34" s="267">
        <f>ROUND(((ROUND((SUM(BE98:BE105)+SUM(BE125:BE159)), 2)*F34)+SUM(BE161:BE165)*F34),2)</f>
        <v>0</v>
      </c>
      <c r="N34" s="185"/>
      <c r="O34" s="185"/>
      <c r="P34" s="185"/>
      <c r="Q34" s="32"/>
      <c r="R34" s="33"/>
    </row>
    <row r="35" spans="2:18" s="1" customFormat="1" ht="14.45" customHeight="1" x14ac:dyDescent="0.3">
      <c r="B35" s="31"/>
      <c r="C35" s="32"/>
      <c r="D35" s="32"/>
      <c r="E35" s="38" t="s">
        <v>36</v>
      </c>
      <c r="F35" s="39">
        <v>0.2</v>
      </c>
      <c r="G35" s="119" t="s">
        <v>35</v>
      </c>
      <c r="H35" s="267">
        <f>ROUND((((SUM(BF98:BF105)+SUM(BF125:BF159))+SUM(BF161:BF165))),2)</f>
        <v>0</v>
      </c>
      <c r="I35" s="185"/>
      <c r="J35" s="185"/>
      <c r="K35" s="32"/>
      <c r="L35" s="32"/>
      <c r="M35" s="267">
        <f>ROUND(((ROUND((SUM(BF98:BF105)+SUM(BF125:BF159)), 2)*F35)+SUM(BF161:BF165)*F35),2)</f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37</v>
      </c>
      <c r="F36" s="39">
        <v>0.2</v>
      </c>
      <c r="G36" s="119" t="s">
        <v>35</v>
      </c>
      <c r="H36" s="267">
        <f>ROUND((((SUM(BG98:BG105)+SUM(BG125:BG159))+SUM(BG161:BG165))),2)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38</v>
      </c>
      <c r="F37" s="39">
        <v>0.2</v>
      </c>
      <c r="G37" s="119" t="s">
        <v>35</v>
      </c>
      <c r="H37" s="267">
        <f>ROUND((((SUM(BH98:BH105)+SUM(BH125:BH159))+SUM(BH161:BH165))),2)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14.45" hidden="1" customHeight="1" x14ac:dyDescent="0.3">
      <c r="B38" s="31"/>
      <c r="C38" s="32"/>
      <c r="D38" s="32"/>
      <c r="E38" s="38" t="s">
        <v>39</v>
      </c>
      <c r="F38" s="39">
        <v>0</v>
      </c>
      <c r="G38" s="119" t="s">
        <v>35</v>
      </c>
      <c r="H38" s="267">
        <f>ROUND((((SUM(BI98:BI105)+SUM(BI125:BI159))+SUM(BI161:BI165))),2)</f>
        <v>0</v>
      </c>
      <c r="I38" s="185"/>
      <c r="J38" s="185"/>
      <c r="K38" s="32"/>
      <c r="L38" s="32"/>
      <c r="M38" s="267">
        <v>0</v>
      </c>
      <c r="N38" s="185"/>
      <c r="O38" s="185"/>
      <c r="P38" s="185"/>
      <c r="Q38" s="32"/>
      <c r="R38" s="33"/>
    </row>
    <row r="39" spans="2:18" s="1" customFormat="1" ht="6.9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25.35" customHeight="1" x14ac:dyDescent="0.3">
      <c r="B40" s="31"/>
      <c r="C40" s="116"/>
      <c r="D40" s="120" t="s">
        <v>40</v>
      </c>
      <c r="E40" s="72"/>
      <c r="F40" s="72"/>
      <c r="G40" s="121" t="s">
        <v>41</v>
      </c>
      <c r="H40" s="122" t="s">
        <v>42</v>
      </c>
      <c r="I40" s="72"/>
      <c r="J40" s="72"/>
      <c r="K40" s="72"/>
      <c r="L40" s="268">
        <f>SUM(M32:M38)</f>
        <v>0</v>
      </c>
      <c r="M40" s="195"/>
      <c r="N40" s="195"/>
      <c r="O40" s="195"/>
      <c r="P40" s="197"/>
      <c r="Q40" s="116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1" customFormat="1" ht="14.45" customHeight="1" x14ac:dyDescent="0.3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ht="30" customHeight="1" x14ac:dyDescent="0.3">
      <c r="B80" s="18"/>
      <c r="C80" s="26" t="s">
        <v>158</v>
      </c>
      <c r="D80" s="19"/>
      <c r="E80" s="19"/>
      <c r="F80" s="262" t="s">
        <v>1221</v>
      </c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19"/>
      <c r="R80" s="20"/>
    </row>
    <row r="81" spans="2:47" s="1" customFormat="1" ht="36.950000000000003" customHeight="1" x14ac:dyDescent="0.3">
      <c r="B81" s="31"/>
      <c r="C81" s="65" t="s">
        <v>160</v>
      </c>
      <c r="D81" s="32"/>
      <c r="E81" s="32"/>
      <c r="F81" s="210" t="str">
        <f>F9</f>
        <v>3a - SO 103a Zjazdné chodníky a spevnené plochy</v>
      </c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32"/>
      <c r="R81" s="33"/>
    </row>
    <row r="82" spans="2:47" s="1" customFormat="1" ht="6.95" customHeight="1" x14ac:dyDescent="0.3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8" customHeight="1" x14ac:dyDescent="0.3">
      <c r="B83" s="31"/>
      <c r="C83" s="26" t="s">
        <v>18</v>
      </c>
      <c r="D83" s="32"/>
      <c r="E83" s="32"/>
      <c r="F83" s="24" t="str">
        <f>F11</f>
        <v xml:space="preserve"> </v>
      </c>
      <c r="G83" s="32"/>
      <c r="H83" s="32"/>
      <c r="I83" s="32"/>
      <c r="J83" s="32"/>
      <c r="K83" s="26" t="s">
        <v>20</v>
      </c>
      <c r="L83" s="32"/>
      <c r="M83" s="255" t="str">
        <f>IF(O11="","",O11)</f>
        <v>28.2.2017</v>
      </c>
      <c r="N83" s="185"/>
      <c r="O83" s="185"/>
      <c r="P83" s="185"/>
      <c r="Q83" s="32"/>
      <c r="R83" s="33"/>
    </row>
    <row r="84" spans="2:47" s="1" customFormat="1" ht="6.95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15" x14ac:dyDescent="0.3">
      <c r="B85" s="31"/>
      <c r="C85" s="26" t="s">
        <v>22</v>
      </c>
      <c r="D85" s="32"/>
      <c r="E85" s="32"/>
      <c r="F85" s="24" t="str">
        <f>E14</f>
        <v xml:space="preserve"> </v>
      </c>
      <c r="G85" s="32"/>
      <c r="H85" s="32"/>
      <c r="I85" s="32"/>
      <c r="J85" s="32"/>
      <c r="K85" s="26" t="s">
        <v>27</v>
      </c>
      <c r="L85" s="32"/>
      <c r="M85" s="222" t="str">
        <f>E20</f>
        <v xml:space="preserve"> </v>
      </c>
      <c r="N85" s="185"/>
      <c r="O85" s="185"/>
      <c r="P85" s="185"/>
      <c r="Q85" s="185"/>
      <c r="R85" s="33"/>
    </row>
    <row r="86" spans="2:47" s="1" customFormat="1" ht="14.45" customHeight="1" x14ac:dyDescent="0.3">
      <c r="B86" s="31"/>
      <c r="C86" s="26" t="s">
        <v>25</v>
      </c>
      <c r="D86" s="32"/>
      <c r="E86" s="32"/>
      <c r="F86" s="24" t="str">
        <f>IF(E17="","",E17)</f>
        <v>Vyplň údaj</v>
      </c>
      <c r="G86" s="32"/>
      <c r="H86" s="32"/>
      <c r="I86" s="32"/>
      <c r="J86" s="32"/>
      <c r="K86" s="26" t="s">
        <v>28</v>
      </c>
      <c r="L86" s="32"/>
      <c r="M86" s="222" t="str">
        <f>E23</f>
        <v xml:space="preserve"> </v>
      </c>
      <c r="N86" s="185"/>
      <c r="O86" s="185"/>
      <c r="P86" s="185"/>
      <c r="Q86" s="185"/>
      <c r="R86" s="33"/>
    </row>
    <row r="87" spans="2:47" s="1" customFormat="1" ht="10.35" customHeight="1" x14ac:dyDescent="0.3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">
      <c r="B88" s="31"/>
      <c r="C88" s="265" t="s">
        <v>164</v>
      </c>
      <c r="D88" s="261"/>
      <c r="E88" s="261"/>
      <c r="F88" s="261"/>
      <c r="G88" s="261"/>
      <c r="H88" s="116"/>
      <c r="I88" s="116"/>
      <c r="J88" s="116"/>
      <c r="K88" s="116"/>
      <c r="L88" s="116"/>
      <c r="M88" s="116"/>
      <c r="N88" s="265" t="s">
        <v>165</v>
      </c>
      <c r="O88" s="185"/>
      <c r="P88" s="185"/>
      <c r="Q88" s="185"/>
      <c r="R88" s="33"/>
    </row>
    <row r="89" spans="2:47" s="1" customFormat="1" ht="10.35" customHeight="1" x14ac:dyDescent="0.3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2:47" s="1" customFormat="1" ht="29.25" customHeight="1" x14ac:dyDescent="0.3">
      <c r="B90" s="31"/>
      <c r="C90" s="123" t="s">
        <v>166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89">
        <f>N125</f>
        <v>0</v>
      </c>
      <c r="O90" s="185"/>
      <c r="P90" s="185"/>
      <c r="Q90" s="185"/>
      <c r="R90" s="33"/>
      <c r="AU90" s="14" t="s">
        <v>167</v>
      </c>
    </row>
    <row r="91" spans="2:47" s="7" customFormat="1" ht="24.95" customHeight="1" x14ac:dyDescent="0.3">
      <c r="B91" s="124"/>
      <c r="C91" s="125"/>
      <c r="D91" s="126" t="s">
        <v>168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9">
        <f>N126</f>
        <v>0</v>
      </c>
      <c r="O91" s="263"/>
      <c r="P91" s="263"/>
      <c r="Q91" s="263"/>
      <c r="R91" s="127"/>
    </row>
    <row r="92" spans="2:47" s="8" customFormat="1" ht="19.899999999999999" customHeight="1" x14ac:dyDescent="0.3">
      <c r="B92" s="128"/>
      <c r="C92" s="95"/>
      <c r="D92" s="106" t="s">
        <v>169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N127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173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N139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175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N149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176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N157</f>
        <v>0</v>
      </c>
      <c r="O95" s="191"/>
      <c r="P95" s="191"/>
      <c r="Q95" s="191"/>
      <c r="R95" s="129"/>
    </row>
    <row r="96" spans="2:47" s="7" customFormat="1" ht="21.75" customHeight="1" x14ac:dyDescent="0.35">
      <c r="B96" s="124"/>
      <c r="C96" s="125"/>
      <c r="D96" s="126" t="s">
        <v>193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8">
        <f>N160</f>
        <v>0</v>
      </c>
      <c r="O96" s="263"/>
      <c r="P96" s="263"/>
      <c r="Q96" s="263"/>
      <c r="R96" s="127"/>
    </row>
    <row r="97" spans="2:65" s="1" customFormat="1" ht="21.75" customHeight="1" x14ac:dyDescent="0.3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65" s="1" customFormat="1" ht="29.25" customHeight="1" x14ac:dyDescent="0.3">
      <c r="B98" s="31"/>
      <c r="C98" s="123" t="s">
        <v>194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64">
        <f>ROUND(N99+N100+N101+N102+N103+N104,2)</f>
        <v>0</v>
      </c>
      <c r="O98" s="185"/>
      <c r="P98" s="185"/>
      <c r="Q98" s="185"/>
      <c r="R98" s="33"/>
      <c r="T98" s="130"/>
      <c r="U98" s="131" t="s">
        <v>33</v>
      </c>
    </row>
    <row r="99" spans="2:65" s="1" customFormat="1" ht="18" customHeight="1" x14ac:dyDescent="0.3">
      <c r="B99" s="132"/>
      <c r="C99" s="133"/>
      <c r="D99" s="184" t="s">
        <v>195</v>
      </c>
      <c r="E99" s="260"/>
      <c r="F99" s="260"/>
      <c r="G99" s="260"/>
      <c r="H99" s="260"/>
      <c r="I99" s="133"/>
      <c r="J99" s="133"/>
      <c r="K99" s="133"/>
      <c r="L99" s="133"/>
      <c r="M99" s="133"/>
      <c r="N99" s="186">
        <f>ROUND(N90*T99,2)</f>
        <v>0</v>
      </c>
      <c r="O99" s="260"/>
      <c r="P99" s="260"/>
      <c r="Q99" s="260"/>
      <c r="R99" s="134"/>
      <c r="S99" s="133"/>
      <c r="T99" s="135"/>
      <c r="U99" s="136" t="s">
        <v>36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140</v>
      </c>
      <c r="AZ99" s="137"/>
      <c r="BA99" s="137"/>
      <c r="BB99" s="137"/>
      <c r="BC99" s="137"/>
      <c r="BD99" s="137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80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184" t="s">
        <v>196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ROUND(N90*T100,2)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84" t="s">
        <v>197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ROUND(N90*T101,2)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84" t="s">
        <v>198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ROUND(N90*T102,2)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84" t="s">
        <v>199</v>
      </c>
      <c r="E103" s="260"/>
      <c r="F103" s="260"/>
      <c r="G103" s="260"/>
      <c r="H103" s="260"/>
      <c r="I103" s="133"/>
      <c r="J103" s="133"/>
      <c r="K103" s="133"/>
      <c r="L103" s="133"/>
      <c r="M103" s="133"/>
      <c r="N103" s="186">
        <f>ROUND(N90*T103,2)</f>
        <v>0</v>
      </c>
      <c r="O103" s="260"/>
      <c r="P103" s="260"/>
      <c r="Q103" s="260"/>
      <c r="R103" s="134"/>
      <c r="S103" s="133"/>
      <c r="T103" s="135"/>
      <c r="U103" s="136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40" t="s">
        <v>200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86">
        <f>ROUND(N90*T104,2)</f>
        <v>0</v>
      </c>
      <c r="O104" s="260"/>
      <c r="P104" s="260"/>
      <c r="Q104" s="260"/>
      <c r="R104" s="134"/>
      <c r="S104" s="133"/>
      <c r="T104" s="141"/>
      <c r="U104" s="142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201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80</v>
      </c>
      <c r="BK104" s="137"/>
      <c r="BL104" s="137"/>
      <c r="BM104" s="137"/>
    </row>
    <row r="105" spans="2:65" s="1" customFormat="1" x14ac:dyDescent="0.3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5" s="1" customFormat="1" ht="29.25" customHeight="1" x14ac:dyDescent="0.3">
      <c r="B106" s="31"/>
      <c r="C106" s="115" t="s">
        <v>153</v>
      </c>
      <c r="D106" s="116"/>
      <c r="E106" s="116"/>
      <c r="F106" s="116"/>
      <c r="G106" s="116"/>
      <c r="H106" s="116"/>
      <c r="I106" s="116"/>
      <c r="J106" s="116"/>
      <c r="K106" s="116"/>
      <c r="L106" s="190">
        <f>ROUND(SUM(N90+N98),2)</f>
        <v>0</v>
      </c>
      <c r="M106" s="261"/>
      <c r="N106" s="261"/>
      <c r="O106" s="261"/>
      <c r="P106" s="261"/>
      <c r="Q106" s="261"/>
      <c r="R106" s="33"/>
    </row>
    <row r="107" spans="2:65" s="1" customFormat="1" ht="6.95" customHeight="1" x14ac:dyDescent="0.3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11" spans="2:65" s="1" customFormat="1" ht="6.95" customHeight="1" x14ac:dyDescent="0.3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2:65" s="1" customFormat="1" ht="36.950000000000003" customHeight="1" x14ac:dyDescent="0.3">
      <c r="B112" s="31"/>
      <c r="C112" s="209" t="s">
        <v>202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33"/>
    </row>
    <row r="113" spans="2:65" s="1" customFormat="1" ht="6.95" customHeight="1" x14ac:dyDescent="0.3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30" customHeight="1" x14ac:dyDescent="0.3">
      <c r="B114" s="31"/>
      <c r="C114" s="26" t="s">
        <v>15</v>
      </c>
      <c r="D114" s="32"/>
      <c r="E114" s="32"/>
      <c r="F114" s="262" t="str">
        <f>F6</f>
        <v>Cintorín Nitra-Chrenova</v>
      </c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32"/>
      <c r="R114" s="33"/>
    </row>
    <row r="115" spans="2:65" ht="30" customHeight="1" x14ac:dyDescent="0.3">
      <c r="B115" s="18"/>
      <c r="C115" s="26" t="s">
        <v>156</v>
      </c>
      <c r="D115" s="19"/>
      <c r="E115" s="19"/>
      <c r="F115" s="262" t="s">
        <v>157</v>
      </c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19"/>
      <c r="R115" s="20"/>
    </row>
    <row r="116" spans="2:65" ht="30" customHeight="1" x14ac:dyDescent="0.3">
      <c r="B116" s="18"/>
      <c r="C116" s="26" t="s">
        <v>158</v>
      </c>
      <c r="D116" s="19"/>
      <c r="E116" s="19"/>
      <c r="F116" s="262" t="s">
        <v>1221</v>
      </c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19"/>
      <c r="R116" s="20"/>
    </row>
    <row r="117" spans="2:65" s="1" customFormat="1" ht="36.950000000000003" customHeight="1" x14ac:dyDescent="0.3">
      <c r="B117" s="31"/>
      <c r="C117" s="65" t="s">
        <v>160</v>
      </c>
      <c r="D117" s="32"/>
      <c r="E117" s="32"/>
      <c r="F117" s="210" t="str">
        <f>F9</f>
        <v>3a - SO 103a Zjazdné chodníky a spevnené plochy</v>
      </c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32"/>
      <c r="R117" s="33"/>
    </row>
    <row r="118" spans="2:65" s="1" customFormat="1" ht="6.95" customHeight="1" x14ac:dyDescent="0.3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8" customHeight="1" x14ac:dyDescent="0.3">
      <c r="B119" s="31"/>
      <c r="C119" s="26" t="s">
        <v>18</v>
      </c>
      <c r="D119" s="32"/>
      <c r="E119" s="32"/>
      <c r="F119" s="24" t="str">
        <f>F11</f>
        <v xml:space="preserve"> </v>
      </c>
      <c r="G119" s="32"/>
      <c r="H119" s="32"/>
      <c r="I119" s="32"/>
      <c r="J119" s="32"/>
      <c r="K119" s="26" t="s">
        <v>20</v>
      </c>
      <c r="L119" s="32"/>
      <c r="M119" s="255" t="str">
        <f>IF(O11="","",O11)</f>
        <v>28.2.2017</v>
      </c>
      <c r="N119" s="185"/>
      <c r="O119" s="185"/>
      <c r="P119" s="185"/>
      <c r="Q119" s="32"/>
      <c r="R119" s="33"/>
    </row>
    <row r="120" spans="2:65" s="1" customFormat="1" ht="6.95" customHeight="1" x14ac:dyDescent="0.3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15" x14ac:dyDescent="0.3">
      <c r="B121" s="31"/>
      <c r="C121" s="26" t="s">
        <v>22</v>
      </c>
      <c r="D121" s="32"/>
      <c r="E121" s="32"/>
      <c r="F121" s="24" t="str">
        <f>E14</f>
        <v xml:space="preserve"> </v>
      </c>
      <c r="G121" s="32"/>
      <c r="H121" s="32"/>
      <c r="I121" s="32"/>
      <c r="J121" s="32"/>
      <c r="K121" s="26" t="s">
        <v>27</v>
      </c>
      <c r="L121" s="32"/>
      <c r="M121" s="222" t="str">
        <f>E20</f>
        <v xml:space="preserve"> </v>
      </c>
      <c r="N121" s="185"/>
      <c r="O121" s="185"/>
      <c r="P121" s="185"/>
      <c r="Q121" s="185"/>
      <c r="R121" s="33"/>
    </row>
    <row r="122" spans="2:65" s="1" customFormat="1" ht="14.45" customHeight="1" x14ac:dyDescent="0.3">
      <c r="B122" s="31"/>
      <c r="C122" s="26" t="s">
        <v>25</v>
      </c>
      <c r="D122" s="32"/>
      <c r="E122" s="32"/>
      <c r="F122" s="24" t="str">
        <f>IF(E17="","",E17)</f>
        <v>Vyplň údaj</v>
      </c>
      <c r="G122" s="32"/>
      <c r="H122" s="32"/>
      <c r="I122" s="32"/>
      <c r="J122" s="32"/>
      <c r="K122" s="26" t="s">
        <v>28</v>
      </c>
      <c r="L122" s="32"/>
      <c r="M122" s="222" t="str">
        <f>E23</f>
        <v xml:space="preserve"> </v>
      </c>
      <c r="N122" s="185"/>
      <c r="O122" s="185"/>
      <c r="P122" s="185"/>
      <c r="Q122" s="185"/>
      <c r="R122" s="33"/>
    </row>
    <row r="123" spans="2:65" s="1" customFormat="1" ht="10.35" customHeight="1" x14ac:dyDescent="0.3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65" s="9" customFormat="1" ht="29.25" customHeight="1" x14ac:dyDescent="0.3">
      <c r="B124" s="143"/>
      <c r="C124" s="144" t="s">
        <v>203</v>
      </c>
      <c r="D124" s="145" t="s">
        <v>204</v>
      </c>
      <c r="E124" s="145" t="s">
        <v>51</v>
      </c>
      <c r="F124" s="256" t="s">
        <v>205</v>
      </c>
      <c r="G124" s="257"/>
      <c r="H124" s="257"/>
      <c r="I124" s="257"/>
      <c r="J124" s="145" t="s">
        <v>206</v>
      </c>
      <c r="K124" s="145" t="s">
        <v>207</v>
      </c>
      <c r="L124" s="258" t="s">
        <v>208</v>
      </c>
      <c r="M124" s="257"/>
      <c r="N124" s="256" t="s">
        <v>165</v>
      </c>
      <c r="O124" s="257"/>
      <c r="P124" s="257"/>
      <c r="Q124" s="259"/>
      <c r="R124" s="146"/>
      <c r="T124" s="73" t="s">
        <v>209</v>
      </c>
      <c r="U124" s="74" t="s">
        <v>33</v>
      </c>
      <c r="V124" s="74" t="s">
        <v>210</v>
      </c>
      <c r="W124" s="74" t="s">
        <v>211</v>
      </c>
      <c r="X124" s="74" t="s">
        <v>212</v>
      </c>
      <c r="Y124" s="74" t="s">
        <v>213</v>
      </c>
      <c r="Z124" s="74" t="s">
        <v>214</v>
      </c>
      <c r="AA124" s="75" t="s">
        <v>215</v>
      </c>
    </row>
    <row r="125" spans="2:65" s="1" customFormat="1" ht="29.25" customHeight="1" x14ac:dyDescent="0.35">
      <c r="B125" s="31"/>
      <c r="C125" s="77" t="s">
        <v>162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36">
        <f>BK125</f>
        <v>0</v>
      </c>
      <c r="O125" s="237"/>
      <c r="P125" s="237"/>
      <c r="Q125" s="237"/>
      <c r="R125" s="33"/>
      <c r="T125" s="76"/>
      <c r="U125" s="47"/>
      <c r="V125" s="47"/>
      <c r="W125" s="147">
        <f>W126+W160</f>
        <v>0</v>
      </c>
      <c r="X125" s="47"/>
      <c r="Y125" s="147">
        <f>Y126+Y160</f>
        <v>2758.2852781300007</v>
      </c>
      <c r="Z125" s="47"/>
      <c r="AA125" s="148">
        <f>AA126+AA160</f>
        <v>0</v>
      </c>
      <c r="AT125" s="14" t="s">
        <v>68</v>
      </c>
      <c r="AU125" s="14" t="s">
        <v>167</v>
      </c>
      <c r="BK125" s="149">
        <f>BK126+BK160</f>
        <v>0</v>
      </c>
    </row>
    <row r="126" spans="2:65" s="10" customFormat="1" ht="37.35" customHeight="1" x14ac:dyDescent="0.35">
      <c r="B126" s="150"/>
      <c r="C126" s="151"/>
      <c r="D126" s="152" t="s">
        <v>168</v>
      </c>
      <c r="E126" s="152"/>
      <c r="F126" s="152"/>
      <c r="G126" s="152"/>
      <c r="H126" s="152"/>
      <c r="I126" s="152"/>
      <c r="J126" s="152"/>
      <c r="K126" s="152"/>
      <c r="L126" s="152"/>
      <c r="M126" s="152"/>
      <c r="N126" s="238">
        <f>BK126</f>
        <v>0</v>
      </c>
      <c r="O126" s="239"/>
      <c r="P126" s="239"/>
      <c r="Q126" s="239"/>
      <c r="R126" s="153"/>
      <c r="T126" s="154"/>
      <c r="U126" s="151"/>
      <c r="V126" s="151"/>
      <c r="W126" s="155">
        <f>W127+W139+W149+W157</f>
        <v>0</v>
      </c>
      <c r="X126" s="151"/>
      <c r="Y126" s="155">
        <f>Y127+Y139+Y149+Y157</f>
        <v>2758.2852781300007</v>
      </c>
      <c r="Z126" s="151"/>
      <c r="AA126" s="156">
        <f>AA127+AA139+AA149+AA157</f>
        <v>0</v>
      </c>
      <c r="AR126" s="157" t="s">
        <v>76</v>
      </c>
      <c r="AT126" s="158" t="s">
        <v>68</v>
      </c>
      <c r="AU126" s="158" t="s">
        <v>69</v>
      </c>
      <c r="AY126" s="157" t="s">
        <v>216</v>
      </c>
      <c r="BK126" s="159">
        <f>BK127+BK139+BK149+BK157</f>
        <v>0</v>
      </c>
    </row>
    <row r="127" spans="2:65" s="10" customFormat="1" ht="19.899999999999999" customHeight="1" x14ac:dyDescent="0.3">
      <c r="B127" s="150"/>
      <c r="C127" s="151"/>
      <c r="D127" s="160" t="s">
        <v>169</v>
      </c>
      <c r="E127" s="160"/>
      <c r="F127" s="160"/>
      <c r="G127" s="160"/>
      <c r="H127" s="160"/>
      <c r="I127" s="160"/>
      <c r="J127" s="160"/>
      <c r="K127" s="160"/>
      <c r="L127" s="160"/>
      <c r="M127" s="160"/>
      <c r="N127" s="240">
        <f>BK127</f>
        <v>0</v>
      </c>
      <c r="O127" s="241"/>
      <c r="P127" s="241"/>
      <c r="Q127" s="241"/>
      <c r="R127" s="153"/>
      <c r="T127" s="154"/>
      <c r="U127" s="151"/>
      <c r="V127" s="151"/>
      <c r="W127" s="155">
        <f>SUM(W128:W138)</f>
        <v>0</v>
      </c>
      <c r="X127" s="151"/>
      <c r="Y127" s="155">
        <f>SUM(Y128:Y138)</f>
        <v>0</v>
      </c>
      <c r="Z127" s="151"/>
      <c r="AA127" s="156">
        <f>SUM(AA128:AA138)</f>
        <v>0</v>
      </c>
      <c r="AR127" s="157" t="s">
        <v>76</v>
      </c>
      <c r="AT127" s="158" t="s">
        <v>68</v>
      </c>
      <c r="AU127" s="158" t="s">
        <v>76</v>
      </c>
      <c r="AY127" s="157" t="s">
        <v>216</v>
      </c>
      <c r="BK127" s="159">
        <f>SUM(BK128:BK138)</f>
        <v>0</v>
      </c>
    </row>
    <row r="128" spans="2:65" s="1" customFormat="1" ht="31.5" customHeight="1" x14ac:dyDescent="0.3">
      <c r="B128" s="132"/>
      <c r="C128" s="161" t="s">
        <v>76</v>
      </c>
      <c r="D128" s="161" t="s">
        <v>217</v>
      </c>
      <c r="E128" s="162"/>
      <c r="F128" s="246" t="s">
        <v>1223</v>
      </c>
      <c r="G128" s="247"/>
      <c r="H128" s="247"/>
      <c r="I128" s="247"/>
      <c r="J128" s="163" t="s">
        <v>219</v>
      </c>
      <c r="K128" s="164">
        <v>1215</v>
      </c>
      <c r="L128" s="233">
        <v>0</v>
      </c>
      <c r="M128" s="247"/>
      <c r="N128" s="248">
        <f t="shared" ref="N128:N138" si="5">ROUND(L128*K128,2)</f>
        <v>0</v>
      </c>
      <c r="O128" s="247"/>
      <c r="P128" s="247"/>
      <c r="Q128" s="247"/>
      <c r="R128" s="134"/>
      <c r="T128" s="165" t="s">
        <v>3</v>
      </c>
      <c r="U128" s="40" t="s">
        <v>36</v>
      </c>
      <c r="V128" s="32"/>
      <c r="W128" s="166">
        <f t="shared" ref="W128:W138" si="6">V128*K128</f>
        <v>0</v>
      </c>
      <c r="X128" s="166">
        <v>0</v>
      </c>
      <c r="Y128" s="166">
        <f t="shared" ref="Y128:Y138" si="7">X128*K128</f>
        <v>0</v>
      </c>
      <c r="Z128" s="166">
        <v>0</v>
      </c>
      <c r="AA128" s="167">
        <f t="shared" ref="AA128:AA138" si="8">Z128*K128</f>
        <v>0</v>
      </c>
      <c r="AR128" s="14" t="s">
        <v>220</v>
      </c>
      <c r="AT128" s="14" t="s">
        <v>217</v>
      </c>
      <c r="AU128" s="14" t="s">
        <v>80</v>
      </c>
      <c r="AY128" s="14" t="s">
        <v>216</v>
      </c>
      <c r="BE128" s="110">
        <f t="shared" ref="BE128:BE138" si="9">IF(U128="základná",N128,0)</f>
        <v>0</v>
      </c>
      <c r="BF128" s="110">
        <f t="shared" ref="BF128:BF138" si="10">IF(U128="znížená",N128,0)</f>
        <v>0</v>
      </c>
      <c r="BG128" s="110">
        <f t="shared" ref="BG128:BG138" si="11">IF(U128="zákl. prenesená",N128,0)</f>
        <v>0</v>
      </c>
      <c r="BH128" s="110">
        <f t="shared" ref="BH128:BH138" si="12">IF(U128="zníž. prenesená",N128,0)</f>
        <v>0</v>
      </c>
      <c r="BI128" s="110">
        <f t="shared" ref="BI128:BI138" si="13">IF(U128="nulová",N128,0)</f>
        <v>0</v>
      </c>
      <c r="BJ128" s="14" t="s">
        <v>80</v>
      </c>
      <c r="BK128" s="110">
        <f t="shared" ref="BK128:BK138" si="14">ROUND(L128*K128,2)</f>
        <v>0</v>
      </c>
      <c r="BL128" s="14" t="s">
        <v>220</v>
      </c>
      <c r="BM128" s="14" t="s">
        <v>76</v>
      </c>
    </row>
    <row r="129" spans="2:65" s="1" customFormat="1" ht="31.5" customHeight="1" x14ac:dyDescent="0.3">
      <c r="B129" s="132"/>
      <c r="C129" s="161" t="s">
        <v>80</v>
      </c>
      <c r="D129" s="161" t="s">
        <v>217</v>
      </c>
      <c r="E129" s="162"/>
      <c r="F129" s="246" t="s">
        <v>234</v>
      </c>
      <c r="G129" s="247"/>
      <c r="H129" s="247"/>
      <c r="I129" s="247"/>
      <c r="J129" s="163" t="s">
        <v>219</v>
      </c>
      <c r="K129" s="164">
        <v>1586.65</v>
      </c>
      <c r="L129" s="233">
        <v>0</v>
      </c>
      <c r="M129" s="247"/>
      <c r="N129" s="248">
        <f t="shared" si="5"/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220</v>
      </c>
      <c r="AT129" s="14" t="s">
        <v>217</v>
      </c>
      <c r="AU129" s="14" t="s">
        <v>80</v>
      </c>
      <c r="AY129" s="14" t="s">
        <v>216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80</v>
      </c>
      <c r="BK129" s="110">
        <f t="shared" si="14"/>
        <v>0</v>
      </c>
      <c r="BL129" s="14" t="s">
        <v>220</v>
      </c>
      <c r="BM129" s="14" t="s">
        <v>80</v>
      </c>
    </row>
    <row r="130" spans="2:65" s="1" customFormat="1" ht="31.5" customHeight="1" x14ac:dyDescent="0.3">
      <c r="B130" s="132"/>
      <c r="C130" s="161" t="s">
        <v>84</v>
      </c>
      <c r="D130" s="161" t="s">
        <v>217</v>
      </c>
      <c r="E130" s="162"/>
      <c r="F130" s="246" t="s">
        <v>1224</v>
      </c>
      <c r="G130" s="247"/>
      <c r="H130" s="247"/>
      <c r="I130" s="247"/>
      <c r="J130" s="163" t="s">
        <v>219</v>
      </c>
      <c r="K130" s="164">
        <v>1586.65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220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220</v>
      </c>
      <c r="BM130" s="14" t="s">
        <v>84</v>
      </c>
    </row>
    <row r="131" spans="2:65" s="1" customFormat="1" ht="44.25" customHeight="1" x14ac:dyDescent="0.3">
      <c r="B131" s="132"/>
      <c r="C131" s="161" t="s">
        <v>220</v>
      </c>
      <c r="D131" s="161" t="s">
        <v>217</v>
      </c>
      <c r="E131" s="162"/>
      <c r="F131" s="246" t="s">
        <v>1225</v>
      </c>
      <c r="G131" s="247"/>
      <c r="H131" s="247"/>
      <c r="I131" s="247"/>
      <c r="J131" s="163" t="s">
        <v>219</v>
      </c>
      <c r="K131" s="164">
        <v>162.75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220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220</v>
      </c>
      <c r="BM131" s="14" t="s">
        <v>220</v>
      </c>
    </row>
    <row r="132" spans="2:65" s="1" customFormat="1" ht="31.5" customHeight="1" x14ac:dyDescent="0.3">
      <c r="B132" s="132"/>
      <c r="C132" s="161" t="s">
        <v>224</v>
      </c>
      <c r="D132" s="161" t="s">
        <v>217</v>
      </c>
      <c r="E132" s="162"/>
      <c r="F132" s="246" t="s">
        <v>1226</v>
      </c>
      <c r="G132" s="247"/>
      <c r="H132" s="247"/>
      <c r="I132" s="247"/>
      <c r="J132" s="163" t="s">
        <v>219</v>
      </c>
      <c r="K132" s="164">
        <v>440.44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220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220</v>
      </c>
      <c r="BM132" s="14" t="s">
        <v>224</v>
      </c>
    </row>
    <row r="133" spans="2:65" s="1" customFormat="1" ht="22.5" customHeight="1" x14ac:dyDescent="0.3">
      <c r="B133" s="132"/>
      <c r="C133" s="168" t="s">
        <v>226</v>
      </c>
      <c r="D133" s="168" t="s">
        <v>250</v>
      </c>
      <c r="E133" s="169"/>
      <c r="F133" s="251" t="s">
        <v>1227</v>
      </c>
      <c r="G133" s="252"/>
      <c r="H133" s="252"/>
      <c r="I133" s="252"/>
      <c r="J133" s="170" t="s">
        <v>245</v>
      </c>
      <c r="K133" s="171">
        <v>920.96</v>
      </c>
      <c r="L133" s="253">
        <v>0</v>
      </c>
      <c r="M133" s="252"/>
      <c r="N133" s="254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230</v>
      </c>
      <c r="AT133" s="14" t="s">
        <v>250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226</v>
      </c>
    </row>
    <row r="134" spans="2:65" s="1" customFormat="1" ht="44.25" customHeight="1" x14ac:dyDescent="0.3">
      <c r="B134" s="132"/>
      <c r="C134" s="161" t="s">
        <v>228</v>
      </c>
      <c r="D134" s="161" t="s">
        <v>217</v>
      </c>
      <c r="E134" s="162"/>
      <c r="F134" s="246" t="s">
        <v>1228</v>
      </c>
      <c r="G134" s="247"/>
      <c r="H134" s="247"/>
      <c r="I134" s="247"/>
      <c r="J134" s="163" t="s">
        <v>219</v>
      </c>
      <c r="K134" s="164">
        <v>208.9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228</v>
      </c>
    </row>
    <row r="135" spans="2:65" s="1" customFormat="1" ht="31.5" customHeight="1" x14ac:dyDescent="0.3">
      <c r="B135" s="132"/>
      <c r="C135" s="161" t="s">
        <v>230</v>
      </c>
      <c r="D135" s="161" t="s">
        <v>217</v>
      </c>
      <c r="E135" s="162"/>
      <c r="F135" s="246" t="s">
        <v>1229</v>
      </c>
      <c r="G135" s="247"/>
      <c r="H135" s="247"/>
      <c r="I135" s="247"/>
      <c r="J135" s="163" t="s">
        <v>262</v>
      </c>
      <c r="K135" s="164">
        <v>3280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232</v>
      </c>
    </row>
    <row r="136" spans="2:65" s="1" customFormat="1" ht="31.5" customHeight="1" x14ac:dyDescent="0.3">
      <c r="B136" s="132"/>
      <c r="C136" s="161" t="s">
        <v>232</v>
      </c>
      <c r="D136" s="161" t="s">
        <v>217</v>
      </c>
      <c r="E136" s="162"/>
      <c r="F136" s="246" t="s">
        <v>1230</v>
      </c>
      <c r="G136" s="247"/>
      <c r="H136" s="247"/>
      <c r="I136" s="247"/>
      <c r="J136" s="163" t="s">
        <v>262</v>
      </c>
      <c r="K136" s="164">
        <v>135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220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220</v>
      </c>
      <c r="BM136" s="14" t="s">
        <v>128</v>
      </c>
    </row>
    <row r="137" spans="2:65" s="1" customFormat="1" ht="31.5" customHeight="1" x14ac:dyDescent="0.3">
      <c r="B137" s="132"/>
      <c r="C137" s="161" t="s">
        <v>128</v>
      </c>
      <c r="D137" s="161" t="s">
        <v>217</v>
      </c>
      <c r="E137" s="162"/>
      <c r="F137" s="246" t="s">
        <v>1231</v>
      </c>
      <c r="G137" s="247"/>
      <c r="H137" s="247"/>
      <c r="I137" s="247"/>
      <c r="J137" s="163" t="s">
        <v>262</v>
      </c>
      <c r="K137" s="164">
        <v>155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220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220</v>
      </c>
      <c r="BM137" s="14" t="s">
        <v>131</v>
      </c>
    </row>
    <row r="138" spans="2:65" s="1" customFormat="1" ht="22.5" customHeight="1" x14ac:dyDescent="0.3">
      <c r="B138" s="132"/>
      <c r="C138" s="161" t="s">
        <v>131</v>
      </c>
      <c r="D138" s="161" t="s">
        <v>217</v>
      </c>
      <c r="E138" s="162"/>
      <c r="F138" s="246" t="s">
        <v>1232</v>
      </c>
      <c r="G138" s="247"/>
      <c r="H138" s="247"/>
      <c r="I138" s="247"/>
      <c r="J138" s="163" t="s">
        <v>262</v>
      </c>
      <c r="K138" s="164">
        <v>155</v>
      </c>
      <c r="L138" s="233">
        <v>0</v>
      </c>
      <c r="M138" s="247"/>
      <c r="N138" s="248">
        <f t="shared" si="5"/>
        <v>0</v>
      </c>
      <c r="O138" s="247"/>
      <c r="P138" s="247"/>
      <c r="Q138" s="247"/>
      <c r="R138" s="134"/>
      <c r="T138" s="165" t="s">
        <v>3</v>
      </c>
      <c r="U138" s="40" t="s">
        <v>36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220</v>
      </c>
      <c r="AT138" s="14" t="s">
        <v>217</v>
      </c>
      <c r="AU138" s="14" t="s">
        <v>80</v>
      </c>
      <c r="AY138" s="14" t="s">
        <v>216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80</v>
      </c>
      <c r="BK138" s="110">
        <f t="shared" si="14"/>
        <v>0</v>
      </c>
      <c r="BL138" s="14" t="s">
        <v>220</v>
      </c>
      <c r="BM138" s="14" t="s">
        <v>134</v>
      </c>
    </row>
    <row r="139" spans="2:65" s="10" customFormat="1" ht="29.85" customHeight="1" x14ac:dyDescent="0.3">
      <c r="B139" s="150"/>
      <c r="C139" s="151"/>
      <c r="D139" s="160" t="s">
        <v>173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42">
        <f>BK139</f>
        <v>0</v>
      </c>
      <c r="O139" s="243"/>
      <c r="P139" s="243"/>
      <c r="Q139" s="243"/>
      <c r="R139" s="153"/>
      <c r="T139" s="154"/>
      <c r="U139" s="151"/>
      <c r="V139" s="151"/>
      <c r="W139" s="155">
        <f>SUM(W140:W148)</f>
        <v>0</v>
      </c>
      <c r="X139" s="151"/>
      <c r="Y139" s="155">
        <f>SUM(Y140:Y148)</f>
        <v>2188.58</v>
      </c>
      <c r="Z139" s="151"/>
      <c r="AA139" s="156">
        <f>SUM(AA140:AA148)</f>
        <v>0</v>
      </c>
      <c r="AR139" s="157" t="s">
        <v>76</v>
      </c>
      <c r="AT139" s="158" t="s">
        <v>68</v>
      </c>
      <c r="AU139" s="158" t="s">
        <v>76</v>
      </c>
      <c r="AY139" s="157" t="s">
        <v>216</v>
      </c>
      <c r="BK139" s="159">
        <f>SUM(BK140:BK148)</f>
        <v>0</v>
      </c>
    </row>
    <row r="140" spans="2:65" s="1" customFormat="1" ht="44.25" customHeight="1" x14ac:dyDescent="0.3">
      <c r="B140" s="132"/>
      <c r="C140" s="161" t="s">
        <v>134</v>
      </c>
      <c r="D140" s="161" t="s">
        <v>217</v>
      </c>
      <c r="E140" s="162"/>
      <c r="F140" s="246" t="s">
        <v>1233</v>
      </c>
      <c r="G140" s="247"/>
      <c r="H140" s="247"/>
      <c r="I140" s="247"/>
      <c r="J140" s="163" t="s">
        <v>262</v>
      </c>
      <c r="K140" s="164">
        <v>3280</v>
      </c>
      <c r="L140" s="233">
        <v>0</v>
      </c>
      <c r="M140" s="247"/>
      <c r="N140" s="248">
        <f t="shared" ref="N140:N148" si="15">ROUND(L140*K140,2)</f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 t="shared" ref="W140:W148" si="16">V140*K140</f>
        <v>0</v>
      </c>
      <c r="X140" s="166">
        <v>1.469E-2</v>
      </c>
      <c r="Y140" s="166">
        <f t="shared" ref="Y140:Y148" si="17">X140*K140</f>
        <v>48.183199999999999</v>
      </c>
      <c r="Z140" s="166">
        <v>0</v>
      </c>
      <c r="AA140" s="167">
        <f t="shared" ref="AA140:AA148" si="18">Z140*K140</f>
        <v>0</v>
      </c>
      <c r="AR140" s="14" t="s">
        <v>220</v>
      </c>
      <c r="AT140" s="14" t="s">
        <v>217</v>
      </c>
      <c r="AU140" s="14" t="s">
        <v>80</v>
      </c>
      <c r="AY140" s="14" t="s">
        <v>216</v>
      </c>
      <c r="BE140" s="110">
        <f t="shared" ref="BE140:BE148" si="19">IF(U140="základná",N140,0)</f>
        <v>0</v>
      </c>
      <c r="BF140" s="110">
        <f t="shared" ref="BF140:BF148" si="20">IF(U140="znížená",N140,0)</f>
        <v>0</v>
      </c>
      <c r="BG140" s="110">
        <f t="shared" ref="BG140:BG148" si="21">IF(U140="zákl. prenesená",N140,0)</f>
        <v>0</v>
      </c>
      <c r="BH140" s="110">
        <f t="shared" ref="BH140:BH148" si="22">IF(U140="zníž. prenesená",N140,0)</f>
        <v>0</v>
      </c>
      <c r="BI140" s="110">
        <f t="shared" ref="BI140:BI148" si="23">IF(U140="nulová",N140,0)</f>
        <v>0</v>
      </c>
      <c r="BJ140" s="14" t="s">
        <v>80</v>
      </c>
      <c r="BK140" s="110">
        <f t="shared" ref="BK140:BK148" si="24">ROUND(L140*K140,2)</f>
        <v>0</v>
      </c>
      <c r="BL140" s="14" t="s">
        <v>220</v>
      </c>
      <c r="BM140" s="14" t="s">
        <v>1234</v>
      </c>
    </row>
    <row r="141" spans="2:65" s="1" customFormat="1" ht="31.5" customHeight="1" x14ac:dyDescent="0.3">
      <c r="B141" s="132"/>
      <c r="C141" s="161" t="s">
        <v>137</v>
      </c>
      <c r="D141" s="161" t="s">
        <v>217</v>
      </c>
      <c r="E141" s="162"/>
      <c r="F141" s="246" t="s">
        <v>1235</v>
      </c>
      <c r="G141" s="247"/>
      <c r="H141" s="247"/>
      <c r="I141" s="247"/>
      <c r="J141" s="163" t="s">
        <v>262</v>
      </c>
      <c r="K141" s="164">
        <v>3280</v>
      </c>
      <c r="L141" s="233">
        <v>0</v>
      </c>
      <c r="M141" s="247"/>
      <c r="N141" s="248">
        <f t="shared" si="15"/>
        <v>0</v>
      </c>
      <c r="O141" s="247"/>
      <c r="P141" s="247"/>
      <c r="Q141" s="247"/>
      <c r="R141" s="134"/>
      <c r="T141" s="165" t="s">
        <v>3</v>
      </c>
      <c r="U141" s="40" t="s">
        <v>36</v>
      </c>
      <c r="V141" s="32"/>
      <c r="W141" s="166">
        <f t="shared" si="16"/>
        <v>0</v>
      </c>
      <c r="X141" s="166">
        <v>0.2979</v>
      </c>
      <c r="Y141" s="166">
        <f t="shared" si="17"/>
        <v>977.11199999999997</v>
      </c>
      <c r="Z141" s="166">
        <v>0</v>
      </c>
      <c r="AA141" s="167">
        <f t="shared" si="18"/>
        <v>0</v>
      </c>
      <c r="AR141" s="14" t="s">
        <v>220</v>
      </c>
      <c r="AT141" s="14" t="s">
        <v>217</v>
      </c>
      <c r="AU141" s="14" t="s">
        <v>80</v>
      </c>
      <c r="AY141" s="14" t="s">
        <v>216</v>
      </c>
      <c r="BE141" s="110">
        <f t="shared" si="19"/>
        <v>0</v>
      </c>
      <c r="BF141" s="110">
        <f t="shared" si="20"/>
        <v>0</v>
      </c>
      <c r="BG141" s="110">
        <f t="shared" si="21"/>
        <v>0</v>
      </c>
      <c r="BH141" s="110">
        <f t="shared" si="22"/>
        <v>0</v>
      </c>
      <c r="BI141" s="110">
        <f t="shared" si="23"/>
        <v>0</v>
      </c>
      <c r="BJ141" s="14" t="s">
        <v>80</v>
      </c>
      <c r="BK141" s="110">
        <f t="shared" si="24"/>
        <v>0</v>
      </c>
      <c r="BL141" s="14" t="s">
        <v>220</v>
      </c>
      <c r="BM141" s="14" t="s">
        <v>137</v>
      </c>
    </row>
    <row r="142" spans="2:65" s="1" customFormat="1" ht="31.5" customHeight="1" x14ac:dyDescent="0.3">
      <c r="B142" s="132"/>
      <c r="C142" s="161" t="s">
        <v>240</v>
      </c>
      <c r="D142" s="161" t="s">
        <v>217</v>
      </c>
      <c r="E142" s="162"/>
      <c r="F142" s="246" t="s">
        <v>1236</v>
      </c>
      <c r="G142" s="247"/>
      <c r="H142" s="247"/>
      <c r="I142" s="247"/>
      <c r="J142" s="163" t="s">
        <v>262</v>
      </c>
      <c r="K142" s="164">
        <v>3280</v>
      </c>
      <c r="L142" s="233">
        <v>0</v>
      </c>
      <c r="M142" s="247"/>
      <c r="N142" s="248">
        <f t="shared" si="15"/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si="16"/>
        <v>0</v>
      </c>
      <c r="X142" s="166">
        <v>9.8199999999999996E-2</v>
      </c>
      <c r="Y142" s="166">
        <f t="shared" si="17"/>
        <v>322.096</v>
      </c>
      <c r="Z142" s="166">
        <v>0</v>
      </c>
      <c r="AA142" s="167">
        <f t="shared" si="18"/>
        <v>0</v>
      </c>
      <c r="AR142" s="14" t="s">
        <v>220</v>
      </c>
      <c r="AT142" s="14" t="s">
        <v>217</v>
      </c>
      <c r="AU142" s="14" t="s">
        <v>80</v>
      </c>
      <c r="AY142" s="14" t="s">
        <v>216</v>
      </c>
      <c r="BE142" s="110">
        <f t="shared" si="19"/>
        <v>0</v>
      </c>
      <c r="BF142" s="110">
        <f t="shared" si="20"/>
        <v>0</v>
      </c>
      <c r="BG142" s="110">
        <f t="shared" si="21"/>
        <v>0</v>
      </c>
      <c r="BH142" s="110">
        <f t="shared" si="22"/>
        <v>0</v>
      </c>
      <c r="BI142" s="110">
        <f t="shared" si="23"/>
        <v>0</v>
      </c>
      <c r="BJ142" s="14" t="s">
        <v>80</v>
      </c>
      <c r="BK142" s="110">
        <f t="shared" si="24"/>
        <v>0</v>
      </c>
      <c r="BL142" s="14" t="s">
        <v>220</v>
      </c>
      <c r="BM142" s="14" t="s">
        <v>240</v>
      </c>
    </row>
    <row r="143" spans="2:65" s="1" customFormat="1" ht="22.5" customHeight="1" x14ac:dyDescent="0.3">
      <c r="B143" s="132"/>
      <c r="C143" s="161" t="s">
        <v>243</v>
      </c>
      <c r="D143" s="161" t="s">
        <v>217</v>
      </c>
      <c r="E143" s="162"/>
      <c r="F143" s="246" t="s">
        <v>1237</v>
      </c>
      <c r="G143" s="247"/>
      <c r="H143" s="247"/>
      <c r="I143" s="247"/>
      <c r="J143" s="163" t="s">
        <v>262</v>
      </c>
      <c r="K143" s="164">
        <v>2980</v>
      </c>
      <c r="L143" s="233">
        <v>0</v>
      </c>
      <c r="M143" s="247"/>
      <c r="N143" s="248">
        <f t="shared" si="1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16"/>
        <v>0</v>
      </c>
      <c r="X143" s="166">
        <v>0.23351</v>
      </c>
      <c r="Y143" s="166">
        <f t="shared" si="17"/>
        <v>695.85979999999995</v>
      </c>
      <c r="Z143" s="166">
        <v>0</v>
      </c>
      <c r="AA143" s="167">
        <f t="shared" si="18"/>
        <v>0</v>
      </c>
      <c r="AR143" s="14" t="s">
        <v>220</v>
      </c>
      <c r="AT143" s="14" t="s">
        <v>217</v>
      </c>
      <c r="AU143" s="14" t="s">
        <v>80</v>
      </c>
      <c r="AY143" s="14" t="s">
        <v>216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80</v>
      </c>
      <c r="BK143" s="110">
        <f t="shared" si="24"/>
        <v>0</v>
      </c>
      <c r="BL143" s="14" t="s">
        <v>220</v>
      </c>
      <c r="BM143" s="14" t="s">
        <v>243</v>
      </c>
    </row>
    <row r="144" spans="2:65" s="1" customFormat="1" ht="22.5" customHeight="1" x14ac:dyDescent="0.3">
      <c r="B144" s="132"/>
      <c r="C144" s="161" t="s">
        <v>247</v>
      </c>
      <c r="D144" s="161" t="s">
        <v>217</v>
      </c>
      <c r="E144" s="162"/>
      <c r="F144" s="246" t="s">
        <v>1238</v>
      </c>
      <c r="G144" s="247"/>
      <c r="H144" s="247"/>
      <c r="I144" s="247"/>
      <c r="J144" s="163" t="s">
        <v>262</v>
      </c>
      <c r="K144" s="164">
        <v>300</v>
      </c>
      <c r="L144" s="233">
        <v>0</v>
      </c>
      <c r="M144" s="247"/>
      <c r="N144" s="248">
        <f t="shared" si="1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16"/>
        <v>0</v>
      </c>
      <c r="X144" s="166">
        <v>0.31742999999999999</v>
      </c>
      <c r="Y144" s="166">
        <f t="shared" si="17"/>
        <v>95.228999999999999</v>
      </c>
      <c r="Z144" s="166">
        <v>0</v>
      </c>
      <c r="AA144" s="167">
        <f t="shared" si="18"/>
        <v>0</v>
      </c>
      <c r="AR144" s="14" t="s">
        <v>220</v>
      </c>
      <c r="AT144" s="14" t="s">
        <v>217</v>
      </c>
      <c r="AU144" s="14" t="s">
        <v>80</v>
      </c>
      <c r="AY144" s="14" t="s">
        <v>216</v>
      </c>
      <c r="BE144" s="110">
        <f t="shared" si="19"/>
        <v>0</v>
      </c>
      <c r="BF144" s="110">
        <f t="shared" si="20"/>
        <v>0</v>
      </c>
      <c r="BG144" s="110">
        <f t="shared" si="21"/>
        <v>0</v>
      </c>
      <c r="BH144" s="110">
        <f t="shared" si="22"/>
        <v>0</v>
      </c>
      <c r="BI144" s="110">
        <f t="shared" si="23"/>
        <v>0</v>
      </c>
      <c r="BJ144" s="14" t="s">
        <v>80</v>
      </c>
      <c r="BK144" s="110">
        <f t="shared" si="24"/>
        <v>0</v>
      </c>
      <c r="BL144" s="14" t="s">
        <v>220</v>
      </c>
      <c r="BM144" s="14" t="s">
        <v>247</v>
      </c>
    </row>
    <row r="145" spans="2:65" s="1" customFormat="1" ht="44.25" customHeight="1" x14ac:dyDescent="0.3">
      <c r="B145" s="132"/>
      <c r="C145" s="161" t="s">
        <v>249</v>
      </c>
      <c r="D145" s="161" t="s">
        <v>217</v>
      </c>
      <c r="E145" s="162"/>
      <c r="F145" s="246" t="s">
        <v>1239</v>
      </c>
      <c r="G145" s="247"/>
      <c r="H145" s="247"/>
      <c r="I145" s="247"/>
      <c r="J145" s="163" t="s">
        <v>262</v>
      </c>
      <c r="K145" s="164">
        <v>1980</v>
      </c>
      <c r="L145" s="233">
        <v>0</v>
      </c>
      <c r="M145" s="247"/>
      <c r="N145" s="248">
        <f t="shared" si="1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16"/>
        <v>0</v>
      </c>
      <c r="X145" s="166">
        <v>0</v>
      </c>
      <c r="Y145" s="166">
        <f t="shared" si="17"/>
        <v>0</v>
      </c>
      <c r="Z145" s="166">
        <v>0</v>
      </c>
      <c r="AA145" s="167">
        <f t="shared" si="18"/>
        <v>0</v>
      </c>
      <c r="AR145" s="14" t="s">
        <v>220</v>
      </c>
      <c r="AT145" s="14" t="s">
        <v>217</v>
      </c>
      <c r="AU145" s="14" t="s">
        <v>80</v>
      </c>
      <c r="AY145" s="14" t="s">
        <v>216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80</v>
      </c>
      <c r="BK145" s="110">
        <f t="shared" si="24"/>
        <v>0</v>
      </c>
      <c r="BL145" s="14" t="s">
        <v>220</v>
      </c>
      <c r="BM145" s="14" t="s">
        <v>249</v>
      </c>
    </row>
    <row r="146" spans="2:65" s="1" customFormat="1" ht="57" customHeight="1" x14ac:dyDescent="0.3">
      <c r="B146" s="132"/>
      <c r="C146" s="161" t="s">
        <v>252</v>
      </c>
      <c r="D146" s="161" t="s">
        <v>217</v>
      </c>
      <c r="E146" s="162"/>
      <c r="F146" s="246" t="s">
        <v>1240</v>
      </c>
      <c r="G146" s="247"/>
      <c r="H146" s="247"/>
      <c r="I146" s="247"/>
      <c r="J146" s="163" t="s">
        <v>262</v>
      </c>
      <c r="K146" s="164">
        <v>1000</v>
      </c>
      <c r="L146" s="233">
        <v>0</v>
      </c>
      <c r="M146" s="247"/>
      <c r="N146" s="248">
        <f t="shared" si="1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16"/>
        <v>0</v>
      </c>
      <c r="X146" s="166">
        <v>0</v>
      </c>
      <c r="Y146" s="166">
        <f t="shared" si="17"/>
        <v>0</v>
      </c>
      <c r="Z146" s="166">
        <v>0</v>
      </c>
      <c r="AA146" s="167">
        <f t="shared" si="18"/>
        <v>0</v>
      </c>
      <c r="AR146" s="14" t="s">
        <v>220</v>
      </c>
      <c r="AT146" s="14" t="s">
        <v>217</v>
      </c>
      <c r="AU146" s="14" t="s">
        <v>80</v>
      </c>
      <c r="AY146" s="14" t="s">
        <v>216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80</v>
      </c>
      <c r="BK146" s="110">
        <f t="shared" si="24"/>
        <v>0</v>
      </c>
      <c r="BL146" s="14" t="s">
        <v>220</v>
      </c>
      <c r="BM146" s="14" t="s">
        <v>252</v>
      </c>
    </row>
    <row r="147" spans="2:65" s="1" customFormat="1" ht="31.5" customHeight="1" x14ac:dyDescent="0.3">
      <c r="B147" s="132"/>
      <c r="C147" s="161" t="s">
        <v>254</v>
      </c>
      <c r="D147" s="161" t="s">
        <v>217</v>
      </c>
      <c r="E147" s="162"/>
      <c r="F147" s="246" t="s">
        <v>1241</v>
      </c>
      <c r="G147" s="247"/>
      <c r="H147" s="247"/>
      <c r="I147" s="247"/>
      <c r="J147" s="163" t="s">
        <v>262</v>
      </c>
      <c r="K147" s="164">
        <v>300</v>
      </c>
      <c r="L147" s="233">
        <v>0</v>
      </c>
      <c r="M147" s="247"/>
      <c r="N147" s="248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0.16700000000000001</v>
      </c>
      <c r="Y147" s="166">
        <f t="shared" si="17"/>
        <v>50.1</v>
      </c>
      <c r="Z147" s="166">
        <v>0</v>
      </c>
      <c r="AA147" s="167">
        <f t="shared" si="18"/>
        <v>0</v>
      </c>
      <c r="AR147" s="14" t="s">
        <v>220</v>
      </c>
      <c r="AT147" s="14" t="s">
        <v>217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220</v>
      </c>
      <c r="BM147" s="14" t="s">
        <v>254</v>
      </c>
    </row>
    <row r="148" spans="2:65" s="1" customFormat="1" ht="22.5" customHeight="1" x14ac:dyDescent="0.3">
      <c r="B148" s="132"/>
      <c r="C148" s="168" t="s">
        <v>8</v>
      </c>
      <c r="D148" s="168" t="s">
        <v>250</v>
      </c>
      <c r="E148" s="169"/>
      <c r="F148" s="251" t="s">
        <v>1242</v>
      </c>
      <c r="G148" s="252"/>
      <c r="H148" s="252"/>
      <c r="I148" s="252"/>
      <c r="J148" s="170" t="s">
        <v>262</v>
      </c>
      <c r="K148" s="171">
        <v>306</v>
      </c>
      <c r="L148" s="253">
        <v>0</v>
      </c>
      <c r="M148" s="252"/>
      <c r="N148" s="254">
        <f t="shared" si="15"/>
        <v>0</v>
      </c>
      <c r="O148" s="247"/>
      <c r="P148" s="247"/>
      <c r="Q148" s="247"/>
      <c r="R148" s="134"/>
      <c r="T148" s="165" t="s">
        <v>3</v>
      </c>
      <c r="U148" s="40" t="s">
        <v>36</v>
      </c>
      <c r="V148" s="32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4" t="s">
        <v>230</v>
      </c>
      <c r="AT148" s="14" t="s">
        <v>250</v>
      </c>
      <c r="AU148" s="14" t="s">
        <v>80</v>
      </c>
      <c r="AY148" s="14" t="s">
        <v>216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80</v>
      </c>
      <c r="BK148" s="110">
        <f t="shared" si="24"/>
        <v>0</v>
      </c>
      <c r="BL148" s="14" t="s">
        <v>220</v>
      </c>
      <c r="BM148" s="14" t="s">
        <v>8</v>
      </c>
    </row>
    <row r="149" spans="2:65" s="10" customFormat="1" ht="29.85" customHeight="1" x14ac:dyDescent="0.3">
      <c r="B149" s="150"/>
      <c r="C149" s="151"/>
      <c r="D149" s="160" t="s">
        <v>175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42">
        <f>BK149</f>
        <v>0</v>
      </c>
      <c r="O149" s="243"/>
      <c r="P149" s="243"/>
      <c r="Q149" s="243"/>
      <c r="R149" s="153"/>
      <c r="T149" s="154"/>
      <c r="U149" s="151"/>
      <c r="V149" s="151"/>
      <c r="W149" s="155">
        <f>SUM(W150:W156)</f>
        <v>0</v>
      </c>
      <c r="X149" s="151"/>
      <c r="Y149" s="155">
        <f>SUM(Y150:Y156)</f>
        <v>569.70527813000058</v>
      </c>
      <c r="Z149" s="151"/>
      <c r="AA149" s="156">
        <f>SUM(AA150:AA156)</f>
        <v>0</v>
      </c>
      <c r="AR149" s="157" t="s">
        <v>76</v>
      </c>
      <c r="AT149" s="158" t="s">
        <v>68</v>
      </c>
      <c r="AU149" s="158" t="s">
        <v>76</v>
      </c>
      <c r="AY149" s="157" t="s">
        <v>216</v>
      </c>
      <c r="BK149" s="159">
        <f>SUM(BK150:BK156)</f>
        <v>0</v>
      </c>
    </row>
    <row r="150" spans="2:65" s="1" customFormat="1" ht="44.25" customHeight="1" x14ac:dyDescent="0.3">
      <c r="B150" s="132"/>
      <c r="C150" s="161" t="s">
        <v>257</v>
      </c>
      <c r="D150" s="161" t="s">
        <v>217</v>
      </c>
      <c r="E150" s="162"/>
      <c r="F150" s="246" t="s">
        <v>1243</v>
      </c>
      <c r="G150" s="247"/>
      <c r="H150" s="247"/>
      <c r="I150" s="247"/>
      <c r="J150" s="163" t="s">
        <v>369</v>
      </c>
      <c r="K150" s="164">
        <v>20</v>
      </c>
      <c r="L150" s="233">
        <v>0</v>
      </c>
      <c r="M150" s="247"/>
      <c r="N150" s="248">
        <f t="shared" ref="N150:N156" si="25">ROUND(L150*K150,2)</f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 t="shared" ref="W150:W156" si="26">V150*K150</f>
        <v>0</v>
      </c>
      <c r="X150" s="166">
        <v>0.13674</v>
      </c>
      <c r="Y150" s="166">
        <f t="shared" ref="Y150:Y156" si="27">X150*K150</f>
        <v>2.7347999999999999</v>
      </c>
      <c r="Z150" s="166">
        <v>0</v>
      </c>
      <c r="AA150" s="167">
        <f t="shared" ref="AA150:AA156" si="28">Z150*K150</f>
        <v>0</v>
      </c>
      <c r="AR150" s="14" t="s">
        <v>220</v>
      </c>
      <c r="AT150" s="14" t="s">
        <v>217</v>
      </c>
      <c r="AU150" s="14" t="s">
        <v>80</v>
      </c>
      <c r="AY150" s="14" t="s">
        <v>216</v>
      </c>
      <c r="BE150" s="110">
        <f t="shared" ref="BE150:BE156" si="29">IF(U150="základná",N150,0)</f>
        <v>0</v>
      </c>
      <c r="BF150" s="110">
        <f t="shared" ref="BF150:BF156" si="30">IF(U150="znížená",N150,0)</f>
        <v>0</v>
      </c>
      <c r="BG150" s="110">
        <f t="shared" ref="BG150:BG156" si="31">IF(U150="zákl. prenesená",N150,0)</f>
        <v>0</v>
      </c>
      <c r="BH150" s="110">
        <f t="shared" ref="BH150:BH156" si="32">IF(U150="zníž. prenesená",N150,0)</f>
        <v>0</v>
      </c>
      <c r="BI150" s="110">
        <f t="shared" ref="BI150:BI156" si="33">IF(U150="nulová",N150,0)</f>
        <v>0</v>
      </c>
      <c r="BJ150" s="14" t="s">
        <v>80</v>
      </c>
      <c r="BK150" s="110">
        <f t="shared" ref="BK150:BK156" si="34">ROUND(L150*K150,2)</f>
        <v>0</v>
      </c>
      <c r="BL150" s="14" t="s">
        <v>220</v>
      </c>
      <c r="BM150" s="14" t="s">
        <v>257</v>
      </c>
    </row>
    <row r="151" spans="2:65" s="1" customFormat="1" ht="22.5" customHeight="1" x14ac:dyDescent="0.3">
      <c r="B151" s="132"/>
      <c r="C151" s="168" t="s">
        <v>260</v>
      </c>
      <c r="D151" s="168" t="s">
        <v>250</v>
      </c>
      <c r="E151" s="169"/>
      <c r="F151" s="251" t="s">
        <v>1244</v>
      </c>
      <c r="G151" s="252"/>
      <c r="H151" s="252"/>
      <c r="I151" s="252"/>
      <c r="J151" s="170" t="s">
        <v>369</v>
      </c>
      <c r="K151" s="171">
        <v>20.2</v>
      </c>
      <c r="L151" s="253">
        <v>0</v>
      </c>
      <c r="M151" s="252"/>
      <c r="N151" s="254">
        <f t="shared" si="25"/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 t="shared" si="26"/>
        <v>0</v>
      </c>
      <c r="X151" s="166">
        <v>0</v>
      </c>
      <c r="Y151" s="166">
        <f t="shared" si="27"/>
        <v>0</v>
      </c>
      <c r="Z151" s="166">
        <v>0</v>
      </c>
      <c r="AA151" s="167">
        <f t="shared" si="28"/>
        <v>0</v>
      </c>
      <c r="AR151" s="14" t="s">
        <v>230</v>
      </c>
      <c r="AT151" s="14" t="s">
        <v>250</v>
      </c>
      <c r="AU151" s="14" t="s">
        <v>80</v>
      </c>
      <c r="AY151" s="14" t="s">
        <v>216</v>
      </c>
      <c r="BE151" s="110">
        <f t="shared" si="29"/>
        <v>0</v>
      </c>
      <c r="BF151" s="110">
        <f t="shared" si="30"/>
        <v>0</v>
      </c>
      <c r="BG151" s="110">
        <f t="shared" si="31"/>
        <v>0</v>
      </c>
      <c r="BH151" s="110">
        <f t="shared" si="32"/>
        <v>0</v>
      </c>
      <c r="BI151" s="110">
        <f t="shared" si="33"/>
        <v>0</v>
      </c>
      <c r="BJ151" s="14" t="s">
        <v>80</v>
      </c>
      <c r="BK151" s="110">
        <f t="shared" si="34"/>
        <v>0</v>
      </c>
      <c r="BL151" s="14" t="s">
        <v>220</v>
      </c>
      <c r="BM151" s="14" t="s">
        <v>260</v>
      </c>
    </row>
    <row r="152" spans="2:65" s="1" customFormat="1" ht="44.25" customHeight="1" x14ac:dyDescent="0.3">
      <c r="B152" s="132"/>
      <c r="C152" s="161" t="s">
        <v>264</v>
      </c>
      <c r="D152" s="161" t="s">
        <v>217</v>
      </c>
      <c r="E152" s="162"/>
      <c r="F152" s="246" t="s">
        <v>1245</v>
      </c>
      <c r="G152" s="247"/>
      <c r="H152" s="247"/>
      <c r="I152" s="247"/>
      <c r="J152" s="163" t="s">
        <v>369</v>
      </c>
      <c r="K152" s="164">
        <v>1990.15</v>
      </c>
      <c r="L152" s="233">
        <v>0</v>
      </c>
      <c r="M152" s="247"/>
      <c r="N152" s="248">
        <f t="shared" si="25"/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 t="shared" si="26"/>
        <v>0</v>
      </c>
      <c r="X152" s="166">
        <v>0.125840002009899</v>
      </c>
      <c r="Y152" s="166">
        <f t="shared" si="27"/>
        <v>250.44048000000052</v>
      </c>
      <c r="Z152" s="166">
        <v>0</v>
      </c>
      <c r="AA152" s="167">
        <f t="shared" si="28"/>
        <v>0</v>
      </c>
      <c r="AR152" s="14" t="s">
        <v>220</v>
      </c>
      <c r="AT152" s="14" t="s">
        <v>217</v>
      </c>
      <c r="AU152" s="14" t="s">
        <v>80</v>
      </c>
      <c r="AY152" s="14" t="s">
        <v>216</v>
      </c>
      <c r="BE152" s="110">
        <f t="shared" si="29"/>
        <v>0</v>
      </c>
      <c r="BF152" s="110">
        <f t="shared" si="30"/>
        <v>0</v>
      </c>
      <c r="BG152" s="110">
        <f t="shared" si="31"/>
        <v>0</v>
      </c>
      <c r="BH152" s="110">
        <f t="shared" si="32"/>
        <v>0</v>
      </c>
      <c r="BI152" s="110">
        <f t="shared" si="33"/>
        <v>0</v>
      </c>
      <c r="BJ152" s="14" t="s">
        <v>80</v>
      </c>
      <c r="BK152" s="110">
        <f t="shared" si="34"/>
        <v>0</v>
      </c>
      <c r="BL152" s="14" t="s">
        <v>220</v>
      </c>
      <c r="BM152" s="14" t="s">
        <v>264</v>
      </c>
    </row>
    <row r="153" spans="2:65" s="1" customFormat="1" ht="22.5" customHeight="1" x14ac:dyDescent="0.3">
      <c r="B153" s="132"/>
      <c r="C153" s="168" t="s">
        <v>267</v>
      </c>
      <c r="D153" s="168" t="s">
        <v>250</v>
      </c>
      <c r="E153" s="169"/>
      <c r="F153" s="251" t="s">
        <v>1246</v>
      </c>
      <c r="G153" s="252"/>
      <c r="H153" s="252"/>
      <c r="I153" s="252"/>
      <c r="J153" s="170" t="s">
        <v>297</v>
      </c>
      <c r="K153" s="171">
        <v>1999.8</v>
      </c>
      <c r="L153" s="253">
        <v>0</v>
      </c>
      <c r="M153" s="252"/>
      <c r="N153" s="254">
        <f t="shared" si="25"/>
        <v>0</v>
      </c>
      <c r="O153" s="247"/>
      <c r="P153" s="247"/>
      <c r="Q153" s="247"/>
      <c r="R153" s="134"/>
      <c r="T153" s="165" t="s">
        <v>3</v>
      </c>
      <c r="U153" s="40" t="s">
        <v>36</v>
      </c>
      <c r="V153" s="32"/>
      <c r="W153" s="166">
        <f t="shared" si="26"/>
        <v>0</v>
      </c>
      <c r="X153" s="166">
        <v>4.4999999999999998E-2</v>
      </c>
      <c r="Y153" s="166">
        <f t="shared" si="27"/>
        <v>89.991</v>
      </c>
      <c r="Z153" s="166">
        <v>0</v>
      </c>
      <c r="AA153" s="167">
        <f t="shared" si="28"/>
        <v>0</v>
      </c>
      <c r="AR153" s="14" t="s">
        <v>230</v>
      </c>
      <c r="AT153" s="14" t="s">
        <v>250</v>
      </c>
      <c r="AU153" s="14" t="s">
        <v>80</v>
      </c>
      <c r="AY153" s="14" t="s">
        <v>216</v>
      </c>
      <c r="BE153" s="110">
        <f t="shared" si="29"/>
        <v>0</v>
      </c>
      <c r="BF153" s="110">
        <f t="shared" si="30"/>
        <v>0</v>
      </c>
      <c r="BG153" s="110">
        <f t="shared" si="31"/>
        <v>0</v>
      </c>
      <c r="BH153" s="110">
        <f t="shared" si="32"/>
        <v>0</v>
      </c>
      <c r="BI153" s="110">
        <f t="shared" si="33"/>
        <v>0</v>
      </c>
      <c r="BJ153" s="14" t="s">
        <v>80</v>
      </c>
      <c r="BK153" s="110">
        <f t="shared" si="34"/>
        <v>0</v>
      </c>
      <c r="BL153" s="14" t="s">
        <v>220</v>
      </c>
      <c r="BM153" s="14" t="s">
        <v>267</v>
      </c>
    </row>
    <row r="154" spans="2:65" s="1" customFormat="1" ht="31.5" customHeight="1" x14ac:dyDescent="0.3">
      <c r="B154" s="132"/>
      <c r="C154" s="161" t="s">
        <v>270</v>
      </c>
      <c r="D154" s="161" t="s">
        <v>217</v>
      </c>
      <c r="E154" s="162"/>
      <c r="F154" s="246" t="s">
        <v>1247</v>
      </c>
      <c r="G154" s="247"/>
      <c r="H154" s="247"/>
      <c r="I154" s="247"/>
      <c r="J154" s="163" t="s">
        <v>297</v>
      </c>
      <c r="K154" s="164">
        <v>620</v>
      </c>
      <c r="L154" s="233">
        <v>0</v>
      </c>
      <c r="M154" s="247"/>
      <c r="N154" s="248">
        <f t="shared" si="25"/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 t="shared" si="26"/>
        <v>0</v>
      </c>
      <c r="X154" s="166">
        <v>4.4249999999999998E-2</v>
      </c>
      <c r="Y154" s="166">
        <f t="shared" si="27"/>
        <v>27.434999999999999</v>
      </c>
      <c r="Z154" s="166">
        <v>0</v>
      </c>
      <c r="AA154" s="167">
        <f t="shared" si="28"/>
        <v>0</v>
      </c>
      <c r="AR154" s="14" t="s">
        <v>220</v>
      </c>
      <c r="AT154" s="14" t="s">
        <v>217</v>
      </c>
      <c r="AU154" s="14" t="s">
        <v>80</v>
      </c>
      <c r="AY154" s="14" t="s">
        <v>216</v>
      </c>
      <c r="BE154" s="110">
        <f t="shared" si="29"/>
        <v>0</v>
      </c>
      <c r="BF154" s="110">
        <f t="shared" si="30"/>
        <v>0</v>
      </c>
      <c r="BG154" s="110">
        <f t="shared" si="31"/>
        <v>0</v>
      </c>
      <c r="BH154" s="110">
        <f t="shared" si="32"/>
        <v>0</v>
      </c>
      <c r="BI154" s="110">
        <f t="shared" si="33"/>
        <v>0</v>
      </c>
      <c r="BJ154" s="14" t="s">
        <v>80</v>
      </c>
      <c r="BK154" s="110">
        <f t="shared" si="34"/>
        <v>0</v>
      </c>
      <c r="BL154" s="14" t="s">
        <v>220</v>
      </c>
      <c r="BM154" s="14" t="s">
        <v>1248</v>
      </c>
    </row>
    <row r="155" spans="2:65" s="1" customFormat="1" ht="22.5" customHeight="1" x14ac:dyDescent="0.3">
      <c r="B155" s="132"/>
      <c r="C155" s="168" t="s">
        <v>272</v>
      </c>
      <c r="D155" s="168" t="s">
        <v>250</v>
      </c>
      <c r="E155" s="169"/>
      <c r="F155" s="251" t="s">
        <v>1249</v>
      </c>
      <c r="G155" s="252"/>
      <c r="H155" s="252"/>
      <c r="I155" s="252"/>
      <c r="J155" s="170" t="s">
        <v>297</v>
      </c>
      <c r="K155" s="171">
        <v>626.20000000000005</v>
      </c>
      <c r="L155" s="253">
        <v>0</v>
      </c>
      <c r="M155" s="252"/>
      <c r="N155" s="254">
        <f t="shared" si="25"/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 t="shared" si="26"/>
        <v>0</v>
      </c>
      <c r="X155" s="166">
        <v>0</v>
      </c>
      <c r="Y155" s="166">
        <f t="shared" si="27"/>
        <v>0</v>
      </c>
      <c r="Z155" s="166">
        <v>0</v>
      </c>
      <c r="AA155" s="167">
        <f t="shared" si="28"/>
        <v>0</v>
      </c>
      <c r="AR155" s="14" t="s">
        <v>230</v>
      </c>
      <c r="AT155" s="14" t="s">
        <v>250</v>
      </c>
      <c r="AU155" s="14" t="s">
        <v>80</v>
      </c>
      <c r="AY155" s="14" t="s">
        <v>216</v>
      </c>
      <c r="BE155" s="110">
        <f t="shared" si="29"/>
        <v>0</v>
      </c>
      <c r="BF155" s="110">
        <f t="shared" si="30"/>
        <v>0</v>
      </c>
      <c r="BG155" s="110">
        <f t="shared" si="31"/>
        <v>0</v>
      </c>
      <c r="BH155" s="110">
        <f t="shared" si="32"/>
        <v>0</v>
      </c>
      <c r="BI155" s="110">
        <f t="shared" si="33"/>
        <v>0</v>
      </c>
      <c r="BJ155" s="14" t="s">
        <v>80</v>
      </c>
      <c r="BK155" s="110">
        <f t="shared" si="34"/>
        <v>0</v>
      </c>
      <c r="BL155" s="14" t="s">
        <v>220</v>
      </c>
      <c r="BM155" s="14" t="s">
        <v>270</v>
      </c>
    </row>
    <row r="156" spans="2:65" s="1" customFormat="1" ht="31.5" customHeight="1" x14ac:dyDescent="0.3">
      <c r="B156" s="132"/>
      <c r="C156" s="161" t="s">
        <v>274</v>
      </c>
      <c r="D156" s="161" t="s">
        <v>217</v>
      </c>
      <c r="E156" s="162"/>
      <c r="F156" s="246" t="s">
        <v>1250</v>
      </c>
      <c r="G156" s="247"/>
      <c r="H156" s="247"/>
      <c r="I156" s="247"/>
      <c r="J156" s="163" t="s">
        <v>219</v>
      </c>
      <c r="K156" s="164">
        <v>90.456999999999994</v>
      </c>
      <c r="L156" s="233">
        <v>0</v>
      </c>
      <c r="M156" s="247"/>
      <c r="N156" s="248">
        <f t="shared" si="25"/>
        <v>0</v>
      </c>
      <c r="O156" s="247"/>
      <c r="P156" s="247"/>
      <c r="Q156" s="247"/>
      <c r="R156" s="134"/>
      <c r="T156" s="165" t="s">
        <v>3</v>
      </c>
      <c r="U156" s="40" t="s">
        <v>36</v>
      </c>
      <c r="V156" s="32"/>
      <c r="W156" s="166">
        <f t="shared" si="26"/>
        <v>0</v>
      </c>
      <c r="X156" s="166">
        <v>2.2010900000000002</v>
      </c>
      <c r="Y156" s="166">
        <f t="shared" si="27"/>
        <v>199.10399813000001</v>
      </c>
      <c r="Z156" s="166">
        <v>0</v>
      </c>
      <c r="AA156" s="167">
        <f t="shared" si="28"/>
        <v>0</v>
      </c>
      <c r="AR156" s="14" t="s">
        <v>220</v>
      </c>
      <c r="AT156" s="14" t="s">
        <v>217</v>
      </c>
      <c r="AU156" s="14" t="s">
        <v>80</v>
      </c>
      <c r="AY156" s="14" t="s">
        <v>216</v>
      </c>
      <c r="BE156" s="110">
        <f t="shared" si="29"/>
        <v>0</v>
      </c>
      <c r="BF156" s="110">
        <f t="shared" si="30"/>
        <v>0</v>
      </c>
      <c r="BG156" s="110">
        <f t="shared" si="31"/>
        <v>0</v>
      </c>
      <c r="BH156" s="110">
        <f t="shared" si="32"/>
        <v>0</v>
      </c>
      <c r="BI156" s="110">
        <f t="shared" si="33"/>
        <v>0</v>
      </c>
      <c r="BJ156" s="14" t="s">
        <v>80</v>
      </c>
      <c r="BK156" s="110">
        <f t="shared" si="34"/>
        <v>0</v>
      </c>
      <c r="BL156" s="14" t="s">
        <v>220</v>
      </c>
      <c r="BM156" s="14" t="s">
        <v>1251</v>
      </c>
    </row>
    <row r="157" spans="2:65" s="10" customFormat="1" ht="29.85" customHeight="1" x14ac:dyDescent="0.3">
      <c r="B157" s="150"/>
      <c r="C157" s="151"/>
      <c r="D157" s="160" t="s">
        <v>176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42">
        <f>BK157</f>
        <v>0</v>
      </c>
      <c r="O157" s="243"/>
      <c r="P157" s="243"/>
      <c r="Q157" s="243"/>
      <c r="R157" s="153"/>
      <c r="T157" s="154"/>
      <c r="U157" s="151"/>
      <c r="V157" s="151"/>
      <c r="W157" s="155">
        <f>SUM(W158:W159)</f>
        <v>0</v>
      </c>
      <c r="X157" s="151"/>
      <c r="Y157" s="155">
        <f>SUM(Y158:Y159)</f>
        <v>0</v>
      </c>
      <c r="Z157" s="151"/>
      <c r="AA157" s="156">
        <f>SUM(AA158:AA159)</f>
        <v>0</v>
      </c>
      <c r="AR157" s="157" t="s">
        <v>76</v>
      </c>
      <c r="AT157" s="158" t="s">
        <v>68</v>
      </c>
      <c r="AU157" s="158" t="s">
        <v>76</v>
      </c>
      <c r="AY157" s="157" t="s">
        <v>216</v>
      </c>
      <c r="BK157" s="159">
        <f>SUM(BK158:BK159)</f>
        <v>0</v>
      </c>
    </row>
    <row r="158" spans="2:65" s="1" customFormat="1" ht="44.25" customHeight="1" x14ac:dyDescent="0.3">
      <c r="B158" s="132"/>
      <c r="C158" s="161" t="s">
        <v>276</v>
      </c>
      <c r="D158" s="161" t="s">
        <v>217</v>
      </c>
      <c r="E158" s="162"/>
      <c r="F158" s="246" t="s">
        <v>1252</v>
      </c>
      <c r="G158" s="247"/>
      <c r="H158" s="247"/>
      <c r="I158" s="247"/>
      <c r="J158" s="163" t="s">
        <v>245</v>
      </c>
      <c r="K158" s="164">
        <v>4432.8829999999998</v>
      </c>
      <c r="L158" s="233">
        <v>0</v>
      </c>
      <c r="M158" s="247"/>
      <c r="N158" s="248">
        <f>ROUND(L158*K158,2)</f>
        <v>0</v>
      </c>
      <c r="O158" s="247"/>
      <c r="P158" s="247"/>
      <c r="Q158" s="247"/>
      <c r="R158" s="134"/>
      <c r="T158" s="165" t="s">
        <v>3</v>
      </c>
      <c r="U158" s="40" t="s">
        <v>36</v>
      </c>
      <c r="V158" s="32"/>
      <c r="W158" s="166">
        <f>V158*K158</f>
        <v>0</v>
      </c>
      <c r="X158" s="166">
        <v>0</v>
      </c>
      <c r="Y158" s="166">
        <f>X158*K158</f>
        <v>0</v>
      </c>
      <c r="Z158" s="166">
        <v>0</v>
      </c>
      <c r="AA158" s="167">
        <f>Z158*K158</f>
        <v>0</v>
      </c>
      <c r="AR158" s="14" t="s">
        <v>220</v>
      </c>
      <c r="AT158" s="14" t="s">
        <v>217</v>
      </c>
      <c r="AU158" s="14" t="s">
        <v>80</v>
      </c>
      <c r="AY158" s="14" t="s">
        <v>216</v>
      </c>
      <c r="BE158" s="110">
        <f>IF(U158="základná",N158,0)</f>
        <v>0</v>
      </c>
      <c r="BF158" s="110">
        <f>IF(U158="znížená",N158,0)</f>
        <v>0</v>
      </c>
      <c r="BG158" s="110">
        <f>IF(U158="zákl. prenesená",N158,0)</f>
        <v>0</v>
      </c>
      <c r="BH158" s="110">
        <f>IF(U158="zníž. prenesená",N158,0)</f>
        <v>0</v>
      </c>
      <c r="BI158" s="110">
        <f>IF(U158="nulová",N158,0)</f>
        <v>0</v>
      </c>
      <c r="BJ158" s="14" t="s">
        <v>80</v>
      </c>
      <c r="BK158" s="110">
        <f>ROUND(L158*K158,2)</f>
        <v>0</v>
      </c>
      <c r="BL158" s="14" t="s">
        <v>220</v>
      </c>
      <c r="BM158" s="14" t="s">
        <v>272</v>
      </c>
    </row>
    <row r="159" spans="2:65" s="1" customFormat="1" ht="57" customHeight="1" x14ac:dyDescent="0.3">
      <c r="B159" s="132"/>
      <c r="C159" s="161" t="s">
        <v>278</v>
      </c>
      <c r="D159" s="161" t="s">
        <v>217</v>
      </c>
      <c r="E159" s="162"/>
      <c r="F159" s="246" t="s">
        <v>1253</v>
      </c>
      <c r="G159" s="247"/>
      <c r="H159" s="247"/>
      <c r="I159" s="247"/>
      <c r="J159" s="163" t="s">
        <v>245</v>
      </c>
      <c r="K159" s="164">
        <v>4432.8829999999998</v>
      </c>
      <c r="L159" s="233">
        <v>0</v>
      </c>
      <c r="M159" s="247"/>
      <c r="N159" s="248">
        <f>ROUND(L159*K159,2)</f>
        <v>0</v>
      </c>
      <c r="O159" s="247"/>
      <c r="P159" s="247"/>
      <c r="Q159" s="247"/>
      <c r="R159" s="134"/>
      <c r="T159" s="165" t="s">
        <v>3</v>
      </c>
      <c r="U159" s="40" t="s">
        <v>36</v>
      </c>
      <c r="V159" s="32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14" t="s">
        <v>220</v>
      </c>
      <c r="AT159" s="14" t="s">
        <v>217</v>
      </c>
      <c r="AU159" s="14" t="s">
        <v>80</v>
      </c>
      <c r="AY159" s="14" t="s">
        <v>216</v>
      </c>
      <c r="BE159" s="110">
        <f>IF(U159="základná",N159,0)</f>
        <v>0</v>
      </c>
      <c r="BF159" s="110">
        <f>IF(U159="znížená",N159,0)</f>
        <v>0</v>
      </c>
      <c r="BG159" s="110">
        <f>IF(U159="zákl. prenesená",N159,0)</f>
        <v>0</v>
      </c>
      <c r="BH159" s="110">
        <f>IF(U159="zníž. prenesená",N159,0)</f>
        <v>0</v>
      </c>
      <c r="BI159" s="110">
        <f>IF(U159="nulová",N159,0)</f>
        <v>0</v>
      </c>
      <c r="BJ159" s="14" t="s">
        <v>80</v>
      </c>
      <c r="BK159" s="110">
        <f>ROUND(L159*K159,2)</f>
        <v>0</v>
      </c>
      <c r="BL159" s="14" t="s">
        <v>220</v>
      </c>
      <c r="BM159" s="14" t="s">
        <v>1254</v>
      </c>
    </row>
    <row r="160" spans="2:65" s="1" customFormat="1" ht="49.9" customHeight="1" x14ac:dyDescent="0.35">
      <c r="B160" s="31"/>
      <c r="C160" s="32"/>
      <c r="D160" s="152" t="s">
        <v>874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249">
        <f t="shared" ref="N160:N165" si="35">BK160</f>
        <v>0</v>
      </c>
      <c r="O160" s="250"/>
      <c r="P160" s="250"/>
      <c r="Q160" s="250"/>
      <c r="R160" s="33"/>
      <c r="T160" s="70"/>
      <c r="U160" s="32"/>
      <c r="V160" s="32"/>
      <c r="W160" s="32"/>
      <c r="X160" s="32"/>
      <c r="Y160" s="32"/>
      <c r="Z160" s="32"/>
      <c r="AA160" s="71"/>
      <c r="AT160" s="14" t="s">
        <v>68</v>
      </c>
      <c r="AU160" s="14" t="s">
        <v>69</v>
      </c>
      <c r="AY160" s="14" t="s">
        <v>875</v>
      </c>
      <c r="BK160" s="110">
        <f>SUM(BK161:BK165)</f>
        <v>0</v>
      </c>
    </row>
    <row r="161" spans="2:63" s="1" customFormat="1" ht="22.35" customHeight="1" x14ac:dyDescent="0.3">
      <c r="B161" s="31"/>
      <c r="C161" s="173" t="s">
        <v>3</v>
      </c>
      <c r="D161" s="173" t="s">
        <v>217</v>
      </c>
      <c r="E161" s="174"/>
      <c r="F161" s="231" t="s">
        <v>3</v>
      </c>
      <c r="G161" s="232"/>
      <c r="H161" s="232"/>
      <c r="I161" s="232"/>
      <c r="J161" s="175" t="s">
        <v>3</v>
      </c>
      <c r="K161" s="172"/>
      <c r="L161" s="233"/>
      <c r="M161" s="234"/>
      <c r="N161" s="235">
        <f t="shared" si="35"/>
        <v>0</v>
      </c>
      <c r="O161" s="234"/>
      <c r="P161" s="234"/>
      <c r="Q161" s="234"/>
      <c r="R161" s="33"/>
      <c r="T161" s="165" t="s">
        <v>3</v>
      </c>
      <c r="U161" s="176" t="s">
        <v>36</v>
      </c>
      <c r="V161" s="32"/>
      <c r="W161" s="32"/>
      <c r="X161" s="32"/>
      <c r="Y161" s="32"/>
      <c r="Z161" s="32"/>
      <c r="AA161" s="71"/>
      <c r="AT161" s="14" t="s">
        <v>875</v>
      </c>
      <c r="AU161" s="14" t="s">
        <v>76</v>
      </c>
      <c r="AY161" s="14" t="s">
        <v>875</v>
      </c>
      <c r="BE161" s="110">
        <f>IF(U161="základná",N161,0)</f>
        <v>0</v>
      </c>
      <c r="BF161" s="110">
        <f>IF(U161="znížená",N161,0)</f>
        <v>0</v>
      </c>
      <c r="BG161" s="110">
        <f>IF(U161="zákl. prenesená",N161,0)</f>
        <v>0</v>
      </c>
      <c r="BH161" s="110">
        <f>IF(U161="zníž. prenesená",N161,0)</f>
        <v>0</v>
      </c>
      <c r="BI161" s="110">
        <f>IF(U161="nulová",N161,0)</f>
        <v>0</v>
      </c>
      <c r="BJ161" s="14" t="s">
        <v>80</v>
      </c>
      <c r="BK161" s="110">
        <f>L161*K161</f>
        <v>0</v>
      </c>
    </row>
    <row r="162" spans="2:63" s="1" customFormat="1" ht="22.35" customHeight="1" x14ac:dyDescent="0.3">
      <c r="B162" s="31"/>
      <c r="C162" s="173" t="s">
        <v>3</v>
      </c>
      <c r="D162" s="173" t="s">
        <v>217</v>
      </c>
      <c r="E162" s="174"/>
      <c r="F162" s="231" t="s">
        <v>3</v>
      </c>
      <c r="G162" s="232"/>
      <c r="H162" s="232"/>
      <c r="I162" s="232"/>
      <c r="J162" s="175" t="s">
        <v>3</v>
      </c>
      <c r="K162" s="172"/>
      <c r="L162" s="233"/>
      <c r="M162" s="234"/>
      <c r="N162" s="235">
        <f t="shared" si="35"/>
        <v>0</v>
      </c>
      <c r="O162" s="234"/>
      <c r="P162" s="234"/>
      <c r="Q162" s="234"/>
      <c r="R162" s="33"/>
      <c r="T162" s="165" t="s">
        <v>3</v>
      </c>
      <c r="U162" s="176" t="s">
        <v>36</v>
      </c>
      <c r="V162" s="32"/>
      <c r="W162" s="32"/>
      <c r="X162" s="32"/>
      <c r="Y162" s="32"/>
      <c r="Z162" s="32"/>
      <c r="AA162" s="71"/>
      <c r="AT162" s="14" t="s">
        <v>875</v>
      </c>
      <c r="AU162" s="14" t="s">
        <v>76</v>
      </c>
      <c r="AY162" s="14" t="s">
        <v>875</v>
      </c>
      <c r="BE162" s="110">
        <f>IF(U162="základná",N162,0)</f>
        <v>0</v>
      </c>
      <c r="BF162" s="110">
        <f>IF(U162="znížená",N162,0)</f>
        <v>0</v>
      </c>
      <c r="BG162" s="110">
        <f>IF(U162="zákl. prenesená",N162,0)</f>
        <v>0</v>
      </c>
      <c r="BH162" s="110">
        <f>IF(U162="zníž. prenesená",N162,0)</f>
        <v>0</v>
      </c>
      <c r="BI162" s="110">
        <f>IF(U162="nulová",N162,0)</f>
        <v>0</v>
      </c>
      <c r="BJ162" s="14" t="s">
        <v>80</v>
      </c>
      <c r="BK162" s="110">
        <f>L162*K162</f>
        <v>0</v>
      </c>
    </row>
    <row r="163" spans="2:63" s="1" customFormat="1" ht="22.35" customHeight="1" x14ac:dyDescent="0.3">
      <c r="B163" s="31"/>
      <c r="C163" s="173" t="s">
        <v>3</v>
      </c>
      <c r="D163" s="173" t="s">
        <v>217</v>
      </c>
      <c r="E163" s="174"/>
      <c r="F163" s="231" t="s">
        <v>3</v>
      </c>
      <c r="G163" s="232"/>
      <c r="H163" s="232"/>
      <c r="I163" s="232"/>
      <c r="J163" s="175" t="s">
        <v>3</v>
      </c>
      <c r="K163" s="172"/>
      <c r="L163" s="233"/>
      <c r="M163" s="234"/>
      <c r="N163" s="235">
        <f t="shared" si="35"/>
        <v>0</v>
      </c>
      <c r="O163" s="234"/>
      <c r="P163" s="234"/>
      <c r="Q163" s="234"/>
      <c r="R163" s="33"/>
      <c r="T163" s="165" t="s">
        <v>3</v>
      </c>
      <c r="U163" s="176" t="s">
        <v>36</v>
      </c>
      <c r="V163" s="32"/>
      <c r="W163" s="32"/>
      <c r="X163" s="32"/>
      <c r="Y163" s="32"/>
      <c r="Z163" s="32"/>
      <c r="AA163" s="71"/>
      <c r="AT163" s="14" t="s">
        <v>875</v>
      </c>
      <c r="AU163" s="14" t="s">
        <v>76</v>
      </c>
      <c r="AY163" s="14" t="s">
        <v>875</v>
      </c>
      <c r="BE163" s="110">
        <f>IF(U163="základná",N163,0)</f>
        <v>0</v>
      </c>
      <c r="BF163" s="110">
        <f>IF(U163="znížená",N163,0)</f>
        <v>0</v>
      </c>
      <c r="BG163" s="110">
        <f>IF(U163="zákl. prenesená",N163,0)</f>
        <v>0</v>
      </c>
      <c r="BH163" s="110">
        <f>IF(U163="zníž. prenesená",N163,0)</f>
        <v>0</v>
      </c>
      <c r="BI163" s="110">
        <f>IF(U163="nulová",N163,0)</f>
        <v>0</v>
      </c>
      <c r="BJ163" s="14" t="s">
        <v>80</v>
      </c>
      <c r="BK163" s="110">
        <f>L163*K163</f>
        <v>0</v>
      </c>
    </row>
    <row r="164" spans="2:63" s="1" customFormat="1" ht="22.35" customHeight="1" x14ac:dyDescent="0.3">
      <c r="B164" s="31"/>
      <c r="C164" s="173" t="s">
        <v>3</v>
      </c>
      <c r="D164" s="173" t="s">
        <v>217</v>
      </c>
      <c r="E164" s="174" t="s">
        <v>3</v>
      </c>
      <c r="F164" s="231" t="s">
        <v>3</v>
      </c>
      <c r="G164" s="232"/>
      <c r="H164" s="232"/>
      <c r="I164" s="232"/>
      <c r="J164" s="175" t="s">
        <v>3</v>
      </c>
      <c r="K164" s="172"/>
      <c r="L164" s="233"/>
      <c r="M164" s="234"/>
      <c r="N164" s="235">
        <f t="shared" si="35"/>
        <v>0</v>
      </c>
      <c r="O164" s="234"/>
      <c r="P164" s="234"/>
      <c r="Q164" s="234"/>
      <c r="R164" s="33"/>
      <c r="T164" s="165" t="s">
        <v>3</v>
      </c>
      <c r="U164" s="176" t="s">
        <v>36</v>
      </c>
      <c r="V164" s="32"/>
      <c r="W164" s="32"/>
      <c r="X164" s="32"/>
      <c r="Y164" s="32"/>
      <c r="Z164" s="32"/>
      <c r="AA164" s="71"/>
      <c r="AT164" s="14" t="s">
        <v>875</v>
      </c>
      <c r="AU164" s="14" t="s">
        <v>76</v>
      </c>
      <c r="AY164" s="14" t="s">
        <v>875</v>
      </c>
      <c r="BE164" s="110">
        <f>IF(U164="základná",N164,0)</f>
        <v>0</v>
      </c>
      <c r="BF164" s="110">
        <f>IF(U164="znížená",N164,0)</f>
        <v>0</v>
      </c>
      <c r="BG164" s="110">
        <f>IF(U164="zákl. prenesená",N164,0)</f>
        <v>0</v>
      </c>
      <c r="BH164" s="110">
        <f>IF(U164="zníž. prenesená",N164,0)</f>
        <v>0</v>
      </c>
      <c r="BI164" s="110">
        <f>IF(U164="nulová",N164,0)</f>
        <v>0</v>
      </c>
      <c r="BJ164" s="14" t="s">
        <v>80</v>
      </c>
      <c r="BK164" s="110">
        <f>L164*K164</f>
        <v>0</v>
      </c>
    </row>
    <row r="165" spans="2:63" s="1" customFormat="1" ht="22.35" customHeight="1" x14ac:dyDescent="0.3">
      <c r="B165" s="31"/>
      <c r="C165" s="173" t="s">
        <v>3</v>
      </c>
      <c r="D165" s="173" t="s">
        <v>217</v>
      </c>
      <c r="E165" s="174" t="s">
        <v>3</v>
      </c>
      <c r="F165" s="231" t="s">
        <v>3</v>
      </c>
      <c r="G165" s="232"/>
      <c r="H165" s="232"/>
      <c r="I165" s="232"/>
      <c r="J165" s="175" t="s">
        <v>3</v>
      </c>
      <c r="K165" s="172"/>
      <c r="L165" s="233"/>
      <c r="M165" s="234"/>
      <c r="N165" s="235">
        <f t="shared" si="35"/>
        <v>0</v>
      </c>
      <c r="O165" s="234"/>
      <c r="P165" s="234"/>
      <c r="Q165" s="234"/>
      <c r="R165" s="33"/>
      <c r="T165" s="165" t="s">
        <v>3</v>
      </c>
      <c r="U165" s="176" t="s">
        <v>36</v>
      </c>
      <c r="V165" s="52"/>
      <c r="W165" s="52"/>
      <c r="X165" s="52"/>
      <c r="Y165" s="52"/>
      <c r="Z165" s="52"/>
      <c r="AA165" s="54"/>
      <c r="AT165" s="14" t="s">
        <v>875</v>
      </c>
      <c r="AU165" s="14" t="s">
        <v>76</v>
      </c>
      <c r="AY165" s="14" t="s">
        <v>875</v>
      </c>
      <c r="BE165" s="110">
        <f>IF(U165="základná",N165,0)</f>
        <v>0</v>
      </c>
      <c r="BF165" s="110">
        <f>IF(U165="znížená",N165,0)</f>
        <v>0</v>
      </c>
      <c r="BG165" s="110">
        <f>IF(U165="zákl. prenesená",N165,0)</f>
        <v>0</v>
      </c>
      <c r="BH165" s="110">
        <f>IF(U165="zníž. prenesená",N165,0)</f>
        <v>0</v>
      </c>
      <c r="BI165" s="110">
        <f>IF(U165="nulová",N165,0)</f>
        <v>0</v>
      </c>
      <c r="BJ165" s="14" t="s">
        <v>80</v>
      </c>
      <c r="BK165" s="110">
        <f>L165*K165</f>
        <v>0</v>
      </c>
    </row>
    <row r="166" spans="2:63" s="1" customFormat="1" ht="6.95" customHeight="1" x14ac:dyDescent="0.3">
      <c r="B166" s="55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7"/>
    </row>
  </sheetData>
  <mergeCells count="183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6:P116"/>
    <mergeCell ref="F115:P115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N125:Q125"/>
    <mergeCell ref="N126:Q126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N139:Q139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N149:Q149"/>
    <mergeCell ref="F156:I156"/>
    <mergeCell ref="L156:M156"/>
    <mergeCell ref="N156:Q156"/>
    <mergeCell ref="F158:I158"/>
    <mergeCell ref="L158:M158"/>
    <mergeCell ref="N158:Q158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H1:K1"/>
    <mergeCell ref="S2:AC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N160:Q160"/>
    <mergeCell ref="F155:I155"/>
    <mergeCell ref="L155:M155"/>
    <mergeCell ref="N155:Q155"/>
  </mergeCells>
  <dataValidations count="2">
    <dataValidation type="list" allowBlank="1" showInputMessage="1" showErrorMessage="1" error="Povolené sú hodnoty K a M." sqref="D161:D166">
      <formula1>"K,M"</formula1>
    </dataValidation>
    <dataValidation type="list" allowBlank="1" showInputMessage="1" showErrorMessage="1" error="Povolené sú hodnoty základná, znížená, nulová." sqref="U161:U166">
      <formula1>"základná,znížená,nulová"</formula1>
    </dataValidation>
  </dataValidation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workbookViewId="0">
      <pane ySplit="1" topLeftCell="A152" activePane="bottomLeft" state="frozen"/>
      <selection pane="bottomLeft" activeCell="E129" sqref="E129:E16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3"/>
      <c r="B1" s="180"/>
      <c r="C1" s="180"/>
      <c r="D1" s="181" t="s">
        <v>1</v>
      </c>
      <c r="E1" s="180"/>
      <c r="F1" s="182" t="s">
        <v>1680</v>
      </c>
      <c r="G1" s="182"/>
      <c r="H1" s="230" t="s">
        <v>1681</v>
      </c>
      <c r="I1" s="230"/>
      <c r="J1" s="230"/>
      <c r="K1" s="230"/>
      <c r="L1" s="182" t="s">
        <v>1682</v>
      </c>
      <c r="M1" s="180"/>
      <c r="N1" s="180"/>
      <c r="O1" s="181" t="s">
        <v>154</v>
      </c>
      <c r="P1" s="180"/>
      <c r="Q1" s="180"/>
      <c r="R1" s="180"/>
      <c r="S1" s="182" t="s">
        <v>1683</v>
      </c>
      <c r="T1" s="182"/>
      <c r="U1" s="183"/>
      <c r="V1" s="18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6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9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14" t="s">
        <v>109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76</v>
      </c>
    </row>
    <row r="4" spans="1:66" ht="36.950000000000003" customHeight="1" x14ac:dyDescent="0.3">
      <c r="B4" s="18"/>
      <c r="C4" s="209" t="s">
        <v>155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15</v>
      </c>
      <c r="E6" s="19"/>
      <c r="F6" s="262" t="str">
        <f>'Rekapitulácia stavby'!K6</f>
        <v>Cintorín Nitra-Chrenova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19"/>
      <c r="R6" s="20"/>
    </row>
    <row r="7" spans="1:66" ht="25.35" customHeight="1" x14ac:dyDescent="0.3">
      <c r="B7" s="18"/>
      <c r="C7" s="19"/>
      <c r="D7" s="26" t="s">
        <v>156</v>
      </c>
      <c r="E7" s="19"/>
      <c r="F7" s="262" t="s">
        <v>157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9"/>
      <c r="R7" s="20"/>
    </row>
    <row r="8" spans="1:66" ht="25.35" customHeight="1" x14ac:dyDescent="0.3">
      <c r="B8" s="18"/>
      <c r="C8" s="19"/>
      <c r="D8" s="26" t="s">
        <v>158</v>
      </c>
      <c r="E8" s="19"/>
      <c r="F8" s="262" t="s">
        <v>1221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9"/>
      <c r="R8" s="20"/>
    </row>
    <row r="9" spans="1:66" s="1" customFormat="1" ht="32.85" customHeight="1" x14ac:dyDescent="0.3">
      <c r="B9" s="31"/>
      <c r="C9" s="32"/>
      <c r="D9" s="25" t="s">
        <v>160</v>
      </c>
      <c r="E9" s="32"/>
      <c r="F9" s="223" t="s">
        <v>1255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32"/>
      <c r="R9" s="33"/>
    </row>
    <row r="10" spans="1:66" s="1" customFormat="1" ht="14.45" customHeight="1" x14ac:dyDescent="0.3">
      <c r="B10" s="31"/>
      <c r="C10" s="32"/>
      <c r="D10" s="26" t="s">
        <v>16</v>
      </c>
      <c r="E10" s="32"/>
      <c r="F10" s="24" t="s">
        <v>3</v>
      </c>
      <c r="G10" s="32"/>
      <c r="H10" s="32"/>
      <c r="I10" s="32"/>
      <c r="J10" s="32"/>
      <c r="K10" s="32"/>
      <c r="L10" s="32"/>
      <c r="M10" s="26" t="s">
        <v>17</v>
      </c>
      <c r="N10" s="32"/>
      <c r="O10" s="24" t="s">
        <v>3</v>
      </c>
      <c r="P10" s="32"/>
      <c r="Q10" s="32"/>
      <c r="R10" s="33"/>
    </row>
    <row r="11" spans="1:66" s="1" customFormat="1" ht="14.45" customHeight="1" x14ac:dyDescent="0.3">
      <c r="B11" s="31"/>
      <c r="C11" s="32"/>
      <c r="D11" s="26" t="s">
        <v>18</v>
      </c>
      <c r="E11" s="32"/>
      <c r="F11" s="24" t="s">
        <v>19</v>
      </c>
      <c r="G11" s="32"/>
      <c r="H11" s="32"/>
      <c r="I11" s="32"/>
      <c r="J11" s="32"/>
      <c r="K11" s="32"/>
      <c r="L11" s="32"/>
      <c r="M11" s="26" t="s">
        <v>20</v>
      </c>
      <c r="N11" s="32"/>
      <c r="O11" s="269" t="str">
        <f>'Rekapitulácia stavby'!AN8</f>
        <v>28.2.2017</v>
      </c>
      <c r="P11" s="185"/>
      <c r="Q11" s="32"/>
      <c r="R11" s="33"/>
    </row>
    <row r="12" spans="1:66" s="1" customFormat="1" ht="10.9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 x14ac:dyDescent="0.3">
      <c r="B13" s="31"/>
      <c r="C13" s="32"/>
      <c r="D13" s="26" t="s">
        <v>22</v>
      </c>
      <c r="E13" s="32"/>
      <c r="F13" s="32"/>
      <c r="G13" s="32"/>
      <c r="H13" s="32"/>
      <c r="I13" s="32"/>
      <c r="J13" s="32"/>
      <c r="K13" s="32"/>
      <c r="L13" s="32"/>
      <c r="M13" s="26" t="s">
        <v>23</v>
      </c>
      <c r="N13" s="32"/>
      <c r="O13" s="222" t="str">
        <f>IF('Rekapitulácia stavby'!AN10="","",'Rekapitulácia stavby'!AN10)</f>
        <v/>
      </c>
      <c r="P13" s="185"/>
      <c r="Q13" s="32"/>
      <c r="R13" s="33"/>
    </row>
    <row r="14" spans="1:66" s="1" customFormat="1" ht="18" customHeight="1" x14ac:dyDescent="0.3">
      <c r="B14" s="31"/>
      <c r="C14" s="32"/>
      <c r="D14" s="32"/>
      <c r="E14" s="24" t="str">
        <f>IF('Rekapitulácia stavby'!E11="","",'Rekapitulácia stavby'!E11)</f>
        <v xml:space="preserve"> </v>
      </c>
      <c r="F14" s="32"/>
      <c r="G14" s="32"/>
      <c r="H14" s="32"/>
      <c r="I14" s="32"/>
      <c r="J14" s="32"/>
      <c r="K14" s="32"/>
      <c r="L14" s="32"/>
      <c r="M14" s="26" t="s">
        <v>24</v>
      </c>
      <c r="N14" s="32"/>
      <c r="O14" s="222" t="str">
        <f>IF('Rekapitulácia stavby'!AN11="","",'Rekapitulácia stavby'!AN11)</f>
        <v/>
      </c>
      <c r="P14" s="185"/>
      <c r="Q14" s="32"/>
      <c r="R14" s="33"/>
    </row>
    <row r="15" spans="1:66" s="1" customFormat="1" ht="6.95" customHeigh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 x14ac:dyDescent="0.3">
      <c r="B16" s="31"/>
      <c r="C16" s="32"/>
      <c r="D16" s="26" t="s">
        <v>25</v>
      </c>
      <c r="E16" s="32"/>
      <c r="F16" s="32"/>
      <c r="G16" s="32"/>
      <c r="H16" s="32"/>
      <c r="I16" s="32"/>
      <c r="J16" s="32"/>
      <c r="K16" s="32"/>
      <c r="L16" s="32"/>
      <c r="M16" s="26" t="s">
        <v>23</v>
      </c>
      <c r="N16" s="32"/>
      <c r="O16" s="270" t="str">
        <f>IF('Rekapitulácia stavby'!AN13="","",'Rekapitulácia stavby'!AN13)</f>
        <v>Vyplň údaj</v>
      </c>
      <c r="P16" s="185"/>
      <c r="Q16" s="32"/>
      <c r="R16" s="33"/>
    </row>
    <row r="17" spans="2:18" s="1" customFormat="1" ht="18" customHeight="1" x14ac:dyDescent="0.3">
      <c r="B17" s="31"/>
      <c r="C17" s="32"/>
      <c r="D17" s="32"/>
      <c r="E17" s="270" t="str">
        <f>IF('Rekapitulácia stavby'!E14="","",'Rekapitulácia stavby'!E14)</f>
        <v>Vyplň údaj</v>
      </c>
      <c r="F17" s="185"/>
      <c r="G17" s="185"/>
      <c r="H17" s="185"/>
      <c r="I17" s="185"/>
      <c r="J17" s="185"/>
      <c r="K17" s="185"/>
      <c r="L17" s="185"/>
      <c r="M17" s="26" t="s">
        <v>24</v>
      </c>
      <c r="N17" s="32"/>
      <c r="O17" s="270" t="str">
        <f>IF('Rekapitulácia stavby'!AN14="","",'Rekapitulácia stavby'!AN14)</f>
        <v>Vyplň údaj</v>
      </c>
      <c r="P17" s="185"/>
      <c r="Q17" s="32"/>
      <c r="R17" s="33"/>
    </row>
    <row r="18" spans="2:18" s="1" customFormat="1" ht="6.9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 x14ac:dyDescent="0.3">
      <c r="B19" s="31"/>
      <c r="C19" s="32"/>
      <c r="D19" s="26" t="s">
        <v>27</v>
      </c>
      <c r="E19" s="32"/>
      <c r="F19" s="32"/>
      <c r="G19" s="32"/>
      <c r="H19" s="32"/>
      <c r="I19" s="32"/>
      <c r="J19" s="32"/>
      <c r="K19" s="32"/>
      <c r="L19" s="32"/>
      <c r="M19" s="26" t="s">
        <v>23</v>
      </c>
      <c r="N19" s="32"/>
      <c r="O19" s="222" t="str">
        <f>IF('Rekapitulácia stavby'!AN16="","",'Rekapitulácia stavby'!AN16)</f>
        <v/>
      </c>
      <c r="P19" s="185"/>
      <c r="Q19" s="32"/>
      <c r="R19" s="33"/>
    </row>
    <row r="20" spans="2:18" s="1" customFormat="1" ht="18" customHeight="1" x14ac:dyDescent="0.3">
      <c r="B20" s="31"/>
      <c r="C20" s="32"/>
      <c r="D20" s="32"/>
      <c r="E20" s="24" t="str">
        <f>IF('Rekapitulácia stavby'!E17="","",'Rekapitulácia stavby'!E17)</f>
        <v xml:space="preserve"> </v>
      </c>
      <c r="F20" s="32"/>
      <c r="G20" s="32"/>
      <c r="H20" s="32"/>
      <c r="I20" s="32"/>
      <c r="J20" s="32"/>
      <c r="K20" s="32"/>
      <c r="L20" s="32"/>
      <c r="M20" s="26" t="s">
        <v>24</v>
      </c>
      <c r="N20" s="32"/>
      <c r="O20" s="222" t="str">
        <f>IF('Rekapitulácia stavby'!AN17="","",'Rekapitulácia stavby'!AN17)</f>
        <v/>
      </c>
      <c r="P20" s="185"/>
      <c r="Q20" s="32"/>
      <c r="R20" s="33"/>
    </row>
    <row r="21" spans="2:18" s="1" customFormat="1" ht="6.95" customHeight="1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 x14ac:dyDescent="0.3">
      <c r="B22" s="31"/>
      <c r="C22" s="32"/>
      <c r="D22" s="26" t="s">
        <v>28</v>
      </c>
      <c r="E22" s="32"/>
      <c r="F22" s="32"/>
      <c r="G22" s="32"/>
      <c r="H22" s="32"/>
      <c r="I22" s="32"/>
      <c r="J22" s="32"/>
      <c r="K22" s="32"/>
      <c r="L22" s="32"/>
      <c r="M22" s="26" t="s">
        <v>23</v>
      </c>
      <c r="N22" s="32"/>
      <c r="O22" s="222" t="str">
        <f>IF('Rekapitulácia stavby'!AN19="","",'Rekapitulácia stavby'!AN19)</f>
        <v/>
      </c>
      <c r="P22" s="185"/>
      <c r="Q22" s="32"/>
      <c r="R22" s="33"/>
    </row>
    <row r="23" spans="2:18" s="1" customFormat="1" ht="18" customHeight="1" x14ac:dyDescent="0.3">
      <c r="B23" s="31"/>
      <c r="C23" s="32"/>
      <c r="D23" s="32"/>
      <c r="E23" s="24" t="str">
        <f>IF('Rekapitulácia stavby'!E20="","",'Rekapitulácia stavby'!E20)</f>
        <v xml:space="preserve"> </v>
      </c>
      <c r="F23" s="32"/>
      <c r="G23" s="32"/>
      <c r="H23" s="32"/>
      <c r="I23" s="32"/>
      <c r="J23" s="32"/>
      <c r="K23" s="32"/>
      <c r="L23" s="32"/>
      <c r="M23" s="26" t="s">
        <v>24</v>
      </c>
      <c r="N23" s="32"/>
      <c r="O23" s="222" t="str">
        <f>IF('Rekapitulácia stavby'!AN20="","",'Rekapitulácia stavby'!AN20)</f>
        <v/>
      </c>
      <c r="P23" s="185"/>
      <c r="Q23" s="32"/>
      <c r="R23" s="33"/>
    </row>
    <row r="24" spans="2:18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14.45" customHeight="1" x14ac:dyDescent="0.3">
      <c r="B25" s="31"/>
      <c r="C25" s="32"/>
      <c r="D25" s="26" t="s">
        <v>29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22.5" customHeight="1" x14ac:dyDescent="0.3">
      <c r="B26" s="31"/>
      <c r="C26" s="32"/>
      <c r="D26" s="32"/>
      <c r="E26" s="225" t="s">
        <v>3</v>
      </c>
      <c r="F26" s="185"/>
      <c r="G26" s="185"/>
      <c r="H26" s="185"/>
      <c r="I26" s="185"/>
      <c r="J26" s="185"/>
      <c r="K26" s="185"/>
      <c r="L26" s="185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2:18" s="1" customFormat="1" ht="6.95" customHeight="1" x14ac:dyDescent="0.3">
      <c r="B28" s="31"/>
      <c r="C28" s="3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2"/>
      <c r="R28" s="33"/>
    </row>
    <row r="29" spans="2:18" s="1" customFormat="1" ht="14.45" customHeight="1" x14ac:dyDescent="0.3">
      <c r="B29" s="31"/>
      <c r="C29" s="32"/>
      <c r="D29" s="117" t="s">
        <v>162</v>
      </c>
      <c r="E29" s="32"/>
      <c r="F29" s="32"/>
      <c r="G29" s="32"/>
      <c r="H29" s="32"/>
      <c r="I29" s="32"/>
      <c r="J29" s="32"/>
      <c r="K29" s="32"/>
      <c r="L29" s="32"/>
      <c r="M29" s="226">
        <f>N90</f>
        <v>0</v>
      </c>
      <c r="N29" s="185"/>
      <c r="O29" s="185"/>
      <c r="P29" s="185"/>
      <c r="Q29" s="32"/>
      <c r="R29" s="33"/>
    </row>
    <row r="30" spans="2:18" s="1" customFormat="1" ht="14.45" customHeight="1" x14ac:dyDescent="0.3">
      <c r="B30" s="31"/>
      <c r="C30" s="32"/>
      <c r="D30" s="30" t="s">
        <v>149</v>
      </c>
      <c r="E30" s="32"/>
      <c r="F30" s="32"/>
      <c r="G30" s="32"/>
      <c r="H30" s="32"/>
      <c r="I30" s="32"/>
      <c r="J30" s="32"/>
      <c r="K30" s="32"/>
      <c r="L30" s="32"/>
      <c r="M30" s="226">
        <f>N99</f>
        <v>0</v>
      </c>
      <c r="N30" s="185"/>
      <c r="O30" s="185"/>
      <c r="P30" s="185"/>
      <c r="Q30" s="32"/>
      <c r="R30" s="33"/>
    </row>
    <row r="31" spans="2:18" s="1" customFormat="1" ht="6.95" customHeight="1" x14ac:dyDescent="0.3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2:18" s="1" customFormat="1" ht="25.35" customHeight="1" x14ac:dyDescent="0.3">
      <c r="B32" s="31"/>
      <c r="C32" s="32"/>
      <c r="D32" s="118" t="s">
        <v>32</v>
      </c>
      <c r="E32" s="32"/>
      <c r="F32" s="32"/>
      <c r="G32" s="32"/>
      <c r="H32" s="32"/>
      <c r="I32" s="32"/>
      <c r="J32" s="32"/>
      <c r="K32" s="32"/>
      <c r="L32" s="32"/>
      <c r="M32" s="266">
        <f>ROUND(M29+M30,2)</f>
        <v>0</v>
      </c>
      <c r="N32" s="185"/>
      <c r="O32" s="185"/>
      <c r="P32" s="185"/>
      <c r="Q32" s="32"/>
      <c r="R32" s="33"/>
    </row>
    <row r="33" spans="2:18" s="1" customFormat="1" ht="6.95" customHeight="1" x14ac:dyDescent="0.3">
      <c r="B33" s="31"/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2"/>
      <c r="R33" s="33"/>
    </row>
    <row r="34" spans="2:18" s="1" customFormat="1" ht="14.45" customHeight="1" x14ac:dyDescent="0.3">
      <c r="B34" s="31"/>
      <c r="C34" s="32"/>
      <c r="D34" s="38" t="s">
        <v>33</v>
      </c>
      <c r="E34" s="38" t="s">
        <v>34</v>
      </c>
      <c r="F34" s="39">
        <v>0.2</v>
      </c>
      <c r="G34" s="119" t="s">
        <v>35</v>
      </c>
      <c r="H34" s="267">
        <f>ROUND((((SUM(BE99:BE106)+SUM(BE126:BE155))+SUM(BE157:BE161))),2)</f>
        <v>0</v>
      </c>
      <c r="I34" s="185"/>
      <c r="J34" s="185"/>
      <c r="K34" s="32"/>
      <c r="L34" s="32"/>
      <c r="M34" s="267">
        <f>ROUND(((ROUND((SUM(BE99:BE106)+SUM(BE126:BE155)), 2)*F34)+SUM(BE157:BE161)*F34),2)</f>
        <v>0</v>
      </c>
      <c r="N34" s="185"/>
      <c r="O34" s="185"/>
      <c r="P34" s="185"/>
      <c r="Q34" s="32"/>
      <c r="R34" s="33"/>
    </row>
    <row r="35" spans="2:18" s="1" customFormat="1" ht="14.45" customHeight="1" x14ac:dyDescent="0.3">
      <c r="B35" s="31"/>
      <c r="C35" s="32"/>
      <c r="D35" s="32"/>
      <c r="E35" s="38" t="s">
        <v>36</v>
      </c>
      <c r="F35" s="39">
        <v>0.2</v>
      </c>
      <c r="G35" s="119" t="s">
        <v>35</v>
      </c>
      <c r="H35" s="267">
        <f>ROUND((((SUM(BF99:BF106)+SUM(BF126:BF155))+SUM(BF157:BF161))),2)</f>
        <v>0</v>
      </c>
      <c r="I35" s="185"/>
      <c r="J35" s="185"/>
      <c r="K35" s="32"/>
      <c r="L35" s="32"/>
      <c r="M35" s="267">
        <f>ROUND(((ROUND((SUM(BF99:BF106)+SUM(BF126:BF155)), 2)*F35)+SUM(BF157:BF161)*F35),2)</f>
        <v>0</v>
      </c>
      <c r="N35" s="185"/>
      <c r="O35" s="185"/>
      <c r="P35" s="185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37</v>
      </c>
      <c r="F36" s="39">
        <v>0.2</v>
      </c>
      <c r="G36" s="119" t="s">
        <v>35</v>
      </c>
      <c r="H36" s="267">
        <f>ROUND((((SUM(BG99:BG106)+SUM(BG126:BG155))+SUM(BG157:BG161))),2)</f>
        <v>0</v>
      </c>
      <c r="I36" s="185"/>
      <c r="J36" s="185"/>
      <c r="K36" s="32"/>
      <c r="L36" s="32"/>
      <c r="M36" s="267">
        <v>0</v>
      </c>
      <c r="N36" s="185"/>
      <c r="O36" s="185"/>
      <c r="P36" s="185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38</v>
      </c>
      <c r="F37" s="39">
        <v>0.2</v>
      </c>
      <c r="G37" s="119" t="s">
        <v>35</v>
      </c>
      <c r="H37" s="267">
        <f>ROUND((((SUM(BH99:BH106)+SUM(BH126:BH155))+SUM(BH157:BH161))),2)</f>
        <v>0</v>
      </c>
      <c r="I37" s="185"/>
      <c r="J37" s="185"/>
      <c r="K37" s="32"/>
      <c r="L37" s="32"/>
      <c r="M37" s="267">
        <v>0</v>
      </c>
      <c r="N37" s="185"/>
      <c r="O37" s="185"/>
      <c r="P37" s="185"/>
      <c r="Q37" s="32"/>
      <c r="R37" s="33"/>
    </row>
    <row r="38" spans="2:18" s="1" customFormat="1" ht="14.45" hidden="1" customHeight="1" x14ac:dyDescent="0.3">
      <c r="B38" s="31"/>
      <c r="C38" s="32"/>
      <c r="D38" s="32"/>
      <c r="E38" s="38" t="s">
        <v>39</v>
      </c>
      <c r="F38" s="39">
        <v>0</v>
      </c>
      <c r="G38" s="119" t="s">
        <v>35</v>
      </c>
      <c r="H38" s="267">
        <f>ROUND((((SUM(BI99:BI106)+SUM(BI126:BI155))+SUM(BI157:BI161))),2)</f>
        <v>0</v>
      </c>
      <c r="I38" s="185"/>
      <c r="J38" s="185"/>
      <c r="K38" s="32"/>
      <c r="L38" s="32"/>
      <c r="M38" s="267">
        <v>0</v>
      </c>
      <c r="N38" s="185"/>
      <c r="O38" s="185"/>
      <c r="P38" s="185"/>
      <c r="Q38" s="32"/>
      <c r="R38" s="33"/>
    </row>
    <row r="39" spans="2:18" s="1" customFormat="1" ht="6.9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25.35" customHeight="1" x14ac:dyDescent="0.3">
      <c r="B40" s="31"/>
      <c r="C40" s="116"/>
      <c r="D40" s="120" t="s">
        <v>40</v>
      </c>
      <c r="E40" s="72"/>
      <c r="F40" s="72"/>
      <c r="G40" s="121" t="s">
        <v>41</v>
      </c>
      <c r="H40" s="122" t="s">
        <v>42</v>
      </c>
      <c r="I40" s="72"/>
      <c r="J40" s="72"/>
      <c r="K40" s="72"/>
      <c r="L40" s="268">
        <f>SUM(M32:M38)</f>
        <v>0</v>
      </c>
      <c r="M40" s="195"/>
      <c r="N40" s="195"/>
      <c r="O40" s="195"/>
      <c r="P40" s="197"/>
      <c r="Q40" s="116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1" customFormat="1" ht="14.45" customHeight="1" x14ac:dyDescent="0.3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209" t="s">
        <v>163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15</v>
      </c>
      <c r="D78" s="32"/>
      <c r="E78" s="32"/>
      <c r="F78" s="262" t="str">
        <f>F6</f>
        <v>Cintorín Nitra-Chrenova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2"/>
      <c r="R78" s="33"/>
    </row>
    <row r="79" spans="2:18" ht="30" customHeight="1" x14ac:dyDescent="0.3">
      <c r="B79" s="18"/>
      <c r="C79" s="26" t="s">
        <v>156</v>
      </c>
      <c r="D79" s="19"/>
      <c r="E79" s="19"/>
      <c r="F79" s="262" t="s">
        <v>157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19"/>
      <c r="R79" s="20"/>
    </row>
    <row r="80" spans="2:18" ht="30" customHeight="1" x14ac:dyDescent="0.3">
      <c r="B80" s="18"/>
      <c r="C80" s="26" t="s">
        <v>158</v>
      </c>
      <c r="D80" s="19"/>
      <c r="E80" s="19"/>
      <c r="F80" s="262" t="s">
        <v>1221</v>
      </c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19"/>
      <c r="R80" s="20"/>
    </row>
    <row r="81" spans="2:47" s="1" customFormat="1" ht="36.950000000000003" customHeight="1" x14ac:dyDescent="0.3">
      <c r="B81" s="31"/>
      <c r="C81" s="65" t="s">
        <v>160</v>
      </c>
      <c r="D81" s="32"/>
      <c r="E81" s="32"/>
      <c r="F81" s="210" t="str">
        <f>F9</f>
        <v>3b - SO 103b Prístupové a obslužné chodníky</v>
      </c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32"/>
      <c r="R81" s="33"/>
    </row>
    <row r="82" spans="2:47" s="1" customFormat="1" ht="6.95" customHeight="1" x14ac:dyDescent="0.3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8" customHeight="1" x14ac:dyDescent="0.3">
      <c r="B83" s="31"/>
      <c r="C83" s="26" t="s">
        <v>18</v>
      </c>
      <c r="D83" s="32"/>
      <c r="E83" s="32"/>
      <c r="F83" s="24" t="str">
        <f>F11</f>
        <v xml:space="preserve"> </v>
      </c>
      <c r="G83" s="32"/>
      <c r="H83" s="32"/>
      <c r="I83" s="32"/>
      <c r="J83" s="32"/>
      <c r="K83" s="26" t="s">
        <v>20</v>
      </c>
      <c r="L83" s="32"/>
      <c r="M83" s="255" t="str">
        <f>IF(O11="","",O11)</f>
        <v>28.2.2017</v>
      </c>
      <c r="N83" s="185"/>
      <c r="O83" s="185"/>
      <c r="P83" s="185"/>
      <c r="Q83" s="32"/>
      <c r="R83" s="33"/>
    </row>
    <row r="84" spans="2:47" s="1" customFormat="1" ht="6.95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15" x14ac:dyDescent="0.3">
      <c r="B85" s="31"/>
      <c r="C85" s="26" t="s">
        <v>22</v>
      </c>
      <c r="D85" s="32"/>
      <c r="E85" s="32"/>
      <c r="F85" s="24" t="str">
        <f>E14</f>
        <v xml:space="preserve"> </v>
      </c>
      <c r="G85" s="32"/>
      <c r="H85" s="32"/>
      <c r="I85" s="32"/>
      <c r="J85" s="32"/>
      <c r="K85" s="26" t="s">
        <v>27</v>
      </c>
      <c r="L85" s="32"/>
      <c r="M85" s="222" t="str">
        <f>E20</f>
        <v xml:space="preserve"> </v>
      </c>
      <c r="N85" s="185"/>
      <c r="O85" s="185"/>
      <c r="P85" s="185"/>
      <c r="Q85" s="185"/>
      <c r="R85" s="33"/>
    </row>
    <row r="86" spans="2:47" s="1" customFormat="1" ht="14.45" customHeight="1" x14ac:dyDescent="0.3">
      <c r="B86" s="31"/>
      <c r="C86" s="26" t="s">
        <v>25</v>
      </c>
      <c r="D86" s="32"/>
      <c r="E86" s="32"/>
      <c r="F86" s="24" t="str">
        <f>IF(E17="","",E17)</f>
        <v>Vyplň údaj</v>
      </c>
      <c r="G86" s="32"/>
      <c r="H86" s="32"/>
      <c r="I86" s="32"/>
      <c r="J86" s="32"/>
      <c r="K86" s="26" t="s">
        <v>28</v>
      </c>
      <c r="L86" s="32"/>
      <c r="M86" s="222" t="str">
        <f>E23</f>
        <v xml:space="preserve"> </v>
      </c>
      <c r="N86" s="185"/>
      <c r="O86" s="185"/>
      <c r="P86" s="185"/>
      <c r="Q86" s="185"/>
      <c r="R86" s="33"/>
    </row>
    <row r="87" spans="2:47" s="1" customFormat="1" ht="10.35" customHeight="1" x14ac:dyDescent="0.3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">
      <c r="B88" s="31"/>
      <c r="C88" s="265" t="s">
        <v>164</v>
      </c>
      <c r="D88" s="261"/>
      <c r="E88" s="261"/>
      <c r="F88" s="261"/>
      <c r="G88" s="261"/>
      <c r="H88" s="116"/>
      <c r="I88" s="116"/>
      <c r="J88" s="116"/>
      <c r="K88" s="116"/>
      <c r="L88" s="116"/>
      <c r="M88" s="116"/>
      <c r="N88" s="265" t="s">
        <v>165</v>
      </c>
      <c r="O88" s="185"/>
      <c r="P88" s="185"/>
      <c r="Q88" s="185"/>
      <c r="R88" s="33"/>
    </row>
    <row r="89" spans="2:47" s="1" customFormat="1" ht="10.35" customHeight="1" x14ac:dyDescent="0.3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2:47" s="1" customFormat="1" ht="29.25" customHeight="1" x14ac:dyDescent="0.3">
      <c r="B90" s="31"/>
      <c r="C90" s="123" t="s">
        <v>166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89">
        <f>N126</f>
        <v>0</v>
      </c>
      <c r="O90" s="185"/>
      <c r="P90" s="185"/>
      <c r="Q90" s="185"/>
      <c r="R90" s="33"/>
      <c r="AU90" s="14" t="s">
        <v>167</v>
      </c>
    </row>
    <row r="91" spans="2:47" s="7" customFormat="1" ht="24.95" customHeight="1" x14ac:dyDescent="0.3">
      <c r="B91" s="124"/>
      <c r="C91" s="125"/>
      <c r="D91" s="126" t="s">
        <v>168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9">
        <f>N127</f>
        <v>0</v>
      </c>
      <c r="O91" s="263"/>
      <c r="P91" s="263"/>
      <c r="Q91" s="263"/>
      <c r="R91" s="127"/>
    </row>
    <row r="92" spans="2:47" s="8" customFormat="1" ht="19.899999999999999" customHeight="1" x14ac:dyDescent="0.3">
      <c r="B92" s="128"/>
      <c r="C92" s="95"/>
      <c r="D92" s="106" t="s">
        <v>169</v>
      </c>
      <c r="E92" s="95"/>
      <c r="F92" s="95"/>
      <c r="G92" s="95"/>
      <c r="H92" s="95"/>
      <c r="I92" s="95"/>
      <c r="J92" s="95"/>
      <c r="K92" s="95"/>
      <c r="L92" s="95"/>
      <c r="M92" s="95"/>
      <c r="N92" s="187">
        <f>N128</f>
        <v>0</v>
      </c>
      <c r="O92" s="191"/>
      <c r="P92" s="191"/>
      <c r="Q92" s="191"/>
      <c r="R92" s="129"/>
    </row>
    <row r="93" spans="2:47" s="8" customFormat="1" ht="19.899999999999999" customHeight="1" x14ac:dyDescent="0.3">
      <c r="B93" s="128"/>
      <c r="C93" s="95"/>
      <c r="D93" s="106" t="s">
        <v>170</v>
      </c>
      <c r="E93" s="95"/>
      <c r="F93" s="95"/>
      <c r="G93" s="95"/>
      <c r="H93" s="95"/>
      <c r="I93" s="95"/>
      <c r="J93" s="95"/>
      <c r="K93" s="95"/>
      <c r="L93" s="95"/>
      <c r="M93" s="95"/>
      <c r="N93" s="187">
        <f>N138</f>
        <v>0</v>
      </c>
      <c r="O93" s="191"/>
      <c r="P93" s="191"/>
      <c r="Q93" s="191"/>
      <c r="R93" s="129"/>
    </row>
    <row r="94" spans="2:47" s="8" customFormat="1" ht="19.899999999999999" customHeight="1" x14ac:dyDescent="0.3">
      <c r="B94" s="128"/>
      <c r="C94" s="95"/>
      <c r="D94" s="106" t="s">
        <v>173</v>
      </c>
      <c r="E94" s="95"/>
      <c r="F94" s="95"/>
      <c r="G94" s="95"/>
      <c r="H94" s="95"/>
      <c r="I94" s="95"/>
      <c r="J94" s="95"/>
      <c r="K94" s="95"/>
      <c r="L94" s="95"/>
      <c r="M94" s="95"/>
      <c r="N94" s="187">
        <f>N141</f>
        <v>0</v>
      </c>
      <c r="O94" s="191"/>
      <c r="P94" s="191"/>
      <c r="Q94" s="191"/>
      <c r="R94" s="129"/>
    </row>
    <row r="95" spans="2:47" s="8" customFormat="1" ht="19.899999999999999" customHeight="1" x14ac:dyDescent="0.3">
      <c r="B95" s="128"/>
      <c r="C95" s="95"/>
      <c r="D95" s="106" t="s">
        <v>175</v>
      </c>
      <c r="E95" s="95"/>
      <c r="F95" s="95"/>
      <c r="G95" s="95"/>
      <c r="H95" s="95"/>
      <c r="I95" s="95"/>
      <c r="J95" s="95"/>
      <c r="K95" s="95"/>
      <c r="L95" s="95"/>
      <c r="M95" s="95"/>
      <c r="N95" s="187">
        <f>N148</f>
        <v>0</v>
      </c>
      <c r="O95" s="191"/>
      <c r="P95" s="191"/>
      <c r="Q95" s="191"/>
      <c r="R95" s="129"/>
    </row>
    <row r="96" spans="2:47" s="8" customFormat="1" ht="19.899999999999999" customHeight="1" x14ac:dyDescent="0.3">
      <c r="B96" s="128"/>
      <c r="C96" s="95"/>
      <c r="D96" s="106" t="s">
        <v>176</v>
      </c>
      <c r="E96" s="95"/>
      <c r="F96" s="95"/>
      <c r="G96" s="95"/>
      <c r="H96" s="95"/>
      <c r="I96" s="95"/>
      <c r="J96" s="95"/>
      <c r="K96" s="95"/>
      <c r="L96" s="95"/>
      <c r="M96" s="95"/>
      <c r="N96" s="187">
        <f>N153</f>
        <v>0</v>
      </c>
      <c r="O96" s="191"/>
      <c r="P96" s="191"/>
      <c r="Q96" s="191"/>
      <c r="R96" s="129"/>
    </row>
    <row r="97" spans="2:65" s="7" customFormat="1" ht="21.75" customHeight="1" x14ac:dyDescent="0.35">
      <c r="B97" s="124"/>
      <c r="C97" s="125"/>
      <c r="D97" s="126" t="s">
        <v>193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8">
        <f>N156</f>
        <v>0</v>
      </c>
      <c r="O97" s="263"/>
      <c r="P97" s="263"/>
      <c r="Q97" s="263"/>
      <c r="R97" s="127"/>
    </row>
    <row r="98" spans="2:65" s="1" customFormat="1" ht="21.75" customHeight="1" x14ac:dyDescent="0.3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65" s="1" customFormat="1" ht="29.25" customHeight="1" x14ac:dyDescent="0.3">
      <c r="B99" s="31"/>
      <c r="C99" s="123" t="s">
        <v>194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64">
        <f>ROUND(N100+N101+N102+N103+N104+N105,2)</f>
        <v>0</v>
      </c>
      <c r="O99" s="185"/>
      <c r="P99" s="185"/>
      <c r="Q99" s="185"/>
      <c r="R99" s="33"/>
      <c r="T99" s="130"/>
      <c r="U99" s="131" t="s">
        <v>33</v>
      </c>
    </row>
    <row r="100" spans="2:65" s="1" customFormat="1" ht="18" customHeight="1" x14ac:dyDescent="0.3">
      <c r="B100" s="132"/>
      <c r="C100" s="133"/>
      <c r="D100" s="184" t="s">
        <v>195</v>
      </c>
      <c r="E100" s="260"/>
      <c r="F100" s="260"/>
      <c r="G100" s="260"/>
      <c r="H100" s="260"/>
      <c r="I100" s="133"/>
      <c r="J100" s="133"/>
      <c r="K100" s="133"/>
      <c r="L100" s="133"/>
      <c r="M100" s="133"/>
      <c r="N100" s="186">
        <f>ROUND(N90*T100,2)</f>
        <v>0</v>
      </c>
      <c r="O100" s="260"/>
      <c r="P100" s="260"/>
      <c r="Q100" s="260"/>
      <c r="R100" s="134"/>
      <c r="S100" s="133"/>
      <c r="T100" s="135"/>
      <c r="U100" s="136" t="s">
        <v>36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140</v>
      </c>
      <c r="AZ100" s="137"/>
      <c r="BA100" s="137"/>
      <c r="BB100" s="137"/>
      <c r="BC100" s="137"/>
      <c r="BD100" s="137"/>
      <c r="BE100" s="139">
        <f t="shared" ref="BE100:BE105" si="0">IF(U100="základná",N100,0)</f>
        <v>0</v>
      </c>
      <c r="BF100" s="139">
        <f t="shared" ref="BF100:BF105" si="1">IF(U100="znížená",N100,0)</f>
        <v>0</v>
      </c>
      <c r="BG100" s="139">
        <f t="shared" ref="BG100:BG105" si="2">IF(U100="zákl. prenesená",N100,0)</f>
        <v>0</v>
      </c>
      <c r="BH100" s="139">
        <f t="shared" ref="BH100:BH105" si="3">IF(U100="zníž. prenesená",N100,0)</f>
        <v>0</v>
      </c>
      <c r="BI100" s="139">
        <f t="shared" ref="BI100:BI105" si="4">IF(U100="nulová",N100,0)</f>
        <v>0</v>
      </c>
      <c r="BJ100" s="138" t="s">
        <v>80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84" t="s">
        <v>196</v>
      </c>
      <c r="E101" s="260"/>
      <c r="F101" s="260"/>
      <c r="G101" s="260"/>
      <c r="H101" s="260"/>
      <c r="I101" s="133"/>
      <c r="J101" s="133"/>
      <c r="K101" s="133"/>
      <c r="L101" s="133"/>
      <c r="M101" s="133"/>
      <c r="N101" s="186">
        <f>ROUND(N90*T101,2)</f>
        <v>0</v>
      </c>
      <c r="O101" s="260"/>
      <c r="P101" s="260"/>
      <c r="Q101" s="260"/>
      <c r="R101" s="134"/>
      <c r="S101" s="133"/>
      <c r="T101" s="135"/>
      <c r="U101" s="136" t="s">
        <v>36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140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184" t="s">
        <v>197</v>
      </c>
      <c r="E102" s="260"/>
      <c r="F102" s="260"/>
      <c r="G102" s="260"/>
      <c r="H102" s="260"/>
      <c r="I102" s="133"/>
      <c r="J102" s="133"/>
      <c r="K102" s="133"/>
      <c r="L102" s="133"/>
      <c r="M102" s="133"/>
      <c r="N102" s="186">
        <f>ROUND(N90*T102,2)</f>
        <v>0</v>
      </c>
      <c r="O102" s="260"/>
      <c r="P102" s="260"/>
      <c r="Q102" s="260"/>
      <c r="R102" s="134"/>
      <c r="S102" s="133"/>
      <c r="T102" s="135"/>
      <c r="U102" s="136" t="s">
        <v>36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140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80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184" t="s">
        <v>198</v>
      </c>
      <c r="E103" s="260"/>
      <c r="F103" s="260"/>
      <c r="G103" s="260"/>
      <c r="H103" s="260"/>
      <c r="I103" s="133"/>
      <c r="J103" s="133"/>
      <c r="K103" s="133"/>
      <c r="L103" s="133"/>
      <c r="M103" s="133"/>
      <c r="N103" s="186">
        <f>ROUND(N90*T103,2)</f>
        <v>0</v>
      </c>
      <c r="O103" s="260"/>
      <c r="P103" s="260"/>
      <c r="Q103" s="260"/>
      <c r="R103" s="134"/>
      <c r="S103" s="133"/>
      <c r="T103" s="135"/>
      <c r="U103" s="136" t="s">
        <v>36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140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80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84" t="s">
        <v>199</v>
      </c>
      <c r="E104" s="260"/>
      <c r="F104" s="260"/>
      <c r="G104" s="260"/>
      <c r="H104" s="260"/>
      <c r="I104" s="133"/>
      <c r="J104" s="133"/>
      <c r="K104" s="133"/>
      <c r="L104" s="133"/>
      <c r="M104" s="133"/>
      <c r="N104" s="186">
        <f>ROUND(N90*T104,2)</f>
        <v>0</v>
      </c>
      <c r="O104" s="260"/>
      <c r="P104" s="260"/>
      <c r="Q104" s="260"/>
      <c r="R104" s="134"/>
      <c r="S104" s="133"/>
      <c r="T104" s="135"/>
      <c r="U104" s="136" t="s">
        <v>36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140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80</v>
      </c>
      <c r="BK104" s="137"/>
      <c r="BL104" s="137"/>
      <c r="BM104" s="137"/>
    </row>
    <row r="105" spans="2:65" s="1" customFormat="1" ht="18" customHeight="1" x14ac:dyDescent="0.3">
      <c r="B105" s="132"/>
      <c r="C105" s="133"/>
      <c r="D105" s="140" t="s">
        <v>200</v>
      </c>
      <c r="E105" s="133"/>
      <c r="F105" s="133"/>
      <c r="G105" s="133"/>
      <c r="H105" s="133"/>
      <c r="I105" s="133"/>
      <c r="J105" s="133"/>
      <c r="K105" s="133"/>
      <c r="L105" s="133"/>
      <c r="M105" s="133"/>
      <c r="N105" s="186">
        <f>ROUND(N90*T105,2)</f>
        <v>0</v>
      </c>
      <c r="O105" s="260"/>
      <c r="P105" s="260"/>
      <c r="Q105" s="260"/>
      <c r="R105" s="134"/>
      <c r="S105" s="133"/>
      <c r="T105" s="141"/>
      <c r="U105" s="142" t="s">
        <v>36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201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80</v>
      </c>
      <c r="BK105" s="137"/>
      <c r="BL105" s="137"/>
      <c r="BM105" s="137"/>
    </row>
    <row r="106" spans="2:65" s="1" customFormat="1" x14ac:dyDescent="0.3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5" s="1" customFormat="1" ht="29.25" customHeight="1" x14ac:dyDescent="0.3">
      <c r="B107" s="31"/>
      <c r="C107" s="115" t="s">
        <v>153</v>
      </c>
      <c r="D107" s="116"/>
      <c r="E107" s="116"/>
      <c r="F107" s="116"/>
      <c r="G107" s="116"/>
      <c r="H107" s="116"/>
      <c r="I107" s="116"/>
      <c r="J107" s="116"/>
      <c r="K107" s="116"/>
      <c r="L107" s="190">
        <f>ROUND(SUM(N90+N99),2)</f>
        <v>0</v>
      </c>
      <c r="M107" s="261"/>
      <c r="N107" s="261"/>
      <c r="O107" s="261"/>
      <c r="P107" s="261"/>
      <c r="Q107" s="261"/>
      <c r="R107" s="33"/>
    </row>
    <row r="108" spans="2:65" s="1" customFormat="1" ht="6.95" customHeight="1" x14ac:dyDescent="0.3"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7"/>
    </row>
    <row r="112" spans="2:65" s="1" customFormat="1" ht="6.95" customHeight="1" x14ac:dyDescent="0.3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</row>
    <row r="113" spans="2:63" s="1" customFormat="1" ht="36.950000000000003" customHeight="1" x14ac:dyDescent="0.3">
      <c r="B113" s="31"/>
      <c r="C113" s="209" t="s">
        <v>202</v>
      </c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33"/>
    </row>
    <row r="114" spans="2:63" s="1" customFormat="1" ht="6.95" customHeight="1" x14ac:dyDescent="0.3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3" s="1" customFormat="1" ht="30" customHeight="1" x14ac:dyDescent="0.3">
      <c r="B115" s="31"/>
      <c r="C115" s="26" t="s">
        <v>15</v>
      </c>
      <c r="D115" s="32"/>
      <c r="E115" s="32"/>
      <c r="F115" s="262" t="str">
        <f>F6</f>
        <v>Cintorín Nitra-Chrenova</v>
      </c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32"/>
      <c r="R115" s="33"/>
    </row>
    <row r="116" spans="2:63" ht="30" customHeight="1" x14ac:dyDescent="0.3">
      <c r="B116" s="18"/>
      <c r="C116" s="26" t="s">
        <v>156</v>
      </c>
      <c r="D116" s="19"/>
      <c r="E116" s="19"/>
      <c r="F116" s="262" t="s">
        <v>157</v>
      </c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19"/>
      <c r="R116" s="20"/>
    </row>
    <row r="117" spans="2:63" ht="30" customHeight="1" x14ac:dyDescent="0.3">
      <c r="B117" s="18"/>
      <c r="C117" s="26" t="s">
        <v>158</v>
      </c>
      <c r="D117" s="19"/>
      <c r="E117" s="19"/>
      <c r="F117" s="262" t="s">
        <v>1221</v>
      </c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19"/>
      <c r="R117" s="20"/>
    </row>
    <row r="118" spans="2:63" s="1" customFormat="1" ht="36.950000000000003" customHeight="1" x14ac:dyDescent="0.3">
      <c r="B118" s="31"/>
      <c r="C118" s="65" t="s">
        <v>160</v>
      </c>
      <c r="D118" s="32"/>
      <c r="E118" s="32"/>
      <c r="F118" s="210" t="str">
        <f>F9</f>
        <v>3b - SO 103b Prístupové a obslužné chodníky</v>
      </c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32"/>
      <c r="R118" s="33"/>
    </row>
    <row r="119" spans="2:63" s="1" customFormat="1" ht="6.9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3" s="1" customFormat="1" ht="18" customHeight="1" x14ac:dyDescent="0.3">
      <c r="B120" s="31"/>
      <c r="C120" s="26" t="s">
        <v>18</v>
      </c>
      <c r="D120" s="32"/>
      <c r="E120" s="32"/>
      <c r="F120" s="24" t="str">
        <f>F11</f>
        <v xml:space="preserve"> </v>
      </c>
      <c r="G120" s="32"/>
      <c r="H120" s="32"/>
      <c r="I120" s="32"/>
      <c r="J120" s="32"/>
      <c r="K120" s="26" t="s">
        <v>20</v>
      </c>
      <c r="L120" s="32"/>
      <c r="M120" s="255" t="str">
        <f>IF(O11="","",O11)</f>
        <v>28.2.2017</v>
      </c>
      <c r="N120" s="185"/>
      <c r="O120" s="185"/>
      <c r="P120" s="185"/>
      <c r="Q120" s="32"/>
      <c r="R120" s="33"/>
    </row>
    <row r="121" spans="2:63" s="1" customFormat="1" ht="6.95" customHeight="1" x14ac:dyDescent="0.3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3" s="1" customFormat="1" ht="15" x14ac:dyDescent="0.3">
      <c r="B122" s="31"/>
      <c r="C122" s="26" t="s">
        <v>22</v>
      </c>
      <c r="D122" s="32"/>
      <c r="E122" s="32"/>
      <c r="F122" s="24" t="str">
        <f>E14</f>
        <v xml:space="preserve"> </v>
      </c>
      <c r="G122" s="32"/>
      <c r="H122" s="32"/>
      <c r="I122" s="32"/>
      <c r="J122" s="32"/>
      <c r="K122" s="26" t="s">
        <v>27</v>
      </c>
      <c r="L122" s="32"/>
      <c r="M122" s="222" t="str">
        <f>E20</f>
        <v xml:space="preserve"> </v>
      </c>
      <c r="N122" s="185"/>
      <c r="O122" s="185"/>
      <c r="P122" s="185"/>
      <c r="Q122" s="185"/>
      <c r="R122" s="33"/>
    </row>
    <row r="123" spans="2:63" s="1" customFormat="1" ht="14.45" customHeight="1" x14ac:dyDescent="0.3">
      <c r="B123" s="31"/>
      <c r="C123" s="26" t="s">
        <v>25</v>
      </c>
      <c r="D123" s="32"/>
      <c r="E123" s="32"/>
      <c r="F123" s="24" t="str">
        <f>IF(E17="","",E17)</f>
        <v>Vyplň údaj</v>
      </c>
      <c r="G123" s="32"/>
      <c r="H123" s="32"/>
      <c r="I123" s="32"/>
      <c r="J123" s="32"/>
      <c r="K123" s="26" t="s">
        <v>28</v>
      </c>
      <c r="L123" s="32"/>
      <c r="M123" s="222" t="str">
        <f>E23</f>
        <v xml:space="preserve"> </v>
      </c>
      <c r="N123" s="185"/>
      <c r="O123" s="185"/>
      <c r="P123" s="185"/>
      <c r="Q123" s="185"/>
      <c r="R123" s="33"/>
    </row>
    <row r="124" spans="2:63" s="1" customFormat="1" ht="10.35" customHeight="1" x14ac:dyDescent="0.3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63" s="9" customFormat="1" ht="29.25" customHeight="1" x14ac:dyDescent="0.3">
      <c r="B125" s="143"/>
      <c r="C125" s="144" t="s">
        <v>203</v>
      </c>
      <c r="D125" s="145" t="s">
        <v>204</v>
      </c>
      <c r="E125" s="145" t="s">
        <v>51</v>
      </c>
      <c r="F125" s="256" t="s">
        <v>205</v>
      </c>
      <c r="G125" s="257"/>
      <c r="H125" s="257"/>
      <c r="I125" s="257"/>
      <c r="J125" s="145" t="s">
        <v>206</v>
      </c>
      <c r="K125" s="145" t="s">
        <v>207</v>
      </c>
      <c r="L125" s="258" t="s">
        <v>208</v>
      </c>
      <c r="M125" s="257"/>
      <c r="N125" s="256" t="s">
        <v>165</v>
      </c>
      <c r="O125" s="257"/>
      <c r="P125" s="257"/>
      <c r="Q125" s="259"/>
      <c r="R125" s="146"/>
      <c r="T125" s="73" t="s">
        <v>209</v>
      </c>
      <c r="U125" s="74" t="s">
        <v>33</v>
      </c>
      <c r="V125" s="74" t="s">
        <v>210</v>
      </c>
      <c r="W125" s="74" t="s">
        <v>211</v>
      </c>
      <c r="X125" s="74" t="s">
        <v>212</v>
      </c>
      <c r="Y125" s="74" t="s">
        <v>213</v>
      </c>
      <c r="Z125" s="74" t="s">
        <v>214</v>
      </c>
      <c r="AA125" s="75" t="s">
        <v>215</v>
      </c>
    </row>
    <row r="126" spans="2:63" s="1" customFormat="1" ht="29.25" customHeight="1" x14ac:dyDescent="0.35">
      <c r="B126" s="31"/>
      <c r="C126" s="77" t="s">
        <v>162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36">
        <f>BK126</f>
        <v>0</v>
      </c>
      <c r="O126" s="237"/>
      <c r="P126" s="237"/>
      <c r="Q126" s="237"/>
      <c r="R126" s="33"/>
      <c r="T126" s="76"/>
      <c r="U126" s="47"/>
      <c r="V126" s="47"/>
      <c r="W126" s="147">
        <f>W127+W156</f>
        <v>0</v>
      </c>
      <c r="X126" s="47"/>
      <c r="Y126" s="147">
        <f>Y127+Y156</f>
        <v>2743.2430605700006</v>
      </c>
      <c r="Z126" s="47"/>
      <c r="AA126" s="148">
        <f>AA127+AA156</f>
        <v>0</v>
      </c>
      <c r="AT126" s="14" t="s">
        <v>68</v>
      </c>
      <c r="AU126" s="14" t="s">
        <v>167</v>
      </c>
      <c r="BK126" s="149">
        <f>BK127+BK156</f>
        <v>0</v>
      </c>
    </row>
    <row r="127" spans="2:63" s="10" customFormat="1" ht="37.35" customHeight="1" x14ac:dyDescent="0.35">
      <c r="B127" s="150"/>
      <c r="C127" s="151"/>
      <c r="D127" s="152" t="s">
        <v>168</v>
      </c>
      <c r="E127" s="152"/>
      <c r="F127" s="152"/>
      <c r="G127" s="152"/>
      <c r="H127" s="152"/>
      <c r="I127" s="152"/>
      <c r="J127" s="152"/>
      <c r="K127" s="152"/>
      <c r="L127" s="152"/>
      <c r="M127" s="152"/>
      <c r="N127" s="238">
        <f>BK127</f>
        <v>0</v>
      </c>
      <c r="O127" s="239"/>
      <c r="P127" s="239"/>
      <c r="Q127" s="239"/>
      <c r="R127" s="153"/>
      <c r="T127" s="154"/>
      <c r="U127" s="151"/>
      <c r="V127" s="151"/>
      <c r="W127" s="155">
        <f>W128+W138+W141+W148+W153</f>
        <v>0</v>
      </c>
      <c r="X127" s="151"/>
      <c r="Y127" s="155">
        <f>Y128+Y138+Y141+Y148+Y153</f>
        <v>2743.2430605700006</v>
      </c>
      <c r="Z127" s="151"/>
      <c r="AA127" s="156">
        <f>AA128+AA138+AA141+AA148+AA153</f>
        <v>0</v>
      </c>
      <c r="AR127" s="157" t="s">
        <v>76</v>
      </c>
      <c r="AT127" s="158" t="s">
        <v>68</v>
      </c>
      <c r="AU127" s="158" t="s">
        <v>69</v>
      </c>
      <c r="AY127" s="157" t="s">
        <v>216</v>
      </c>
      <c r="BK127" s="159">
        <f>BK128+BK138+BK141+BK148+BK153</f>
        <v>0</v>
      </c>
    </row>
    <row r="128" spans="2:63" s="10" customFormat="1" ht="19.899999999999999" customHeight="1" x14ac:dyDescent="0.3">
      <c r="B128" s="150"/>
      <c r="C128" s="151"/>
      <c r="D128" s="160" t="s">
        <v>169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40">
        <f>BK128</f>
        <v>0</v>
      </c>
      <c r="O128" s="241"/>
      <c r="P128" s="241"/>
      <c r="Q128" s="241"/>
      <c r="R128" s="153"/>
      <c r="T128" s="154"/>
      <c r="U128" s="151"/>
      <c r="V128" s="151"/>
      <c r="W128" s="155">
        <f>SUM(W129:W137)</f>
        <v>0</v>
      </c>
      <c r="X128" s="151"/>
      <c r="Y128" s="155">
        <f>SUM(Y129:Y137)</f>
        <v>0</v>
      </c>
      <c r="Z128" s="151"/>
      <c r="AA128" s="156">
        <f>SUM(AA129:AA137)</f>
        <v>0</v>
      </c>
      <c r="AR128" s="157" t="s">
        <v>76</v>
      </c>
      <c r="AT128" s="158" t="s">
        <v>68</v>
      </c>
      <c r="AU128" s="158" t="s">
        <v>76</v>
      </c>
      <c r="AY128" s="157" t="s">
        <v>216</v>
      </c>
      <c r="BK128" s="159">
        <f>SUM(BK129:BK137)</f>
        <v>0</v>
      </c>
    </row>
    <row r="129" spans="2:65" s="1" customFormat="1" ht="31.5" customHeight="1" x14ac:dyDescent="0.3">
      <c r="B129" s="132"/>
      <c r="C129" s="161" t="s">
        <v>76</v>
      </c>
      <c r="D129" s="161" t="s">
        <v>217</v>
      </c>
      <c r="E129" s="162"/>
      <c r="F129" s="246" t="s">
        <v>1223</v>
      </c>
      <c r="G129" s="247"/>
      <c r="H129" s="247"/>
      <c r="I129" s="247"/>
      <c r="J129" s="163" t="s">
        <v>219</v>
      </c>
      <c r="K129" s="164">
        <v>1145.6679999999999</v>
      </c>
      <c r="L129" s="233">
        <v>0</v>
      </c>
      <c r="M129" s="247"/>
      <c r="N129" s="248">
        <f t="shared" ref="N129:N137" si="5">ROUND(L129*K129,2)</f>
        <v>0</v>
      </c>
      <c r="O129" s="247"/>
      <c r="P129" s="247"/>
      <c r="Q129" s="247"/>
      <c r="R129" s="134"/>
      <c r="T129" s="165" t="s">
        <v>3</v>
      </c>
      <c r="U129" s="40" t="s">
        <v>36</v>
      </c>
      <c r="V129" s="32"/>
      <c r="W129" s="166">
        <f t="shared" ref="W129:W137" si="6">V129*K129</f>
        <v>0</v>
      </c>
      <c r="X129" s="166">
        <v>0</v>
      </c>
      <c r="Y129" s="166">
        <f t="shared" ref="Y129:Y137" si="7">X129*K129</f>
        <v>0</v>
      </c>
      <c r="Z129" s="166">
        <v>0</v>
      </c>
      <c r="AA129" s="167">
        <f t="shared" ref="AA129:AA137" si="8">Z129*K129</f>
        <v>0</v>
      </c>
      <c r="AR129" s="14" t="s">
        <v>220</v>
      </c>
      <c r="AT129" s="14" t="s">
        <v>217</v>
      </c>
      <c r="AU129" s="14" t="s">
        <v>80</v>
      </c>
      <c r="AY129" s="14" t="s">
        <v>216</v>
      </c>
      <c r="BE129" s="110">
        <f t="shared" ref="BE129:BE137" si="9">IF(U129="základná",N129,0)</f>
        <v>0</v>
      </c>
      <c r="BF129" s="110">
        <f t="shared" ref="BF129:BF137" si="10">IF(U129="znížená",N129,0)</f>
        <v>0</v>
      </c>
      <c r="BG129" s="110">
        <f t="shared" ref="BG129:BG137" si="11">IF(U129="zákl. prenesená",N129,0)</f>
        <v>0</v>
      </c>
      <c r="BH129" s="110">
        <f t="shared" ref="BH129:BH137" si="12">IF(U129="zníž. prenesená",N129,0)</f>
        <v>0</v>
      </c>
      <c r="BI129" s="110">
        <f t="shared" ref="BI129:BI137" si="13">IF(U129="nulová",N129,0)</f>
        <v>0</v>
      </c>
      <c r="BJ129" s="14" t="s">
        <v>80</v>
      </c>
      <c r="BK129" s="110">
        <f t="shared" ref="BK129:BK137" si="14">ROUND(L129*K129,2)</f>
        <v>0</v>
      </c>
      <c r="BL129" s="14" t="s">
        <v>220</v>
      </c>
      <c r="BM129" s="14" t="s">
        <v>76</v>
      </c>
    </row>
    <row r="130" spans="2:65" s="1" customFormat="1" ht="31.5" customHeight="1" x14ac:dyDescent="0.3">
      <c r="B130" s="132"/>
      <c r="C130" s="161" t="s">
        <v>80</v>
      </c>
      <c r="D130" s="161" t="s">
        <v>217</v>
      </c>
      <c r="E130" s="162"/>
      <c r="F130" s="246" t="s">
        <v>234</v>
      </c>
      <c r="G130" s="247"/>
      <c r="H130" s="247"/>
      <c r="I130" s="247"/>
      <c r="J130" s="163" t="s">
        <v>219</v>
      </c>
      <c r="K130" s="164">
        <v>1794.346</v>
      </c>
      <c r="L130" s="233">
        <v>0</v>
      </c>
      <c r="M130" s="247"/>
      <c r="N130" s="248">
        <f t="shared" si="5"/>
        <v>0</v>
      </c>
      <c r="O130" s="247"/>
      <c r="P130" s="247"/>
      <c r="Q130" s="247"/>
      <c r="R130" s="134"/>
      <c r="T130" s="165" t="s">
        <v>3</v>
      </c>
      <c r="U130" s="40" t="s">
        <v>36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220</v>
      </c>
      <c r="AT130" s="14" t="s">
        <v>217</v>
      </c>
      <c r="AU130" s="14" t="s">
        <v>80</v>
      </c>
      <c r="AY130" s="14" t="s">
        <v>216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80</v>
      </c>
      <c r="BK130" s="110">
        <f t="shared" si="14"/>
        <v>0</v>
      </c>
      <c r="BL130" s="14" t="s">
        <v>220</v>
      </c>
      <c r="BM130" s="14" t="s">
        <v>80</v>
      </c>
    </row>
    <row r="131" spans="2:65" s="1" customFormat="1" ht="44.25" customHeight="1" x14ac:dyDescent="0.3">
      <c r="B131" s="132"/>
      <c r="C131" s="161" t="s">
        <v>84</v>
      </c>
      <c r="D131" s="161" t="s">
        <v>217</v>
      </c>
      <c r="E131" s="162"/>
      <c r="F131" s="246" t="s">
        <v>1256</v>
      </c>
      <c r="G131" s="247"/>
      <c r="H131" s="247"/>
      <c r="I131" s="247"/>
      <c r="J131" s="163" t="s">
        <v>219</v>
      </c>
      <c r="K131" s="164">
        <v>496.99</v>
      </c>
      <c r="L131" s="233">
        <v>0</v>
      </c>
      <c r="M131" s="247"/>
      <c r="N131" s="248">
        <f t="shared" si="5"/>
        <v>0</v>
      </c>
      <c r="O131" s="247"/>
      <c r="P131" s="247"/>
      <c r="Q131" s="247"/>
      <c r="R131" s="134"/>
      <c r="T131" s="165" t="s">
        <v>3</v>
      </c>
      <c r="U131" s="40" t="s">
        <v>36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220</v>
      </c>
      <c r="AT131" s="14" t="s">
        <v>217</v>
      </c>
      <c r="AU131" s="14" t="s">
        <v>80</v>
      </c>
      <c r="AY131" s="14" t="s">
        <v>216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80</v>
      </c>
      <c r="BK131" s="110">
        <f t="shared" si="14"/>
        <v>0</v>
      </c>
      <c r="BL131" s="14" t="s">
        <v>220</v>
      </c>
      <c r="BM131" s="14" t="s">
        <v>1257</v>
      </c>
    </row>
    <row r="132" spans="2:65" s="1" customFormat="1" ht="57" customHeight="1" x14ac:dyDescent="0.3">
      <c r="B132" s="132"/>
      <c r="C132" s="161" t="s">
        <v>220</v>
      </c>
      <c r="D132" s="161" t="s">
        <v>217</v>
      </c>
      <c r="E132" s="162"/>
      <c r="F132" s="246" t="s">
        <v>1258</v>
      </c>
      <c r="G132" s="247"/>
      <c r="H132" s="247"/>
      <c r="I132" s="247"/>
      <c r="J132" s="163" t="s">
        <v>219</v>
      </c>
      <c r="K132" s="164">
        <v>3478.93</v>
      </c>
      <c r="L132" s="233">
        <v>0</v>
      </c>
      <c r="M132" s="247"/>
      <c r="N132" s="248">
        <f t="shared" si="5"/>
        <v>0</v>
      </c>
      <c r="O132" s="247"/>
      <c r="P132" s="247"/>
      <c r="Q132" s="247"/>
      <c r="R132" s="134"/>
      <c r="T132" s="165" t="s">
        <v>3</v>
      </c>
      <c r="U132" s="40" t="s">
        <v>36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220</v>
      </c>
      <c r="AT132" s="14" t="s">
        <v>217</v>
      </c>
      <c r="AU132" s="14" t="s">
        <v>80</v>
      </c>
      <c r="AY132" s="14" t="s">
        <v>216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80</v>
      </c>
      <c r="BK132" s="110">
        <f t="shared" si="14"/>
        <v>0</v>
      </c>
      <c r="BL132" s="14" t="s">
        <v>220</v>
      </c>
      <c r="BM132" s="14" t="s">
        <v>1259</v>
      </c>
    </row>
    <row r="133" spans="2:65" s="1" customFormat="1" ht="31.5" customHeight="1" x14ac:dyDescent="0.3">
      <c r="B133" s="132"/>
      <c r="C133" s="161" t="s">
        <v>224</v>
      </c>
      <c r="D133" s="161" t="s">
        <v>217</v>
      </c>
      <c r="E133" s="162"/>
      <c r="F133" s="246" t="s">
        <v>1224</v>
      </c>
      <c r="G133" s="247"/>
      <c r="H133" s="247"/>
      <c r="I133" s="247"/>
      <c r="J133" s="163" t="s">
        <v>219</v>
      </c>
      <c r="K133" s="164">
        <v>1794.346</v>
      </c>
      <c r="L133" s="233">
        <v>0</v>
      </c>
      <c r="M133" s="247"/>
      <c r="N133" s="248">
        <f t="shared" si="5"/>
        <v>0</v>
      </c>
      <c r="O133" s="247"/>
      <c r="P133" s="247"/>
      <c r="Q133" s="247"/>
      <c r="R133" s="134"/>
      <c r="T133" s="165" t="s">
        <v>3</v>
      </c>
      <c r="U133" s="40" t="s">
        <v>36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220</v>
      </c>
      <c r="AT133" s="14" t="s">
        <v>217</v>
      </c>
      <c r="AU133" s="14" t="s">
        <v>80</v>
      </c>
      <c r="AY133" s="14" t="s">
        <v>216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80</v>
      </c>
      <c r="BK133" s="110">
        <f t="shared" si="14"/>
        <v>0</v>
      </c>
      <c r="BL133" s="14" t="s">
        <v>220</v>
      </c>
      <c r="BM133" s="14" t="s">
        <v>84</v>
      </c>
    </row>
    <row r="134" spans="2:65" s="1" customFormat="1" ht="44.25" customHeight="1" x14ac:dyDescent="0.3">
      <c r="B134" s="132"/>
      <c r="C134" s="161" t="s">
        <v>226</v>
      </c>
      <c r="D134" s="161" t="s">
        <v>217</v>
      </c>
      <c r="E134" s="162"/>
      <c r="F134" s="246" t="s">
        <v>1228</v>
      </c>
      <c r="G134" s="247"/>
      <c r="H134" s="247"/>
      <c r="I134" s="247"/>
      <c r="J134" s="163" t="s">
        <v>219</v>
      </c>
      <c r="K134" s="164">
        <v>648.678</v>
      </c>
      <c r="L134" s="233">
        <v>0</v>
      </c>
      <c r="M134" s="247"/>
      <c r="N134" s="248">
        <f t="shared" si="5"/>
        <v>0</v>
      </c>
      <c r="O134" s="247"/>
      <c r="P134" s="247"/>
      <c r="Q134" s="247"/>
      <c r="R134" s="134"/>
      <c r="T134" s="165" t="s">
        <v>3</v>
      </c>
      <c r="U134" s="40" t="s">
        <v>36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220</v>
      </c>
      <c r="AT134" s="14" t="s">
        <v>217</v>
      </c>
      <c r="AU134" s="14" t="s">
        <v>80</v>
      </c>
      <c r="AY134" s="14" t="s">
        <v>216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80</v>
      </c>
      <c r="BK134" s="110">
        <f t="shared" si="14"/>
        <v>0</v>
      </c>
      <c r="BL134" s="14" t="s">
        <v>220</v>
      </c>
      <c r="BM134" s="14" t="s">
        <v>220</v>
      </c>
    </row>
    <row r="135" spans="2:65" s="1" customFormat="1" ht="22.5" customHeight="1" x14ac:dyDescent="0.3">
      <c r="B135" s="132"/>
      <c r="C135" s="161" t="s">
        <v>228</v>
      </c>
      <c r="D135" s="161" t="s">
        <v>217</v>
      </c>
      <c r="E135" s="162"/>
      <c r="F135" s="246" t="s">
        <v>241</v>
      </c>
      <c r="G135" s="247"/>
      <c r="H135" s="247"/>
      <c r="I135" s="247"/>
      <c r="J135" s="163" t="s">
        <v>219</v>
      </c>
      <c r="K135" s="164">
        <v>496.99</v>
      </c>
      <c r="L135" s="233">
        <v>0</v>
      </c>
      <c r="M135" s="247"/>
      <c r="N135" s="248">
        <f t="shared" si="5"/>
        <v>0</v>
      </c>
      <c r="O135" s="247"/>
      <c r="P135" s="247"/>
      <c r="Q135" s="247"/>
      <c r="R135" s="134"/>
      <c r="T135" s="165" t="s">
        <v>3</v>
      </c>
      <c r="U135" s="40" t="s">
        <v>36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220</v>
      </c>
      <c r="AT135" s="14" t="s">
        <v>217</v>
      </c>
      <c r="AU135" s="14" t="s">
        <v>80</v>
      </c>
      <c r="AY135" s="14" t="s">
        <v>216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80</v>
      </c>
      <c r="BK135" s="110">
        <f t="shared" si="14"/>
        <v>0</v>
      </c>
      <c r="BL135" s="14" t="s">
        <v>220</v>
      </c>
      <c r="BM135" s="14" t="s">
        <v>1260</v>
      </c>
    </row>
    <row r="136" spans="2:65" s="1" customFormat="1" ht="31.5" customHeight="1" x14ac:dyDescent="0.3">
      <c r="B136" s="132"/>
      <c r="C136" s="161" t="s">
        <v>230</v>
      </c>
      <c r="D136" s="161" t="s">
        <v>217</v>
      </c>
      <c r="E136" s="162"/>
      <c r="F136" s="246" t="s">
        <v>244</v>
      </c>
      <c r="G136" s="247"/>
      <c r="H136" s="247"/>
      <c r="I136" s="247"/>
      <c r="J136" s="163" t="s">
        <v>245</v>
      </c>
      <c r="K136" s="164">
        <v>844.88300000000004</v>
      </c>
      <c r="L136" s="233">
        <v>0</v>
      </c>
      <c r="M136" s="247"/>
      <c r="N136" s="248">
        <f t="shared" si="5"/>
        <v>0</v>
      </c>
      <c r="O136" s="247"/>
      <c r="P136" s="247"/>
      <c r="Q136" s="247"/>
      <c r="R136" s="134"/>
      <c r="T136" s="165" t="s">
        <v>3</v>
      </c>
      <c r="U136" s="40" t="s">
        <v>36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220</v>
      </c>
      <c r="AT136" s="14" t="s">
        <v>217</v>
      </c>
      <c r="AU136" s="14" t="s">
        <v>80</v>
      </c>
      <c r="AY136" s="14" t="s">
        <v>216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80</v>
      </c>
      <c r="BK136" s="110">
        <f t="shared" si="14"/>
        <v>0</v>
      </c>
      <c r="BL136" s="14" t="s">
        <v>220</v>
      </c>
      <c r="BM136" s="14" t="s">
        <v>1261</v>
      </c>
    </row>
    <row r="137" spans="2:65" s="1" customFormat="1" ht="31.5" customHeight="1" x14ac:dyDescent="0.3">
      <c r="B137" s="132"/>
      <c r="C137" s="161" t="s">
        <v>232</v>
      </c>
      <c r="D137" s="161" t="s">
        <v>217</v>
      </c>
      <c r="E137" s="162"/>
      <c r="F137" s="246" t="s">
        <v>1229</v>
      </c>
      <c r="G137" s="247"/>
      <c r="H137" s="247"/>
      <c r="I137" s="247"/>
      <c r="J137" s="163" t="s">
        <v>262</v>
      </c>
      <c r="K137" s="164">
        <v>3119.6</v>
      </c>
      <c r="L137" s="233">
        <v>0</v>
      </c>
      <c r="M137" s="247"/>
      <c r="N137" s="248">
        <f t="shared" si="5"/>
        <v>0</v>
      </c>
      <c r="O137" s="247"/>
      <c r="P137" s="247"/>
      <c r="Q137" s="247"/>
      <c r="R137" s="134"/>
      <c r="T137" s="165" t="s">
        <v>3</v>
      </c>
      <c r="U137" s="40" t="s">
        <v>36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220</v>
      </c>
      <c r="AT137" s="14" t="s">
        <v>217</v>
      </c>
      <c r="AU137" s="14" t="s">
        <v>80</v>
      </c>
      <c r="AY137" s="14" t="s">
        <v>216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80</v>
      </c>
      <c r="BK137" s="110">
        <f t="shared" si="14"/>
        <v>0</v>
      </c>
      <c r="BL137" s="14" t="s">
        <v>220</v>
      </c>
      <c r="BM137" s="14" t="s">
        <v>226</v>
      </c>
    </row>
    <row r="138" spans="2:65" s="10" customFormat="1" ht="29.85" customHeight="1" x14ac:dyDescent="0.3">
      <c r="B138" s="150"/>
      <c r="C138" s="151"/>
      <c r="D138" s="160" t="s">
        <v>170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42">
        <f>BK138</f>
        <v>0</v>
      </c>
      <c r="O138" s="243"/>
      <c r="P138" s="243"/>
      <c r="Q138" s="243"/>
      <c r="R138" s="153"/>
      <c r="T138" s="154"/>
      <c r="U138" s="151"/>
      <c r="V138" s="151"/>
      <c r="W138" s="155">
        <f>SUM(W139:W140)</f>
        <v>0</v>
      </c>
      <c r="X138" s="151"/>
      <c r="Y138" s="155">
        <f>SUM(Y139:Y140)</f>
        <v>0.54964999999999997</v>
      </c>
      <c r="Z138" s="151"/>
      <c r="AA138" s="156">
        <f>SUM(AA139:AA140)</f>
        <v>0</v>
      </c>
      <c r="AR138" s="157" t="s">
        <v>76</v>
      </c>
      <c r="AT138" s="158" t="s">
        <v>68</v>
      </c>
      <c r="AU138" s="158" t="s">
        <v>76</v>
      </c>
      <c r="AY138" s="157" t="s">
        <v>216</v>
      </c>
      <c r="BK138" s="159">
        <f>SUM(BK139:BK140)</f>
        <v>0</v>
      </c>
    </row>
    <row r="139" spans="2:65" s="1" customFormat="1" ht="31.5" customHeight="1" x14ac:dyDescent="0.3">
      <c r="B139" s="132"/>
      <c r="C139" s="161" t="s">
        <v>128</v>
      </c>
      <c r="D139" s="161" t="s">
        <v>217</v>
      </c>
      <c r="E139" s="162"/>
      <c r="F139" s="246" t="s">
        <v>1262</v>
      </c>
      <c r="G139" s="247"/>
      <c r="H139" s="247"/>
      <c r="I139" s="247"/>
      <c r="J139" s="163" t="s">
        <v>262</v>
      </c>
      <c r="K139" s="164">
        <v>2389.8000000000002</v>
      </c>
      <c r="L139" s="233">
        <v>0</v>
      </c>
      <c r="M139" s="247"/>
      <c r="N139" s="248">
        <f>ROUND(L139*K139,2)</f>
        <v>0</v>
      </c>
      <c r="O139" s="247"/>
      <c r="P139" s="247"/>
      <c r="Q139" s="247"/>
      <c r="R139" s="134"/>
      <c r="T139" s="165" t="s">
        <v>3</v>
      </c>
      <c r="U139" s="40" t="s">
        <v>36</v>
      </c>
      <c r="V139" s="32"/>
      <c r="W139" s="166">
        <f>V139*K139</f>
        <v>0</v>
      </c>
      <c r="X139" s="166">
        <v>2.9998326219767301E-5</v>
      </c>
      <c r="Y139" s="166">
        <f>X139*K139</f>
        <v>7.1689999999999907E-2</v>
      </c>
      <c r="Z139" s="166">
        <v>0</v>
      </c>
      <c r="AA139" s="167">
        <f>Z139*K139</f>
        <v>0</v>
      </c>
      <c r="AR139" s="14" t="s">
        <v>220</v>
      </c>
      <c r="AT139" s="14" t="s">
        <v>217</v>
      </c>
      <c r="AU139" s="14" t="s">
        <v>80</v>
      </c>
      <c r="AY139" s="14" t="s">
        <v>216</v>
      </c>
      <c r="BE139" s="110">
        <f>IF(U139="základná",N139,0)</f>
        <v>0</v>
      </c>
      <c r="BF139" s="110">
        <f>IF(U139="znížená",N139,0)</f>
        <v>0</v>
      </c>
      <c r="BG139" s="110">
        <f>IF(U139="zákl. prenesená",N139,0)</f>
        <v>0</v>
      </c>
      <c r="BH139" s="110">
        <f>IF(U139="zníž. prenesená",N139,0)</f>
        <v>0</v>
      </c>
      <c r="BI139" s="110">
        <f>IF(U139="nulová",N139,0)</f>
        <v>0</v>
      </c>
      <c r="BJ139" s="14" t="s">
        <v>80</v>
      </c>
      <c r="BK139" s="110">
        <f>ROUND(L139*K139,2)</f>
        <v>0</v>
      </c>
      <c r="BL139" s="14" t="s">
        <v>220</v>
      </c>
      <c r="BM139" s="14" t="s">
        <v>228</v>
      </c>
    </row>
    <row r="140" spans="2:65" s="1" customFormat="1" ht="31.5" customHeight="1" x14ac:dyDescent="0.3">
      <c r="B140" s="132"/>
      <c r="C140" s="168" t="s">
        <v>131</v>
      </c>
      <c r="D140" s="168" t="s">
        <v>250</v>
      </c>
      <c r="E140" s="169"/>
      <c r="F140" s="251" t="s">
        <v>1263</v>
      </c>
      <c r="G140" s="252"/>
      <c r="H140" s="252"/>
      <c r="I140" s="252"/>
      <c r="J140" s="170" t="s">
        <v>262</v>
      </c>
      <c r="K140" s="171">
        <v>2389.8000000000002</v>
      </c>
      <c r="L140" s="253">
        <v>0</v>
      </c>
      <c r="M140" s="252"/>
      <c r="N140" s="254">
        <f>ROUND(L140*K140,2)</f>
        <v>0</v>
      </c>
      <c r="O140" s="247"/>
      <c r="P140" s="247"/>
      <c r="Q140" s="247"/>
      <c r="R140" s="134"/>
      <c r="T140" s="165" t="s">
        <v>3</v>
      </c>
      <c r="U140" s="40" t="s">
        <v>36</v>
      </c>
      <c r="V140" s="32"/>
      <c r="W140" s="166">
        <f>V140*K140</f>
        <v>0</v>
      </c>
      <c r="X140" s="166">
        <v>2.0000000000000001E-4</v>
      </c>
      <c r="Y140" s="166">
        <f>X140*K140</f>
        <v>0.47796000000000005</v>
      </c>
      <c r="Z140" s="166">
        <v>0</v>
      </c>
      <c r="AA140" s="167">
        <f>Z140*K140</f>
        <v>0</v>
      </c>
      <c r="AR140" s="14" t="s">
        <v>230</v>
      </c>
      <c r="AT140" s="14" t="s">
        <v>250</v>
      </c>
      <c r="AU140" s="14" t="s">
        <v>80</v>
      </c>
      <c r="AY140" s="14" t="s">
        <v>216</v>
      </c>
      <c r="BE140" s="110">
        <f>IF(U140="základná",N140,0)</f>
        <v>0</v>
      </c>
      <c r="BF140" s="110">
        <f>IF(U140="znížená",N140,0)</f>
        <v>0</v>
      </c>
      <c r="BG140" s="110">
        <f>IF(U140="zákl. prenesená",N140,0)</f>
        <v>0</v>
      </c>
      <c r="BH140" s="110">
        <f>IF(U140="zníž. prenesená",N140,0)</f>
        <v>0</v>
      </c>
      <c r="BI140" s="110">
        <f>IF(U140="nulová",N140,0)</f>
        <v>0</v>
      </c>
      <c r="BJ140" s="14" t="s">
        <v>80</v>
      </c>
      <c r="BK140" s="110">
        <f>ROUND(L140*K140,2)</f>
        <v>0</v>
      </c>
      <c r="BL140" s="14" t="s">
        <v>220</v>
      </c>
      <c r="BM140" s="14" t="s">
        <v>230</v>
      </c>
    </row>
    <row r="141" spans="2:65" s="10" customFormat="1" ht="29.85" customHeight="1" x14ac:dyDescent="0.3">
      <c r="B141" s="150"/>
      <c r="C141" s="151"/>
      <c r="D141" s="160" t="s">
        <v>173</v>
      </c>
      <c r="E141" s="160"/>
      <c r="F141" s="160"/>
      <c r="G141" s="160"/>
      <c r="H141" s="160"/>
      <c r="I141" s="160"/>
      <c r="J141" s="160"/>
      <c r="K141" s="160"/>
      <c r="L141" s="160"/>
      <c r="M141" s="160"/>
      <c r="N141" s="242">
        <f>BK141</f>
        <v>0</v>
      </c>
      <c r="O141" s="243"/>
      <c r="P141" s="243"/>
      <c r="Q141" s="243"/>
      <c r="R141" s="153"/>
      <c r="T141" s="154"/>
      <c r="U141" s="151"/>
      <c r="V141" s="151"/>
      <c r="W141" s="155">
        <f>SUM(W142:W147)</f>
        <v>0</v>
      </c>
      <c r="X141" s="151"/>
      <c r="Y141" s="155">
        <f>SUM(Y142:Y147)</f>
        <v>2522.1950640000005</v>
      </c>
      <c r="Z141" s="151"/>
      <c r="AA141" s="156">
        <f>SUM(AA142:AA147)</f>
        <v>0</v>
      </c>
      <c r="AR141" s="157" t="s">
        <v>76</v>
      </c>
      <c r="AT141" s="158" t="s">
        <v>68</v>
      </c>
      <c r="AU141" s="158" t="s">
        <v>76</v>
      </c>
      <c r="AY141" s="157" t="s">
        <v>216</v>
      </c>
      <c r="BK141" s="159">
        <f>SUM(BK142:BK147)</f>
        <v>0</v>
      </c>
    </row>
    <row r="142" spans="2:65" s="1" customFormat="1" ht="44.25" customHeight="1" x14ac:dyDescent="0.3">
      <c r="B142" s="132"/>
      <c r="C142" s="161" t="s">
        <v>134</v>
      </c>
      <c r="D142" s="161" t="s">
        <v>217</v>
      </c>
      <c r="E142" s="162"/>
      <c r="F142" s="246" t="s">
        <v>1233</v>
      </c>
      <c r="G142" s="247"/>
      <c r="H142" s="247"/>
      <c r="I142" s="247"/>
      <c r="J142" s="163" t="s">
        <v>262</v>
      </c>
      <c r="K142" s="164">
        <v>3119.6</v>
      </c>
      <c r="L142" s="233">
        <v>0</v>
      </c>
      <c r="M142" s="247"/>
      <c r="N142" s="248">
        <f t="shared" ref="N142:N147" si="15">ROUND(L142*K142,2)</f>
        <v>0</v>
      </c>
      <c r="O142" s="247"/>
      <c r="P142" s="247"/>
      <c r="Q142" s="247"/>
      <c r="R142" s="134"/>
      <c r="T142" s="165" t="s">
        <v>3</v>
      </c>
      <c r="U142" s="40" t="s">
        <v>36</v>
      </c>
      <c r="V142" s="32"/>
      <c r="W142" s="166">
        <f t="shared" ref="W142:W147" si="16">V142*K142</f>
        <v>0</v>
      </c>
      <c r="X142" s="166">
        <v>1.469E-2</v>
      </c>
      <c r="Y142" s="166">
        <f t="shared" ref="Y142:Y147" si="17">X142*K142</f>
        <v>45.826923999999998</v>
      </c>
      <c r="Z142" s="166">
        <v>0</v>
      </c>
      <c r="AA142" s="167">
        <f t="shared" ref="AA142:AA147" si="18">Z142*K142</f>
        <v>0</v>
      </c>
      <c r="AR142" s="14" t="s">
        <v>220</v>
      </c>
      <c r="AT142" s="14" t="s">
        <v>217</v>
      </c>
      <c r="AU142" s="14" t="s">
        <v>80</v>
      </c>
      <c r="AY142" s="14" t="s">
        <v>216</v>
      </c>
      <c r="BE142" s="110">
        <f t="shared" ref="BE142:BE147" si="19">IF(U142="základná",N142,0)</f>
        <v>0</v>
      </c>
      <c r="BF142" s="110">
        <f t="shared" ref="BF142:BF147" si="20">IF(U142="znížená",N142,0)</f>
        <v>0</v>
      </c>
      <c r="BG142" s="110">
        <f t="shared" ref="BG142:BG147" si="21">IF(U142="zákl. prenesená",N142,0)</f>
        <v>0</v>
      </c>
      <c r="BH142" s="110">
        <f t="shared" ref="BH142:BH147" si="22">IF(U142="zníž. prenesená",N142,0)</f>
        <v>0</v>
      </c>
      <c r="BI142" s="110">
        <f t="shared" ref="BI142:BI147" si="23">IF(U142="nulová",N142,0)</f>
        <v>0</v>
      </c>
      <c r="BJ142" s="14" t="s">
        <v>80</v>
      </c>
      <c r="BK142" s="110">
        <f t="shared" ref="BK142:BK147" si="24">ROUND(L142*K142,2)</f>
        <v>0</v>
      </c>
      <c r="BL142" s="14" t="s">
        <v>220</v>
      </c>
      <c r="BM142" s="14" t="s">
        <v>1264</v>
      </c>
    </row>
    <row r="143" spans="2:65" s="1" customFormat="1" ht="31.5" customHeight="1" x14ac:dyDescent="0.3">
      <c r="B143" s="132"/>
      <c r="C143" s="161" t="s">
        <v>137</v>
      </c>
      <c r="D143" s="161" t="s">
        <v>217</v>
      </c>
      <c r="E143" s="162"/>
      <c r="F143" s="246" t="s">
        <v>1265</v>
      </c>
      <c r="G143" s="247"/>
      <c r="H143" s="247"/>
      <c r="I143" s="247"/>
      <c r="J143" s="163" t="s">
        <v>262</v>
      </c>
      <c r="K143" s="164">
        <v>2389.8000000000002</v>
      </c>
      <c r="L143" s="233">
        <v>0</v>
      </c>
      <c r="M143" s="247"/>
      <c r="N143" s="248">
        <f t="shared" si="15"/>
        <v>0</v>
      </c>
      <c r="O143" s="247"/>
      <c r="P143" s="247"/>
      <c r="Q143" s="247"/>
      <c r="R143" s="134"/>
      <c r="T143" s="165" t="s">
        <v>3</v>
      </c>
      <c r="U143" s="40" t="s">
        <v>36</v>
      </c>
      <c r="V143" s="32"/>
      <c r="W143" s="166">
        <f t="shared" si="16"/>
        <v>0</v>
      </c>
      <c r="X143" s="166">
        <v>0.48573999916311</v>
      </c>
      <c r="Y143" s="166">
        <f t="shared" si="17"/>
        <v>1160.8214500000004</v>
      </c>
      <c r="Z143" s="166">
        <v>0</v>
      </c>
      <c r="AA143" s="167">
        <f t="shared" si="18"/>
        <v>0</v>
      </c>
      <c r="AR143" s="14" t="s">
        <v>220</v>
      </c>
      <c r="AT143" s="14" t="s">
        <v>217</v>
      </c>
      <c r="AU143" s="14" t="s">
        <v>80</v>
      </c>
      <c r="AY143" s="14" t="s">
        <v>216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80</v>
      </c>
      <c r="BK143" s="110">
        <f t="shared" si="24"/>
        <v>0</v>
      </c>
      <c r="BL143" s="14" t="s">
        <v>220</v>
      </c>
      <c r="BM143" s="14" t="s">
        <v>232</v>
      </c>
    </row>
    <row r="144" spans="2:65" s="1" customFormat="1" ht="31.5" customHeight="1" x14ac:dyDescent="0.3">
      <c r="B144" s="132"/>
      <c r="C144" s="161" t="s">
        <v>240</v>
      </c>
      <c r="D144" s="161" t="s">
        <v>217</v>
      </c>
      <c r="E144" s="162"/>
      <c r="F144" s="246" t="s">
        <v>1266</v>
      </c>
      <c r="G144" s="247"/>
      <c r="H144" s="247"/>
      <c r="I144" s="247"/>
      <c r="J144" s="163" t="s">
        <v>262</v>
      </c>
      <c r="K144" s="164">
        <v>729.8</v>
      </c>
      <c r="L144" s="233">
        <v>0</v>
      </c>
      <c r="M144" s="247"/>
      <c r="N144" s="248">
        <f t="shared" si="15"/>
        <v>0</v>
      </c>
      <c r="O144" s="247"/>
      <c r="P144" s="247"/>
      <c r="Q144" s="247"/>
      <c r="R144" s="134"/>
      <c r="T144" s="165" t="s">
        <v>3</v>
      </c>
      <c r="U144" s="40" t="s">
        <v>36</v>
      </c>
      <c r="V144" s="32"/>
      <c r="W144" s="166">
        <f t="shared" si="16"/>
        <v>0</v>
      </c>
      <c r="X144" s="166">
        <v>0.37080000000000002</v>
      </c>
      <c r="Y144" s="166">
        <f t="shared" si="17"/>
        <v>270.60984000000002</v>
      </c>
      <c r="Z144" s="166">
        <v>0</v>
      </c>
      <c r="AA144" s="167">
        <f t="shared" si="18"/>
        <v>0</v>
      </c>
      <c r="AR144" s="14" t="s">
        <v>220</v>
      </c>
      <c r="AT144" s="14" t="s">
        <v>217</v>
      </c>
      <c r="AU144" s="14" t="s">
        <v>80</v>
      </c>
      <c r="AY144" s="14" t="s">
        <v>216</v>
      </c>
      <c r="BE144" s="110">
        <f t="shared" si="19"/>
        <v>0</v>
      </c>
      <c r="BF144" s="110">
        <f t="shared" si="20"/>
        <v>0</v>
      </c>
      <c r="BG144" s="110">
        <f t="shared" si="21"/>
        <v>0</v>
      </c>
      <c r="BH144" s="110">
        <f t="shared" si="22"/>
        <v>0</v>
      </c>
      <c r="BI144" s="110">
        <f t="shared" si="23"/>
        <v>0</v>
      </c>
      <c r="BJ144" s="14" t="s">
        <v>80</v>
      </c>
      <c r="BK144" s="110">
        <f t="shared" si="24"/>
        <v>0</v>
      </c>
      <c r="BL144" s="14" t="s">
        <v>220</v>
      </c>
      <c r="BM144" s="14" t="s">
        <v>128</v>
      </c>
    </row>
    <row r="145" spans="2:65" s="1" customFormat="1" ht="31.5" customHeight="1" x14ac:dyDescent="0.3">
      <c r="B145" s="132"/>
      <c r="C145" s="161" t="s">
        <v>243</v>
      </c>
      <c r="D145" s="161" t="s">
        <v>217</v>
      </c>
      <c r="E145" s="162"/>
      <c r="F145" s="246" t="s">
        <v>1267</v>
      </c>
      <c r="G145" s="247"/>
      <c r="H145" s="247"/>
      <c r="I145" s="247"/>
      <c r="J145" s="163" t="s">
        <v>262</v>
      </c>
      <c r="K145" s="164">
        <v>2389.8000000000002</v>
      </c>
      <c r="L145" s="233">
        <v>0</v>
      </c>
      <c r="M145" s="247"/>
      <c r="N145" s="248">
        <f t="shared" si="15"/>
        <v>0</v>
      </c>
      <c r="O145" s="247"/>
      <c r="P145" s="247"/>
      <c r="Q145" s="247"/>
      <c r="R145" s="134"/>
      <c r="T145" s="165" t="s">
        <v>3</v>
      </c>
      <c r="U145" s="40" t="s">
        <v>36</v>
      </c>
      <c r="V145" s="32"/>
      <c r="W145" s="166">
        <f t="shared" si="16"/>
        <v>0</v>
      </c>
      <c r="X145" s="166">
        <v>0.38624999999999998</v>
      </c>
      <c r="Y145" s="166">
        <f t="shared" si="17"/>
        <v>923.06025</v>
      </c>
      <c r="Z145" s="166">
        <v>0</v>
      </c>
      <c r="AA145" s="167">
        <f t="shared" si="18"/>
        <v>0</v>
      </c>
      <c r="AR145" s="14" t="s">
        <v>220</v>
      </c>
      <c r="AT145" s="14" t="s">
        <v>217</v>
      </c>
      <c r="AU145" s="14" t="s">
        <v>80</v>
      </c>
      <c r="AY145" s="14" t="s">
        <v>216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80</v>
      </c>
      <c r="BK145" s="110">
        <f t="shared" si="24"/>
        <v>0</v>
      </c>
      <c r="BL145" s="14" t="s">
        <v>220</v>
      </c>
      <c r="BM145" s="14" t="s">
        <v>131</v>
      </c>
    </row>
    <row r="146" spans="2:65" s="1" customFormat="1" ht="31.5" customHeight="1" x14ac:dyDescent="0.3">
      <c r="B146" s="132"/>
      <c r="C146" s="161" t="s">
        <v>247</v>
      </c>
      <c r="D146" s="161" t="s">
        <v>217</v>
      </c>
      <c r="E146" s="162"/>
      <c r="F146" s="246" t="s">
        <v>1241</v>
      </c>
      <c r="G146" s="247"/>
      <c r="H146" s="247"/>
      <c r="I146" s="247"/>
      <c r="J146" s="163" t="s">
        <v>262</v>
      </c>
      <c r="K146" s="164">
        <v>729.8</v>
      </c>
      <c r="L146" s="233">
        <v>0</v>
      </c>
      <c r="M146" s="247"/>
      <c r="N146" s="248">
        <f t="shared" si="15"/>
        <v>0</v>
      </c>
      <c r="O146" s="247"/>
      <c r="P146" s="247"/>
      <c r="Q146" s="247"/>
      <c r="R146" s="134"/>
      <c r="T146" s="165" t="s">
        <v>3</v>
      </c>
      <c r="U146" s="40" t="s">
        <v>36</v>
      </c>
      <c r="V146" s="32"/>
      <c r="W146" s="166">
        <f t="shared" si="16"/>
        <v>0</v>
      </c>
      <c r="X146" s="166">
        <v>0.16700000000000001</v>
      </c>
      <c r="Y146" s="166">
        <f t="shared" si="17"/>
        <v>121.8766</v>
      </c>
      <c r="Z146" s="166">
        <v>0</v>
      </c>
      <c r="AA146" s="167">
        <f t="shared" si="18"/>
        <v>0</v>
      </c>
      <c r="AR146" s="14" t="s">
        <v>220</v>
      </c>
      <c r="AT146" s="14" t="s">
        <v>217</v>
      </c>
      <c r="AU146" s="14" t="s">
        <v>80</v>
      </c>
      <c r="AY146" s="14" t="s">
        <v>216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80</v>
      </c>
      <c r="BK146" s="110">
        <f t="shared" si="24"/>
        <v>0</v>
      </c>
      <c r="BL146" s="14" t="s">
        <v>220</v>
      </c>
      <c r="BM146" s="14" t="s">
        <v>134</v>
      </c>
    </row>
    <row r="147" spans="2:65" s="1" customFormat="1" ht="22.5" customHeight="1" x14ac:dyDescent="0.3">
      <c r="B147" s="132"/>
      <c r="C147" s="168" t="s">
        <v>249</v>
      </c>
      <c r="D147" s="168" t="s">
        <v>250</v>
      </c>
      <c r="E147" s="169"/>
      <c r="F147" s="251" t="s">
        <v>1268</v>
      </c>
      <c r="G147" s="252"/>
      <c r="H147" s="252"/>
      <c r="I147" s="252"/>
      <c r="J147" s="170" t="s">
        <v>297</v>
      </c>
      <c r="K147" s="171">
        <v>4495.5680000000002</v>
      </c>
      <c r="L147" s="253">
        <v>0</v>
      </c>
      <c r="M147" s="252"/>
      <c r="N147" s="254">
        <f t="shared" si="15"/>
        <v>0</v>
      </c>
      <c r="O147" s="247"/>
      <c r="P147" s="247"/>
      <c r="Q147" s="247"/>
      <c r="R147" s="134"/>
      <c r="T147" s="165" t="s">
        <v>3</v>
      </c>
      <c r="U147" s="40" t="s">
        <v>36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230</v>
      </c>
      <c r="AT147" s="14" t="s">
        <v>250</v>
      </c>
      <c r="AU147" s="14" t="s">
        <v>80</v>
      </c>
      <c r="AY147" s="14" t="s">
        <v>216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80</v>
      </c>
      <c r="BK147" s="110">
        <f t="shared" si="24"/>
        <v>0</v>
      </c>
      <c r="BL147" s="14" t="s">
        <v>220</v>
      </c>
      <c r="BM147" s="14" t="s">
        <v>137</v>
      </c>
    </row>
    <row r="148" spans="2:65" s="10" customFormat="1" ht="29.85" customHeight="1" x14ac:dyDescent="0.3">
      <c r="B148" s="150"/>
      <c r="C148" s="151"/>
      <c r="D148" s="160" t="s">
        <v>175</v>
      </c>
      <c r="E148" s="160"/>
      <c r="F148" s="160"/>
      <c r="G148" s="160"/>
      <c r="H148" s="160"/>
      <c r="I148" s="160"/>
      <c r="J148" s="160"/>
      <c r="K148" s="160"/>
      <c r="L148" s="160"/>
      <c r="M148" s="160"/>
      <c r="N148" s="242">
        <f>BK148</f>
        <v>0</v>
      </c>
      <c r="O148" s="243"/>
      <c r="P148" s="243"/>
      <c r="Q148" s="243"/>
      <c r="R148" s="153"/>
      <c r="T148" s="154"/>
      <c r="U148" s="151"/>
      <c r="V148" s="151"/>
      <c r="W148" s="155">
        <f>SUM(W149:W152)</f>
        <v>0</v>
      </c>
      <c r="X148" s="151"/>
      <c r="Y148" s="155">
        <f>SUM(Y149:Y152)</f>
        <v>220.49834657000002</v>
      </c>
      <c r="Z148" s="151"/>
      <c r="AA148" s="156">
        <f>SUM(AA149:AA152)</f>
        <v>0</v>
      </c>
      <c r="AR148" s="157" t="s">
        <v>76</v>
      </c>
      <c r="AT148" s="158" t="s">
        <v>68</v>
      </c>
      <c r="AU148" s="158" t="s">
        <v>76</v>
      </c>
      <c r="AY148" s="157" t="s">
        <v>216</v>
      </c>
      <c r="BK148" s="159">
        <f>SUM(BK149:BK152)</f>
        <v>0</v>
      </c>
    </row>
    <row r="149" spans="2:65" s="1" customFormat="1" ht="31.5" customHeight="1" x14ac:dyDescent="0.3">
      <c r="B149" s="132"/>
      <c r="C149" s="161" t="s">
        <v>252</v>
      </c>
      <c r="D149" s="161" t="s">
        <v>217</v>
      </c>
      <c r="E149" s="162"/>
      <c r="F149" s="246" t="s">
        <v>1269</v>
      </c>
      <c r="G149" s="247"/>
      <c r="H149" s="247"/>
      <c r="I149" s="247"/>
      <c r="J149" s="163" t="s">
        <v>369</v>
      </c>
      <c r="K149" s="164">
        <v>1119.4000000000001</v>
      </c>
      <c r="L149" s="233">
        <v>0</v>
      </c>
      <c r="M149" s="247"/>
      <c r="N149" s="248">
        <f>ROUND(L149*K149,2)</f>
        <v>0</v>
      </c>
      <c r="O149" s="247"/>
      <c r="P149" s="247"/>
      <c r="Q149" s="247"/>
      <c r="R149" s="134"/>
      <c r="T149" s="165" t="s">
        <v>3</v>
      </c>
      <c r="U149" s="40" t="s">
        <v>36</v>
      </c>
      <c r="V149" s="32"/>
      <c r="W149" s="166">
        <f>V149*K149</f>
        <v>0</v>
      </c>
      <c r="X149" s="166">
        <v>9.7929998213328595E-2</v>
      </c>
      <c r="Y149" s="166">
        <f>X149*K149</f>
        <v>109.62284000000004</v>
      </c>
      <c r="Z149" s="166">
        <v>0</v>
      </c>
      <c r="AA149" s="167">
        <f>Z149*K149</f>
        <v>0</v>
      </c>
      <c r="AR149" s="14" t="s">
        <v>220</v>
      </c>
      <c r="AT149" s="14" t="s">
        <v>217</v>
      </c>
      <c r="AU149" s="14" t="s">
        <v>80</v>
      </c>
      <c r="AY149" s="14" t="s">
        <v>216</v>
      </c>
      <c r="BE149" s="110">
        <f>IF(U149="základná",N149,0)</f>
        <v>0</v>
      </c>
      <c r="BF149" s="110">
        <f>IF(U149="znížená",N149,0)</f>
        <v>0</v>
      </c>
      <c r="BG149" s="110">
        <f>IF(U149="zákl. prenesená",N149,0)</f>
        <v>0</v>
      </c>
      <c r="BH149" s="110">
        <f>IF(U149="zníž. prenesená",N149,0)</f>
        <v>0</v>
      </c>
      <c r="BI149" s="110">
        <f>IF(U149="nulová",N149,0)</f>
        <v>0</v>
      </c>
      <c r="BJ149" s="14" t="s">
        <v>80</v>
      </c>
      <c r="BK149" s="110">
        <f>ROUND(L149*K149,2)</f>
        <v>0</v>
      </c>
      <c r="BL149" s="14" t="s">
        <v>220</v>
      </c>
      <c r="BM149" s="14" t="s">
        <v>240</v>
      </c>
    </row>
    <row r="150" spans="2:65" s="1" customFormat="1" ht="22.5" customHeight="1" x14ac:dyDescent="0.3">
      <c r="B150" s="132"/>
      <c r="C150" s="168" t="s">
        <v>254</v>
      </c>
      <c r="D150" s="168" t="s">
        <v>250</v>
      </c>
      <c r="E150" s="169"/>
      <c r="F150" s="251" t="s">
        <v>1270</v>
      </c>
      <c r="G150" s="252"/>
      <c r="H150" s="252"/>
      <c r="I150" s="252"/>
      <c r="J150" s="170" t="s">
        <v>297</v>
      </c>
      <c r="K150" s="171">
        <v>2238.8000000000002</v>
      </c>
      <c r="L150" s="253">
        <v>0</v>
      </c>
      <c r="M150" s="252"/>
      <c r="N150" s="254">
        <f>ROUND(L150*K150,2)</f>
        <v>0</v>
      </c>
      <c r="O150" s="247"/>
      <c r="P150" s="247"/>
      <c r="Q150" s="247"/>
      <c r="R150" s="134"/>
      <c r="T150" s="165" t="s">
        <v>3</v>
      </c>
      <c r="U150" s="40" t="s">
        <v>36</v>
      </c>
      <c r="V150" s="32"/>
      <c r="W150" s="166">
        <f>V150*K150</f>
        <v>0</v>
      </c>
      <c r="X150" s="166">
        <v>0</v>
      </c>
      <c r="Y150" s="166">
        <f>X150*K150</f>
        <v>0</v>
      </c>
      <c r="Z150" s="166">
        <v>0</v>
      </c>
      <c r="AA150" s="167">
        <f>Z150*K150</f>
        <v>0</v>
      </c>
      <c r="AR150" s="14" t="s">
        <v>230</v>
      </c>
      <c r="AT150" s="14" t="s">
        <v>250</v>
      </c>
      <c r="AU150" s="14" t="s">
        <v>80</v>
      </c>
      <c r="AY150" s="14" t="s">
        <v>216</v>
      </c>
      <c r="BE150" s="110">
        <f>IF(U150="základná",N150,0)</f>
        <v>0</v>
      </c>
      <c r="BF150" s="110">
        <f>IF(U150="znížená",N150,0)</f>
        <v>0</v>
      </c>
      <c r="BG150" s="110">
        <f>IF(U150="zákl. prenesená",N150,0)</f>
        <v>0</v>
      </c>
      <c r="BH150" s="110">
        <f>IF(U150="zníž. prenesená",N150,0)</f>
        <v>0</v>
      </c>
      <c r="BI150" s="110">
        <f>IF(U150="nulová",N150,0)</f>
        <v>0</v>
      </c>
      <c r="BJ150" s="14" t="s">
        <v>80</v>
      </c>
      <c r="BK150" s="110">
        <f>ROUND(L150*K150,2)</f>
        <v>0</v>
      </c>
      <c r="BL150" s="14" t="s">
        <v>220</v>
      </c>
      <c r="BM150" s="14" t="s">
        <v>243</v>
      </c>
    </row>
    <row r="151" spans="2:65" s="1" customFormat="1" ht="22.5" customHeight="1" x14ac:dyDescent="0.3">
      <c r="B151" s="132"/>
      <c r="C151" s="161" t="s">
        <v>8</v>
      </c>
      <c r="D151" s="161" t="s">
        <v>217</v>
      </c>
      <c r="E151" s="162"/>
      <c r="F151" s="246" t="s">
        <v>1271</v>
      </c>
      <c r="G151" s="247"/>
      <c r="H151" s="247"/>
      <c r="I151" s="247"/>
      <c r="J151" s="163" t="s">
        <v>369</v>
      </c>
      <c r="K151" s="164">
        <v>7530</v>
      </c>
      <c r="L151" s="233">
        <v>0</v>
      </c>
      <c r="M151" s="247"/>
      <c r="N151" s="248">
        <f>ROUND(L151*K151,2)</f>
        <v>0</v>
      </c>
      <c r="O151" s="247"/>
      <c r="P151" s="247"/>
      <c r="Q151" s="247"/>
      <c r="R151" s="134"/>
      <c r="T151" s="165" t="s">
        <v>3</v>
      </c>
      <c r="U151" s="40" t="s">
        <v>36</v>
      </c>
      <c r="V151" s="32"/>
      <c r="W151" s="166">
        <f>V151*K151</f>
        <v>0</v>
      </c>
      <c r="X151" s="166">
        <v>0</v>
      </c>
      <c r="Y151" s="166">
        <f>X151*K151</f>
        <v>0</v>
      </c>
      <c r="Z151" s="166">
        <v>0</v>
      </c>
      <c r="AA151" s="167">
        <f>Z151*K151</f>
        <v>0</v>
      </c>
      <c r="AR151" s="14" t="s">
        <v>220</v>
      </c>
      <c r="AT151" s="14" t="s">
        <v>217</v>
      </c>
      <c r="AU151" s="14" t="s">
        <v>80</v>
      </c>
      <c r="AY151" s="14" t="s">
        <v>216</v>
      </c>
      <c r="BE151" s="110">
        <f>IF(U151="základná",N151,0)</f>
        <v>0</v>
      </c>
      <c r="BF151" s="110">
        <f>IF(U151="znížená",N151,0)</f>
        <v>0</v>
      </c>
      <c r="BG151" s="110">
        <f>IF(U151="zákl. prenesená",N151,0)</f>
        <v>0</v>
      </c>
      <c r="BH151" s="110">
        <f>IF(U151="zníž. prenesená",N151,0)</f>
        <v>0</v>
      </c>
      <c r="BI151" s="110">
        <f>IF(U151="nulová",N151,0)</f>
        <v>0</v>
      </c>
      <c r="BJ151" s="14" t="s">
        <v>80</v>
      </c>
      <c r="BK151" s="110">
        <f>ROUND(L151*K151,2)</f>
        <v>0</v>
      </c>
      <c r="BL151" s="14" t="s">
        <v>220</v>
      </c>
      <c r="BM151" s="14" t="s">
        <v>247</v>
      </c>
    </row>
    <row r="152" spans="2:65" s="1" customFormat="1" ht="31.5" customHeight="1" x14ac:dyDescent="0.3">
      <c r="B152" s="132"/>
      <c r="C152" s="161" t="s">
        <v>257</v>
      </c>
      <c r="D152" s="161" t="s">
        <v>217</v>
      </c>
      <c r="E152" s="162"/>
      <c r="F152" s="246" t="s">
        <v>1250</v>
      </c>
      <c r="G152" s="247"/>
      <c r="H152" s="247"/>
      <c r="I152" s="247"/>
      <c r="J152" s="163" t="s">
        <v>219</v>
      </c>
      <c r="K152" s="164">
        <v>50.372999999999998</v>
      </c>
      <c r="L152" s="233">
        <v>0</v>
      </c>
      <c r="M152" s="247"/>
      <c r="N152" s="248">
        <f>ROUND(L152*K152,2)</f>
        <v>0</v>
      </c>
      <c r="O152" s="247"/>
      <c r="P152" s="247"/>
      <c r="Q152" s="247"/>
      <c r="R152" s="134"/>
      <c r="T152" s="165" t="s">
        <v>3</v>
      </c>
      <c r="U152" s="40" t="s">
        <v>36</v>
      </c>
      <c r="V152" s="32"/>
      <c r="W152" s="166">
        <f>V152*K152</f>
        <v>0</v>
      </c>
      <c r="X152" s="166">
        <v>2.2010900000000002</v>
      </c>
      <c r="Y152" s="166">
        <f>X152*K152</f>
        <v>110.87550657</v>
      </c>
      <c r="Z152" s="166">
        <v>0</v>
      </c>
      <c r="AA152" s="167">
        <f>Z152*K152</f>
        <v>0</v>
      </c>
      <c r="AR152" s="14" t="s">
        <v>220</v>
      </c>
      <c r="AT152" s="14" t="s">
        <v>217</v>
      </c>
      <c r="AU152" s="14" t="s">
        <v>80</v>
      </c>
      <c r="AY152" s="14" t="s">
        <v>216</v>
      </c>
      <c r="BE152" s="110">
        <f>IF(U152="základná",N152,0)</f>
        <v>0</v>
      </c>
      <c r="BF152" s="110">
        <f>IF(U152="znížená",N152,0)</f>
        <v>0</v>
      </c>
      <c r="BG152" s="110">
        <f>IF(U152="zákl. prenesená",N152,0)</f>
        <v>0</v>
      </c>
      <c r="BH152" s="110">
        <f>IF(U152="zníž. prenesená",N152,0)</f>
        <v>0</v>
      </c>
      <c r="BI152" s="110">
        <f>IF(U152="nulová",N152,0)</f>
        <v>0</v>
      </c>
      <c r="BJ152" s="14" t="s">
        <v>80</v>
      </c>
      <c r="BK152" s="110">
        <f>ROUND(L152*K152,2)</f>
        <v>0</v>
      </c>
      <c r="BL152" s="14" t="s">
        <v>220</v>
      </c>
      <c r="BM152" s="14" t="s">
        <v>1272</v>
      </c>
    </row>
    <row r="153" spans="2:65" s="10" customFormat="1" ht="29.85" customHeight="1" x14ac:dyDescent="0.3">
      <c r="B153" s="150"/>
      <c r="C153" s="151"/>
      <c r="D153" s="160" t="s">
        <v>176</v>
      </c>
      <c r="E153" s="160"/>
      <c r="F153" s="160"/>
      <c r="G153" s="160"/>
      <c r="H153" s="160"/>
      <c r="I153" s="160"/>
      <c r="J153" s="160"/>
      <c r="K153" s="160"/>
      <c r="L153" s="160"/>
      <c r="M153" s="160"/>
      <c r="N153" s="242">
        <f>BK153</f>
        <v>0</v>
      </c>
      <c r="O153" s="243"/>
      <c r="P153" s="243"/>
      <c r="Q153" s="243"/>
      <c r="R153" s="153"/>
      <c r="T153" s="154"/>
      <c r="U153" s="151"/>
      <c r="V153" s="151"/>
      <c r="W153" s="155">
        <f>SUM(W154:W155)</f>
        <v>0</v>
      </c>
      <c r="X153" s="151"/>
      <c r="Y153" s="155">
        <f>SUM(Y154:Y155)</f>
        <v>0</v>
      </c>
      <c r="Z153" s="151"/>
      <c r="AA153" s="156">
        <f>SUM(AA154:AA155)</f>
        <v>0</v>
      </c>
      <c r="AR153" s="157" t="s">
        <v>76</v>
      </c>
      <c r="AT153" s="158" t="s">
        <v>68</v>
      </c>
      <c r="AU153" s="158" t="s">
        <v>76</v>
      </c>
      <c r="AY153" s="157" t="s">
        <v>216</v>
      </c>
      <c r="BK153" s="159">
        <f>SUM(BK154:BK155)</f>
        <v>0</v>
      </c>
    </row>
    <row r="154" spans="2:65" s="1" customFormat="1" ht="44.25" customHeight="1" x14ac:dyDescent="0.3">
      <c r="B154" s="132"/>
      <c r="C154" s="161" t="s">
        <v>260</v>
      </c>
      <c r="D154" s="161" t="s">
        <v>217</v>
      </c>
      <c r="E154" s="162"/>
      <c r="F154" s="246" t="s">
        <v>1273</v>
      </c>
      <c r="G154" s="247"/>
      <c r="H154" s="247"/>
      <c r="I154" s="247"/>
      <c r="J154" s="163" t="s">
        <v>245</v>
      </c>
      <c r="K154" s="164">
        <v>2781.5479999999998</v>
      </c>
      <c r="L154" s="233">
        <v>0</v>
      </c>
      <c r="M154" s="247"/>
      <c r="N154" s="248">
        <f>ROUND(L154*K154,2)</f>
        <v>0</v>
      </c>
      <c r="O154" s="247"/>
      <c r="P154" s="247"/>
      <c r="Q154" s="247"/>
      <c r="R154" s="134"/>
      <c r="T154" s="165" t="s">
        <v>3</v>
      </c>
      <c r="U154" s="40" t="s">
        <v>36</v>
      </c>
      <c r="V154" s="32"/>
      <c r="W154" s="166">
        <f>V154*K154</f>
        <v>0</v>
      </c>
      <c r="X154" s="166">
        <v>0</v>
      </c>
      <c r="Y154" s="166">
        <f>X154*K154</f>
        <v>0</v>
      </c>
      <c r="Z154" s="166">
        <v>0</v>
      </c>
      <c r="AA154" s="167">
        <f>Z154*K154</f>
        <v>0</v>
      </c>
      <c r="AR154" s="14" t="s">
        <v>220</v>
      </c>
      <c r="AT154" s="14" t="s">
        <v>217</v>
      </c>
      <c r="AU154" s="14" t="s">
        <v>80</v>
      </c>
      <c r="AY154" s="14" t="s">
        <v>216</v>
      </c>
      <c r="BE154" s="110">
        <f>IF(U154="základná",N154,0)</f>
        <v>0</v>
      </c>
      <c r="BF154" s="110">
        <f>IF(U154="znížená",N154,0)</f>
        <v>0</v>
      </c>
      <c r="BG154" s="110">
        <f>IF(U154="zákl. prenesená",N154,0)</f>
        <v>0</v>
      </c>
      <c r="BH154" s="110">
        <f>IF(U154="zníž. prenesená",N154,0)</f>
        <v>0</v>
      </c>
      <c r="BI154" s="110">
        <f>IF(U154="nulová",N154,0)</f>
        <v>0</v>
      </c>
      <c r="BJ154" s="14" t="s">
        <v>80</v>
      </c>
      <c r="BK154" s="110">
        <f>ROUND(L154*K154,2)</f>
        <v>0</v>
      </c>
      <c r="BL154" s="14" t="s">
        <v>220</v>
      </c>
      <c r="BM154" s="14" t="s">
        <v>249</v>
      </c>
    </row>
    <row r="155" spans="2:65" s="1" customFormat="1" ht="57" customHeight="1" x14ac:dyDescent="0.3">
      <c r="B155" s="132"/>
      <c r="C155" s="161" t="s">
        <v>264</v>
      </c>
      <c r="D155" s="161" t="s">
        <v>217</v>
      </c>
      <c r="E155" s="162"/>
      <c r="F155" s="246" t="s">
        <v>1274</v>
      </c>
      <c r="G155" s="247"/>
      <c r="H155" s="247"/>
      <c r="I155" s="247"/>
      <c r="J155" s="163" t="s">
        <v>245</v>
      </c>
      <c r="K155" s="164">
        <v>2781.5479999999998</v>
      </c>
      <c r="L155" s="233">
        <v>0</v>
      </c>
      <c r="M155" s="247"/>
      <c r="N155" s="248">
        <f>ROUND(L155*K155,2)</f>
        <v>0</v>
      </c>
      <c r="O155" s="247"/>
      <c r="P155" s="247"/>
      <c r="Q155" s="247"/>
      <c r="R155" s="134"/>
      <c r="T155" s="165" t="s">
        <v>3</v>
      </c>
      <c r="U155" s="40" t="s">
        <v>36</v>
      </c>
      <c r="V155" s="32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14" t="s">
        <v>220</v>
      </c>
      <c r="AT155" s="14" t="s">
        <v>217</v>
      </c>
      <c r="AU155" s="14" t="s">
        <v>80</v>
      </c>
      <c r="AY155" s="14" t="s">
        <v>216</v>
      </c>
      <c r="BE155" s="110">
        <f>IF(U155="základná",N155,0)</f>
        <v>0</v>
      </c>
      <c r="BF155" s="110">
        <f>IF(U155="znížená",N155,0)</f>
        <v>0</v>
      </c>
      <c r="BG155" s="110">
        <f>IF(U155="zákl. prenesená",N155,0)</f>
        <v>0</v>
      </c>
      <c r="BH155" s="110">
        <f>IF(U155="zníž. prenesená",N155,0)</f>
        <v>0</v>
      </c>
      <c r="BI155" s="110">
        <f>IF(U155="nulová",N155,0)</f>
        <v>0</v>
      </c>
      <c r="BJ155" s="14" t="s">
        <v>80</v>
      </c>
      <c r="BK155" s="110">
        <f>ROUND(L155*K155,2)</f>
        <v>0</v>
      </c>
      <c r="BL155" s="14" t="s">
        <v>220</v>
      </c>
      <c r="BM155" s="14" t="s">
        <v>1275</v>
      </c>
    </row>
    <row r="156" spans="2:65" s="1" customFormat="1" ht="49.9" customHeight="1" x14ac:dyDescent="0.35">
      <c r="B156" s="31"/>
      <c r="C156" s="32"/>
      <c r="D156" s="152" t="s">
        <v>874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249">
        <f t="shared" ref="N156:N161" si="25">BK156</f>
        <v>0</v>
      </c>
      <c r="O156" s="250"/>
      <c r="P156" s="250"/>
      <c r="Q156" s="250"/>
      <c r="R156" s="33"/>
      <c r="T156" s="70"/>
      <c r="U156" s="32"/>
      <c r="V156" s="32"/>
      <c r="W156" s="32"/>
      <c r="X156" s="32"/>
      <c r="Y156" s="32"/>
      <c r="Z156" s="32"/>
      <c r="AA156" s="71"/>
      <c r="AT156" s="14" t="s">
        <v>68</v>
      </c>
      <c r="AU156" s="14" t="s">
        <v>69</v>
      </c>
      <c r="AY156" s="14" t="s">
        <v>875</v>
      </c>
      <c r="BK156" s="110">
        <f>SUM(BK157:BK161)</f>
        <v>0</v>
      </c>
    </row>
    <row r="157" spans="2:65" s="1" customFormat="1" ht="22.35" customHeight="1" x14ac:dyDescent="0.3">
      <c r="B157" s="31"/>
      <c r="C157" s="173" t="s">
        <v>3</v>
      </c>
      <c r="D157" s="173" t="s">
        <v>217</v>
      </c>
      <c r="E157" s="174"/>
      <c r="F157" s="231" t="s">
        <v>3</v>
      </c>
      <c r="G157" s="232"/>
      <c r="H157" s="232"/>
      <c r="I157" s="232"/>
      <c r="J157" s="175" t="s">
        <v>3</v>
      </c>
      <c r="K157" s="172"/>
      <c r="L157" s="233"/>
      <c r="M157" s="234"/>
      <c r="N157" s="235">
        <f t="shared" si="25"/>
        <v>0</v>
      </c>
      <c r="O157" s="234"/>
      <c r="P157" s="234"/>
      <c r="Q157" s="234"/>
      <c r="R157" s="33"/>
      <c r="T157" s="165" t="s">
        <v>3</v>
      </c>
      <c r="U157" s="176" t="s">
        <v>36</v>
      </c>
      <c r="V157" s="32"/>
      <c r="W157" s="32"/>
      <c r="X157" s="32"/>
      <c r="Y157" s="32"/>
      <c r="Z157" s="32"/>
      <c r="AA157" s="71"/>
      <c r="AT157" s="14" t="s">
        <v>875</v>
      </c>
      <c r="AU157" s="14" t="s">
        <v>76</v>
      </c>
      <c r="AY157" s="14" t="s">
        <v>875</v>
      </c>
      <c r="BE157" s="110">
        <f>IF(U157="základná",N157,0)</f>
        <v>0</v>
      </c>
      <c r="BF157" s="110">
        <f>IF(U157="znížená",N157,0)</f>
        <v>0</v>
      </c>
      <c r="BG157" s="110">
        <f>IF(U157="zákl. prenesená",N157,0)</f>
        <v>0</v>
      </c>
      <c r="BH157" s="110">
        <f>IF(U157="zníž. prenesená",N157,0)</f>
        <v>0</v>
      </c>
      <c r="BI157" s="110">
        <f>IF(U157="nulová",N157,0)</f>
        <v>0</v>
      </c>
      <c r="BJ157" s="14" t="s">
        <v>80</v>
      </c>
      <c r="BK157" s="110">
        <f>L157*K157</f>
        <v>0</v>
      </c>
    </row>
    <row r="158" spans="2:65" s="1" customFormat="1" ht="22.35" customHeight="1" x14ac:dyDescent="0.3">
      <c r="B158" s="31"/>
      <c r="C158" s="173" t="s">
        <v>3</v>
      </c>
      <c r="D158" s="173" t="s">
        <v>217</v>
      </c>
      <c r="E158" s="174"/>
      <c r="F158" s="231" t="s">
        <v>3</v>
      </c>
      <c r="G158" s="232"/>
      <c r="H158" s="232"/>
      <c r="I158" s="232"/>
      <c r="J158" s="175" t="s">
        <v>3</v>
      </c>
      <c r="K158" s="172"/>
      <c r="L158" s="233"/>
      <c r="M158" s="234"/>
      <c r="N158" s="235">
        <f t="shared" si="25"/>
        <v>0</v>
      </c>
      <c r="O158" s="234"/>
      <c r="P158" s="234"/>
      <c r="Q158" s="234"/>
      <c r="R158" s="33"/>
      <c r="T158" s="165" t="s">
        <v>3</v>
      </c>
      <c r="U158" s="176" t="s">
        <v>36</v>
      </c>
      <c r="V158" s="32"/>
      <c r="W158" s="32"/>
      <c r="X158" s="32"/>
      <c r="Y158" s="32"/>
      <c r="Z158" s="32"/>
      <c r="AA158" s="71"/>
      <c r="AT158" s="14" t="s">
        <v>875</v>
      </c>
      <c r="AU158" s="14" t="s">
        <v>76</v>
      </c>
      <c r="AY158" s="14" t="s">
        <v>875</v>
      </c>
      <c r="BE158" s="110">
        <f>IF(U158="základná",N158,0)</f>
        <v>0</v>
      </c>
      <c r="BF158" s="110">
        <f>IF(U158="znížená",N158,0)</f>
        <v>0</v>
      </c>
      <c r="BG158" s="110">
        <f>IF(U158="zákl. prenesená",N158,0)</f>
        <v>0</v>
      </c>
      <c r="BH158" s="110">
        <f>IF(U158="zníž. prenesená",N158,0)</f>
        <v>0</v>
      </c>
      <c r="BI158" s="110">
        <f>IF(U158="nulová",N158,0)</f>
        <v>0</v>
      </c>
      <c r="BJ158" s="14" t="s">
        <v>80</v>
      </c>
      <c r="BK158" s="110">
        <f>L158*K158</f>
        <v>0</v>
      </c>
    </row>
    <row r="159" spans="2:65" s="1" customFormat="1" ht="22.35" customHeight="1" x14ac:dyDescent="0.3">
      <c r="B159" s="31"/>
      <c r="C159" s="173" t="s">
        <v>3</v>
      </c>
      <c r="D159" s="173" t="s">
        <v>217</v>
      </c>
      <c r="E159" s="174"/>
      <c r="F159" s="231" t="s">
        <v>3</v>
      </c>
      <c r="G159" s="232"/>
      <c r="H159" s="232"/>
      <c r="I159" s="232"/>
      <c r="J159" s="175" t="s">
        <v>3</v>
      </c>
      <c r="K159" s="172"/>
      <c r="L159" s="233"/>
      <c r="M159" s="234"/>
      <c r="N159" s="235">
        <f t="shared" si="25"/>
        <v>0</v>
      </c>
      <c r="O159" s="234"/>
      <c r="P159" s="234"/>
      <c r="Q159" s="234"/>
      <c r="R159" s="33"/>
      <c r="T159" s="165" t="s">
        <v>3</v>
      </c>
      <c r="U159" s="176" t="s">
        <v>36</v>
      </c>
      <c r="V159" s="32"/>
      <c r="W159" s="32"/>
      <c r="X159" s="32"/>
      <c r="Y159" s="32"/>
      <c r="Z159" s="32"/>
      <c r="AA159" s="71"/>
      <c r="AT159" s="14" t="s">
        <v>875</v>
      </c>
      <c r="AU159" s="14" t="s">
        <v>76</v>
      </c>
      <c r="AY159" s="14" t="s">
        <v>875</v>
      </c>
      <c r="BE159" s="110">
        <f>IF(U159="základná",N159,0)</f>
        <v>0</v>
      </c>
      <c r="BF159" s="110">
        <f>IF(U159="znížená",N159,0)</f>
        <v>0</v>
      </c>
      <c r="BG159" s="110">
        <f>IF(U159="zákl. prenesená",N159,0)</f>
        <v>0</v>
      </c>
      <c r="BH159" s="110">
        <f>IF(U159="zníž. prenesená",N159,0)</f>
        <v>0</v>
      </c>
      <c r="BI159" s="110">
        <f>IF(U159="nulová",N159,0)</f>
        <v>0</v>
      </c>
      <c r="BJ159" s="14" t="s">
        <v>80</v>
      </c>
      <c r="BK159" s="110">
        <f>L159*K159</f>
        <v>0</v>
      </c>
    </row>
    <row r="160" spans="2:65" s="1" customFormat="1" ht="22.35" customHeight="1" x14ac:dyDescent="0.3">
      <c r="B160" s="31"/>
      <c r="C160" s="173" t="s">
        <v>3</v>
      </c>
      <c r="D160" s="173" t="s">
        <v>217</v>
      </c>
      <c r="E160" s="174"/>
      <c r="F160" s="231" t="s">
        <v>3</v>
      </c>
      <c r="G160" s="232"/>
      <c r="H160" s="232"/>
      <c r="I160" s="232"/>
      <c r="J160" s="175" t="s">
        <v>3</v>
      </c>
      <c r="K160" s="172"/>
      <c r="L160" s="233"/>
      <c r="M160" s="234"/>
      <c r="N160" s="235">
        <f t="shared" si="25"/>
        <v>0</v>
      </c>
      <c r="O160" s="234"/>
      <c r="P160" s="234"/>
      <c r="Q160" s="234"/>
      <c r="R160" s="33"/>
      <c r="T160" s="165" t="s">
        <v>3</v>
      </c>
      <c r="U160" s="176" t="s">
        <v>36</v>
      </c>
      <c r="V160" s="32"/>
      <c r="W160" s="32"/>
      <c r="X160" s="32"/>
      <c r="Y160" s="32"/>
      <c r="Z160" s="32"/>
      <c r="AA160" s="71"/>
      <c r="AT160" s="14" t="s">
        <v>875</v>
      </c>
      <c r="AU160" s="14" t="s">
        <v>76</v>
      </c>
      <c r="AY160" s="14" t="s">
        <v>875</v>
      </c>
      <c r="BE160" s="110">
        <f>IF(U160="základná",N160,0)</f>
        <v>0</v>
      </c>
      <c r="BF160" s="110">
        <f>IF(U160="znížená",N160,0)</f>
        <v>0</v>
      </c>
      <c r="BG160" s="110">
        <f>IF(U160="zákl. prenesená",N160,0)</f>
        <v>0</v>
      </c>
      <c r="BH160" s="110">
        <f>IF(U160="zníž. prenesená",N160,0)</f>
        <v>0</v>
      </c>
      <c r="BI160" s="110">
        <f>IF(U160="nulová",N160,0)</f>
        <v>0</v>
      </c>
      <c r="BJ160" s="14" t="s">
        <v>80</v>
      </c>
      <c r="BK160" s="110">
        <f>L160*K160</f>
        <v>0</v>
      </c>
    </row>
    <row r="161" spans="2:63" s="1" customFormat="1" ht="22.35" customHeight="1" x14ac:dyDescent="0.3">
      <c r="B161" s="31"/>
      <c r="C161" s="173" t="s">
        <v>3</v>
      </c>
      <c r="D161" s="173" t="s">
        <v>217</v>
      </c>
      <c r="E161" s="174" t="s">
        <v>3</v>
      </c>
      <c r="F161" s="231" t="s">
        <v>3</v>
      </c>
      <c r="G161" s="232"/>
      <c r="H161" s="232"/>
      <c r="I161" s="232"/>
      <c r="J161" s="175" t="s">
        <v>3</v>
      </c>
      <c r="K161" s="172"/>
      <c r="L161" s="233"/>
      <c r="M161" s="234"/>
      <c r="N161" s="235">
        <f t="shared" si="25"/>
        <v>0</v>
      </c>
      <c r="O161" s="234"/>
      <c r="P161" s="234"/>
      <c r="Q161" s="234"/>
      <c r="R161" s="33"/>
      <c r="T161" s="165" t="s">
        <v>3</v>
      </c>
      <c r="U161" s="176" t="s">
        <v>36</v>
      </c>
      <c r="V161" s="52"/>
      <c r="W161" s="52"/>
      <c r="X161" s="52"/>
      <c r="Y161" s="52"/>
      <c r="Z161" s="52"/>
      <c r="AA161" s="54"/>
      <c r="AT161" s="14" t="s">
        <v>875</v>
      </c>
      <c r="AU161" s="14" t="s">
        <v>76</v>
      </c>
      <c r="AY161" s="14" t="s">
        <v>875</v>
      </c>
      <c r="BE161" s="110">
        <f>IF(U161="základná",N161,0)</f>
        <v>0</v>
      </c>
      <c r="BF161" s="110">
        <f>IF(U161="znížená",N161,0)</f>
        <v>0</v>
      </c>
      <c r="BG161" s="110">
        <f>IF(U161="zákl. prenesená",N161,0)</f>
        <v>0</v>
      </c>
      <c r="BH161" s="110">
        <f>IF(U161="zníž. prenesená",N161,0)</f>
        <v>0</v>
      </c>
      <c r="BI161" s="110">
        <f>IF(U161="nulová",N161,0)</f>
        <v>0</v>
      </c>
      <c r="BJ161" s="14" t="s">
        <v>80</v>
      </c>
      <c r="BK161" s="110">
        <f>L161*K161</f>
        <v>0</v>
      </c>
    </row>
    <row r="162" spans="2:63" s="1" customFormat="1" ht="6.95" customHeight="1" x14ac:dyDescent="0.3"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7"/>
    </row>
  </sheetData>
  <mergeCells count="167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7:P117"/>
    <mergeCell ref="F116:P116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N138:Q138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N141:Q141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52:I152"/>
    <mergeCell ref="L152:M152"/>
    <mergeCell ref="N152:Q152"/>
    <mergeCell ref="F154:I154"/>
    <mergeCell ref="L154:M154"/>
    <mergeCell ref="N154:Q154"/>
    <mergeCell ref="N153:Q153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N148:Q148"/>
    <mergeCell ref="H1:K1"/>
    <mergeCell ref="S2:AC2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N156:Q156"/>
    <mergeCell ref="F151:I151"/>
    <mergeCell ref="L151:M151"/>
    <mergeCell ref="N151:Q151"/>
  </mergeCells>
  <dataValidations count="2">
    <dataValidation type="list" allowBlank="1" showInputMessage="1" showErrorMessage="1" error="Povolené sú hodnoty K a M." sqref="D157:D162">
      <formula1>"K,M"</formula1>
    </dataValidation>
    <dataValidation type="list" allowBlank="1" showInputMessage="1" showErrorMessage="1" error="Povolené sú hodnoty základná, znížená, nulová." sqref="U157:U162">
      <formula1>"základná,znížená,nulová"</formula1>
    </dataValidation>
  </dataValidation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5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40</vt:i4>
      </vt:variant>
    </vt:vector>
  </HeadingPairs>
  <TitlesOfParts>
    <vt:vector size="60" baseType="lpstr">
      <vt:lpstr>Rekapitulácia stavby</vt:lpstr>
      <vt:lpstr>1a - SO 101 Architektúra ...</vt:lpstr>
      <vt:lpstr>1b - SO 101 Elektroinštal...</vt:lpstr>
      <vt:lpstr>1c - SO 101 Slaboprúd</vt:lpstr>
      <vt:lpstr>1d - SO 101 Vykurovanie</vt:lpstr>
      <vt:lpstr>1f - SO 101 Zdravotechnika</vt:lpstr>
      <vt:lpstr>02 - SO 102 Hrobové miesta</vt:lpstr>
      <vt:lpstr>3a - SO 103a Zjazdné chod...</vt:lpstr>
      <vt:lpstr>3b - SO 103b Prístupové a...</vt:lpstr>
      <vt:lpstr>04 - SO 104 Drobná archit...</vt:lpstr>
      <vt:lpstr>05 - SO 105 Zeleň a sadov...</vt:lpstr>
      <vt:lpstr>06 - SO 106 Oplotenie</vt:lpstr>
      <vt:lpstr>07 - SO 302 Elektrická pr...</vt:lpstr>
      <vt:lpstr>08 - SO 303 Areálový zásu...</vt:lpstr>
      <vt:lpstr>09 - SO 304 Vonkajšie osv...</vt:lpstr>
      <vt:lpstr>10 - SO 403 Vnútroareálov...</vt:lpstr>
      <vt:lpstr>11 - SO 404 Nádrž požiarn...</vt:lpstr>
      <vt:lpstr>12 - SO 501 Kanalizačná p...</vt:lpstr>
      <vt:lpstr>13 - SO 502 Žumpa</vt:lpstr>
      <vt:lpstr>VRN - Vedľajšie rozpočtov...</vt:lpstr>
      <vt:lpstr>'02 - SO 102 Hrobové miesta'!Názvy_tlače</vt:lpstr>
      <vt:lpstr>'04 - SO 104 Drobná archit...'!Názvy_tlače</vt:lpstr>
      <vt:lpstr>'05 - SO 105 Zeleň a sadov...'!Názvy_tlače</vt:lpstr>
      <vt:lpstr>'06 - SO 106 Oplotenie'!Názvy_tlače</vt:lpstr>
      <vt:lpstr>'07 - SO 302 Elektrická pr...'!Názvy_tlače</vt:lpstr>
      <vt:lpstr>'08 - SO 303 Areálový zásu...'!Názvy_tlače</vt:lpstr>
      <vt:lpstr>'09 - SO 304 Vonkajšie osv...'!Názvy_tlače</vt:lpstr>
      <vt:lpstr>'10 - SO 403 Vnútroareálov...'!Názvy_tlače</vt:lpstr>
      <vt:lpstr>'11 - SO 404 Nádrž požiarn...'!Názvy_tlače</vt:lpstr>
      <vt:lpstr>'12 - SO 501 Kanalizačná p...'!Názvy_tlače</vt:lpstr>
      <vt:lpstr>'13 - SO 502 Žumpa'!Názvy_tlače</vt:lpstr>
      <vt:lpstr>'1a - SO 101 Architektúra ...'!Názvy_tlače</vt:lpstr>
      <vt:lpstr>'1b - SO 101 Elektroinštal...'!Názvy_tlače</vt:lpstr>
      <vt:lpstr>'1c - SO 101 Slaboprúd'!Názvy_tlače</vt:lpstr>
      <vt:lpstr>'1d - SO 101 Vykurovanie'!Názvy_tlače</vt:lpstr>
      <vt:lpstr>'1f - SO 101 Zdravotechnika'!Názvy_tlače</vt:lpstr>
      <vt:lpstr>'3a - SO 103a Zjazdné chod...'!Názvy_tlače</vt:lpstr>
      <vt:lpstr>'3b - SO 103b Prístupové a...'!Názvy_tlače</vt:lpstr>
      <vt:lpstr>'Rekapitulácia stavby'!Názvy_tlače</vt:lpstr>
      <vt:lpstr>'VRN - Vedľajšie rozpočtov...'!Názvy_tlače</vt:lpstr>
      <vt:lpstr>'02 - SO 102 Hrobové miesta'!Oblasť_tlače</vt:lpstr>
      <vt:lpstr>'04 - SO 104 Drobná archit...'!Oblasť_tlače</vt:lpstr>
      <vt:lpstr>'05 - SO 105 Zeleň a sadov...'!Oblasť_tlače</vt:lpstr>
      <vt:lpstr>'06 - SO 106 Oplotenie'!Oblasť_tlače</vt:lpstr>
      <vt:lpstr>'07 - SO 302 Elektrická pr...'!Oblasť_tlače</vt:lpstr>
      <vt:lpstr>'08 - SO 303 Areálový zásu...'!Oblasť_tlače</vt:lpstr>
      <vt:lpstr>'09 - SO 304 Vonkajšie osv...'!Oblasť_tlače</vt:lpstr>
      <vt:lpstr>'10 - SO 403 Vnútroareálov...'!Oblasť_tlače</vt:lpstr>
      <vt:lpstr>'11 - SO 404 Nádrž požiarn...'!Oblasť_tlače</vt:lpstr>
      <vt:lpstr>'12 - SO 501 Kanalizačná p...'!Oblasť_tlače</vt:lpstr>
      <vt:lpstr>'13 - SO 502 Žumpa'!Oblasť_tlače</vt:lpstr>
      <vt:lpstr>'1a - SO 101 Architektúra ...'!Oblasť_tlače</vt:lpstr>
      <vt:lpstr>'1b - SO 101 Elektroinštal...'!Oblasť_tlače</vt:lpstr>
      <vt:lpstr>'1c - SO 101 Slaboprúd'!Oblasť_tlače</vt:lpstr>
      <vt:lpstr>'1d - SO 101 Vykurovanie'!Oblasť_tlače</vt:lpstr>
      <vt:lpstr>'1f - SO 101 Zdravotechnika'!Oblasť_tlače</vt:lpstr>
      <vt:lpstr>'3a - SO 103a Zjazdné chod...'!Oblasť_tlače</vt:lpstr>
      <vt:lpstr>'3b - SO 103b Prístupové a...'!Oblasť_tlače</vt:lpstr>
      <vt:lpstr>'Rekapitulácia stavby'!Oblasť_tlače</vt:lpstr>
      <vt:lpstr>'VRN - Vedľajšie rozpočtov...'!Oblasť_tlače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2017-02-28T11:54:35Z</cp:lastPrinted>
  <dcterms:created xsi:type="dcterms:W3CDTF">2017-02-28T11:44:28Z</dcterms:created>
  <dcterms:modified xsi:type="dcterms:W3CDTF">2017-02-28T11:54:47Z</dcterms:modified>
</cp:coreProperties>
</file>