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lip.Danko\Documents\VO\2022\ZsNH\OZ Považie\Lesovňa Závada\"/>
    </mc:Choice>
  </mc:AlternateContent>
  <bookViews>
    <workbookView xWindow="0" yWindow="0" windowWidth="28800" windowHeight="12300" firstSheet="1" activeTab="1"/>
  </bookViews>
  <sheets>
    <sheet name="Rekapitulácia stavby" sheetId="1" state="veryHidden" r:id="rId1"/>
    <sheet name="250322RE - Lesovňa" sheetId="2" r:id="rId2"/>
  </sheets>
  <definedNames>
    <definedName name="_xlnm._FilterDatabase" localSheetId="1" hidden="1">'250322RE - Lesovňa'!$C$138:$K$522</definedName>
    <definedName name="_xlnm.Print_Titles" localSheetId="1">'250322RE - Lesovňa'!$138:$138</definedName>
    <definedName name="_xlnm.Print_Titles" localSheetId="0">'Rekapitulácia stavby'!$92:$92</definedName>
    <definedName name="_xlnm.Print_Area" localSheetId="1">'250322RE - Lesovňa'!$C$4:$J$76,'250322RE - Lesovňa'!$C$82:$J$122,'250322RE - Lesovňa'!$C$128:$J$522</definedName>
    <definedName name="_xlnm.Print_Area" localSheetId="0">'Rekapitulácia stavby'!$D$4:$AO$76,'Rekapitulácia stavby'!$C$82:$AQ$96</definedName>
  </definedNames>
  <calcPr calcId="162913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522" i="2"/>
  <c r="BH522" i="2"/>
  <c r="BG522" i="2"/>
  <c r="BE522" i="2"/>
  <c r="T522" i="2"/>
  <c r="R522" i="2"/>
  <c r="P522" i="2"/>
  <c r="BI521" i="2"/>
  <c r="BH521" i="2"/>
  <c r="BG521" i="2"/>
  <c r="BE521" i="2"/>
  <c r="T521" i="2"/>
  <c r="R521" i="2"/>
  <c r="P521" i="2"/>
  <c r="BI519" i="2"/>
  <c r="BH519" i="2"/>
  <c r="BG519" i="2"/>
  <c r="BE519" i="2"/>
  <c r="T519" i="2"/>
  <c r="R519" i="2"/>
  <c r="P519" i="2"/>
  <c r="BI518" i="2"/>
  <c r="BH518" i="2"/>
  <c r="BG518" i="2"/>
  <c r="BE518" i="2"/>
  <c r="T518" i="2"/>
  <c r="R518" i="2"/>
  <c r="P518" i="2"/>
  <c r="BI517" i="2"/>
  <c r="BH517" i="2"/>
  <c r="BG517" i="2"/>
  <c r="BE517" i="2"/>
  <c r="T517" i="2"/>
  <c r="R517" i="2"/>
  <c r="P517" i="2"/>
  <c r="BI516" i="2"/>
  <c r="BH516" i="2"/>
  <c r="BG516" i="2"/>
  <c r="BE516" i="2"/>
  <c r="T516" i="2"/>
  <c r="R516" i="2"/>
  <c r="P516" i="2"/>
  <c r="BI515" i="2"/>
  <c r="BH515" i="2"/>
  <c r="BG515" i="2"/>
  <c r="BE515" i="2"/>
  <c r="T515" i="2"/>
  <c r="R515" i="2"/>
  <c r="P515" i="2"/>
  <c r="BI514" i="2"/>
  <c r="BH514" i="2"/>
  <c r="BG514" i="2"/>
  <c r="BE514" i="2"/>
  <c r="T514" i="2"/>
  <c r="R514" i="2"/>
  <c r="P514" i="2"/>
  <c r="BI513" i="2"/>
  <c r="BH513" i="2"/>
  <c r="BG513" i="2"/>
  <c r="BE513" i="2"/>
  <c r="T513" i="2"/>
  <c r="R513" i="2"/>
  <c r="P513" i="2"/>
  <c r="BI512" i="2"/>
  <c r="BH512" i="2"/>
  <c r="BG512" i="2"/>
  <c r="BE512" i="2"/>
  <c r="T512" i="2"/>
  <c r="R512" i="2"/>
  <c r="P512" i="2"/>
  <c r="BI511" i="2"/>
  <c r="BH511" i="2"/>
  <c r="BG511" i="2"/>
  <c r="BE511" i="2"/>
  <c r="T511" i="2"/>
  <c r="R511" i="2"/>
  <c r="P511" i="2"/>
  <c r="BI510" i="2"/>
  <c r="BH510" i="2"/>
  <c r="BG510" i="2"/>
  <c r="BE510" i="2"/>
  <c r="T510" i="2"/>
  <c r="R510" i="2"/>
  <c r="P510" i="2"/>
  <c r="BI509" i="2"/>
  <c r="BH509" i="2"/>
  <c r="BG509" i="2"/>
  <c r="BE509" i="2"/>
  <c r="T509" i="2"/>
  <c r="R509" i="2"/>
  <c r="P509" i="2"/>
  <c r="BI508" i="2"/>
  <c r="BH508" i="2"/>
  <c r="BG508" i="2"/>
  <c r="BE508" i="2"/>
  <c r="T508" i="2"/>
  <c r="R508" i="2"/>
  <c r="P508" i="2"/>
  <c r="BI507" i="2"/>
  <c r="BH507" i="2"/>
  <c r="BG507" i="2"/>
  <c r="BE507" i="2"/>
  <c r="T507" i="2"/>
  <c r="R507" i="2"/>
  <c r="P507" i="2"/>
  <c r="BI506" i="2"/>
  <c r="BH506" i="2"/>
  <c r="BG506" i="2"/>
  <c r="BE506" i="2"/>
  <c r="T506" i="2"/>
  <c r="R506" i="2"/>
  <c r="P506" i="2"/>
  <c r="BI503" i="2"/>
  <c r="BH503" i="2"/>
  <c r="BG503" i="2"/>
  <c r="BE503" i="2"/>
  <c r="T503" i="2"/>
  <c r="R503" i="2"/>
  <c r="P503" i="2"/>
  <c r="BI502" i="2"/>
  <c r="BH502" i="2"/>
  <c r="BG502" i="2"/>
  <c r="BE502" i="2"/>
  <c r="T502" i="2"/>
  <c r="R502" i="2"/>
  <c r="P502" i="2"/>
  <c r="BI500" i="2"/>
  <c r="BH500" i="2"/>
  <c r="BG500" i="2"/>
  <c r="BE500" i="2"/>
  <c r="T500" i="2"/>
  <c r="R500" i="2"/>
  <c r="P500" i="2"/>
  <c r="BI499" i="2"/>
  <c r="BH499" i="2"/>
  <c r="BG499" i="2"/>
  <c r="BE499" i="2"/>
  <c r="T499" i="2"/>
  <c r="R499" i="2"/>
  <c r="P499" i="2"/>
  <c r="BI489" i="2"/>
  <c r="BH489" i="2"/>
  <c r="BG489" i="2"/>
  <c r="BE489" i="2"/>
  <c r="T489" i="2"/>
  <c r="R489" i="2"/>
  <c r="P489" i="2"/>
  <c r="BI481" i="2"/>
  <c r="BH481" i="2"/>
  <c r="BG481" i="2"/>
  <c r="BE481" i="2"/>
  <c r="T481" i="2"/>
  <c r="R481" i="2"/>
  <c r="P481" i="2"/>
  <c r="BI480" i="2"/>
  <c r="BH480" i="2"/>
  <c r="BG480" i="2"/>
  <c r="BE480" i="2"/>
  <c r="T480" i="2"/>
  <c r="R480" i="2"/>
  <c r="P480" i="2"/>
  <c r="BI479" i="2"/>
  <c r="BH479" i="2"/>
  <c r="BG479" i="2"/>
  <c r="BE479" i="2"/>
  <c r="T479" i="2"/>
  <c r="R479" i="2"/>
  <c r="P479" i="2"/>
  <c r="BI478" i="2"/>
  <c r="BH478" i="2"/>
  <c r="BG478" i="2"/>
  <c r="BE478" i="2"/>
  <c r="T478" i="2"/>
  <c r="R478" i="2"/>
  <c r="P478" i="2"/>
  <c r="BI477" i="2"/>
  <c r="BH477" i="2"/>
  <c r="BG477" i="2"/>
  <c r="BE477" i="2"/>
  <c r="T477" i="2"/>
  <c r="R477" i="2"/>
  <c r="P477" i="2"/>
  <c r="BI476" i="2"/>
  <c r="BH476" i="2"/>
  <c r="BG476" i="2"/>
  <c r="BE476" i="2"/>
  <c r="T476" i="2"/>
  <c r="R476" i="2"/>
  <c r="P476" i="2"/>
  <c r="BI473" i="2"/>
  <c r="BH473" i="2"/>
  <c r="BG473" i="2"/>
  <c r="BE473" i="2"/>
  <c r="T473" i="2"/>
  <c r="R473" i="2"/>
  <c r="P473" i="2"/>
  <c r="BI471" i="2"/>
  <c r="BH471" i="2"/>
  <c r="BG471" i="2"/>
  <c r="BE471" i="2"/>
  <c r="T471" i="2"/>
  <c r="R471" i="2"/>
  <c r="P471" i="2"/>
  <c r="BI469" i="2"/>
  <c r="BH469" i="2"/>
  <c r="BG469" i="2"/>
  <c r="BE469" i="2"/>
  <c r="T469" i="2"/>
  <c r="R469" i="2"/>
  <c r="P469" i="2"/>
  <c r="BI467" i="2"/>
  <c r="BH467" i="2"/>
  <c r="BG467" i="2"/>
  <c r="BE467" i="2"/>
  <c r="T467" i="2"/>
  <c r="R467" i="2"/>
  <c r="P467" i="2"/>
  <c r="BI465" i="2"/>
  <c r="BH465" i="2"/>
  <c r="BG465" i="2"/>
  <c r="BE465" i="2"/>
  <c r="T465" i="2"/>
  <c r="R465" i="2"/>
  <c r="P465" i="2"/>
  <c r="BI461" i="2"/>
  <c r="BH461" i="2"/>
  <c r="BG461" i="2"/>
  <c r="BE461" i="2"/>
  <c r="T461" i="2"/>
  <c r="R461" i="2"/>
  <c r="P461" i="2"/>
  <c r="BI459" i="2"/>
  <c r="BH459" i="2"/>
  <c r="BG459" i="2"/>
  <c r="BE459" i="2"/>
  <c r="T459" i="2"/>
  <c r="R459" i="2"/>
  <c r="P459" i="2"/>
  <c r="BI453" i="2"/>
  <c r="BH453" i="2"/>
  <c r="BG453" i="2"/>
  <c r="BE453" i="2"/>
  <c r="T453" i="2"/>
  <c r="R453" i="2"/>
  <c r="P453" i="2"/>
  <c r="BI452" i="2"/>
  <c r="BH452" i="2"/>
  <c r="BG452" i="2"/>
  <c r="BE452" i="2"/>
  <c r="T452" i="2"/>
  <c r="R452" i="2"/>
  <c r="P452" i="2"/>
  <c r="BI450" i="2"/>
  <c r="BH450" i="2"/>
  <c r="BG450" i="2"/>
  <c r="BE450" i="2"/>
  <c r="T450" i="2"/>
  <c r="R450" i="2"/>
  <c r="P450" i="2"/>
  <c r="BI442" i="2"/>
  <c r="BH442" i="2"/>
  <c r="BG442" i="2"/>
  <c r="BE442" i="2"/>
  <c r="T442" i="2"/>
  <c r="R442" i="2"/>
  <c r="P442" i="2"/>
  <c r="BI440" i="2"/>
  <c r="BH440" i="2"/>
  <c r="BG440" i="2"/>
  <c r="BE440" i="2"/>
  <c r="T440" i="2"/>
  <c r="R440" i="2"/>
  <c r="P440" i="2"/>
  <c r="BI438" i="2"/>
  <c r="BH438" i="2"/>
  <c r="BG438" i="2"/>
  <c r="BE438" i="2"/>
  <c r="T438" i="2"/>
  <c r="R438" i="2"/>
  <c r="P438" i="2"/>
  <c r="BI434" i="2"/>
  <c r="BH434" i="2"/>
  <c r="BG434" i="2"/>
  <c r="BE434" i="2"/>
  <c r="T434" i="2"/>
  <c r="R434" i="2"/>
  <c r="P434" i="2"/>
  <c r="BI432" i="2"/>
  <c r="BH432" i="2"/>
  <c r="BG432" i="2"/>
  <c r="BE432" i="2"/>
  <c r="T432" i="2"/>
  <c r="R432" i="2"/>
  <c r="P432" i="2"/>
  <c r="BI422" i="2"/>
  <c r="BH422" i="2"/>
  <c r="BG422" i="2"/>
  <c r="BE422" i="2"/>
  <c r="T422" i="2"/>
  <c r="R422" i="2"/>
  <c r="P422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3" i="2"/>
  <c r="BH413" i="2"/>
  <c r="BG413" i="2"/>
  <c r="BE413" i="2"/>
  <c r="T413" i="2"/>
  <c r="R413" i="2"/>
  <c r="P413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1" i="2"/>
  <c r="BH391" i="2"/>
  <c r="BG391" i="2"/>
  <c r="BE391" i="2"/>
  <c r="T391" i="2"/>
  <c r="R391" i="2"/>
  <c r="P391" i="2"/>
  <c r="BI389" i="2"/>
  <c r="BH389" i="2"/>
  <c r="BG389" i="2"/>
  <c r="BE389" i="2"/>
  <c r="T389" i="2"/>
  <c r="R389" i="2"/>
  <c r="P389" i="2"/>
  <c r="BI386" i="2"/>
  <c r="BH386" i="2"/>
  <c r="BG386" i="2"/>
  <c r="BE386" i="2"/>
  <c r="T386" i="2"/>
  <c r="R386" i="2"/>
  <c r="P386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8" i="2"/>
  <c r="BH378" i="2"/>
  <c r="BG378" i="2"/>
  <c r="BE378" i="2"/>
  <c r="T378" i="2"/>
  <c r="R378" i="2"/>
  <c r="P378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7" i="2"/>
  <c r="BH357" i="2"/>
  <c r="BG357" i="2"/>
  <c r="BE357" i="2"/>
  <c r="T357" i="2"/>
  <c r="R357" i="2"/>
  <c r="P357" i="2"/>
  <c r="BI354" i="2"/>
  <c r="BH354" i="2"/>
  <c r="BG354" i="2"/>
  <c r="BE354" i="2"/>
  <c r="T354" i="2"/>
  <c r="R354" i="2"/>
  <c r="P354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0" i="2"/>
  <c r="BH340" i="2"/>
  <c r="BG340" i="2"/>
  <c r="BE340" i="2"/>
  <c r="T340" i="2"/>
  <c r="R340" i="2"/>
  <c r="P340" i="2"/>
  <c r="BI338" i="2"/>
  <c r="BH338" i="2"/>
  <c r="BG338" i="2"/>
  <c r="BE338" i="2"/>
  <c r="T338" i="2"/>
  <c r="R338" i="2"/>
  <c r="P338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1" i="2"/>
  <c r="BH291" i="2"/>
  <c r="BG291" i="2"/>
  <c r="BE291" i="2"/>
  <c r="T291" i="2"/>
  <c r="R291" i="2"/>
  <c r="P291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6" i="2"/>
  <c r="BH286" i="2"/>
  <c r="BG286" i="2"/>
  <c r="BE286" i="2"/>
  <c r="T286" i="2"/>
  <c r="R286" i="2"/>
  <c r="P286" i="2"/>
  <c r="BI284" i="2"/>
  <c r="BH284" i="2"/>
  <c r="BG284" i="2"/>
  <c r="BE284" i="2"/>
  <c r="T284" i="2"/>
  <c r="R284" i="2"/>
  <c r="P284" i="2"/>
  <c r="BI282" i="2"/>
  <c r="BH282" i="2"/>
  <c r="BG282" i="2"/>
  <c r="BE282" i="2"/>
  <c r="T282" i="2"/>
  <c r="R282" i="2"/>
  <c r="P282" i="2"/>
  <c r="BI277" i="2"/>
  <c r="BH277" i="2"/>
  <c r="BG277" i="2"/>
  <c r="BE277" i="2"/>
  <c r="T277" i="2"/>
  <c r="R277" i="2"/>
  <c r="P277" i="2"/>
  <c r="BI274" i="2"/>
  <c r="BH274" i="2"/>
  <c r="BG274" i="2"/>
  <c r="BE274" i="2"/>
  <c r="T274" i="2"/>
  <c r="T273" i="2"/>
  <c r="R274" i="2"/>
  <c r="R273" i="2" s="1"/>
  <c r="P274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4" i="2"/>
  <c r="BH264" i="2"/>
  <c r="BG264" i="2"/>
  <c r="BE264" i="2"/>
  <c r="T264" i="2"/>
  <c r="R264" i="2"/>
  <c r="P264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6" i="2"/>
  <c r="BH256" i="2"/>
  <c r="BG256" i="2"/>
  <c r="BE256" i="2"/>
  <c r="T256" i="2"/>
  <c r="R256" i="2"/>
  <c r="P256" i="2"/>
  <c r="BI254" i="2"/>
  <c r="BH254" i="2"/>
  <c r="BG254" i="2"/>
  <c r="BE254" i="2"/>
  <c r="T254" i="2"/>
  <c r="R254" i="2"/>
  <c r="P254" i="2"/>
  <c r="BI252" i="2"/>
  <c r="BH252" i="2"/>
  <c r="BG252" i="2"/>
  <c r="BE252" i="2"/>
  <c r="T252" i="2"/>
  <c r="R252" i="2"/>
  <c r="P252" i="2"/>
  <c r="BI243" i="2"/>
  <c r="BH243" i="2"/>
  <c r="BG243" i="2"/>
  <c r="BE243" i="2"/>
  <c r="T243" i="2"/>
  <c r="R243" i="2"/>
  <c r="P243" i="2"/>
  <c r="BI230" i="2"/>
  <c r="BH230" i="2"/>
  <c r="BG230" i="2"/>
  <c r="BE230" i="2"/>
  <c r="T230" i="2"/>
  <c r="R230" i="2"/>
  <c r="P230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J135" i="2"/>
  <c r="F135" i="2"/>
  <c r="F133" i="2"/>
  <c r="E131" i="2"/>
  <c r="J89" i="2"/>
  <c r="F89" i="2"/>
  <c r="F87" i="2"/>
  <c r="E85" i="2"/>
  <c r="J22" i="2"/>
  <c r="E22" i="2"/>
  <c r="J136" i="2" s="1"/>
  <c r="J21" i="2"/>
  <c r="J16" i="2"/>
  <c r="E16" i="2"/>
  <c r="F136" i="2" s="1"/>
  <c r="J15" i="2"/>
  <c r="J133" i="2"/>
  <c r="L90" i="1"/>
  <c r="AM90" i="1"/>
  <c r="AM89" i="1"/>
  <c r="L89" i="1"/>
  <c r="AM87" i="1"/>
  <c r="L87" i="1"/>
  <c r="L85" i="1"/>
  <c r="L84" i="1"/>
  <c r="J519" i="2"/>
  <c r="J518" i="2"/>
  <c r="J517" i="2"/>
  <c r="J516" i="2"/>
  <c r="BK515" i="2"/>
  <c r="BK514" i="2"/>
  <c r="BK513" i="2"/>
  <c r="J512" i="2"/>
  <c r="BK511" i="2"/>
  <c r="J511" i="2"/>
  <c r="J510" i="2"/>
  <c r="J509" i="2"/>
  <c r="J508" i="2"/>
  <c r="BK507" i="2"/>
  <c r="BK506" i="2"/>
  <c r="J503" i="2"/>
  <c r="J502" i="2"/>
  <c r="BK500" i="2"/>
  <c r="J499" i="2"/>
  <c r="BK489" i="2"/>
  <c r="BK481" i="2"/>
  <c r="BK480" i="2"/>
  <c r="BK479" i="2"/>
  <c r="BK478" i="2"/>
  <c r="J477" i="2"/>
  <c r="BK476" i="2"/>
  <c r="BK473" i="2"/>
  <c r="J471" i="2"/>
  <c r="BK469" i="2"/>
  <c r="BK467" i="2"/>
  <c r="BK465" i="2"/>
  <c r="J461" i="2"/>
  <c r="J459" i="2"/>
  <c r="BK453" i="2"/>
  <c r="J452" i="2"/>
  <c r="J450" i="2"/>
  <c r="BK442" i="2"/>
  <c r="BK440" i="2"/>
  <c r="J438" i="2"/>
  <c r="BK434" i="2"/>
  <c r="BK432" i="2"/>
  <c r="BK422" i="2"/>
  <c r="J420" i="2"/>
  <c r="J419" i="2"/>
  <c r="J418" i="2"/>
  <c r="J417" i="2"/>
  <c r="BK415" i="2"/>
  <c r="BK414" i="2"/>
  <c r="J413" i="2"/>
  <c r="J412" i="2"/>
  <c r="BK411" i="2"/>
  <c r="BK410" i="2"/>
  <c r="BK409" i="2"/>
  <c r="BK408" i="2"/>
  <c r="BK407" i="2"/>
  <c r="BK406" i="2"/>
  <c r="J405" i="2"/>
  <c r="BK404" i="2"/>
  <c r="BK403" i="2"/>
  <c r="BK402" i="2"/>
  <c r="J401" i="2"/>
  <c r="J400" i="2"/>
  <c r="BK391" i="2"/>
  <c r="J391" i="2"/>
  <c r="BK389" i="2"/>
  <c r="J386" i="2"/>
  <c r="BK383" i="2"/>
  <c r="J382" i="2"/>
  <c r="J381" i="2"/>
  <c r="BK378" i="2"/>
  <c r="J375" i="2"/>
  <c r="BK373" i="2"/>
  <c r="J372" i="2"/>
  <c r="J369" i="2"/>
  <c r="BK367" i="2"/>
  <c r="BK365" i="2"/>
  <c r="J362" i="2"/>
  <c r="BK359" i="2"/>
  <c r="J354" i="2"/>
  <c r="BK351" i="2"/>
  <c r="J347" i="2"/>
  <c r="BK344" i="2"/>
  <c r="J338" i="2"/>
  <c r="BK333" i="2"/>
  <c r="J331" i="2"/>
  <c r="J328" i="2"/>
  <c r="J326" i="2"/>
  <c r="J324" i="2"/>
  <c r="J322" i="2"/>
  <c r="BK319" i="2"/>
  <c r="J316" i="2"/>
  <c r="J315" i="2"/>
  <c r="J313" i="2"/>
  <c r="J311" i="2"/>
  <c r="J309" i="2"/>
  <c r="BK307" i="2"/>
  <c r="J305" i="2"/>
  <c r="BK302" i="2"/>
  <c r="J300" i="2"/>
  <c r="BK298" i="2"/>
  <c r="J295" i="2"/>
  <c r="J293" i="2"/>
  <c r="BK289" i="2"/>
  <c r="BK286" i="2"/>
  <c r="J282" i="2"/>
  <c r="J274" i="2"/>
  <c r="J271" i="2"/>
  <c r="BK260" i="2"/>
  <c r="J258" i="2"/>
  <c r="BK254" i="2"/>
  <c r="J252" i="2"/>
  <c r="BK230" i="2"/>
  <c r="BK227" i="2"/>
  <c r="BK225" i="2"/>
  <c r="J219" i="2"/>
  <c r="J214" i="2"/>
  <c r="J208" i="2"/>
  <c r="J206" i="2"/>
  <c r="J203" i="2"/>
  <c r="BK195" i="2"/>
  <c r="J192" i="2"/>
  <c r="J189" i="2"/>
  <c r="BK187" i="2"/>
  <c r="BK166" i="2"/>
  <c r="J164" i="2"/>
  <c r="BK161" i="2"/>
  <c r="BK160" i="2"/>
  <c r="J159" i="2"/>
  <c r="BK154" i="2"/>
  <c r="BK149" i="2"/>
  <c r="BK144" i="2"/>
  <c r="BK522" i="2"/>
  <c r="BK521" i="2"/>
  <c r="BK519" i="2"/>
  <c r="BK517" i="2"/>
  <c r="J515" i="2"/>
  <c r="J513" i="2"/>
  <c r="BK510" i="2"/>
  <c r="BK508" i="2"/>
  <c r="J506" i="2"/>
  <c r="BK502" i="2"/>
  <c r="BK499" i="2"/>
  <c r="J481" i="2"/>
  <c r="J479" i="2"/>
  <c r="BK477" i="2"/>
  <c r="J473" i="2"/>
  <c r="J469" i="2"/>
  <c r="J465" i="2"/>
  <c r="BK459" i="2"/>
  <c r="BK452" i="2"/>
  <c r="J442" i="2"/>
  <c r="BK438" i="2"/>
  <c r="J432" i="2"/>
  <c r="BK420" i="2"/>
  <c r="BK419" i="2"/>
  <c r="BK417" i="2"/>
  <c r="J414" i="2"/>
  <c r="BK412" i="2"/>
  <c r="J410" i="2"/>
  <c r="J408" i="2"/>
  <c r="J406" i="2"/>
  <c r="BK405" i="2"/>
  <c r="J402" i="2"/>
  <c r="BK400" i="2"/>
  <c r="BK386" i="2"/>
  <c r="J383" i="2"/>
  <c r="BK381" i="2"/>
  <c r="BK380" i="2"/>
  <c r="J376" i="2"/>
  <c r="BK374" i="2"/>
  <c r="BK372" i="2"/>
  <c r="BK369" i="2"/>
  <c r="J367" i="2"/>
  <c r="J365" i="2"/>
  <c r="BK362" i="2"/>
  <c r="J359" i="2"/>
  <c r="BK354" i="2"/>
  <c r="J351" i="2"/>
  <c r="BK347" i="2"/>
  <c r="J344" i="2"/>
  <c r="BK338" i="2"/>
  <c r="J333" i="2"/>
  <c r="BK331" i="2"/>
  <c r="BK328" i="2"/>
  <c r="BK326" i="2"/>
  <c r="BK324" i="2"/>
  <c r="BK322" i="2"/>
  <c r="BK321" i="2"/>
  <c r="BK318" i="2"/>
  <c r="BK316" i="2"/>
  <c r="J314" i="2"/>
  <c r="J312" i="2"/>
  <c r="BK310" i="2"/>
  <c r="BK308" i="2"/>
  <c r="BK306" i="2"/>
  <c r="J303" i="2"/>
  <c r="BK301" i="2"/>
  <c r="BK299" i="2"/>
  <c r="BK295" i="2"/>
  <c r="BK293" i="2"/>
  <c r="J289" i="2"/>
  <c r="J286" i="2"/>
  <c r="BK282" i="2"/>
  <c r="BK274" i="2"/>
  <c r="BK271" i="2"/>
  <c r="J269" i="2"/>
  <c r="J268" i="2"/>
  <c r="J260" i="2"/>
  <c r="BK203" i="2"/>
  <c r="J194" i="2"/>
  <c r="J190" i="2"/>
  <c r="J188" i="2"/>
  <c r="BK167" i="2"/>
  <c r="J165" i="2"/>
  <c r="J163" i="2"/>
  <c r="J160" i="2"/>
  <c r="J154" i="2"/>
  <c r="J151" i="2"/>
  <c r="BK147" i="2"/>
  <c r="BK142" i="2"/>
  <c r="AS94" i="1"/>
  <c r="BK384" i="2"/>
  <c r="J380" i="2"/>
  <c r="BK376" i="2"/>
  <c r="J374" i="2"/>
  <c r="J370" i="2"/>
  <c r="J368" i="2"/>
  <c r="J366" i="2"/>
  <c r="J363" i="2"/>
  <c r="BK360" i="2"/>
  <c r="J357" i="2"/>
  <c r="BK352" i="2"/>
  <c r="BK348" i="2"/>
  <c r="J346" i="2"/>
  <c r="BK340" i="2"/>
  <c r="J334" i="2"/>
  <c r="J332" i="2"/>
  <c r="BK329" i="2"/>
  <c r="J327" i="2"/>
  <c r="J325" i="2"/>
  <c r="BK323" i="2"/>
  <c r="J321" i="2"/>
  <c r="J318" i="2"/>
  <c r="BK317" i="2"/>
  <c r="BK314" i="2"/>
  <c r="BK312" i="2"/>
  <c r="J310" i="2"/>
  <c r="J308" i="2"/>
  <c r="J306" i="2"/>
  <c r="BK303" i="2"/>
  <c r="J301" i="2"/>
  <c r="J299" i="2"/>
  <c r="BK296" i="2"/>
  <c r="J294" i="2"/>
  <c r="BK291" i="2"/>
  <c r="BK288" i="2"/>
  <c r="BK284" i="2"/>
  <c r="J277" i="2"/>
  <c r="J272" i="2"/>
  <c r="BK264" i="2"/>
  <c r="J259" i="2"/>
  <c r="J256" i="2"/>
  <c r="BK243" i="2"/>
  <c r="J228" i="2"/>
  <c r="BK226" i="2"/>
  <c r="BK220" i="2"/>
  <c r="BK217" i="2"/>
  <c r="BK216" i="2"/>
  <c r="BK210" i="2"/>
  <c r="BK207" i="2"/>
  <c r="J204" i="2"/>
  <c r="BK196" i="2"/>
  <c r="BK194" i="2"/>
  <c r="BK190" i="2"/>
  <c r="BK188" i="2"/>
  <c r="J167" i="2"/>
  <c r="BK165" i="2"/>
  <c r="BK163" i="2"/>
  <c r="BK159" i="2"/>
  <c r="J156" i="2"/>
  <c r="BK152" i="2"/>
  <c r="BK151" i="2"/>
  <c r="J147" i="2"/>
  <c r="J142" i="2"/>
  <c r="J522" i="2"/>
  <c r="J521" i="2"/>
  <c r="BK518" i="2"/>
  <c r="BK516" i="2"/>
  <c r="J514" i="2"/>
  <c r="BK512" i="2"/>
  <c r="BK509" i="2"/>
  <c r="J507" i="2"/>
  <c r="BK503" i="2"/>
  <c r="J500" i="2"/>
  <c r="J489" i="2"/>
  <c r="J480" i="2"/>
  <c r="J478" i="2"/>
  <c r="J476" i="2"/>
  <c r="BK471" i="2"/>
  <c r="J467" i="2"/>
  <c r="BK461" i="2"/>
  <c r="J453" i="2"/>
  <c r="BK450" i="2"/>
  <c r="J440" i="2"/>
  <c r="J434" i="2"/>
  <c r="J422" i="2"/>
  <c r="BK418" i="2"/>
  <c r="J415" i="2"/>
  <c r="BK413" i="2"/>
  <c r="J411" i="2"/>
  <c r="J409" i="2"/>
  <c r="J407" i="2"/>
  <c r="J404" i="2"/>
  <c r="J403" i="2"/>
  <c r="BK401" i="2"/>
  <c r="J389" i="2"/>
  <c r="J384" i="2"/>
  <c r="BK382" i="2"/>
  <c r="J378" i="2"/>
  <c r="BK375" i="2"/>
  <c r="J373" i="2"/>
  <c r="BK370" i="2"/>
  <c r="BK368" i="2"/>
  <c r="BK366" i="2"/>
  <c r="BK363" i="2"/>
  <c r="J360" i="2"/>
  <c r="BK357" i="2"/>
  <c r="J352" i="2"/>
  <c r="J348" i="2"/>
  <c r="BK346" i="2"/>
  <c r="J340" i="2"/>
  <c r="BK334" i="2"/>
  <c r="BK332" i="2"/>
  <c r="J329" i="2"/>
  <c r="BK327" i="2"/>
  <c r="BK325" i="2"/>
  <c r="J323" i="2"/>
  <c r="J319" i="2"/>
  <c r="J317" i="2"/>
  <c r="BK315" i="2"/>
  <c r="BK313" i="2"/>
  <c r="BK311" i="2"/>
  <c r="BK309" i="2"/>
  <c r="J307" i="2"/>
  <c r="BK305" i="2"/>
  <c r="J302" i="2"/>
  <c r="BK300" i="2"/>
  <c r="J298" i="2"/>
  <c r="J296" i="2"/>
  <c r="BK294" i="2"/>
  <c r="J291" i="2"/>
  <c r="J288" i="2"/>
  <c r="J284" i="2"/>
  <c r="BK277" i="2"/>
  <c r="BK272" i="2"/>
  <c r="BK269" i="2"/>
  <c r="BK268" i="2"/>
  <c r="J264" i="2"/>
  <c r="BK259" i="2"/>
  <c r="BK258" i="2"/>
  <c r="BK256" i="2"/>
  <c r="J254" i="2"/>
  <c r="BK252" i="2"/>
  <c r="J243" i="2"/>
  <c r="J230" i="2"/>
  <c r="BK228" i="2"/>
  <c r="J227" i="2"/>
  <c r="J226" i="2"/>
  <c r="J225" i="2"/>
  <c r="J220" i="2"/>
  <c r="BK219" i="2"/>
  <c r="J217" i="2"/>
  <c r="J216" i="2"/>
  <c r="BK214" i="2"/>
  <c r="J210" i="2"/>
  <c r="BK208" i="2"/>
  <c r="J207" i="2"/>
  <c r="BK206" i="2"/>
  <c r="BK204" i="2"/>
  <c r="J196" i="2"/>
  <c r="J195" i="2"/>
  <c r="BK192" i="2"/>
  <c r="BK189" i="2"/>
  <c r="J187" i="2"/>
  <c r="J166" i="2"/>
  <c r="BK164" i="2"/>
  <c r="J161" i="2"/>
  <c r="BK156" i="2"/>
  <c r="J152" i="2"/>
  <c r="J149" i="2"/>
  <c r="J144" i="2"/>
  <c r="R141" i="2" l="1"/>
  <c r="T141" i="2"/>
  <c r="P146" i="2"/>
  <c r="T146" i="2"/>
  <c r="P158" i="2"/>
  <c r="T158" i="2"/>
  <c r="P209" i="2"/>
  <c r="T209" i="2"/>
  <c r="BK276" i="2"/>
  <c r="R276" i="2"/>
  <c r="BK292" i="2"/>
  <c r="J292" i="2"/>
  <c r="J103" i="2" s="1"/>
  <c r="P292" i="2"/>
  <c r="T292" i="2"/>
  <c r="BK297" i="2"/>
  <c r="J297" i="2" s="1"/>
  <c r="J104" i="2" s="1"/>
  <c r="R297" i="2"/>
  <c r="T297" i="2"/>
  <c r="BK304" i="2"/>
  <c r="J304" i="2" s="1"/>
  <c r="J105" i="2" s="1"/>
  <c r="R304" i="2"/>
  <c r="BK320" i="2"/>
  <c r="J320" i="2" s="1"/>
  <c r="J106" i="2" s="1"/>
  <c r="R320" i="2"/>
  <c r="BK330" i="2"/>
  <c r="J330" i="2" s="1"/>
  <c r="J107" i="2" s="1"/>
  <c r="R330" i="2"/>
  <c r="BK361" i="2"/>
  <c r="J361" i="2" s="1"/>
  <c r="J108" i="2" s="1"/>
  <c r="P361" i="2"/>
  <c r="T361" i="2"/>
  <c r="P371" i="2"/>
  <c r="T371" i="2"/>
  <c r="P385" i="2"/>
  <c r="T385" i="2"/>
  <c r="P416" i="2"/>
  <c r="T416" i="2"/>
  <c r="P421" i="2"/>
  <c r="T421" i="2"/>
  <c r="P441" i="2"/>
  <c r="T441" i="2"/>
  <c r="P460" i="2"/>
  <c r="T460" i="2"/>
  <c r="P466" i="2"/>
  <c r="BK472" i="2"/>
  <c r="J472" i="2"/>
  <c r="J116" i="2" s="1"/>
  <c r="R472" i="2"/>
  <c r="BK488" i="2"/>
  <c r="J488" i="2"/>
  <c r="J117" i="2" s="1"/>
  <c r="R488" i="2"/>
  <c r="BK501" i="2"/>
  <c r="J501" i="2"/>
  <c r="J118" i="2" s="1"/>
  <c r="P501" i="2"/>
  <c r="T501" i="2"/>
  <c r="P505" i="2"/>
  <c r="P504" i="2" s="1"/>
  <c r="T505" i="2"/>
  <c r="T504" i="2"/>
  <c r="R520" i="2"/>
  <c r="BK141" i="2"/>
  <c r="P141" i="2"/>
  <c r="P140" i="2"/>
  <c r="BK146" i="2"/>
  <c r="J146" i="2" s="1"/>
  <c r="J97" i="2" s="1"/>
  <c r="R146" i="2"/>
  <c r="BK158" i="2"/>
  <c r="J158" i="2" s="1"/>
  <c r="J98" i="2" s="1"/>
  <c r="R158" i="2"/>
  <c r="BK209" i="2"/>
  <c r="J209" i="2" s="1"/>
  <c r="J99" i="2" s="1"/>
  <c r="R209" i="2"/>
  <c r="P276" i="2"/>
  <c r="T276" i="2"/>
  <c r="R292" i="2"/>
  <c r="P297" i="2"/>
  <c r="P304" i="2"/>
  <c r="T304" i="2"/>
  <c r="P320" i="2"/>
  <c r="T320" i="2"/>
  <c r="P330" i="2"/>
  <c r="T330" i="2"/>
  <c r="R361" i="2"/>
  <c r="BK371" i="2"/>
  <c r="J371" i="2"/>
  <c r="J109" i="2" s="1"/>
  <c r="R371" i="2"/>
  <c r="BK385" i="2"/>
  <c r="J385" i="2"/>
  <c r="J110" i="2" s="1"/>
  <c r="R385" i="2"/>
  <c r="BK416" i="2"/>
  <c r="J416" i="2"/>
  <c r="J111" i="2" s="1"/>
  <c r="R416" i="2"/>
  <c r="BK421" i="2"/>
  <c r="J421" i="2"/>
  <c r="J112" i="2" s="1"/>
  <c r="R421" i="2"/>
  <c r="BK441" i="2"/>
  <c r="J441" i="2"/>
  <c r="J113" i="2" s="1"/>
  <c r="R441" i="2"/>
  <c r="BK460" i="2"/>
  <c r="J460" i="2"/>
  <c r="J114" i="2" s="1"/>
  <c r="R460" i="2"/>
  <c r="BK466" i="2"/>
  <c r="J466" i="2"/>
  <c r="J115" i="2" s="1"/>
  <c r="R466" i="2"/>
  <c r="T466" i="2"/>
  <c r="P472" i="2"/>
  <c r="T472" i="2"/>
  <c r="P488" i="2"/>
  <c r="T488" i="2"/>
  <c r="R501" i="2"/>
  <c r="BK505" i="2"/>
  <c r="J505" i="2" s="1"/>
  <c r="J120" i="2" s="1"/>
  <c r="R505" i="2"/>
  <c r="R504" i="2" s="1"/>
  <c r="BK520" i="2"/>
  <c r="J520" i="2"/>
  <c r="J121" i="2"/>
  <c r="P520" i="2"/>
  <c r="T520" i="2"/>
  <c r="BK273" i="2"/>
  <c r="J273" i="2"/>
  <c r="J100" i="2" s="1"/>
  <c r="F90" i="2"/>
  <c r="J90" i="2"/>
  <c r="BF142" i="2"/>
  <c r="BF144" i="2"/>
  <c r="BF147" i="2"/>
  <c r="BF149" i="2"/>
  <c r="BF151" i="2"/>
  <c r="BF152" i="2"/>
  <c r="BF159" i="2"/>
  <c r="BF160" i="2"/>
  <c r="BF164" i="2"/>
  <c r="BF165" i="2"/>
  <c r="BF167" i="2"/>
  <c r="BF187" i="2"/>
  <c r="BF189" i="2"/>
  <c r="BF192" i="2"/>
  <c r="BF194" i="2"/>
  <c r="BF195" i="2"/>
  <c r="BF203" i="2"/>
  <c r="BF206" i="2"/>
  <c r="BF207" i="2"/>
  <c r="BF214" i="2"/>
  <c r="BF216" i="2"/>
  <c r="BF219" i="2"/>
  <c r="BF220" i="2"/>
  <c r="BF225" i="2"/>
  <c r="BF226" i="2"/>
  <c r="BF243" i="2"/>
  <c r="BF252" i="2"/>
  <c r="BF259" i="2"/>
  <c r="BF264" i="2"/>
  <c r="BF268" i="2"/>
  <c r="BF272" i="2"/>
  <c r="BF282" i="2"/>
  <c r="BF284" i="2"/>
  <c r="BF286" i="2"/>
  <c r="BF288" i="2"/>
  <c r="BF289" i="2"/>
  <c r="BF295" i="2"/>
  <c r="BF296" i="2"/>
  <c r="BF298" i="2"/>
  <c r="BF301" i="2"/>
  <c r="BF302" i="2"/>
  <c r="BF303" i="2"/>
  <c r="BF306" i="2"/>
  <c r="BF307" i="2"/>
  <c r="BF311" i="2"/>
  <c r="BF313" i="2"/>
  <c r="BF316" i="2"/>
  <c r="BF317" i="2"/>
  <c r="BF318" i="2"/>
  <c r="BF319" i="2"/>
  <c r="BF322" i="2"/>
  <c r="BF328" i="2"/>
  <c r="BF329" i="2"/>
  <c r="BF332" i="2"/>
  <c r="BF333" i="2"/>
  <c r="BF338" i="2"/>
  <c r="BF340" i="2"/>
  <c r="BF347" i="2"/>
  <c r="BF348" i="2"/>
  <c r="BF351" i="2"/>
  <c r="BF357" i="2"/>
  <c r="BF359" i="2"/>
  <c r="BF360" i="2"/>
  <c r="BF363" i="2"/>
  <c r="BF365" i="2"/>
  <c r="BF366" i="2"/>
  <c r="BF370" i="2"/>
  <c r="BF372" i="2"/>
  <c r="BF373" i="2"/>
  <c r="BF375" i="2"/>
  <c r="BF376" i="2"/>
  <c r="BF381" i="2"/>
  <c r="BF382" i="2"/>
  <c r="BF383" i="2"/>
  <c r="BF384" i="2"/>
  <c r="BF386" i="2"/>
  <c r="BF389" i="2"/>
  <c r="BF401" i="2"/>
  <c r="BF402" i="2"/>
  <c r="BF403" i="2"/>
  <c r="BF405" i="2"/>
  <c r="BF406" i="2"/>
  <c r="BF407" i="2"/>
  <c r="BF408" i="2"/>
  <c r="BF409" i="2"/>
  <c r="BF410" i="2"/>
  <c r="BF413" i="2"/>
  <c r="BF414" i="2"/>
  <c r="BF422" i="2"/>
  <c r="BF432" i="2"/>
  <c r="BF438" i="2"/>
  <c r="BF440" i="2"/>
  <c r="BF452" i="2"/>
  <c r="BF459" i="2"/>
  <c r="BF461" i="2"/>
  <c r="BF465" i="2"/>
  <c r="BF467" i="2"/>
  <c r="BF471" i="2"/>
  <c r="BF473" i="2"/>
  <c r="BF477" i="2"/>
  <c r="BF478" i="2"/>
  <c r="BF479" i="2"/>
  <c r="BF481" i="2"/>
  <c r="BF489" i="2"/>
  <c r="BF499" i="2"/>
  <c r="BF500" i="2"/>
  <c r="BF502" i="2"/>
  <c r="BF503" i="2"/>
  <c r="BF507" i="2"/>
  <c r="BF509" i="2"/>
  <c r="BF512" i="2"/>
  <c r="BF514" i="2"/>
  <c r="BF518" i="2"/>
  <c r="BF519" i="2"/>
  <c r="BF521" i="2"/>
  <c r="BF522" i="2"/>
  <c r="J87" i="2"/>
  <c r="BF154" i="2"/>
  <c r="BF156" i="2"/>
  <c r="BF161" i="2"/>
  <c r="BF163" i="2"/>
  <c r="BF166" i="2"/>
  <c r="BF188" i="2"/>
  <c r="BF190" i="2"/>
  <c r="BF196" i="2"/>
  <c r="BF204" i="2"/>
  <c r="BF208" i="2"/>
  <c r="BF210" i="2"/>
  <c r="BF217" i="2"/>
  <c r="BF227" i="2"/>
  <c r="BF228" i="2"/>
  <c r="BF230" i="2"/>
  <c r="BF254" i="2"/>
  <c r="BF256" i="2"/>
  <c r="BF258" i="2"/>
  <c r="BF260" i="2"/>
  <c r="BF269" i="2"/>
  <c r="BF271" i="2"/>
  <c r="BF274" i="2"/>
  <c r="BF277" i="2"/>
  <c r="BF291" i="2"/>
  <c r="BF293" i="2"/>
  <c r="BF294" i="2"/>
  <c r="BF299" i="2"/>
  <c r="BF300" i="2"/>
  <c r="BF305" i="2"/>
  <c r="BF308" i="2"/>
  <c r="BF309" i="2"/>
  <c r="BF310" i="2"/>
  <c r="BF312" i="2"/>
  <c r="BF314" i="2"/>
  <c r="BF315" i="2"/>
  <c r="BF321" i="2"/>
  <c r="BF323" i="2"/>
  <c r="BF324" i="2"/>
  <c r="BF325" i="2"/>
  <c r="BF326" i="2"/>
  <c r="BF327" i="2"/>
  <c r="BF331" i="2"/>
  <c r="BF334" i="2"/>
  <c r="BF344" i="2"/>
  <c r="BF346" i="2"/>
  <c r="BF352" i="2"/>
  <c r="BF354" i="2"/>
  <c r="BF362" i="2"/>
  <c r="BF367" i="2"/>
  <c r="BF368" i="2"/>
  <c r="BF369" i="2"/>
  <c r="BF374" i="2"/>
  <c r="BF378" i="2"/>
  <c r="BF380" i="2"/>
  <c r="BF391" i="2"/>
  <c r="BF400" i="2"/>
  <c r="BF404" i="2"/>
  <c r="BF411" i="2"/>
  <c r="BF412" i="2"/>
  <c r="BF415" i="2"/>
  <c r="BF417" i="2"/>
  <c r="BF418" i="2"/>
  <c r="BF419" i="2"/>
  <c r="BF420" i="2"/>
  <c r="BF434" i="2"/>
  <c r="BF442" i="2"/>
  <c r="BF450" i="2"/>
  <c r="BF453" i="2"/>
  <c r="BF469" i="2"/>
  <c r="BF476" i="2"/>
  <c r="BF480" i="2"/>
  <c r="BF506" i="2"/>
  <c r="BF508" i="2"/>
  <c r="BF510" i="2"/>
  <c r="BF511" i="2"/>
  <c r="BF513" i="2"/>
  <c r="BF515" i="2"/>
  <c r="BF516" i="2"/>
  <c r="BF517" i="2"/>
  <c r="F34" i="2"/>
  <c r="BC95" i="1" s="1"/>
  <c r="BC94" i="1" s="1"/>
  <c r="W32" i="1" s="1"/>
  <c r="F33" i="2"/>
  <c r="BB95" i="1"/>
  <c r="BB94" i="1" s="1"/>
  <c r="AX94" i="1" s="1"/>
  <c r="J31" i="2"/>
  <c r="AV95" i="1" s="1"/>
  <c r="F31" i="2"/>
  <c r="AZ95" i="1" s="1"/>
  <c r="AZ94" i="1" s="1"/>
  <c r="AV94" i="1" s="1"/>
  <c r="AK29" i="1" s="1"/>
  <c r="F35" i="2"/>
  <c r="BD95" i="1"/>
  <c r="BD94" i="1" s="1"/>
  <c r="W33" i="1" s="1"/>
  <c r="T275" i="2" l="1"/>
  <c r="BK140" i="2"/>
  <c r="R275" i="2"/>
  <c r="T140" i="2"/>
  <c r="T139" i="2"/>
  <c r="P275" i="2"/>
  <c r="P139" i="2" s="1"/>
  <c r="AU95" i="1" s="1"/>
  <c r="AU94" i="1" s="1"/>
  <c r="BK275" i="2"/>
  <c r="J275" i="2"/>
  <c r="J101" i="2"/>
  <c r="R140" i="2"/>
  <c r="R139" i="2"/>
  <c r="J141" i="2"/>
  <c r="J96" i="2"/>
  <c r="J276" i="2"/>
  <c r="J102" i="2" s="1"/>
  <c r="BK504" i="2"/>
  <c r="J504" i="2"/>
  <c r="J119" i="2"/>
  <c r="W31" i="1"/>
  <c r="W29" i="1"/>
  <c r="F32" i="2"/>
  <c r="BA95" i="1" s="1"/>
  <c r="BA94" i="1" s="1"/>
  <c r="W30" i="1" s="1"/>
  <c r="AY94" i="1"/>
  <c r="J32" i="2"/>
  <c r="AW95" i="1" s="1"/>
  <c r="AT95" i="1" s="1"/>
  <c r="BK139" i="2" l="1"/>
  <c r="J139" i="2"/>
  <c r="J94" i="2"/>
  <c r="J140" i="2"/>
  <c r="J95" i="2"/>
  <c r="AW94" i="1"/>
  <c r="AK30" i="1"/>
  <c r="J28" i="2" l="1"/>
  <c r="AG95" i="1"/>
  <c r="AG94" i="1"/>
  <c r="AK26" i="1" s="1"/>
  <c r="AK35" i="1" s="1"/>
  <c r="AT94" i="1"/>
  <c r="J37" i="2" l="1"/>
  <c r="AN94" i="1"/>
  <c r="AN95" i="1"/>
</calcChain>
</file>

<file path=xl/sharedStrings.xml><?xml version="1.0" encoding="utf-8"?>
<sst xmlns="http://schemas.openxmlformats.org/spreadsheetml/2006/main" count="4634" uniqueCount="1083">
  <si>
    <t>Export Komplet</t>
  </si>
  <si>
    <t/>
  </si>
  <si>
    <t>2.0</t>
  </si>
  <si>
    <t>False</t>
  </si>
  <si>
    <t>{1e670926-6e89-4f8e-8239-c191033087e2}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</si>
  <si>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</si>
  <si>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</si>
  <si>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</si>
  <si>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</si>
  <si>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</si>
  <si>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</si>
  <si>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</si>
  <si>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</si>
  <si>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250322RE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</si>
  <si>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</si>
  <si>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</si>
  <si>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Lesovňa</t>
  </si>
  <si>
    <t>JKSO:</t>
  </si>
  <si>
    <t>KS:</t>
  </si>
  <si>
    <t>Miesto:</t>
  </si>
  <si>
    <t>Záhrady, č.p. 3517/3, s.č. 318</t>
  </si>
  <si>
    <t>Dátum:</t>
  </si>
  <si>
    <t>25. 3. 2022</t>
  </si>
  <si>
    <t>Objednávateľ:</t>
  </si>
  <si>
    <t>IČO:</t>
  </si>
  <si>
    <t>Slovenská republika</t>
  </si>
  <si>
    <t>IČ DPH:</t>
  </si>
  <si>
    <t>Zhotoviteľ:</t>
  </si>
  <si>
    <t>Vyplň údaj</t>
  </si>
  <si>
    <t>Projektant:</t>
  </si>
  <si>
    <t>Regina Štefkovičová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</si>
  <si>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</si>
  <si>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</si>
  <si>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</si>
  <si>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</si>
  <si>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</si>
  <si>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</si>
  <si>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</si>
  <si>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</si>
  <si>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</si>
  <si>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</si>
  <si>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</si>
  <si>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</si>
  <si>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</si>
  <si>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</si>
  <si>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</si>
  <si>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</si>
  <si>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</si>
  <si>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</si>
  <si>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</si>
  <si>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</si>
  <si>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</si>
  <si>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</si>
  <si>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</si>
  <si>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</si>
  <si>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</si>
  <si>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</si>
  <si>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</si>
  <si>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</si>
  <si>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</si>
  <si>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</si>
  <si>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</si>
  <si>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</si>
  <si>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</si>
  <si>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</si>
  <si>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</si>
  <si>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</si>
  <si>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</si>
  <si>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</si>
  <si>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</si>
  <si>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</si>
  <si>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</si>
  <si>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</si>
  <si>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</si>
  <si>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</si>
  <si>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</si>
  <si>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</si>
  <si>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</si>
  <si>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</si>
  <si>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</si>
  <si>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</si>
  <si>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</si>
  <si>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</si>
  <si>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</si>
  <si>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</si>
  <si>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</si>
  <si>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</si>
  <si>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</si>
  <si>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</si>
  <si>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</si>
  <si>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</si>
  <si>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</si>
  <si>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</si>
  <si>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</si>
  <si>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</si>
  <si>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</si>
  <si>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</si>
  <si>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</si>
  <si>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</si>
  <si>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731 - Ústredné kúrenie 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</si>
  <si>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</si>
  <si>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</si>
  <si>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</si>
  <si>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</si>
  <si>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</si>
  <si>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</si>
  <si>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</si>
  <si>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</si>
  <si>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</si>
  <si>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</si>
  <si>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</si>
  <si>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    791 - Zariadenia kuchýň</t>
  </si>
  <si>
    <t>M - Práce a dodávky M</t>
  </si>
  <si>
    <t xml:space="preserve">    21-M - Elektromontáže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</si>
  <si>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</si>
  <si>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</si>
  <si>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</si>
  <si>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</si>
  <si>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</si>
  <si>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</si>
  <si>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</si>
  <si>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</si>
  <si>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</si>
  <si>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</si>
  <si>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</si>
  <si>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</si>
  <si>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</si>
  <si>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</si>
  <si>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</si>
  <si>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</si>
  <si>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</si>
  <si>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</si>
  <si>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</si>
  <si>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340239267</t>
  </si>
  <si>
    <t>Zamurovanie otvorov plochy nad 1 do 4 m2 tvárnicami PORFIX hr.do  25 cm</t>
  </si>
  <si>
    <t>m2</t>
  </si>
  <si>
    <t>4</t>
  </si>
  <si>
    <t>2</t>
  </si>
  <si>
    <t>887707239</t>
  </si>
  <si>
    <t>VV</t>
  </si>
  <si>
    <t>0,8*2,0*2</t>
  </si>
  <si>
    <t>340239269</t>
  </si>
  <si>
    <t>Zamurovanie otvorov plochy nad 1 do 4 m2 tvárnicami PORFIX hr. 45 cm</t>
  </si>
  <si>
    <t>653982650</t>
  </si>
  <si>
    <t>0,8*2,0</t>
  </si>
  <si>
    <t>Vodorovné konštrukcie</t>
  </si>
  <si>
    <t>417321414.S</t>
  </si>
  <si>
    <t>Betón stužujúcich pásov a vencov železový tr. C 20/25</t>
  </si>
  <si>
    <t>m3</t>
  </si>
  <si>
    <t>-389110573</t>
  </si>
  <si>
    <t>(9,65+10,2)*2*0,45*0,2</t>
  </si>
  <si>
    <t>417351115.S</t>
  </si>
  <si>
    <t>Debnenie bočníc stužujúcich pásov a vencov vrátane vzpier zhotovenie</t>
  </si>
  <si>
    <t>-911613621</t>
  </si>
  <si>
    <t>(9,65+10,2)*2*0,2*2</t>
  </si>
  <si>
    <t>5</t>
  </si>
  <si>
    <t>417351116.S</t>
  </si>
  <si>
    <t>Debnenie bočníc stužujúcich pásov a vencov vrátane vzpier odstránenie</t>
  </si>
  <si>
    <t>472578559</t>
  </si>
  <si>
    <t>6</t>
  </si>
  <si>
    <t>417361821.S</t>
  </si>
  <si>
    <t>Výstuž stužujúcich pásov a vencov z betonárskej ocele B500 (10505)</t>
  </si>
  <si>
    <t>t</t>
  </si>
  <si>
    <t>-1138148260</t>
  </si>
  <si>
    <t>3,573*0,1</t>
  </si>
  <si>
    <t>7</t>
  </si>
  <si>
    <t>417391151.S</t>
  </si>
  <si>
    <t>Montáž obkladu betónových konštrukcií vykonaný súčasne s betónovaním extrudovaným polystyrénom</t>
  </si>
  <si>
    <t>-807748131</t>
  </si>
  <si>
    <t>(9,65+10,2)*2*0,2</t>
  </si>
  <si>
    <t>8</t>
  </si>
  <si>
    <t>M</t>
  </si>
  <si>
    <t>283750000700.S</t>
  </si>
  <si>
    <t>Doska XPS hr. 50 mm</t>
  </si>
  <si>
    <t>-24261885</t>
  </si>
  <si>
    <t>7,94*1,05 'Prepočítané koeficientom množstva</t>
  </si>
  <si>
    <t>Úpravy povrchov, podlahy, osadenie</t>
  </si>
  <si>
    <t>9</t>
  </si>
  <si>
    <t>611460124.S</t>
  </si>
  <si>
    <t>Príprava vnútorného podkladu stropov penetráciou pod omietky a nátery</t>
  </si>
  <si>
    <t>-1097566766</t>
  </si>
  <si>
    <t>10</t>
  </si>
  <si>
    <t>611460384.S</t>
  </si>
  <si>
    <t>Vnútorná omietka stropov vápennocementová štuková (jemná), hr. 4 mm</t>
  </si>
  <si>
    <t>246873306</t>
  </si>
  <si>
    <t>11</t>
  </si>
  <si>
    <t>611481119.S</t>
  </si>
  <si>
    <t>Potiahnutie vnútorných stropov sklotextílnou mriežkou s celoplošným prilepením</t>
  </si>
  <si>
    <t>1597047579</t>
  </si>
  <si>
    <t>16,78+17,42+6,19+6,17+12,11+2,6+2,94+10,95+2,61</t>
  </si>
  <si>
    <t>12</t>
  </si>
  <si>
    <t>612460122.S</t>
  </si>
  <si>
    <t xml:space="preserve">Príprava vnútorného podkladu stien penetráciou hĺbkovou </t>
  </si>
  <si>
    <t>-1212659420</t>
  </si>
  <si>
    <t>13</t>
  </si>
  <si>
    <t>612460231.S</t>
  </si>
  <si>
    <t>Vnútorná omietka stien cementová hrubá, hr. 10 mm (pod obklad)</t>
  </si>
  <si>
    <t>129215176</t>
  </si>
  <si>
    <t>14</t>
  </si>
  <si>
    <t>612460384.S</t>
  </si>
  <si>
    <t>Vnútorná omietka stien vápennocementová štuková (jemná), hr. 4 mm</t>
  </si>
  <si>
    <t>106990988</t>
  </si>
  <si>
    <t>15</t>
  </si>
  <si>
    <t>612481011.S</t>
  </si>
  <si>
    <t xml:space="preserve">Omietková lišta (omietnik) </t>
  </si>
  <si>
    <t>m</t>
  </si>
  <si>
    <t>2009805982</t>
  </si>
  <si>
    <t>16</t>
  </si>
  <si>
    <t>612481119.S</t>
  </si>
  <si>
    <t>Potiahnutie vnútorných stien sklotextílnou mriežkou s celoplošným prilepením</t>
  </si>
  <si>
    <t>-1265195956</t>
  </si>
  <si>
    <t>(4,25+3,95)*2*2,8</t>
  </si>
  <si>
    <t>(4,1+4,25)*2*2,8</t>
  </si>
  <si>
    <t>(4,25+2,85)*2*2,8</t>
  </si>
  <si>
    <t>(1,2+2,17)*2*2,8</t>
  </si>
  <si>
    <t>(4,1+3,55)*2*2,8</t>
  </si>
  <si>
    <t>(4,1+2,125+1,79+1,075+2,43+1,05)*2*2,8</t>
  </si>
  <si>
    <t>(2,95+2,17)*2*2,8</t>
  </si>
  <si>
    <t>(2,75+0,95)*2*2,8</t>
  </si>
  <si>
    <t>(1,79+1,645)*2*2,8</t>
  </si>
  <si>
    <t>-(2,0*1,45*2+1,5*1,45*3+0,6*0,85*3+0,6*1,0+0,8*0,4+0,9*2,0)</t>
  </si>
  <si>
    <t>-(0,8*2,0*14+0,6*2,0)</t>
  </si>
  <si>
    <t>Medzisúčet</t>
  </si>
  <si>
    <t>(4,3+4,64)*2*2,5</t>
  </si>
  <si>
    <t>(5,43+2,15)*2*2,5</t>
  </si>
  <si>
    <t>-(1,5*1,5*2)</t>
  </si>
  <si>
    <t>-(0,8*2,0*5+0,6*2,0)</t>
  </si>
  <si>
    <t>Súčet</t>
  </si>
  <si>
    <t>17</t>
  </si>
  <si>
    <t>617421411</t>
  </si>
  <si>
    <t>Vyspravenie zamurovaných otvorov stierkou</t>
  </si>
  <si>
    <t>-572194532</t>
  </si>
  <si>
    <t>18</t>
  </si>
  <si>
    <t>621460124.S</t>
  </si>
  <si>
    <t>Príprava vonkajšieho podkladu podhľadov penetráciou pod omietky a nátery</t>
  </si>
  <si>
    <t>-1308778780</t>
  </si>
  <si>
    <t>19</t>
  </si>
  <si>
    <t>621462221</t>
  </si>
  <si>
    <t>Vonkajšia omietka podhľadov tenkovrstvová škrabaná, hr. 1,5 mm</t>
  </si>
  <si>
    <t>-1373965394</t>
  </si>
  <si>
    <t>622460124.S</t>
  </si>
  <si>
    <t>Príprava vonkajšieho podkladu stien penetráciou pod omietky a nátery</t>
  </si>
  <si>
    <t>-1147504671</t>
  </si>
  <si>
    <t>198,751+28,126</t>
  </si>
  <si>
    <t>21</t>
  </si>
  <si>
    <t>622464221</t>
  </si>
  <si>
    <t>Vonkajšia omietka stien tenkovrstvová škrabaná, hr. 1,5 mm</t>
  </si>
  <si>
    <t>1703737896</t>
  </si>
  <si>
    <t>188,271+52,4*0,2</t>
  </si>
  <si>
    <t>22</t>
  </si>
  <si>
    <t>622465112</t>
  </si>
  <si>
    <t>Vonkajšia omietka stien mramorové zrná, weber.pas marmolit, strednozrnná</t>
  </si>
  <si>
    <t>894480734</t>
  </si>
  <si>
    <t>23</t>
  </si>
  <si>
    <t>625250111.S</t>
  </si>
  <si>
    <t>Príplatok za zhotovenie vodorovnej podhľadovej konštrukcie z kontaktného zatepľovacieho systému z EPS hr. do 190 mm</t>
  </si>
  <si>
    <t>1104663120</t>
  </si>
  <si>
    <t>24</t>
  </si>
  <si>
    <t>625250218.S</t>
  </si>
  <si>
    <t>Kontaktný zatepľovací systém z bieleho EPS hr. 200 mm, skrutkovacie kotvy</t>
  </si>
  <si>
    <t>-380167700</t>
  </si>
  <si>
    <t>(10,05+10,6)*2*3,6</t>
  </si>
  <si>
    <t>2,55*2,0*2</t>
  </si>
  <si>
    <t>10,6*4,86/2*2</t>
  </si>
  <si>
    <t>-(2,0*1,45*2+1,5*1,45*5+0,6*0,85*3+0,8*0,4+1,0*0,6+0,6*2,0+0,9*2,0)</t>
  </si>
  <si>
    <t>25</t>
  </si>
  <si>
    <t>625250331.S</t>
  </si>
  <si>
    <t>Kontaktný zatepľovací systém z  EPS hr. 40 mm, skrutkovacie kotvy</t>
  </si>
  <si>
    <t>863535228</t>
  </si>
  <si>
    <t>26</t>
  </si>
  <si>
    <t>625250545.S</t>
  </si>
  <si>
    <t>Kontaktný zatepľovací systém soklovej alebo vodou namáhanej časti hr. 70 mm, skrutkovacie kotvy</t>
  </si>
  <si>
    <t>592037486</t>
  </si>
  <si>
    <t>(9,75+10,34)*2*0,7</t>
  </si>
  <si>
    <t>27</t>
  </si>
  <si>
    <t>632452217.S</t>
  </si>
  <si>
    <t>Cementový poter, pevnosti v tlaku 20 MPa, hr. 40 mm</t>
  </si>
  <si>
    <t>990875909</t>
  </si>
  <si>
    <t>28</t>
  </si>
  <si>
    <t>642942111.S</t>
  </si>
  <si>
    <t>Osadenie oceľovej dverovej zárubne alebo rámu, plochy otvoru do 2,5 m2</t>
  </si>
  <si>
    <t>ks</t>
  </si>
  <si>
    <t>666704488</t>
  </si>
  <si>
    <t>29</t>
  </si>
  <si>
    <t>553310007700</t>
  </si>
  <si>
    <t xml:space="preserve">Zárubňa oceľová CgU šxvxhr 900x1970x100 mm </t>
  </si>
  <si>
    <t>1414603597</t>
  </si>
  <si>
    <t>Ostatné konštrukcie a práce-búranie</t>
  </si>
  <si>
    <t>30</t>
  </si>
  <si>
    <t>941941041.S</t>
  </si>
  <si>
    <t>Montáž lešenia ľahkého pracovného radového s podlahami šírky nad 1,00 do 1,20 m, výšky do 10 m</t>
  </si>
  <si>
    <t>801250849</t>
  </si>
  <si>
    <t>(12,45+13,0)*2*4,3</t>
  </si>
  <si>
    <t>13,0*4*2</t>
  </si>
  <si>
    <t>31</t>
  </si>
  <si>
    <t>941941291.S</t>
  </si>
  <si>
    <t>Príplatok za prvý a každý ďalší i začatý mesiac použitia lešenia ľahkého pracovného radového s podlahami šírky nad 1,00 do 1,20 m, výšky do 10 m</t>
  </si>
  <si>
    <t>-1421248173</t>
  </si>
  <si>
    <t>322,87*2 'Prepočítané koeficientom množstva</t>
  </si>
  <si>
    <t>32</t>
  </si>
  <si>
    <t>941941841.S</t>
  </si>
  <si>
    <t>Demontáž lešenia ľahkého pracovného radového s podlahami šírky nad 1,00 do 1,20 m, výšky do 10 m</t>
  </si>
  <si>
    <t>1720209501</t>
  </si>
  <si>
    <t>33</t>
  </si>
  <si>
    <t>941955002.S</t>
  </si>
  <si>
    <t>Lešenie ľahké pracovné pomocné s výškou lešeňovej podlahy nad 1,20 do 1,90 m</t>
  </si>
  <si>
    <t>-1801710886</t>
  </si>
  <si>
    <t>(8,75+3,17+2,15)*1,0</t>
  </si>
  <si>
    <t>34</t>
  </si>
  <si>
    <t>941955003.S</t>
  </si>
  <si>
    <t>Lešenie ľahké pracovné pomocné s výškou lešeňovej podlahy nad 1,90 do 2,50 m</t>
  </si>
  <si>
    <t>-1180784668</t>
  </si>
  <si>
    <t>35</t>
  </si>
  <si>
    <t>952901111.S</t>
  </si>
  <si>
    <t>Vyčistenie budov pri výške podlaží do 4 m</t>
  </si>
  <si>
    <t>-284090860</t>
  </si>
  <si>
    <t>11,9+6,9+11,48</t>
  </si>
  <si>
    <t>19,95*2+11,67</t>
  </si>
  <si>
    <t>36</t>
  </si>
  <si>
    <t>952901411.S</t>
  </si>
  <si>
    <t>Vyčistenie priestorov  po maľbách</t>
  </si>
  <si>
    <t>-835016893</t>
  </si>
  <si>
    <t>37</t>
  </si>
  <si>
    <t>953842150</t>
  </si>
  <si>
    <t>Vyvložkovanie existujúceho komínového telesa výšky 10 m ohybnými nerezovými vložkami DN 180mm</t>
  </si>
  <si>
    <t>1789729869</t>
  </si>
  <si>
    <t>38</t>
  </si>
  <si>
    <t>9539412pc</t>
  </si>
  <si>
    <t>Zhotovenie odbočky T- kus 150x150</t>
  </si>
  <si>
    <t>-1930522264</t>
  </si>
  <si>
    <t>39</t>
  </si>
  <si>
    <t>953947815</t>
  </si>
  <si>
    <t>Hliníková soklová lišta 200 mm</t>
  </si>
  <si>
    <t>-949252426</t>
  </si>
  <si>
    <t>(10,05+10,6)*2</t>
  </si>
  <si>
    <t>40</t>
  </si>
  <si>
    <t>953995113</t>
  </si>
  <si>
    <t>Rohová lišta z PVC</t>
  </si>
  <si>
    <t>363762936</t>
  </si>
  <si>
    <t>(1,45*2+2,0)*2</t>
  </si>
  <si>
    <t>(1,45*2+1,5)*5</t>
  </si>
  <si>
    <t>(0,85*2+0,6)*3</t>
  </si>
  <si>
    <t>(1,0*2+0,6)</t>
  </si>
  <si>
    <t>(0,4*2+0,8)</t>
  </si>
  <si>
    <t>(2,0*2+0,9)</t>
  </si>
  <si>
    <t>(2,0*2+0,6)</t>
  </si>
  <si>
    <t>3,6*4</t>
  </si>
  <si>
    <t>(11,4+10,36)*2</t>
  </si>
  <si>
    <t>1,85*2</t>
  </si>
  <si>
    <t>41</t>
  </si>
  <si>
    <t>953996121</t>
  </si>
  <si>
    <t>PCI okenný APU profil s integrovanou tkaninou</t>
  </si>
  <si>
    <t>-240950231</t>
  </si>
  <si>
    <t>(2,0+1,45)*2*2</t>
  </si>
  <si>
    <t>(1,5+1,45)*2*5</t>
  </si>
  <si>
    <t>(0,6+0,85)*2*3</t>
  </si>
  <si>
    <t>(0,9+2,0)*2</t>
  </si>
  <si>
    <t>(0,6+2,0)*2</t>
  </si>
  <si>
    <t>(0,8+0,4)*2</t>
  </si>
  <si>
    <t>(0,6+1,0)*2</t>
  </si>
  <si>
    <t>42</t>
  </si>
  <si>
    <t>962031132.S</t>
  </si>
  <si>
    <t>Búranie priečok alebo vybúranie otvorov plochy nad 4 m2 z tehál pálených, plných alebo dutých hr. do 150 mm,  -0,19600t</t>
  </si>
  <si>
    <t>-292384361</t>
  </si>
  <si>
    <t>2,17*3,0</t>
  </si>
  <si>
    <t>43</t>
  </si>
  <si>
    <t>962081141.S</t>
  </si>
  <si>
    <t>Búranie muriva priečok zo sklenených tvárnic, hr. do 150 mm,  -0,08200t</t>
  </si>
  <si>
    <t>1329660708</t>
  </si>
  <si>
    <t>0,6*1,0+0,6*0,8+0,8*0,4</t>
  </si>
  <si>
    <t>44</t>
  </si>
  <si>
    <t>965081812pc</t>
  </si>
  <si>
    <t>Búranie dlažieb a poteru (kúpelňa)</t>
  </si>
  <si>
    <t>-466239975</t>
  </si>
  <si>
    <t>3,69+1,12</t>
  </si>
  <si>
    <t>45</t>
  </si>
  <si>
    <t>968061115.S</t>
  </si>
  <si>
    <t>Demontáž okien drevených s rámom, 1 bm obvodu - 0,008t</t>
  </si>
  <si>
    <t>-488031129</t>
  </si>
  <si>
    <t>46</t>
  </si>
  <si>
    <t>968061125.S</t>
  </si>
  <si>
    <t>Demontáž dverí vnútorných</t>
  </si>
  <si>
    <t>-1305338968</t>
  </si>
  <si>
    <t>47</t>
  </si>
  <si>
    <t>968072455.S</t>
  </si>
  <si>
    <t>Vybúranie kovových dverových zárubní plochy do 2 m2,  -0,07600t</t>
  </si>
  <si>
    <t>1869000865</t>
  </si>
  <si>
    <t>1,6*2,0</t>
  </si>
  <si>
    <t>48</t>
  </si>
  <si>
    <t>978059511</t>
  </si>
  <si>
    <t>Odsekanie a odobratie obkladov stien z obkladačiek vnútorných vrátane podkladovej omietky   -0,06800t</t>
  </si>
  <si>
    <t>976505860</t>
  </si>
  <si>
    <t>(1,8+2,17)*2*1,5</t>
  </si>
  <si>
    <t>-0,6*1,5</t>
  </si>
  <si>
    <t>49</t>
  </si>
  <si>
    <t>979081111</t>
  </si>
  <si>
    <t>Odvoz sutiny a vybúraných hmôt na skládku do 1 km</t>
  </si>
  <si>
    <t>-1586910348</t>
  </si>
  <si>
    <t>50</t>
  </si>
  <si>
    <t>979081121</t>
  </si>
  <si>
    <t>Odvoz sutiny a vybúraných hmôt na skládku za každý ďalší 1 km</t>
  </si>
  <si>
    <t>177910762</t>
  </si>
  <si>
    <t>24,302*19 'Prepočítané koeficientom množstva</t>
  </si>
  <si>
    <t>51</t>
  </si>
  <si>
    <t>979089012</t>
  </si>
  <si>
    <t>Poplatok za skladovanie - betón, tehly, dlaždice (17 01) ostatné</t>
  </si>
  <si>
    <t>-1605956491</t>
  </si>
  <si>
    <t>52</t>
  </si>
  <si>
    <t>RS</t>
  </si>
  <si>
    <t>Revízna správa- komín</t>
  </si>
  <si>
    <t>sub</t>
  </si>
  <si>
    <t>-2040495442</t>
  </si>
  <si>
    <t>99</t>
  </si>
  <si>
    <t>Presun hmôt HSV</t>
  </si>
  <si>
    <t>53</t>
  </si>
  <si>
    <t>999281111</t>
  </si>
  <si>
    <t>Presun hmôt pre opravy a údržbu objektov vrátane vonkajších plášťov výšky do 25 m</t>
  </si>
  <si>
    <t>-975152449</t>
  </si>
  <si>
    <t>PSV</t>
  </si>
  <si>
    <t>Práce a dodávky PSV</t>
  </si>
  <si>
    <t>713</t>
  </si>
  <si>
    <t>Izolácie tepelné</t>
  </si>
  <si>
    <t>54</t>
  </si>
  <si>
    <t>713132132.S</t>
  </si>
  <si>
    <t>Montáž tepelnej izolácie stien polystyrénom, celoplošným prilepením</t>
  </si>
  <si>
    <t>1999048303</t>
  </si>
  <si>
    <t>podkrovie od povale</t>
  </si>
  <si>
    <t>8,78*2,6</t>
  </si>
  <si>
    <t>(3,17+2,15)*2,6</t>
  </si>
  <si>
    <t>55</t>
  </si>
  <si>
    <t>283720023800.S</t>
  </si>
  <si>
    <t>Doska EPS 70 F hr. 200 mm</t>
  </si>
  <si>
    <t>-1446060736</t>
  </si>
  <si>
    <t>36,66*1,02 'Prepočítané koeficientom množstva</t>
  </si>
  <si>
    <t>56</t>
  </si>
  <si>
    <t>713161510</t>
  </si>
  <si>
    <t>Montáž tepelnej izolácie striech šikmých kladená voľne medzi a pod krokvy hr. nad 10 cm</t>
  </si>
  <si>
    <t>-368165261</t>
  </si>
  <si>
    <t>8,75*(5,0+3,387)</t>
  </si>
  <si>
    <t>57</t>
  </si>
  <si>
    <t>631440004600</t>
  </si>
  <si>
    <t>Doska NOBASIL MPS 200x600x1000 mm, čadičová minerálna izolácia pre šikmé strechy</t>
  </si>
  <si>
    <t>-1039012078</t>
  </si>
  <si>
    <t>73,386*1,02 'Prepočítané koeficientom množstva</t>
  </si>
  <si>
    <t>58</t>
  </si>
  <si>
    <t>713161610</t>
  </si>
  <si>
    <t>Montáž tepelnej izolácie striech šikmých nad krokvy z minerálnej vlny hr. nad 10 cm</t>
  </si>
  <si>
    <t>-658503568</t>
  </si>
  <si>
    <t>59</t>
  </si>
  <si>
    <t>1035450580</t>
  </si>
  <si>
    <t>60</t>
  </si>
  <si>
    <t>998713202</t>
  </si>
  <si>
    <t>Presun hmôt pre izolácie tepelné v objektoch výšky nad 6 m do 12 m</t>
  </si>
  <si>
    <t>%</t>
  </si>
  <si>
    <t>461912221</t>
  </si>
  <si>
    <t>721</t>
  </si>
  <si>
    <t>Zdravotechnika - vnútorná kanalizácia</t>
  </si>
  <si>
    <t>61</t>
  </si>
  <si>
    <t>721171109.S</t>
  </si>
  <si>
    <t>Potrubie z PVC - U odpadové ležaté hrdlové D 110x2,2 mm</t>
  </si>
  <si>
    <t>-784209594</t>
  </si>
  <si>
    <t>62</t>
  </si>
  <si>
    <t>721171808.S</t>
  </si>
  <si>
    <t>Demontáž potrubia z novodurových rúr kanaliz. zo stien</t>
  </si>
  <si>
    <t>-221119369</t>
  </si>
  <si>
    <t>63</t>
  </si>
  <si>
    <t>721194109.S</t>
  </si>
  <si>
    <t xml:space="preserve">Zriadenie prípojky na potrubí vyvedenie a upevnenie odpadových výpustiek </t>
  </si>
  <si>
    <t>1484358285</t>
  </si>
  <si>
    <t>64</t>
  </si>
  <si>
    <t>998721202.S</t>
  </si>
  <si>
    <t>Presun hmôt pre vnútornú kanalizáciu v objektoch výšky nad 6 do 12 m</t>
  </si>
  <si>
    <t>-1206687544</t>
  </si>
  <si>
    <t>722</t>
  </si>
  <si>
    <t>Zdravotechnika - vnútorný vodovod</t>
  </si>
  <si>
    <t>65</t>
  </si>
  <si>
    <t>722130801.S1</t>
  </si>
  <si>
    <t>Vybúranie vodovodného potrubia zo stien</t>
  </si>
  <si>
    <t>1859880553</t>
  </si>
  <si>
    <t>66</t>
  </si>
  <si>
    <t>722171114</t>
  </si>
  <si>
    <t>Potrubie plasthliníkové  26x3 mm v kotúčoch</t>
  </si>
  <si>
    <t>-1388294413</t>
  </si>
  <si>
    <t>67</t>
  </si>
  <si>
    <t>722181113.S</t>
  </si>
  <si>
    <t xml:space="preserve">Izolácia potrubia - D+M </t>
  </si>
  <si>
    <t>-39475020</t>
  </si>
  <si>
    <t>68</t>
  </si>
  <si>
    <t>722190402.S</t>
  </si>
  <si>
    <t>Vyvedenie a upevnenie výpustky DN 20</t>
  </si>
  <si>
    <t>176310751</t>
  </si>
  <si>
    <t>69</t>
  </si>
  <si>
    <t>72290</t>
  </si>
  <si>
    <t>Montážne práce voda, kanalizácia</t>
  </si>
  <si>
    <t>hod</t>
  </si>
  <si>
    <t>-962691248</t>
  </si>
  <si>
    <t>70</t>
  </si>
  <si>
    <t>998722202.S</t>
  </si>
  <si>
    <t>Presun hmôt pre vnútorný vodovod v objektoch výšky nad 6 do 12 m</t>
  </si>
  <si>
    <t>-104916857</t>
  </si>
  <si>
    <t>725</t>
  </si>
  <si>
    <t>Zdravotechnika - zariaďovacie predmety</t>
  </si>
  <si>
    <t>71</t>
  </si>
  <si>
    <t>642340000600.S1</t>
  </si>
  <si>
    <t>WC kombi</t>
  </si>
  <si>
    <t>265108569</t>
  </si>
  <si>
    <t>72</t>
  </si>
  <si>
    <t>642130000700.S1</t>
  </si>
  <si>
    <t>Umývadlo so  skrinkou</t>
  </si>
  <si>
    <t>1233860673</t>
  </si>
  <si>
    <t>73</t>
  </si>
  <si>
    <t>552230000800.S1</t>
  </si>
  <si>
    <t>Kút sprchový štvorcový, 900x900 mm, s vaničkou</t>
  </si>
  <si>
    <t>-1610038896</t>
  </si>
  <si>
    <t>74</t>
  </si>
  <si>
    <t>552310000700.S1</t>
  </si>
  <si>
    <t xml:space="preserve">Kuchynský drez nerezový </t>
  </si>
  <si>
    <t>785215217</t>
  </si>
  <si>
    <t>75</t>
  </si>
  <si>
    <t>5411100001pc</t>
  </si>
  <si>
    <t>Sporák elektrický  s rúrou turbo</t>
  </si>
  <si>
    <t>1694740083</t>
  </si>
  <si>
    <t>76</t>
  </si>
  <si>
    <t>551110021100.S1</t>
  </si>
  <si>
    <t xml:space="preserve">Pračkový ventil 3/4" </t>
  </si>
  <si>
    <t>371111890</t>
  </si>
  <si>
    <t>77</t>
  </si>
  <si>
    <t>551410000500.S1</t>
  </si>
  <si>
    <t xml:space="preserve">Ventil rohový </t>
  </si>
  <si>
    <t>-1733126774</t>
  </si>
  <si>
    <t>78</t>
  </si>
  <si>
    <t>551450003802.S1</t>
  </si>
  <si>
    <t>Batéria umývadlová stojanková páková</t>
  </si>
  <si>
    <t>1438772346</t>
  </si>
  <si>
    <t>79</t>
  </si>
  <si>
    <t>551450003800.S1</t>
  </si>
  <si>
    <t>Batéria kuchynská stojanková páková</t>
  </si>
  <si>
    <t>2027123304</t>
  </si>
  <si>
    <t>80</t>
  </si>
  <si>
    <t>551450003000.S1</t>
  </si>
  <si>
    <t>Batéria sprchová- set</t>
  </si>
  <si>
    <t>-55040281</t>
  </si>
  <si>
    <t>81</t>
  </si>
  <si>
    <t>429730000100.S1</t>
  </si>
  <si>
    <t>Odsávač pár- digestor</t>
  </si>
  <si>
    <t>-1454207893</t>
  </si>
  <si>
    <t>82</t>
  </si>
  <si>
    <t>429730000300.S1</t>
  </si>
  <si>
    <t>Digestor 230 V</t>
  </si>
  <si>
    <t>1887160961</t>
  </si>
  <si>
    <t>83</t>
  </si>
  <si>
    <t>72590</t>
  </si>
  <si>
    <t>Kompletážne práce zariaďovacích predmetov</t>
  </si>
  <si>
    <t>-322283519</t>
  </si>
  <si>
    <t>84</t>
  </si>
  <si>
    <t>72591</t>
  </si>
  <si>
    <t>Ostatné práce</t>
  </si>
  <si>
    <t>kpl</t>
  </si>
  <si>
    <t>466929845</t>
  </si>
  <si>
    <t>85</t>
  </si>
  <si>
    <t>998725202.S</t>
  </si>
  <si>
    <t>Presun hmôt pre zariaďovacie predmety v objektoch výšky nad 6 do 12 m</t>
  </si>
  <si>
    <t>-724774853</t>
  </si>
  <si>
    <t>731</t>
  </si>
  <si>
    <t xml:space="preserve">Ústredné kúrenie </t>
  </si>
  <si>
    <t>86</t>
  </si>
  <si>
    <t>73139181.1</t>
  </si>
  <si>
    <t>Vypustenie systému</t>
  </si>
  <si>
    <t>-27417259</t>
  </si>
  <si>
    <t>87</t>
  </si>
  <si>
    <t>73110083.1</t>
  </si>
  <si>
    <t>Demontáž kotla a ohrievača</t>
  </si>
  <si>
    <t>-1351595488</t>
  </si>
  <si>
    <t>88</t>
  </si>
  <si>
    <t>731HZS</t>
  </si>
  <si>
    <t>Montážne práce ÚK</t>
  </si>
  <si>
    <t>-1526514363</t>
  </si>
  <si>
    <t>89</t>
  </si>
  <si>
    <t>4841200175pc</t>
  </si>
  <si>
    <t>Dodávka kotla 30 kW</t>
  </si>
  <si>
    <t>-45007236</t>
  </si>
  <si>
    <t>90</t>
  </si>
  <si>
    <t>4841200178pc</t>
  </si>
  <si>
    <t>Dodávka ohrievača vody 120 l</t>
  </si>
  <si>
    <t>-1066599838</t>
  </si>
  <si>
    <t>91</t>
  </si>
  <si>
    <t>4261100010pc</t>
  </si>
  <si>
    <t>Dodávka cirkulačného čerpadla</t>
  </si>
  <si>
    <t>-667003917</t>
  </si>
  <si>
    <t>92</t>
  </si>
  <si>
    <t>73400</t>
  </si>
  <si>
    <t>Ostatné  armatúry</t>
  </si>
  <si>
    <t>-1858836955</t>
  </si>
  <si>
    <t>93</t>
  </si>
  <si>
    <t>71300</t>
  </si>
  <si>
    <t>Izolácia rozvodov</t>
  </si>
  <si>
    <t>288360092</t>
  </si>
  <si>
    <t>94</t>
  </si>
  <si>
    <t>HZS- OP</t>
  </si>
  <si>
    <t>2138103263</t>
  </si>
  <si>
    <t>762</t>
  </si>
  <si>
    <t>Konštrukcie tesárske</t>
  </si>
  <si>
    <t>95</t>
  </si>
  <si>
    <t>762311103.S</t>
  </si>
  <si>
    <t>Montáž kotevných želiez, príložiek, pätiek, ťahadiel, s pripojením k drevenej konštrukcii</t>
  </si>
  <si>
    <t>2095969593</t>
  </si>
  <si>
    <t>96</t>
  </si>
  <si>
    <t>311720000900.S</t>
  </si>
  <si>
    <t>Tyč závitová M 16 mm</t>
  </si>
  <si>
    <t>-1306187140</t>
  </si>
  <si>
    <t>97</t>
  </si>
  <si>
    <t>762331813.S1</t>
  </si>
  <si>
    <t>Demontáž viazaných konštrukcií krovov so sklonom do 60°</t>
  </si>
  <si>
    <t>2085919943</t>
  </si>
  <si>
    <t>98</t>
  </si>
  <si>
    <t>762332110.S</t>
  </si>
  <si>
    <t>Montáž viazaných konštrukcií krovov striech z reziva priemernej plochy do 120 cm2</t>
  </si>
  <si>
    <t>1477429437</t>
  </si>
  <si>
    <t>4,0*5</t>
  </si>
  <si>
    <t>5,5*26</t>
  </si>
  <si>
    <t>762332120.S</t>
  </si>
  <si>
    <t>Montáž viazaných konštrukcií krovov striech z reziva priemernej plochy 120 - 224 cm2</t>
  </si>
  <si>
    <t>-50421281</t>
  </si>
  <si>
    <t>8,0*30</t>
  </si>
  <si>
    <t>100</t>
  </si>
  <si>
    <t>762332130.S</t>
  </si>
  <si>
    <t>Montáž viazaných konštrukcií krovov striech z reziva priemernej plochy 224 - 288 cm2</t>
  </si>
  <si>
    <t>-148832894</t>
  </si>
  <si>
    <t>11,7*2+3,1+3,0*4</t>
  </si>
  <si>
    <t>11,7*2+3,1</t>
  </si>
  <si>
    <t>101</t>
  </si>
  <si>
    <t>605420000100.S</t>
  </si>
  <si>
    <t>Rezivo stavebné zo smreku - hranoly hranené</t>
  </si>
  <si>
    <t>1855818122</t>
  </si>
  <si>
    <t>(0,52+0,06+0,63+0,08+3,84+0,19+1,14+0,27)*1,1</t>
  </si>
  <si>
    <t>102</t>
  </si>
  <si>
    <t>762341201.S</t>
  </si>
  <si>
    <t>Montáž latovania jednoduchých striech pre sklon do 60°</t>
  </si>
  <si>
    <t>1808567030</t>
  </si>
  <si>
    <t>103</t>
  </si>
  <si>
    <t>762341252.S</t>
  </si>
  <si>
    <t>Montáž kontralát pre sklon od 22° do 35°</t>
  </si>
  <si>
    <t>-1290710477</t>
  </si>
  <si>
    <t>104</t>
  </si>
  <si>
    <t>605430000200.S</t>
  </si>
  <si>
    <t>Rezivo stavebné zo smreku - strešné laty impregnované hr. 40 mm, š. 50 mm</t>
  </si>
  <si>
    <t>-2112801495</t>
  </si>
  <si>
    <t>(0,52+0,7)*1,08</t>
  </si>
  <si>
    <t>1,318*1,08 'Prepočítané koeficientom množstva</t>
  </si>
  <si>
    <t>105</t>
  </si>
  <si>
    <t>762342812.S</t>
  </si>
  <si>
    <t>Demontáž latovania striech so sklonom do 60° pri osovej vzdialenosti lát 0,22 - 0,50 m, -0,00500 t</t>
  </si>
  <si>
    <t>-1147494009</t>
  </si>
  <si>
    <t>106</t>
  </si>
  <si>
    <t>762395000.S</t>
  </si>
  <si>
    <t>Spojovacie prostriedky pre viazané konštrukcie krovov, debnenie a laťovanie, nadstrešné konštr., spádové kliny - svorky, dosky, klince, pásová oceľ, vruty</t>
  </si>
  <si>
    <t>-1898717451</t>
  </si>
  <si>
    <t>7,403+1,423</t>
  </si>
  <si>
    <t>107</t>
  </si>
  <si>
    <t>762421305.S1</t>
  </si>
  <si>
    <t>Obloženie stropov alebo strešných podhľadov z dosiek OSB skrutkovaných na zraz hr. dosky 22 mm- štítové obloženie</t>
  </si>
  <si>
    <t>2070483546</t>
  </si>
  <si>
    <t>"štítové obloženie" 7,5</t>
  </si>
  <si>
    <t>108</t>
  </si>
  <si>
    <t>762421305.S2</t>
  </si>
  <si>
    <t>Obloženie stropov alebo strešných podhľadov z dosiek OSB skrutkovaných na zraz hr. dosky 22 mm- vnútorné podhľady</t>
  </si>
  <si>
    <t>940139864</t>
  </si>
  <si>
    <t>109</t>
  </si>
  <si>
    <t>762810016.S</t>
  </si>
  <si>
    <t>Záklop stropov z dosiek OSB skrutkovaných na trámy na zraz hr. dosky 22 mm</t>
  </si>
  <si>
    <t>190234505</t>
  </si>
  <si>
    <t>110</t>
  </si>
  <si>
    <t>998762202.S</t>
  </si>
  <si>
    <t>Presun hmôt pre konštrukcie tesárske v objektoch výšky do 12 m</t>
  </si>
  <si>
    <t>-5746408</t>
  </si>
  <si>
    <t>764</t>
  </si>
  <si>
    <t>Konštrukcie klampiarske</t>
  </si>
  <si>
    <t>111</t>
  </si>
  <si>
    <t>764351836</t>
  </si>
  <si>
    <t>Demontáž háka so sklonom žľabu do 30°  -0,00009t</t>
  </si>
  <si>
    <t>-1163838885</t>
  </si>
  <si>
    <t>112</t>
  </si>
  <si>
    <t>764352427</t>
  </si>
  <si>
    <t>Žľaby z pozinkovaného farbeného PZf plechu, pododkvapové polkruhové r.š. 330 mm, vrátane hákov, rohov, čiel</t>
  </si>
  <si>
    <t>-462782920</t>
  </si>
  <si>
    <t>11,4*2+2,75</t>
  </si>
  <si>
    <t>113</t>
  </si>
  <si>
    <t>764352810</t>
  </si>
  <si>
    <t>Demontáž žľabov pododkvapových polkruhových so sklonom do 30st. rš 330 mm,  -0,00330t</t>
  </si>
  <si>
    <t>-503265411</t>
  </si>
  <si>
    <t>114</t>
  </si>
  <si>
    <t>764359412</t>
  </si>
  <si>
    <t>Kotlík kónický z pozinkovaného farbeného PZf plechu, pre rúry s priemerom od 100 do 125 mm</t>
  </si>
  <si>
    <t>291641091</t>
  </si>
  <si>
    <t>115</t>
  </si>
  <si>
    <t>764359810</t>
  </si>
  <si>
    <t>Demontáž kotlíka kónického, so sklonom žľabu do 30st.,  -0,00110t</t>
  </si>
  <si>
    <t>2129945286</t>
  </si>
  <si>
    <t>116</t>
  </si>
  <si>
    <t>764454453</t>
  </si>
  <si>
    <t>Zvodové rúry z pozinkovaného farbeného PZf plechu, kruhové priemer 100 mm, vrátane kolien, objímok</t>
  </si>
  <si>
    <t>-1471708802</t>
  </si>
  <si>
    <t>117</t>
  </si>
  <si>
    <t>764454802</t>
  </si>
  <si>
    <t>Demontáž odpadových rúr kruhových, s priemerom 120 mm,  -0,00285t</t>
  </si>
  <si>
    <t>-412098594</t>
  </si>
  <si>
    <t>118</t>
  </si>
  <si>
    <t>998764202</t>
  </si>
  <si>
    <t>Presun hmôt pre konštrukcie klampiarske v objektoch výšky nad 6 do 12 m</t>
  </si>
  <si>
    <t>854543525</t>
  </si>
  <si>
    <t>765</t>
  </si>
  <si>
    <t>Konštrukcie - krytiny tvrdé</t>
  </si>
  <si>
    <t>119</t>
  </si>
  <si>
    <t>765311815</t>
  </si>
  <si>
    <t>Demontáž keramickej krytiny pálenej uloženej na sucho , do sutiny, sklon strechy do 45°, -0,05t</t>
  </si>
  <si>
    <t>-991793694</t>
  </si>
  <si>
    <t>120</t>
  </si>
  <si>
    <t>765331121</t>
  </si>
  <si>
    <t>Betónová krytina BRAMAC jednoduchých striech, sklon od 35° do 60°</t>
  </si>
  <si>
    <t>1170302866</t>
  </si>
  <si>
    <t>121</t>
  </si>
  <si>
    <t>765331407</t>
  </si>
  <si>
    <t>Hrebeň BRAMAC, s použitím vetracieho pásu Ecoroll, sklon od 22° do 35°</t>
  </si>
  <si>
    <t>2059738180</t>
  </si>
  <si>
    <t>122</t>
  </si>
  <si>
    <t>765331623.S</t>
  </si>
  <si>
    <t>Prirezanie a uchytenie rezených škridiel betónových, sklon od 35° do 60°</t>
  </si>
  <si>
    <t>-489438715</t>
  </si>
  <si>
    <t>123</t>
  </si>
  <si>
    <t>765331701</t>
  </si>
  <si>
    <t xml:space="preserve">Štítová hrana z okrajových škridiel BRAMAC </t>
  </si>
  <si>
    <t>685941</t>
  </si>
  <si>
    <t>7,452*4+3,7</t>
  </si>
  <si>
    <t>124</t>
  </si>
  <si>
    <t>765331743</t>
  </si>
  <si>
    <t>Odkvapová hrana BRAMAC, pre profilovanú krytinu</t>
  </si>
  <si>
    <t>1762243269</t>
  </si>
  <si>
    <t>125</t>
  </si>
  <si>
    <t>765331811</t>
  </si>
  <si>
    <t>Prestup BRAMAC DuroVent pre sanitárne odvetranie</t>
  </si>
  <si>
    <t>-496987611</t>
  </si>
  <si>
    <t>126</t>
  </si>
  <si>
    <t>765331841</t>
  </si>
  <si>
    <t xml:space="preserve">Olemovanie komína </t>
  </si>
  <si>
    <t>-1647222518</t>
  </si>
  <si>
    <t>127</t>
  </si>
  <si>
    <t>765332561.S</t>
  </si>
  <si>
    <t>Protisnehový hák pre krytinu betónovú</t>
  </si>
  <si>
    <t>-913074463</t>
  </si>
  <si>
    <t>128</t>
  </si>
  <si>
    <t>765901363</t>
  </si>
  <si>
    <t>Strešná fólia BRAMAC Pro Plus nad 35°, na krokvy</t>
  </si>
  <si>
    <t>1872641276</t>
  </si>
  <si>
    <t>129</t>
  </si>
  <si>
    <t>998765202</t>
  </si>
  <si>
    <t>Presun hmôt pre tvrdé krytiny v objektoch výšky nad 6 do 12 m</t>
  </si>
  <si>
    <t>-465497707</t>
  </si>
  <si>
    <t>766</t>
  </si>
  <si>
    <t>Konštrukcie stolárske</t>
  </si>
  <si>
    <t>130</t>
  </si>
  <si>
    <t>766423122.S</t>
  </si>
  <si>
    <t>Montáž obloženia podhľadov tatranským profilom  š. nad 60 do 80 mm</t>
  </si>
  <si>
    <t>251036769</t>
  </si>
  <si>
    <t>podkrovie</t>
  </si>
  <si>
    <t>19,95+19,95+11,67</t>
  </si>
  <si>
    <t>131</t>
  </si>
  <si>
    <t>611920007000.S</t>
  </si>
  <si>
    <t>Drevený obklad tatranský profil, hrúbka 15 mm, smrek, I. trieda</t>
  </si>
  <si>
    <t>254988763</t>
  </si>
  <si>
    <t>51,57*1,04 'Prepočítané koeficientom množstva</t>
  </si>
  <si>
    <t>132</t>
  </si>
  <si>
    <t>76662108PC</t>
  </si>
  <si>
    <t xml:space="preserve">Montáž okien a dverí plastovoých, vrátane  murárskej vysprávky </t>
  </si>
  <si>
    <t>681906648</t>
  </si>
  <si>
    <t>133</t>
  </si>
  <si>
    <t>611410005300.S1</t>
  </si>
  <si>
    <t>Plastové okno dvojkrídlové OS,1500x1450 mm, izolačné trojsklo, vrátane vnút. a vonkajšieho parapetu, žaluzie a sieťky, farba zlatý dub/ biela</t>
  </si>
  <si>
    <t>1650940939</t>
  </si>
  <si>
    <t>134</t>
  </si>
  <si>
    <t>611410005300.S2</t>
  </si>
  <si>
    <t>Plastové okno dvojkrídlové OS,2000x1450 mm, izolačné trojsklo, vrátane vnút. a vonkajšieho parapetu, žaluzie a sieťky, farba zlatý dub/ biela</t>
  </si>
  <si>
    <t>823416466</t>
  </si>
  <si>
    <t>135</t>
  </si>
  <si>
    <t>611410005300.S3</t>
  </si>
  <si>
    <t>Plastové okno jednokrídlové 600x850mm, izolačné trojsklo, vrátane vnút. a vonkajšieho parapetu,  farba zlatý dub/ biela</t>
  </si>
  <si>
    <t>-977524741</t>
  </si>
  <si>
    <t>136</t>
  </si>
  <si>
    <t>611410005300.S4</t>
  </si>
  <si>
    <t>Plastové okno jednokrídlové sklopné 600x1000 mm, izolačné trojsklo, vrátane sieťky ,  farba zlatý dub/ biela</t>
  </si>
  <si>
    <t>-1663157367</t>
  </si>
  <si>
    <t>137</t>
  </si>
  <si>
    <t>611410005300.S5</t>
  </si>
  <si>
    <t>Plastové okno jednokrídlové pevné 800x400 mm, izolačné trojsklo,   farba zlatý dub/ biela</t>
  </si>
  <si>
    <t>-895449231</t>
  </si>
  <si>
    <t>138</t>
  </si>
  <si>
    <t>611420000100.S</t>
  </si>
  <si>
    <t>Vchodové dvere plastové jednokrídlové 600x2000 mm, farba orech/ biela</t>
  </si>
  <si>
    <t>1078340690</t>
  </si>
  <si>
    <t>139</t>
  </si>
  <si>
    <t>61141200pc</t>
  </si>
  <si>
    <t>Vchodové dvere plastové jednokrídlové 900x2000 mm, plné, orech/ biela</t>
  </si>
  <si>
    <t>1706170378</t>
  </si>
  <si>
    <t>140</t>
  </si>
  <si>
    <t>766662112.S</t>
  </si>
  <si>
    <t>Montáž dverového krídla otočného jednokrídlového poldrážkového, do existujúcej zárubne, vrátane kovania</t>
  </si>
  <si>
    <t>790172403</t>
  </si>
  <si>
    <t>141</t>
  </si>
  <si>
    <t>549150000600</t>
  </si>
  <si>
    <t>Kľučka dverová 2x, 2x rozeta BB, FAB, nehrdzavejúca oceľ, povrch nerez brúsený</t>
  </si>
  <si>
    <t>159350936</t>
  </si>
  <si>
    <t>142</t>
  </si>
  <si>
    <t>611610001500.S</t>
  </si>
  <si>
    <t>Dvere vnútorné jednokrídlové, šírka 600-900 mm, výplň papierová voština, povrch dýha, plné</t>
  </si>
  <si>
    <t>185039278</t>
  </si>
  <si>
    <t>143</t>
  </si>
  <si>
    <t>766695212.S</t>
  </si>
  <si>
    <t>Montáž prahu dverí, jednokrídlových</t>
  </si>
  <si>
    <t>579318007</t>
  </si>
  <si>
    <t>144</t>
  </si>
  <si>
    <t>611890004300.S</t>
  </si>
  <si>
    <t>Prah dubový</t>
  </si>
  <si>
    <t>1188230683</t>
  </si>
  <si>
    <t>145</t>
  </si>
  <si>
    <t>766811007.pc</t>
  </si>
  <si>
    <t>Montáž kuchynskej linky dl. 280 cm</t>
  </si>
  <si>
    <t>-320044632</t>
  </si>
  <si>
    <t>146</t>
  </si>
  <si>
    <t>615620pc1</t>
  </si>
  <si>
    <t>Dodávka kuchynskej linky dl. 280 cm</t>
  </si>
  <si>
    <t>-1959100771</t>
  </si>
  <si>
    <t>147</t>
  </si>
  <si>
    <t>615620pc2</t>
  </si>
  <si>
    <t>Kúpelňová skrinka</t>
  </si>
  <si>
    <t>-1839306668</t>
  </si>
  <si>
    <t>148</t>
  </si>
  <si>
    <t>998766202.S</t>
  </si>
  <si>
    <t>Presun hmot pre konštrukcie stolárske v objektoch výšky nad 6 do 12 m</t>
  </si>
  <si>
    <t>-1196256707</t>
  </si>
  <si>
    <t>767</t>
  </si>
  <si>
    <t>Konštrukcie doplnkové kovové</t>
  </si>
  <si>
    <t>149</t>
  </si>
  <si>
    <t>767634151.9</t>
  </si>
  <si>
    <t xml:space="preserve">Montáž okien oceľových </t>
  </si>
  <si>
    <t>-247964750</t>
  </si>
  <si>
    <t>150</t>
  </si>
  <si>
    <t>55301pc1</t>
  </si>
  <si>
    <t>Okno kovový rám s mrežou 900x700 mm (popolový otvor, panikový otvor)</t>
  </si>
  <si>
    <t>-1914227053</t>
  </si>
  <si>
    <t>151</t>
  </si>
  <si>
    <t>55301pc2</t>
  </si>
  <si>
    <t>Okno kovový rám s mrežou 900x600 mm (popolový otvor, panikový otvor)</t>
  </si>
  <si>
    <t>-125356009</t>
  </si>
  <si>
    <t>152</t>
  </si>
  <si>
    <t>998767202</t>
  </si>
  <si>
    <t>Presun hmôt pre kovové stavebné doplnkové konštrukcie v objektoch výšky nad 6 do 12 m</t>
  </si>
  <si>
    <t>-226499285</t>
  </si>
  <si>
    <t>771</t>
  </si>
  <si>
    <t>Podlahy z dlaždíc</t>
  </si>
  <si>
    <t>153</t>
  </si>
  <si>
    <t>771415004.S</t>
  </si>
  <si>
    <t>Montáž soklíkov z obkladačiek do tmelu veľ. 300 x 80 mm</t>
  </si>
  <si>
    <t>-570763624</t>
  </si>
  <si>
    <t>prízemie</t>
  </si>
  <si>
    <t>(3,27+2,125)*2-0,8</t>
  </si>
  <si>
    <t>(4,25+2,85)*2-1,6</t>
  </si>
  <si>
    <t>(1,2+2,17)*2-0,8</t>
  </si>
  <si>
    <t>(1,79+1,64)*2-1,8</t>
  </si>
  <si>
    <t>(4,1+3,55)*2-0,8</t>
  </si>
  <si>
    <t>(5,43+2,15)*2-2,4</t>
  </si>
  <si>
    <t>154</t>
  </si>
  <si>
    <t>597640006300.S</t>
  </si>
  <si>
    <t>Sokel keramický, lxvxhr 298x80x9 mm</t>
  </si>
  <si>
    <t>201842988</t>
  </si>
  <si>
    <t>60,85*3,467 'Prepočítané koeficientom množstva</t>
  </si>
  <si>
    <t>155</t>
  </si>
  <si>
    <t>771575105</t>
  </si>
  <si>
    <t xml:space="preserve">Montáž podláh z dlaždíc keramických do tmelu </t>
  </si>
  <si>
    <t>-852208835</t>
  </si>
  <si>
    <t>6,19+6,17+12,11+2,6+2,94+10,95</t>
  </si>
  <si>
    <t>11,67+2,0</t>
  </si>
  <si>
    <t>156</t>
  </si>
  <si>
    <t>597740001700.S</t>
  </si>
  <si>
    <t>Dlaždice keramické</t>
  </si>
  <si>
    <t>2074292175</t>
  </si>
  <si>
    <t>54,63*1,04 'Prepočítané koeficientom množstva</t>
  </si>
  <si>
    <t>157</t>
  </si>
  <si>
    <t>998771202</t>
  </si>
  <si>
    <t>Presun hmôt pre podlahy z dlaždíc v objektoch výšky nad 6 do 12 m</t>
  </si>
  <si>
    <t>936005885</t>
  </si>
  <si>
    <t>775</t>
  </si>
  <si>
    <t>Podlahy vlysové a parketové</t>
  </si>
  <si>
    <t>158</t>
  </si>
  <si>
    <t>775413130.S</t>
  </si>
  <si>
    <t>Montáž podlahových soklíkov alebo líšt obvodových lepením</t>
  </si>
  <si>
    <t>-43295186</t>
  </si>
  <si>
    <t>(4,25+3,95)*2-1,6</t>
  </si>
  <si>
    <t>(4,1+4,25)*2-1,6</t>
  </si>
  <si>
    <t>(4,3+4,64)*2-1,4</t>
  </si>
  <si>
    <t>(4,3+4,64)*2-0,8</t>
  </si>
  <si>
    <t>159</t>
  </si>
  <si>
    <t>611990000200</t>
  </si>
  <si>
    <t>Lišta parketová  30x18 mm</t>
  </si>
  <si>
    <t>1551712105</t>
  </si>
  <si>
    <t>63,46*1,01 'Prepočítané koeficientom množstva</t>
  </si>
  <si>
    <t>160</t>
  </si>
  <si>
    <t>775591901</t>
  </si>
  <si>
    <t>Lakovanie podláh</t>
  </si>
  <si>
    <t>-1639995182</t>
  </si>
  <si>
    <t>161</t>
  </si>
  <si>
    <t>775591910</t>
  </si>
  <si>
    <t xml:space="preserve">Brúsenie drevených  podláh parketových </t>
  </si>
  <si>
    <t>-73816249</t>
  </si>
  <si>
    <t>16,78+17,42</t>
  </si>
  <si>
    <t>19,95*2</t>
  </si>
  <si>
    <t>162</t>
  </si>
  <si>
    <t>998775202</t>
  </si>
  <si>
    <t>Presun hmôt pre podlahy vlysové a parketové v objektoch výšky nad 6 do 12 m</t>
  </si>
  <si>
    <t>-1271620485</t>
  </si>
  <si>
    <t>776</t>
  </si>
  <si>
    <t>Podlahy povlakové</t>
  </si>
  <si>
    <t>163</t>
  </si>
  <si>
    <t>776511820</t>
  </si>
  <si>
    <t>Odstránenie povlakových podláh z nášľapnej plochy lepených s podložkou,  -0,00100t</t>
  </si>
  <si>
    <t>1947407021</t>
  </si>
  <si>
    <t>12,11+10,95+6,17+2,94</t>
  </si>
  <si>
    <t>11,67</t>
  </si>
  <si>
    <t>164</t>
  </si>
  <si>
    <t>776992127</t>
  </si>
  <si>
    <t>Vyspravenie podkladu nivelačnou stierkou hr. 5 mm</t>
  </si>
  <si>
    <t>1625909956</t>
  </si>
  <si>
    <t>781</t>
  </si>
  <si>
    <t>Obklady</t>
  </si>
  <si>
    <t>165</t>
  </si>
  <si>
    <t>781445012</t>
  </si>
  <si>
    <t xml:space="preserve">Montáž obkladov vnútor. stien z obkladačiek kladených do tmelu </t>
  </si>
  <si>
    <t>-1836265507</t>
  </si>
  <si>
    <t>(2,95+2,17)*2*1,5</t>
  </si>
  <si>
    <t>166</t>
  </si>
  <si>
    <t>597640001600</t>
  </si>
  <si>
    <t xml:space="preserve">Obkladačky keramické </t>
  </si>
  <si>
    <t>1076164722</t>
  </si>
  <si>
    <t>15,36*1,05 'Prepočítané koeficientom množstva</t>
  </si>
  <si>
    <t>167</t>
  </si>
  <si>
    <t>998781202</t>
  </si>
  <si>
    <t>Presun hmôt pre obklady keramické v objektoch výšky nad 6 do 12 m</t>
  </si>
  <si>
    <t>-2115354315</t>
  </si>
  <si>
    <t>783</t>
  </si>
  <si>
    <t>Nátery</t>
  </si>
  <si>
    <t>168</t>
  </si>
  <si>
    <t>783201812</t>
  </si>
  <si>
    <t>Odstránenie starých náterov z kovových stavebných doplnkových konštrukcií oceľovou kefou</t>
  </si>
  <si>
    <t>-1401535317</t>
  </si>
  <si>
    <t>zárubne</t>
  </si>
  <si>
    <t>4,8*0,25*13</t>
  </si>
  <si>
    <t>169</t>
  </si>
  <si>
    <t>783222100</t>
  </si>
  <si>
    <t>Nátery kov.stav.doplnk.konštr. syntetické farby šedej na vzduchu schnúce dvojnásobné - 70µm</t>
  </si>
  <si>
    <t>1887460468</t>
  </si>
  <si>
    <t>170</t>
  </si>
  <si>
    <t>783226100</t>
  </si>
  <si>
    <t>Nátery kov.stav.doplnk.konštr. syntetické na vzduchu schnúce základný - 35µm</t>
  </si>
  <si>
    <t>1181285312</t>
  </si>
  <si>
    <t>171</t>
  </si>
  <si>
    <t>783401812</t>
  </si>
  <si>
    <t>Odstránenie starých náterov z kovových potrubí a armatúr potrubie nad DN 50 do DN 100</t>
  </si>
  <si>
    <t>-1225366974</t>
  </si>
  <si>
    <t>172</t>
  </si>
  <si>
    <t>783425350</t>
  </si>
  <si>
    <t>Nátery kov.potr.a armatúr syntet. potrubie do DN 100 mm dvojnás. 1x email a základný náter - 140µm</t>
  </si>
  <si>
    <t>2120634427</t>
  </si>
  <si>
    <t>173</t>
  </si>
  <si>
    <t>783624200</t>
  </si>
  <si>
    <t>Nátery stolárskych výrobkov syntetické dvojnásobné 1x s emailovaním a 1x plným tmelením (tatranský profil)</t>
  </si>
  <si>
    <t>-1507459305</t>
  </si>
  <si>
    <t>174</t>
  </si>
  <si>
    <t>783782404</t>
  </si>
  <si>
    <t>Nátery tesárskych konštrukcií, povrchová impregnácia proti drevokaznému hmyzu, hubám a plesniam, jednonásobná</t>
  </si>
  <si>
    <t>-2096330911</t>
  </si>
  <si>
    <t>(11,7*2+3,1+3,0*4)*0,6</t>
  </si>
  <si>
    <t>(11,7*2+3,1)*0,66</t>
  </si>
  <si>
    <t>8,0*30*0,52</t>
  </si>
  <si>
    <t>4,0*5*0,4</t>
  </si>
  <si>
    <t>5,5*26*0,42</t>
  </si>
  <si>
    <t>784</t>
  </si>
  <si>
    <t>Maľby</t>
  </si>
  <si>
    <t>175</t>
  </si>
  <si>
    <t>784402801</t>
  </si>
  <si>
    <t>Odstránenie malieb oškrabaním, výšky do 3,80 m (stropy, steny)</t>
  </si>
  <si>
    <t>-2131160432</t>
  </si>
  <si>
    <t>suterén</t>
  </si>
  <si>
    <t>(4,25+2,8)*2*2,15</t>
  </si>
  <si>
    <t>(3,0+2,3)*2*2,15</t>
  </si>
  <si>
    <t>(5,65+2,3)*2*2,15</t>
  </si>
  <si>
    <t>prízemie, podkrovie</t>
  </si>
  <si>
    <t>77,77+406,597</t>
  </si>
  <si>
    <t>176</t>
  </si>
  <si>
    <t>784410100</t>
  </si>
  <si>
    <t>Penetrovanie jednonásobné jemnozrnných podkladov výšky do 3,80 m</t>
  </si>
  <si>
    <t>4430869</t>
  </si>
  <si>
    <t>177</t>
  </si>
  <si>
    <t>784423271</t>
  </si>
  <si>
    <t>Maľby vápenné tónované dvojnásobné, ručne nanášané na jemnozrnný podklad výšky do 3,80 m</t>
  </si>
  <si>
    <t>1378630292</t>
  </si>
  <si>
    <t>791</t>
  </si>
  <si>
    <t>Zariadenia kuchýň</t>
  </si>
  <si>
    <t>178</t>
  </si>
  <si>
    <t>79101pc</t>
  </si>
  <si>
    <t>Cladnička s mrazničkou 120/90 l</t>
  </si>
  <si>
    <t>751007537</t>
  </si>
  <si>
    <t>179</t>
  </si>
  <si>
    <t>79101pc1</t>
  </si>
  <si>
    <t>Mikrovlnná rúra</t>
  </si>
  <si>
    <t>822900694</t>
  </si>
  <si>
    <t>Práce a dodávky M</t>
  </si>
  <si>
    <t>21-M</t>
  </si>
  <si>
    <t>Elektromontáže</t>
  </si>
  <si>
    <t>180</t>
  </si>
  <si>
    <t>210010351</t>
  </si>
  <si>
    <t>Svorkovnica- spoje v krabicách</t>
  </si>
  <si>
    <t>678666232</t>
  </si>
  <si>
    <t>181</t>
  </si>
  <si>
    <t>2101100pc1</t>
  </si>
  <si>
    <t>Dodávka + montáž vypínača</t>
  </si>
  <si>
    <t>332818852</t>
  </si>
  <si>
    <t>182</t>
  </si>
  <si>
    <t>2101100pc2</t>
  </si>
  <si>
    <t>Dodávka + montáž zásuvky</t>
  </si>
  <si>
    <t>533321806</t>
  </si>
  <si>
    <t>183</t>
  </si>
  <si>
    <t>2101100pc3</t>
  </si>
  <si>
    <t>D+M nového rozvodu ku sporáku</t>
  </si>
  <si>
    <t>-1219180763</t>
  </si>
  <si>
    <t>184</t>
  </si>
  <si>
    <t>2101100pc4</t>
  </si>
  <si>
    <t>D+M bleskozvodu na streche</t>
  </si>
  <si>
    <t>-1429390693</t>
  </si>
  <si>
    <t>185</t>
  </si>
  <si>
    <t>2101100pc5</t>
  </si>
  <si>
    <t>D+M rozvodu 230 V v kúpelni</t>
  </si>
  <si>
    <t>226736299</t>
  </si>
  <si>
    <t>186</t>
  </si>
  <si>
    <t>210960834</t>
  </si>
  <si>
    <t>Demontáž do sute -vypínač</t>
  </si>
  <si>
    <t>-1282864677</t>
  </si>
  <si>
    <t>187</t>
  </si>
  <si>
    <t>210961061</t>
  </si>
  <si>
    <t xml:space="preserve">Demontáž do sute - domová zásuvka polozapustená alebo zapustená </t>
  </si>
  <si>
    <t>578857559</t>
  </si>
  <si>
    <t>188</t>
  </si>
  <si>
    <t>HZS 01</t>
  </si>
  <si>
    <t>Kontrola rozvodov v stenách</t>
  </si>
  <si>
    <t>808713113</t>
  </si>
  <si>
    <t>189</t>
  </si>
  <si>
    <t>HZS 02</t>
  </si>
  <si>
    <t xml:space="preserve">Montážne práce </t>
  </si>
  <si>
    <t>569245371</t>
  </si>
  <si>
    <t>190</t>
  </si>
  <si>
    <t>HZS 03</t>
  </si>
  <si>
    <t>Revízna správa elektroinštalácie</t>
  </si>
  <si>
    <t>697782190</t>
  </si>
  <si>
    <t>191</t>
  </si>
  <si>
    <t>HZS 04</t>
  </si>
  <si>
    <t>Revízia bleskozvodu</t>
  </si>
  <si>
    <t>-1531152671</t>
  </si>
  <si>
    <t>192</t>
  </si>
  <si>
    <t>HZS 05</t>
  </si>
  <si>
    <t>-703497586</t>
  </si>
  <si>
    <t>193</t>
  </si>
  <si>
    <t>ML</t>
  </si>
  <si>
    <t>Montážna lávka - zapožičanie</t>
  </si>
  <si>
    <t>-134872406</t>
  </si>
  <si>
    <t>VRN</t>
  </si>
  <si>
    <t>Vedľajšie rozpočtové náklady</t>
  </si>
  <si>
    <t>194</t>
  </si>
  <si>
    <t>000600011.S</t>
  </si>
  <si>
    <t>Zariadenie staveniska</t>
  </si>
  <si>
    <t>eur</t>
  </si>
  <si>
    <t>1024</t>
  </si>
  <si>
    <t>-39261838</t>
  </si>
  <si>
    <t>195</t>
  </si>
  <si>
    <t>000700023.S</t>
  </si>
  <si>
    <t xml:space="preserve">Dopravné náklady - sťažené dopravné podmienky </t>
  </si>
  <si>
    <t>-1102260449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</si>
</sst>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5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4" fillId="3" borderId="22" xfId="0" applyNumberFormat="1" applyFont="1" applyFill="1" applyBorder="1" applyAlignment="1" applyProtection="1">
      <alignment vertical="center"/>
      <protection locked="0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47" t="s">
        <v>5</v>
      </c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12" t="s">
        <v>13</v>
      </c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R5" s="21"/>
      <c r="BE5" s="209" t="s">
        <v>14</v>
      </c>
      <c r="BS5" s="18" t="s">
        <v>6</v>
      </c>
    </row>
    <row r="6" spans="1:74" s="1" customFormat="1" ht="36.950000000000003" customHeight="1">
      <c r="B6" s="21"/>
      <c r="D6" s="27" t="s">
        <v>15</v>
      </c>
      <c r="K6" s="214" t="s">
        <v>16</v>
      </c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R6" s="21"/>
      <c r="BE6" s="210"/>
      <c r="BS6" s="18" t="s">
        <v>6</v>
      </c>
    </row>
    <row r="7" spans="1:74" s="1" customFormat="1" ht="12" customHeight="1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10"/>
      <c r="BS7" s="18" t="s">
        <v>6</v>
      </c>
    </row>
    <row r="8" spans="1:74" s="1" customFormat="1" ht="12" customHeight="1">
      <c r="B8" s="21"/>
      <c r="D8" s="28" t="s">
        <v>19</v>
      </c>
      <c r="K8" s="26" t="s">
        <v>20</v>
      </c>
      <c r="AK8" s="28" t="s">
        <v>21</v>
      </c>
      <c r="AN8" s="29" t="s">
        <v>22</v>
      </c>
      <c r="AR8" s="21"/>
      <c r="BE8" s="210"/>
      <c r="BS8" s="18" t="s">
        <v>6</v>
      </c>
    </row>
    <row r="9" spans="1:74" s="1" customFormat="1" ht="14.45" customHeight="1">
      <c r="B9" s="21"/>
      <c r="AR9" s="21"/>
      <c r="BE9" s="210"/>
      <c r="BS9" s="18" t="s">
        <v>6</v>
      </c>
    </row>
    <row r="10" spans="1:74" s="1" customFormat="1" ht="12" customHeight="1">
      <c r="B10" s="21"/>
      <c r="D10" s="28" t="s">
        <v>23</v>
      </c>
      <c r="AK10" s="28" t="s">
        <v>24</v>
      </c>
      <c r="AN10" s="26" t="s">
        <v>1</v>
      </c>
      <c r="AR10" s="21"/>
      <c r="BE10" s="210"/>
      <c r="BS10" s="18" t="s">
        <v>6</v>
      </c>
    </row>
    <row r="11" spans="1:74" s="1" customFormat="1" ht="18.399999999999999" customHeight="1">
      <c r="B11" s="21"/>
      <c r="E11" s="26" t="s">
        <v>25</v>
      </c>
      <c r="AK11" s="28" t="s">
        <v>26</v>
      </c>
      <c r="AN11" s="26" t="s">
        <v>1</v>
      </c>
      <c r="AR11" s="21"/>
      <c r="BE11" s="210"/>
      <c r="BS11" s="18" t="s">
        <v>6</v>
      </c>
    </row>
    <row r="12" spans="1:74" s="1" customFormat="1" ht="6.95" customHeight="1">
      <c r="B12" s="21"/>
      <c r="AR12" s="21"/>
      <c r="BE12" s="210"/>
      <c r="BS12" s="18" t="s">
        <v>6</v>
      </c>
    </row>
    <row r="13" spans="1:74" s="1" customFormat="1" ht="12" customHeight="1">
      <c r="B13" s="21"/>
      <c r="D13" s="28" t="s">
        <v>27</v>
      </c>
      <c r="AK13" s="28" t="s">
        <v>24</v>
      </c>
      <c r="AN13" s="30" t="s">
        <v>28</v>
      </c>
      <c r="AR13" s="21"/>
      <c r="BE13" s="210"/>
      <c r="BS13" s="18" t="s">
        <v>6</v>
      </c>
    </row>
    <row r="14" spans="1:74" ht="12.75">
      <c r="B14" s="21"/>
      <c r="E14" s="215" t="s">
        <v>28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8" t="s">
        <v>26</v>
      </c>
      <c r="AN14" s="30" t="s">
        <v>28</v>
      </c>
      <c r="AR14" s="21"/>
      <c r="BE14" s="210"/>
      <c r="BS14" s="18" t="s">
        <v>6</v>
      </c>
    </row>
    <row r="15" spans="1:74" s="1" customFormat="1" ht="6.95" customHeight="1">
      <c r="B15" s="21"/>
      <c r="AR15" s="21"/>
      <c r="BE15" s="210"/>
      <c r="BS15" s="18" t="s">
        <v>3</v>
      </c>
    </row>
    <row r="16" spans="1:74" s="1" customFormat="1" ht="12" customHeight="1">
      <c r="B16" s="21"/>
      <c r="D16" s="28" t="s">
        <v>29</v>
      </c>
      <c r="AK16" s="28" t="s">
        <v>24</v>
      </c>
      <c r="AN16" s="26" t="s">
        <v>1</v>
      </c>
      <c r="AR16" s="21"/>
      <c r="BE16" s="210"/>
      <c r="BS16" s="18" t="s">
        <v>3</v>
      </c>
    </row>
    <row r="17" spans="1:71" s="1" customFormat="1" ht="18.399999999999999" customHeight="1">
      <c r="B17" s="21"/>
      <c r="E17" s="26" t="s">
        <v>30</v>
      </c>
      <c r="AK17" s="28" t="s">
        <v>26</v>
      </c>
      <c r="AN17" s="26" t="s">
        <v>1</v>
      </c>
      <c r="AR17" s="21"/>
      <c r="BE17" s="210"/>
      <c r="BS17" s="18" t="s">
        <v>31</v>
      </c>
    </row>
    <row r="18" spans="1:71" s="1" customFormat="1" ht="6.95" customHeight="1">
      <c r="B18" s="21"/>
      <c r="AR18" s="21"/>
      <c r="BE18" s="210"/>
      <c r="BS18" s="18" t="s">
        <v>6</v>
      </c>
    </row>
    <row r="19" spans="1:71" s="1" customFormat="1" ht="12" customHeight="1">
      <c r="B19" s="21"/>
      <c r="D19" s="28" t="s">
        <v>32</v>
      </c>
      <c r="AK19" s="28" t="s">
        <v>24</v>
      </c>
      <c r="AN19" s="26" t="s">
        <v>1</v>
      </c>
      <c r="AR19" s="21"/>
      <c r="BE19" s="210"/>
      <c r="BS19" s="18" t="s">
        <v>6</v>
      </c>
    </row>
    <row r="20" spans="1:71" s="1" customFormat="1" ht="18.399999999999999" customHeight="1">
      <c r="B20" s="21"/>
      <c r="E20" s="26" t="s">
        <v>33</v>
      </c>
      <c r="AK20" s="28" t="s">
        <v>26</v>
      </c>
      <c r="AN20" s="26" t="s">
        <v>1</v>
      </c>
      <c r="AR20" s="21"/>
      <c r="BE20" s="210"/>
      <c r="BS20" s="18" t="s">
        <v>31</v>
      </c>
    </row>
    <row r="21" spans="1:71" s="1" customFormat="1" ht="6.95" customHeight="1">
      <c r="B21" s="21"/>
      <c r="AR21" s="21"/>
      <c r="BE21" s="210"/>
    </row>
    <row r="22" spans="1:71" s="1" customFormat="1" ht="12" customHeight="1">
      <c r="B22" s="21"/>
      <c r="D22" s="28" t="s">
        <v>34</v>
      </c>
      <c r="AR22" s="21"/>
      <c r="BE22" s="210"/>
    </row>
    <row r="23" spans="1:71" s="1" customFormat="1" ht="16.5" customHeight="1">
      <c r="B23" s="21"/>
      <c r="E23" s="217" t="s">
        <v>1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R23" s="21"/>
      <c r="BE23" s="210"/>
    </row>
    <row r="24" spans="1:71" s="1" customFormat="1" ht="6.95" customHeight="1">
      <c r="B24" s="21"/>
      <c r="AR24" s="21"/>
      <c r="BE24" s="210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10"/>
    </row>
    <row r="26" spans="1:71" s="2" customFormat="1" ht="25.9" customHeight="1">
      <c r="A26" s="33"/>
      <c r="B26" s="34"/>
      <c r="C26" s="33"/>
      <c r="D26" s="35" t="s">
        <v>35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18">
        <f>ROUND(AG94,2)</f>
        <v>0</v>
      </c>
      <c r="AL26" s="219"/>
      <c r="AM26" s="219"/>
      <c r="AN26" s="219"/>
      <c r="AO26" s="219"/>
      <c r="AP26" s="33"/>
      <c r="AQ26" s="33"/>
      <c r="AR26" s="34"/>
      <c r="BE26" s="210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10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20" t="s">
        <v>36</v>
      </c>
      <c r="M28" s="220"/>
      <c r="N28" s="220"/>
      <c r="O28" s="220"/>
      <c r="P28" s="220"/>
      <c r="Q28" s="33"/>
      <c r="R28" s="33"/>
      <c r="S28" s="33"/>
      <c r="T28" s="33"/>
      <c r="U28" s="33"/>
      <c r="V28" s="33"/>
      <c r="W28" s="220" t="s">
        <v>37</v>
      </c>
      <c r="X28" s="220"/>
      <c r="Y28" s="220"/>
      <c r="Z28" s="220"/>
      <c r="AA28" s="220"/>
      <c r="AB28" s="220"/>
      <c r="AC28" s="220"/>
      <c r="AD28" s="220"/>
      <c r="AE28" s="220"/>
      <c r="AF28" s="33"/>
      <c r="AG28" s="33"/>
      <c r="AH28" s="33"/>
      <c r="AI28" s="33"/>
      <c r="AJ28" s="33"/>
      <c r="AK28" s="220" t="s">
        <v>38</v>
      </c>
      <c r="AL28" s="220"/>
      <c r="AM28" s="220"/>
      <c r="AN28" s="220"/>
      <c r="AO28" s="220"/>
      <c r="AP28" s="33"/>
      <c r="AQ28" s="33"/>
      <c r="AR28" s="34"/>
      <c r="BE28" s="210"/>
    </row>
    <row r="29" spans="1:71" s="3" customFormat="1" ht="14.45" customHeight="1">
      <c r="B29" s="38"/>
      <c r="D29" s="28" t="s">
        <v>39</v>
      </c>
      <c r="F29" s="39" t="s">
        <v>40</v>
      </c>
      <c r="L29" s="223">
        <v>0.2</v>
      </c>
      <c r="M29" s="222"/>
      <c r="N29" s="222"/>
      <c r="O29" s="222"/>
      <c r="P29" s="222"/>
      <c r="W29" s="221">
        <f>ROUND(AZ94, 2)</f>
        <v>0</v>
      </c>
      <c r="X29" s="222"/>
      <c r="Y29" s="222"/>
      <c r="Z29" s="222"/>
      <c r="AA29" s="222"/>
      <c r="AB29" s="222"/>
      <c r="AC29" s="222"/>
      <c r="AD29" s="222"/>
      <c r="AE29" s="222"/>
      <c r="AK29" s="221">
        <f>ROUND(AV94, 2)</f>
        <v>0</v>
      </c>
      <c r="AL29" s="222"/>
      <c r="AM29" s="222"/>
      <c r="AN29" s="222"/>
      <c r="AO29" s="222"/>
      <c r="AR29" s="38"/>
      <c r="BE29" s="211"/>
    </row>
    <row r="30" spans="1:71" s="3" customFormat="1" ht="14.45" customHeight="1">
      <c r="B30" s="38"/>
      <c r="F30" s="39" t="s">
        <v>41</v>
      </c>
      <c r="L30" s="223">
        <v>0.2</v>
      </c>
      <c r="M30" s="222"/>
      <c r="N30" s="222"/>
      <c r="O30" s="222"/>
      <c r="P30" s="222"/>
      <c r="W30" s="221">
        <f>ROUND(BA94, 2)</f>
        <v>0</v>
      </c>
      <c r="X30" s="222"/>
      <c r="Y30" s="222"/>
      <c r="Z30" s="222"/>
      <c r="AA30" s="222"/>
      <c r="AB30" s="222"/>
      <c r="AC30" s="222"/>
      <c r="AD30" s="222"/>
      <c r="AE30" s="222"/>
      <c r="AK30" s="221">
        <f>ROUND(AW94, 2)</f>
        <v>0</v>
      </c>
      <c r="AL30" s="222"/>
      <c r="AM30" s="222"/>
      <c r="AN30" s="222"/>
      <c r="AO30" s="222"/>
      <c r="AR30" s="38"/>
      <c r="BE30" s="211"/>
    </row>
    <row r="31" spans="1:71" s="3" customFormat="1" ht="14.45" hidden="1" customHeight="1">
      <c r="B31" s="38"/>
      <c r="F31" s="28" t="s">
        <v>42</v>
      </c>
      <c r="L31" s="223">
        <v>0.2</v>
      </c>
      <c r="M31" s="222"/>
      <c r="N31" s="222"/>
      <c r="O31" s="222"/>
      <c r="P31" s="222"/>
      <c r="W31" s="221">
        <f>ROUND(BB94, 2)</f>
        <v>0</v>
      </c>
      <c r="X31" s="222"/>
      <c r="Y31" s="222"/>
      <c r="Z31" s="222"/>
      <c r="AA31" s="222"/>
      <c r="AB31" s="222"/>
      <c r="AC31" s="222"/>
      <c r="AD31" s="222"/>
      <c r="AE31" s="222"/>
      <c r="AK31" s="221">
        <v>0</v>
      </c>
      <c r="AL31" s="222"/>
      <c r="AM31" s="222"/>
      <c r="AN31" s="222"/>
      <c r="AO31" s="222"/>
      <c r="AR31" s="38"/>
      <c r="BE31" s="211"/>
    </row>
    <row r="32" spans="1:71" s="3" customFormat="1" ht="14.45" hidden="1" customHeight="1">
      <c r="B32" s="38"/>
      <c r="F32" s="28" t="s">
        <v>43</v>
      </c>
      <c r="L32" s="223">
        <v>0.2</v>
      </c>
      <c r="M32" s="222"/>
      <c r="N32" s="222"/>
      <c r="O32" s="222"/>
      <c r="P32" s="222"/>
      <c r="W32" s="221">
        <f>ROUND(BC94, 2)</f>
        <v>0</v>
      </c>
      <c r="X32" s="222"/>
      <c r="Y32" s="222"/>
      <c r="Z32" s="222"/>
      <c r="AA32" s="222"/>
      <c r="AB32" s="222"/>
      <c r="AC32" s="222"/>
      <c r="AD32" s="222"/>
      <c r="AE32" s="222"/>
      <c r="AK32" s="221">
        <v>0</v>
      </c>
      <c r="AL32" s="222"/>
      <c r="AM32" s="222"/>
      <c r="AN32" s="222"/>
      <c r="AO32" s="222"/>
      <c r="AR32" s="38"/>
      <c r="BE32" s="211"/>
    </row>
    <row r="33" spans="1:57" s="3" customFormat="1" ht="14.45" hidden="1" customHeight="1">
      <c r="B33" s="38"/>
      <c r="F33" s="39" t="s">
        <v>44</v>
      </c>
      <c r="L33" s="223">
        <v>0</v>
      </c>
      <c r="M33" s="222"/>
      <c r="N33" s="222"/>
      <c r="O33" s="222"/>
      <c r="P33" s="222"/>
      <c r="W33" s="221">
        <f>ROUND(BD94, 2)</f>
        <v>0</v>
      </c>
      <c r="X33" s="222"/>
      <c r="Y33" s="222"/>
      <c r="Z33" s="222"/>
      <c r="AA33" s="222"/>
      <c r="AB33" s="222"/>
      <c r="AC33" s="222"/>
      <c r="AD33" s="222"/>
      <c r="AE33" s="222"/>
      <c r="AK33" s="221">
        <v>0</v>
      </c>
      <c r="AL33" s="222"/>
      <c r="AM33" s="222"/>
      <c r="AN33" s="222"/>
      <c r="AO33" s="222"/>
      <c r="AR33" s="38"/>
      <c r="BE33" s="211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10"/>
    </row>
    <row r="35" spans="1:57" s="2" customFormat="1" ht="25.9" customHeight="1">
      <c r="A35" s="33"/>
      <c r="B35" s="34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24" t="s">
        <v>47</v>
      </c>
      <c r="Y35" s="225"/>
      <c r="Z35" s="225"/>
      <c r="AA35" s="225"/>
      <c r="AB35" s="225"/>
      <c r="AC35" s="42"/>
      <c r="AD35" s="42"/>
      <c r="AE35" s="42"/>
      <c r="AF35" s="42"/>
      <c r="AG35" s="42"/>
      <c r="AH35" s="42"/>
      <c r="AI35" s="42"/>
      <c r="AJ35" s="42"/>
      <c r="AK35" s="226">
        <f>SUM(AK26:AK33)</f>
        <v>0</v>
      </c>
      <c r="AL35" s="225"/>
      <c r="AM35" s="225"/>
      <c r="AN35" s="225"/>
      <c r="AO35" s="227"/>
      <c r="AP35" s="40"/>
      <c r="AQ35" s="40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4"/>
      <c r="D49" s="45" t="s">
        <v>48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5" t="s">
        <v>49</v>
      </c>
      <c r="AI49" s="46"/>
      <c r="AJ49" s="46"/>
      <c r="AK49" s="46"/>
      <c r="AL49" s="46"/>
      <c r="AM49" s="46"/>
      <c r="AN49" s="46"/>
      <c r="AO49" s="46"/>
      <c r="AR49" s="44"/>
    </row>
    <row r="50" spans="1:57" ht="11.25">
      <c r="B50" s="21"/>
      <c r="AR50" s="21"/>
    </row>
    <row r="51" spans="1:57" ht="11.25">
      <c r="B51" s="21"/>
      <c r="AR51" s="21"/>
    </row>
    <row r="52" spans="1:57" ht="11.25">
      <c r="B52" s="21"/>
      <c r="AR52" s="21"/>
    </row>
    <row r="53" spans="1:57" ht="11.25">
      <c r="B53" s="21"/>
      <c r="AR53" s="21"/>
    </row>
    <row r="54" spans="1:57" ht="11.25">
      <c r="B54" s="21"/>
      <c r="AR54" s="21"/>
    </row>
    <row r="55" spans="1:57" ht="11.25">
      <c r="B55" s="21"/>
      <c r="AR55" s="21"/>
    </row>
    <row r="56" spans="1:57" ht="11.25">
      <c r="B56" s="21"/>
      <c r="AR56" s="21"/>
    </row>
    <row r="57" spans="1:57" ht="11.25">
      <c r="B57" s="21"/>
      <c r="AR57" s="21"/>
    </row>
    <row r="58" spans="1:57" ht="11.25">
      <c r="B58" s="21"/>
      <c r="AR58" s="21"/>
    </row>
    <row r="59" spans="1:57" ht="11.25">
      <c r="B59" s="21"/>
      <c r="AR59" s="21"/>
    </row>
    <row r="60" spans="1:57" s="2" customFormat="1" ht="12.75">
      <c r="A60" s="33"/>
      <c r="B60" s="34"/>
      <c r="C60" s="33"/>
      <c r="D60" s="47" t="s">
        <v>50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7" t="s">
        <v>51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7" t="s">
        <v>50</v>
      </c>
      <c r="AI60" s="36"/>
      <c r="AJ60" s="36"/>
      <c r="AK60" s="36"/>
      <c r="AL60" s="36"/>
      <c r="AM60" s="47" t="s">
        <v>51</v>
      </c>
      <c r="AN60" s="36"/>
      <c r="AO60" s="36"/>
      <c r="AP60" s="33"/>
      <c r="AQ60" s="33"/>
      <c r="AR60" s="34"/>
      <c r="BE60" s="33"/>
    </row>
    <row r="61" spans="1:57" ht="11.25">
      <c r="B61" s="21"/>
      <c r="AR61" s="21"/>
    </row>
    <row r="62" spans="1:57" ht="11.25">
      <c r="B62" s="21"/>
      <c r="AR62" s="21"/>
    </row>
    <row r="63" spans="1:57" ht="11.25">
      <c r="B63" s="21"/>
      <c r="AR63" s="21"/>
    </row>
    <row r="64" spans="1:57" s="2" customFormat="1" ht="12.75">
      <c r="A64" s="33"/>
      <c r="B64" s="34"/>
      <c r="C64" s="33"/>
      <c r="D64" s="45" t="s">
        <v>52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5" t="s">
        <v>53</v>
      </c>
      <c r="AI64" s="48"/>
      <c r="AJ64" s="48"/>
      <c r="AK64" s="48"/>
      <c r="AL64" s="48"/>
      <c r="AM64" s="48"/>
      <c r="AN64" s="48"/>
      <c r="AO64" s="48"/>
      <c r="AP64" s="33"/>
      <c r="AQ64" s="33"/>
      <c r="AR64" s="34"/>
      <c r="BE64" s="33"/>
    </row>
    <row r="65" spans="1:57" ht="11.25">
      <c r="B65" s="21"/>
      <c r="AR65" s="21"/>
    </row>
    <row r="66" spans="1:57" ht="11.25">
      <c r="B66" s="21"/>
      <c r="AR66" s="21"/>
    </row>
    <row r="67" spans="1:57" ht="11.25">
      <c r="B67" s="21"/>
      <c r="AR67" s="21"/>
    </row>
    <row r="68" spans="1:57" ht="11.25">
      <c r="B68" s="21"/>
      <c r="AR68" s="21"/>
    </row>
    <row r="69" spans="1:57" ht="11.25">
      <c r="B69" s="21"/>
      <c r="AR69" s="21"/>
    </row>
    <row r="70" spans="1:57" ht="11.25">
      <c r="B70" s="21"/>
      <c r="AR70" s="21"/>
    </row>
    <row r="71" spans="1:57" ht="11.25">
      <c r="B71" s="21"/>
      <c r="AR71" s="21"/>
    </row>
    <row r="72" spans="1:57" ht="11.25">
      <c r="B72" s="21"/>
      <c r="AR72" s="21"/>
    </row>
    <row r="73" spans="1:57" ht="11.25">
      <c r="B73" s="21"/>
      <c r="AR73" s="21"/>
    </row>
    <row r="74" spans="1:57" ht="11.25">
      <c r="B74" s="21"/>
      <c r="AR74" s="21"/>
    </row>
    <row r="75" spans="1:57" s="2" customFormat="1" ht="12.75">
      <c r="A75" s="33"/>
      <c r="B75" s="34"/>
      <c r="C75" s="33"/>
      <c r="D75" s="47" t="s">
        <v>50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7" t="s">
        <v>51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7" t="s">
        <v>50</v>
      </c>
      <c r="AI75" s="36"/>
      <c r="AJ75" s="36"/>
      <c r="AK75" s="36"/>
      <c r="AL75" s="36"/>
      <c r="AM75" s="47" t="s">
        <v>51</v>
      </c>
      <c r="AN75" s="36"/>
      <c r="AO75" s="36"/>
      <c r="AP75" s="33"/>
      <c r="AQ75" s="33"/>
      <c r="AR75" s="34"/>
      <c r="BE75" s="33"/>
    </row>
    <row r="76" spans="1:57" s="2" customFormat="1" ht="11.25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34"/>
      <c r="BE77" s="33"/>
    </row>
    <row r="81" spans="1:90" s="2" customFormat="1" ht="6.95" customHeight="1">
      <c r="A81" s="33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34"/>
      <c r="BE81" s="33"/>
    </row>
    <row r="82" spans="1:90" s="2" customFormat="1" ht="24.95" customHeight="1">
      <c r="A82" s="33"/>
      <c r="B82" s="34"/>
      <c r="C82" s="22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0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0" s="4" customFormat="1" ht="12" customHeight="1">
      <c r="B84" s="53"/>
      <c r="C84" s="28" t="s">
        <v>12</v>
      </c>
      <c r="L84" s="4" t="str">
        <f>K5</f>
        <v>250322RE</v>
      </c>
      <c r="AR84" s="53"/>
    </row>
    <row r="85" spans="1:90" s="5" customFormat="1" ht="36.950000000000003" customHeight="1">
      <c r="B85" s="54"/>
      <c r="C85" s="55" t="s">
        <v>15</v>
      </c>
      <c r="L85" s="228" t="str">
        <f>K6</f>
        <v>Lesovňa</v>
      </c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  <c r="AJ85" s="229"/>
      <c r="AK85" s="229"/>
      <c r="AL85" s="229"/>
      <c r="AM85" s="229"/>
      <c r="AN85" s="229"/>
      <c r="AO85" s="229"/>
      <c r="AR85" s="54"/>
    </row>
    <row r="86" spans="1:90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0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6" t="str">
        <f>IF(K8="","",K8)</f>
        <v>Záhrady, č.p. 3517/3, s.č. 318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30" t="str">
        <f>IF(AN8= "","",AN8)</f>
        <v>25. 3. 2022</v>
      </c>
      <c r="AN87" s="230"/>
      <c r="AO87" s="33"/>
      <c r="AP87" s="33"/>
      <c r="AQ87" s="33"/>
      <c r="AR87" s="34"/>
      <c r="BE87" s="33"/>
    </row>
    <row r="88" spans="1:90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0" s="2" customFormat="1" ht="15.2" customHeight="1">
      <c r="A89" s="33"/>
      <c r="B89" s="34"/>
      <c r="C89" s="28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Slovenská republika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29</v>
      </c>
      <c r="AJ89" s="33"/>
      <c r="AK89" s="33"/>
      <c r="AL89" s="33"/>
      <c r="AM89" s="231" t="str">
        <f>IF(E17="","",E17)</f>
        <v>Regina Štefkovičová</v>
      </c>
      <c r="AN89" s="232"/>
      <c r="AO89" s="232"/>
      <c r="AP89" s="232"/>
      <c r="AQ89" s="33"/>
      <c r="AR89" s="34"/>
      <c r="AS89" s="233" t="s">
        <v>55</v>
      </c>
      <c r="AT89" s="234"/>
      <c r="AU89" s="58"/>
      <c r="AV89" s="58"/>
      <c r="AW89" s="58"/>
      <c r="AX89" s="58"/>
      <c r="AY89" s="58"/>
      <c r="AZ89" s="58"/>
      <c r="BA89" s="58"/>
      <c r="BB89" s="58"/>
      <c r="BC89" s="58"/>
      <c r="BD89" s="59"/>
      <c r="BE89" s="33"/>
    </row>
    <row r="90" spans="1:90" s="2" customFormat="1" ht="15.2" customHeight="1">
      <c r="A90" s="33"/>
      <c r="B90" s="34"/>
      <c r="C90" s="28" t="s">
        <v>27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31" t="str">
        <f>IF(E20="","",E20)</f>
        <v xml:space="preserve"> </v>
      </c>
      <c r="AN90" s="232"/>
      <c r="AO90" s="232"/>
      <c r="AP90" s="232"/>
      <c r="AQ90" s="33"/>
      <c r="AR90" s="34"/>
      <c r="AS90" s="235"/>
      <c r="AT90" s="236"/>
      <c r="AU90" s="60"/>
      <c r="AV90" s="60"/>
      <c r="AW90" s="60"/>
      <c r="AX90" s="60"/>
      <c r="AY90" s="60"/>
      <c r="AZ90" s="60"/>
      <c r="BA90" s="60"/>
      <c r="BB90" s="60"/>
      <c r="BC90" s="60"/>
      <c r="BD90" s="61"/>
      <c r="BE90" s="33"/>
    </row>
    <row r="91" spans="1:90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35"/>
      <c r="AT91" s="236"/>
      <c r="AU91" s="60"/>
      <c r="AV91" s="60"/>
      <c r="AW91" s="60"/>
      <c r="AX91" s="60"/>
      <c r="AY91" s="60"/>
      <c r="AZ91" s="60"/>
      <c r="BA91" s="60"/>
      <c r="BB91" s="60"/>
      <c r="BC91" s="60"/>
      <c r="BD91" s="61"/>
      <c r="BE91" s="33"/>
    </row>
    <row r="92" spans="1:90" s="2" customFormat="1" ht="29.25" customHeight="1">
      <c r="A92" s="33"/>
      <c r="B92" s="34"/>
      <c r="C92" s="237" t="s">
        <v>56</v>
      </c>
      <c r="D92" s="238"/>
      <c r="E92" s="238"/>
      <c r="F92" s="238"/>
      <c r="G92" s="238"/>
      <c r="H92" s="62"/>
      <c r="I92" s="239" t="s">
        <v>57</v>
      </c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40" t="s">
        <v>58</v>
      </c>
      <c r="AH92" s="238"/>
      <c r="AI92" s="238"/>
      <c r="AJ92" s="238"/>
      <c r="AK92" s="238"/>
      <c r="AL92" s="238"/>
      <c r="AM92" s="238"/>
      <c r="AN92" s="239" t="s">
        <v>59</v>
      </c>
      <c r="AO92" s="238"/>
      <c r="AP92" s="241"/>
      <c r="AQ92" s="63" t="s">
        <v>60</v>
      </c>
      <c r="AR92" s="34"/>
      <c r="AS92" s="64" t="s">
        <v>61</v>
      </c>
      <c r="AT92" s="65" t="s">
        <v>62</v>
      </c>
      <c r="AU92" s="65" t="s">
        <v>63</v>
      </c>
      <c r="AV92" s="65" t="s">
        <v>64</v>
      </c>
      <c r="AW92" s="65" t="s">
        <v>65</v>
      </c>
      <c r="AX92" s="65" t="s">
        <v>66</v>
      </c>
      <c r="AY92" s="65" t="s">
        <v>67</v>
      </c>
      <c r="AZ92" s="65" t="s">
        <v>68</v>
      </c>
      <c r="BA92" s="65" t="s">
        <v>69</v>
      </c>
      <c r="BB92" s="65" t="s">
        <v>70</v>
      </c>
      <c r="BC92" s="65" t="s">
        <v>71</v>
      </c>
      <c r="BD92" s="66" t="s">
        <v>72</v>
      </c>
      <c r="BE92" s="33"/>
    </row>
    <row r="93" spans="1:90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7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9"/>
      <c r="BE93" s="33"/>
    </row>
    <row r="94" spans="1:90" s="6" customFormat="1" ht="32.450000000000003" customHeight="1">
      <c r="B94" s="70"/>
      <c r="C94" s="71" t="s">
        <v>73</v>
      </c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245">
        <f>ROUND(AG95,2)</f>
        <v>0</v>
      </c>
      <c r="AH94" s="245"/>
      <c r="AI94" s="245"/>
      <c r="AJ94" s="245"/>
      <c r="AK94" s="245"/>
      <c r="AL94" s="245"/>
      <c r="AM94" s="245"/>
      <c r="AN94" s="246">
        <f>SUM(AG94,AT94)</f>
        <v>0</v>
      </c>
      <c r="AO94" s="246"/>
      <c r="AP94" s="246"/>
      <c r="AQ94" s="74" t="s">
        <v>1</v>
      </c>
      <c r="AR94" s="70"/>
      <c r="AS94" s="75">
        <f>ROUND(AS95,2)</f>
        <v>0</v>
      </c>
      <c r="AT94" s="76">
        <f>ROUND(SUM(AV94:AW94),2)</f>
        <v>0</v>
      </c>
      <c r="AU94" s="77">
        <f>ROUND(AU95,5)</f>
        <v>0</v>
      </c>
      <c r="AV94" s="76">
        <f>ROUND(AZ94*L29,2)</f>
        <v>0</v>
      </c>
      <c r="AW94" s="76">
        <f>ROUND(BA94*L30,2)</f>
        <v>0</v>
      </c>
      <c r="AX94" s="76">
        <f>ROUND(BB94*L29,2)</f>
        <v>0</v>
      </c>
      <c r="AY94" s="76">
        <f>ROUND(BC94*L30,2)</f>
        <v>0</v>
      </c>
      <c r="AZ94" s="76">
        <f>ROUND(AZ95,2)</f>
        <v>0</v>
      </c>
      <c r="BA94" s="76">
        <f>ROUND(BA95,2)</f>
        <v>0</v>
      </c>
      <c r="BB94" s="76">
        <f>ROUND(BB95,2)</f>
        <v>0</v>
      </c>
      <c r="BC94" s="76">
        <f>ROUND(BC95,2)</f>
        <v>0</v>
      </c>
      <c r="BD94" s="78">
        <f>ROUND(BD95,2)</f>
        <v>0</v>
      </c>
      <c r="BS94" s="79" t="s">
        <v>74</v>
      </c>
      <c r="BT94" s="79" t="s">
        <v>75</v>
      </c>
      <c r="BV94" s="79" t="s">
        <v>76</v>
      </c>
      <c r="BW94" s="79" t="s">
        <v>4</v>
      </c>
      <c r="BX94" s="79" t="s">
        <v>77</v>
      </c>
      <c r="CL94" s="79" t="s">
        <v>1</v>
      </c>
    </row>
    <row r="95" spans="1:90" s="7" customFormat="1" ht="24.75" customHeight="1">
      <c r="A95" s="80" t="s">
        <v>78</v>
      </c>
      <c r="B95" s="81"/>
      <c r="C95" s="82"/>
      <c r="D95" s="244" t="s">
        <v>13</v>
      </c>
      <c r="E95" s="244"/>
      <c r="F95" s="244"/>
      <c r="G95" s="244"/>
      <c r="H95" s="244"/>
      <c r="I95" s="83"/>
      <c r="J95" s="244" t="s">
        <v>16</v>
      </c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2">
        <f>'250322RE - Lesovňa'!J28</f>
        <v>0</v>
      </c>
      <c r="AH95" s="243"/>
      <c r="AI95" s="243"/>
      <c r="AJ95" s="243"/>
      <c r="AK95" s="243"/>
      <c r="AL95" s="243"/>
      <c r="AM95" s="243"/>
      <c r="AN95" s="242">
        <f>SUM(AG95,AT95)</f>
        <v>0</v>
      </c>
      <c r="AO95" s="243"/>
      <c r="AP95" s="243"/>
      <c r="AQ95" s="84" t="s">
        <v>79</v>
      </c>
      <c r="AR95" s="81"/>
      <c r="AS95" s="85">
        <v>0</v>
      </c>
      <c r="AT95" s="86">
        <f>ROUND(SUM(AV95:AW95),2)</f>
        <v>0</v>
      </c>
      <c r="AU95" s="87">
        <f>'250322RE - Lesovňa'!P139</f>
        <v>0</v>
      </c>
      <c r="AV95" s="86">
        <f>'250322RE - Lesovňa'!J31</f>
        <v>0</v>
      </c>
      <c r="AW95" s="86">
        <f>'250322RE - Lesovňa'!J32</f>
        <v>0</v>
      </c>
      <c r="AX95" s="86">
        <f>'250322RE - Lesovňa'!J33</f>
        <v>0</v>
      </c>
      <c r="AY95" s="86">
        <f>'250322RE - Lesovňa'!J34</f>
        <v>0</v>
      </c>
      <c r="AZ95" s="86">
        <f>'250322RE - Lesovňa'!F31</f>
        <v>0</v>
      </c>
      <c r="BA95" s="86">
        <f>'250322RE - Lesovňa'!F32</f>
        <v>0</v>
      </c>
      <c r="BB95" s="86">
        <f>'250322RE - Lesovňa'!F33</f>
        <v>0</v>
      </c>
      <c r="BC95" s="86">
        <f>'250322RE - Lesovňa'!F34</f>
        <v>0</v>
      </c>
      <c r="BD95" s="88">
        <f>'250322RE - Lesovňa'!F35</f>
        <v>0</v>
      </c>
      <c r="BT95" s="89" t="s">
        <v>80</v>
      </c>
      <c r="BU95" s="89" t="s">
        <v>81</v>
      </c>
      <c r="BV95" s="89" t="s">
        <v>76</v>
      </c>
      <c r="BW95" s="89" t="s">
        <v>4</v>
      </c>
      <c r="BX95" s="89" t="s">
        <v>77</v>
      </c>
      <c r="CL95" s="89" t="s">
        <v>1</v>
      </c>
    </row>
    <row r="96" spans="1:90" s="2" customFormat="1" ht="30" customHeight="1">
      <c r="A96" s="33"/>
      <c r="B96" s="34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4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49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34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50322RE - Lesovňa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23"/>
  <sheetViews>
    <sheetView showGridLines="0" tabSelected="1" topLeftCell="A105" workbookViewId="0">
      <selection activeCell="Y17" sqref="Y17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7" t="s">
        <v>5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T2" s="18" t="s">
        <v>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82</v>
      </c>
      <c r="L4" s="21"/>
      <c r="M4" s="90" t="s">
        <v>9</v>
      </c>
      <c r="AT4" s="18" t="s">
        <v>3</v>
      </c>
    </row>
    <row r="5" spans="1:46" s="1" customFormat="1" ht="6.95" customHeight="1">
      <c r="B5" s="21"/>
      <c r="L5" s="21"/>
    </row>
    <row r="6" spans="1:46" s="2" customFormat="1" ht="12" customHeight="1">
      <c r="A6" s="33"/>
      <c r="B6" s="34"/>
      <c r="C6" s="33"/>
      <c r="D6" s="28" t="s">
        <v>15</v>
      </c>
      <c r="E6" s="33"/>
      <c r="F6" s="33"/>
      <c r="G6" s="33"/>
      <c r="H6" s="33"/>
      <c r="I6" s="33"/>
      <c r="J6" s="33"/>
      <c r="K6" s="33"/>
      <c r="L6" s="44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7" spans="1:46" s="2" customFormat="1" ht="16.5" customHeight="1">
      <c r="A7" s="33"/>
      <c r="B7" s="34"/>
      <c r="C7" s="33"/>
      <c r="D7" s="33"/>
      <c r="E7" s="228" t="s">
        <v>16</v>
      </c>
      <c r="F7" s="248"/>
      <c r="G7" s="248"/>
      <c r="H7" s="248"/>
      <c r="I7" s="33"/>
      <c r="J7" s="33"/>
      <c r="K7" s="33"/>
      <c r="L7" s="44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</row>
    <row r="8" spans="1:46" s="2" customFormat="1" ht="11.25">
      <c r="A8" s="33"/>
      <c r="B8" s="34"/>
      <c r="C8" s="33"/>
      <c r="D8" s="33"/>
      <c r="E8" s="33"/>
      <c r="F8" s="33"/>
      <c r="G8" s="33"/>
      <c r="H8" s="33"/>
      <c r="I8" s="33"/>
      <c r="J8" s="33"/>
      <c r="K8" s="33"/>
      <c r="L8" s="44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2" customHeight="1">
      <c r="A9" s="33"/>
      <c r="B9" s="34"/>
      <c r="C9" s="33"/>
      <c r="D9" s="28" t="s">
        <v>17</v>
      </c>
      <c r="E9" s="33"/>
      <c r="F9" s="26" t="s">
        <v>1</v>
      </c>
      <c r="G9" s="33"/>
      <c r="H9" s="33"/>
      <c r="I9" s="28" t="s">
        <v>18</v>
      </c>
      <c r="J9" s="26" t="s">
        <v>1</v>
      </c>
      <c r="K9" s="33"/>
      <c r="L9" s="44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19</v>
      </c>
      <c r="E10" s="33"/>
      <c r="F10" s="26" t="s">
        <v>20</v>
      </c>
      <c r="G10" s="33"/>
      <c r="H10" s="33"/>
      <c r="I10" s="28" t="s">
        <v>21</v>
      </c>
      <c r="J10" s="57"/>
      <c r="K10" s="33"/>
      <c r="L10" s="44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0.9" customHeight="1">
      <c r="A11" s="33"/>
      <c r="B11" s="34"/>
      <c r="C11" s="33"/>
      <c r="D11" s="33"/>
      <c r="E11" s="33"/>
      <c r="F11" s="33"/>
      <c r="G11" s="33"/>
      <c r="H11" s="33"/>
      <c r="I11" s="33"/>
      <c r="J11" s="33"/>
      <c r="K11" s="33"/>
      <c r="L11" s="44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23</v>
      </c>
      <c r="E12" s="33"/>
      <c r="F12" s="33"/>
      <c r="G12" s="33"/>
      <c r="H12" s="33"/>
      <c r="I12" s="28" t="s">
        <v>24</v>
      </c>
      <c r="J12" s="26" t="s">
        <v>1</v>
      </c>
      <c r="K12" s="33"/>
      <c r="L12" s="44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8" customHeight="1">
      <c r="A13" s="33"/>
      <c r="B13" s="34"/>
      <c r="C13" s="33"/>
      <c r="D13" s="33"/>
      <c r="E13" s="26" t="s">
        <v>25</v>
      </c>
      <c r="F13" s="33"/>
      <c r="G13" s="33"/>
      <c r="H13" s="33"/>
      <c r="I13" s="28" t="s">
        <v>26</v>
      </c>
      <c r="J13" s="26" t="s">
        <v>1</v>
      </c>
      <c r="K13" s="33"/>
      <c r="L13" s="44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6.95" customHeigh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4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27</v>
      </c>
      <c r="E15" s="33"/>
      <c r="F15" s="33"/>
      <c r="G15" s="33"/>
      <c r="H15" s="33"/>
      <c r="I15" s="28" t="s">
        <v>24</v>
      </c>
      <c r="J15" s="29" t="str">
        <f>'Rekapitulácia stavby'!AN13</f>
        <v>Vyplň údaj</v>
      </c>
      <c r="K15" s="33"/>
      <c r="L15" s="44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8" customHeight="1">
      <c r="A16" s="33"/>
      <c r="B16" s="34"/>
      <c r="C16" s="33"/>
      <c r="D16" s="33"/>
      <c r="E16" s="249" t="str">
        <f>'Rekapitulácia stavby'!E14</f>
        <v>Vyplň údaj</v>
      </c>
      <c r="F16" s="212"/>
      <c r="G16" s="212"/>
      <c r="H16" s="212"/>
      <c r="I16" s="28" t="s">
        <v>26</v>
      </c>
      <c r="J16" s="29" t="str">
        <f>'Rekapitulácia stavby'!AN14</f>
        <v>Vyplň údaj</v>
      </c>
      <c r="K16" s="33"/>
      <c r="L16" s="44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52" s="2" customFormat="1" ht="6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4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52" s="2" customFormat="1" ht="12" customHeight="1">
      <c r="A18" s="33"/>
      <c r="B18" s="34"/>
      <c r="C18" s="33"/>
      <c r="D18" s="28" t="s">
        <v>29</v>
      </c>
      <c r="E18" s="33"/>
      <c r="F18" s="33"/>
      <c r="G18" s="33"/>
      <c r="H18" s="33"/>
      <c r="I18" s="28" t="s">
        <v>24</v>
      </c>
      <c r="J18" s="26" t="s">
        <v>1</v>
      </c>
      <c r="K18" s="33"/>
      <c r="L18" s="44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52" s="2" customFormat="1" ht="18" customHeight="1">
      <c r="A19" s="33"/>
      <c r="B19" s="34"/>
      <c r="C19" s="33"/>
      <c r="D19" s="33"/>
      <c r="E19" s="26" t="s">
        <v>30</v>
      </c>
      <c r="F19" s="33"/>
      <c r="G19" s="33"/>
      <c r="H19" s="33"/>
      <c r="I19" s="28" t="s">
        <v>26</v>
      </c>
      <c r="J19" s="26" t="s">
        <v>1</v>
      </c>
      <c r="K19" s="33"/>
      <c r="L19" s="44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52" s="2" customFormat="1" ht="6.95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4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52" s="2" customFormat="1" ht="12" customHeight="1">
      <c r="A21" s="33"/>
      <c r="B21" s="34"/>
      <c r="C21" s="33"/>
      <c r="D21" s="28" t="s">
        <v>32</v>
      </c>
      <c r="E21" s="33"/>
      <c r="F21" s="33"/>
      <c r="G21" s="33"/>
      <c r="H21" s="33"/>
      <c r="I21" s="28" t="s">
        <v>24</v>
      </c>
      <c r="J21" s="26" t="str">
        <f>IF('Rekapitulácia stavby'!AN19="","",'Rekapitulácia stavby'!AN19)</f>
        <v/>
      </c>
      <c r="K21" s="33"/>
      <c r="L21" s="44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52" s="2" customFormat="1" ht="18" customHeight="1">
      <c r="A22" s="33"/>
      <c r="B22" s="34"/>
      <c r="C22" s="33"/>
      <c r="D22" s="33"/>
      <c r="E22" s="26" t="str">
        <f>IF('Rekapitulácia stavby'!E20="","",'Rekapitulácia stavby'!E20)</f>
        <v xml:space="preserve"> </v>
      </c>
      <c r="F22" s="33"/>
      <c r="G22" s="33"/>
      <c r="H22" s="33"/>
      <c r="I22" s="28" t="s">
        <v>26</v>
      </c>
      <c r="J22" s="26" t="str">
        <f>IF('Rekapitulácia stavby'!AN20="","",'Rekapitulácia stavby'!AN20)</f>
        <v/>
      </c>
      <c r="K22" s="33"/>
      <c r="L22" s="44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52" s="2" customFormat="1" ht="6.95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4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52" s="2" customFormat="1" ht="12" customHeight="1">
      <c r="A24" s="33"/>
      <c r="B24" s="34"/>
      <c r="C24" s="33"/>
      <c r="D24" s="28" t="s">
        <v>34</v>
      </c>
      <c r="E24" s="33"/>
      <c r="F24" s="33"/>
      <c r="G24" s="33"/>
      <c r="H24" s="33"/>
      <c r="I24" s="33"/>
      <c r="J24" s="33"/>
      <c r="K24" s="33"/>
      <c r="L24" s="44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52" s="8" customFormat="1" ht="16.5" customHeight="1">
      <c r="A25" s="91"/>
      <c r="B25" s="92"/>
      <c r="C25" s="91"/>
      <c r="D25" s="91"/>
      <c r="E25" s="217" t="s">
        <v>1</v>
      </c>
      <c r="F25" s="217"/>
      <c r="G25" s="217"/>
      <c r="H25" s="217"/>
      <c r="I25" s="91"/>
      <c r="J25" s="91"/>
      <c r="K25" s="91"/>
      <c r="L25" s="93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</row>
    <row r="26" spans="1:52" s="2" customFormat="1" ht="6.95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4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52" s="2" customFormat="1" ht="6.95" customHeight="1">
      <c r="A27" s="33"/>
      <c r="B27" s="34"/>
      <c r="C27" s="33"/>
      <c r="D27" s="68"/>
      <c r="E27" s="68"/>
      <c r="F27" s="68"/>
      <c r="G27" s="68"/>
      <c r="H27" s="68"/>
      <c r="I27" s="68"/>
      <c r="J27" s="68"/>
      <c r="K27" s="68"/>
      <c r="L27" s="44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52" s="2" customFormat="1" ht="25.35" customHeight="1">
      <c r="A28" s="33"/>
      <c r="B28" s="34"/>
      <c r="C28" s="33"/>
      <c r="D28" s="94" t="s">
        <v>35</v>
      </c>
      <c r="E28" s="33"/>
      <c r="F28" s="33"/>
      <c r="G28" s="33"/>
      <c r="H28" s="33"/>
      <c r="I28" s="33"/>
      <c r="J28" s="73">
        <f>ROUND(J139, 2)</f>
        <v>0</v>
      </c>
      <c r="K28" s="33"/>
      <c r="L28" s="44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52" s="2" customFormat="1" ht="6.95" customHeight="1">
      <c r="A29" s="33"/>
      <c r="B29" s="34"/>
      <c r="C29" s="33"/>
      <c r="D29" s="68"/>
      <c r="E29" s="68"/>
      <c r="F29" s="68"/>
      <c r="G29" s="68"/>
      <c r="H29" s="68"/>
      <c r="I29" s="68"/>
      <c r="J29" s="68"/>
      <c r="K29" s="68"/>
      <c r="L29" s="95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</row>
    <row r="30" spans="1:52" s="2" customFormat="1" ht="14.45" customHeight="1">
      <c r="A30" s="33"/>
      <c r="B30" s="34"/>
      <c r="C30" s="33"/>
      <c r="D30" s="33"/>
      <c r="E30" s="33"/>
      <c r="F30" s="37" t="s">
        <v>37</v>
      </c>
      <c r="G30" s="33"/>
      <c r="H30" s="33"/>
      <c r="I30" s="37" t="s">
        <v>36</v>
      </c>
      <c r="J30" s="37" t="s">
        <v>38</v>
      </c>
      <c r="K30" s="33"/>
      <c r="L30" s="95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</row>
    <row r="31" spans="1:52" s="2" customFormat="1" ht="14.45" customHeight="1">
      <c r="A31" s="33"/>
      <c r="B31" s="34"/>
      <c r="C31" s="33"/>
      <c r="D31" s="97" t="s">
        <v>39</v>
      </c>
      <c r="E31" s="39" t="s">
        <v>40</v>
      </c>
      <c r="F31" s="98">
        <f>ROUND((SUM(BE139:BE522)),  2)</f>
        <v>0</v>
      </c>
      <c r="G31" s="96"/>
      <c r="H31" s="96"/>
      <c r="I31" s="99">
        <v>0.2</v>
      </c>
      <c r="J31" s="98">
        <f>ROUND(((SUM(BE139:BE522))*I31),  2)</f>
        <v>0</v>
      </c>
      <c r="K31" s="33"/>
      <c r="L31" s="44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52" s="2" customFormat="1" ht="14.45" customHeight="1">
      <c r="A32" s="33"/>
      <c r="B32" s="34"/>
      <c r="C32" s="33"/>
      <c r="D32" s="33"/>
      <c r="E32" s="39" t="s">
        <v>41</v>
      </c>
      <c r="F32" s="98">
        <f>ROUND((SUM(BF139:BF522)),  2)</f>
        <v>0</v>
      </c>
      <c r="G32" s="96"/>
      <c r="H32" s="96"/>
      <c r="I32" s="99">
        <v>0.2</v>
      </c>
      <c r="J32" s="98">
        <f>ROUND(((SUM(BF139:BF522))*I32),  2)</f>
        <v>0</v>
      </c>
      <c r="K32" s="33"/>
      <c r="L32" s="44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52" s="2" customFormat="1" ht="14.45" hidden="1" customHeight="1">
      <c r="A33" s="33"/>
      <c r="B33" s="34"/>
      <c r="C33" s="33"/>
      <c r="D33" s="33"/>
      <c r="E33" s="28" t="s">
        <v>42</v>
      </c>
      <c r="F33" s="100">
        <f>ROUND((SUM(BG139:BG522)),  2)</f>
        <v>0</v>
      </c>
      <c r="G33" s="33"/>
      <c r="H33" s="33"/>
      <c r="I33" s="101">
        <v>0.2</v>
      </c>
      <c r="J33" s="100">
        <f>0</f>
        <v>0</v>
      </c>
      <c r="K33" s="33"/>
      <c r="L33" s="95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</row>
    <row r="34" spans="1:52" s="2" customFormat="1" ht="14.45" hidden="1" customHeight="1">
      <c r="A34" s="33"/>
      <c r="B34" s="34"/>
      <c r="C34" s="33"/>
      <c r="D34" s="33"/>
      <c r="E34" s="28" t="s">
        <v>43</v>
      </c>
      <c r="F34" s="100">
        <f>ROUND((SUM(BH139:BH522)),  2)</f>
        <v>0</v>
      </c>
      <c r="G34" s="33"/>
      <c r="H34" s="33"/>
      <c r="I34" s="101">
        <v>0.2</v>
      </c>
      <c r="J34" s="100">
        <f>0</f>
        <v>0</v>
      </c>
      <c r="K34" s="33"/>
      <c r="L34" s="44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52" s="2" customFormat="1" ht="14.45" hidden="1" customHeight="1">
      <c r="A35" s="33"/>
      <c r="B35" s="34"/>
      <c r="C35" s="33"/>
      <c r="D35" s="33"/>
      <c r="E35" s="39" t="s">
        <v>44</v>
      </c>
      <c r="F35" s="98">
        <f>ROUND((SUM(BI139:BI522)),  2)</f>
        <v>0</v>
      </c>
      <c r="G35" s="96"/>
      <c r="H35" s="96"/>
      <c r="I35" s="99">
        <v>0</v>
      </c>
      <c r="J35" s="98">
        <f>0</f>
        <v>0</v>
      </c>
      <c r="K35" s="33"/>
      <c r="L35" s="44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52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44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52" s="2" customFormat="1" ht="25.35" customHeight="1">
      <c r="A37" s="33"/>
      <c r="B37" s="34"/>
      <c r="C37" s="102"/>
      <c r="D37" s="103" t="s">
        <v>45</v>
      </c>
      <c r="E37" s="62"/>
      <c r="F37" s="62"/>
      <c r="G37" s="104" t="s">
        <v>46</v>
      </c>
      <c r="H37" s="105" t="s">
        <v>47</v>
      </c>
      <c r="I37" s="62"/>
      <c r="J37" s="106">
        <f>SUM(J28:J35)</f>
        <v>0</v>
      </c>
      <c r="K37" s="107"/>
      <c r="L37" s="44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52" s="2" customFormat="1" ht="14.4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4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52" s="1" customFormat="1" ht="14.45" customHeight="1">
      <c r="B39" s="21"/>
      <c r="L39" s="21"/>
    </row>
    <row r="40" spans="1:52" s="1" customFormat="1" ht="14.45" customHeight="1">
      <c r="B40" s="21"/>
      <c r="L40" s="21"/>
    </row>
    <row r="41" spans="1:52" s="1" customFormat="1" ht="14.45" customHeight="1">
      <c r="B41" s="21"/>
      <c r="L41" s="21"/>
    </row>
    <row r="42" spans="1:52" s="1" customFormat="1" ht="14.45" customHeight="1">
      <c r="B42" s="21"/>
      <c r="L42" s="21"/>
    </row>
    <row r="43" spans="1:52" s="1" customFormat="1" ht="14.45" customHeight="1">
      <c r="B43" s="21"/>
      <c r="L43" s="21"/>
    </row>
    <row r="44" spans="1:52" s="1" customFormat="1" ht="14.45" customHeight="1">
      <c r="B44" s="21"/>
      <c r="L44" s="21"/>
    </row>
    <row r="45" spans="1:52" s="1" customFormat="1" ht="14.45" customHeight="1">
      <c r="B45" s="21"/>
      <c r="L45" s="21"/>
    </row>
    <row r="46" spans="1:52" s="1" customFormat="1" ht="14.45" customHeight="1">
      <c r="B46" s="21"/>
      <c r="L46" s="21"/>
    </row>
    <row r="47" spans="1:52" s="1" customFormat="1" ht="14.45" customHeight="1">
      <c r="B47" s="21"/>
      <c r="L47" s="21"/>
    </row>
    <row r="48" spans="1:52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4"/>
      <c r="D50" s="45" t="s">
        <v>48</v>
      </c>
      <c r="E50" s="46"/>
      <c r="F50" s="46"/>
      <c r="G50" s="45" t="s">
        <v>49</v>
      </c>
      <c r="H50" s="46"/>
      <c r="I50" s="46"/>
      <c r="J50" s="46"/>
      <c r="K50" s="46"/>
      <c r="L50" s="44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7" t="s">
        <v>50</v>
      </c>
      <c r="E61" s="36"/>
      <c r="F61" s="108" t="s">
        <v>51</v>
      </c>
      <c r="G61" s="47" t="s">
        <v>50</v>
      </c>
      <c r="H61" s="36"/>
      <c r="I61" s="36"/>
      <c r="J61" s="109" t="s">
        <v>51</v>
      </c>
      <c r="K61" s="36"/>
      <c r="L61" s="44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5" t="s">
        <v>52</v>
      </c>
      <c r="E65" s="48"/>
      <c r="F65" s="48"/>
      <c r="G65" s="45" t="s">
        <v>53</v>
      </c>
      <c r="H65" s="48"/>
      <c r="I65" s="48"/>
      <c r="J65" s="48"/>
      <c r="K65" s="48"/>
      <c r="L65" s="44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7" t="s">
        <v>50</v>
      </c>
      <c r="E76" s="36"/>
      <c r="F76" s="108" t="s">
        <v>51</v>
      </c>
      <c r="G76" s="47" t="s">
        <v>50</v>
      </c>
      <c r="H76" s="36"/>
      <c r="I76" s="36"/>
      <c r="J76" s="109" t="s">
        <v>51</v>
      </c>
      <c r="K76" s="36"/>
      <c r="L76" s="44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83</v>
      </c>
      <c r="D82" s="33"/>
      <c r="E82" s="33"/>
      <c r="F82" s="33"/>
      <c r="G82" s="33"/>
      <c r="H82" s="33"/>
      <c r="I82" s="33"/>
      <c r="J82" s="33"/>
      <c r="K82" s="33"/>
      <c r="L82" s="44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4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4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28" t="str">
        <f>E7</f>
        <v>Lesovňa</v>
      </c>
      <c r="F85" s="248"/>
      <c r="G85" s="248"/>
      <c r="H85" s="248"/>
      <c r="I85" s="33"/>
      <c r="J85" s="33"/>
      <c r="K85" s="33"/>
      <c r="L85" s="44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44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2" customHeight="1">
      <c r="A87" s="33"/>
      <c r="B87" s="34"/>
      <c r="C87" s="28" t="s">
        <v>19</v>
      </c>
      <c r="D87" s="33"/>
      <c r="E87" s="33"/>
      <c r="F87" s="26" t="str">
        <f>F10</f>
        <v>Záhrady, č.p. 3517/3, s.č. 318</v>
      </c>
      <c r="G87" s="33"/>
      <c r="H87" s="33"/>
      <c r="I87" s="28" t="s">
        <v>21</v>
      </c>
      <c r="J87" s="57" t="str">
        <f>IF(J10="","",J10)</f>
        <v/>
      </c>
      <c r="K87" s="33"/>
      <c r="L87" s="44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4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5.2" customHeight="1">
      <c r="A89" s="33"/>
      <c r="B89" s="34"/>
      <c r="C89" s="28" t="s">
        <v>23</v>
      </c>
      <c r="D89" s="33"/>
      <c r="E89" s="33"/>
      <c r="F89" s="26" t="str">
        <f>E13</f>
        <v>Slovenská republika</v>
      </c>
      <c r="G89" s="33"/>
      <c r="H89" s="33"/>
      <c r="I89" s="28" t="s">
        <v>29</v>
      </c>
      <c r="J89" s="31" t="str">
        <f>E19</f>
        <v>Regina Štefkovičová</v>
      </c>
      <c r="K89" s="33"/>
      <c r="L89" s="44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15.2" customHeight="1">
      <c r="A90" s="33"/>
      <c r="B90" s="34"/>
      <c r="C90" s="28" t="s">
        <v>27</v>
      </c>
      <c r="D90" s="33"/>
      <c r="E90" s="33"/>
      <c r="F90" s="26" t="str">
        <f>IF(E16="","",E16)</f>
        <v>Vyplň údaj</v>
      </c>
      <c r="G90" s="33"/>
      <c r="H90" s="33"/>
      <c r="I90" s="28" t="s">
        <v>32</v>
      </c>
      <c r="J90" s="31" t="str">
        <f>E22</f>
        <v xml:space="preserve"> </v>
      </c>
      <c r="K90" s="33"/>
      <c r="L90" s="44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0.35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44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9.25" customHeight="1">
      <c r="A92" s="33"/>
      <c r="B92" s="34"/>
      <c r="C92" s="110" t="s">
        <v>84</v>
      </c>
      <c r="D92" s="102"/>
      <c r="E92" s="102"/>
      <c r="F92" s="102"/>
      <c r="G92" s="102"/>
      <c r="H92" s="102"/>
      <c r="I92" s="102"/>
      <c r="J92" s="111" t="s">
        <v>85</v>
      </c>
      <c r="K92" s="102"/>
      <c r="L92" s="44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4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2.9" customHeight="1">
      <c r="A94" s="33"/>
      <c r="B94" s="34"/>
      <c r="C94" s="112" t="s">
        <v>86</v>
      </c>
      <c r="D94" s="33"/>
      <c r="E94" s="33"/>
      <c r="F94" s="33"/>
      <c r="G94" s="33"/>
      <c r="H94" s="33"/>
      <c r="I94" s="33"/>
      <c r="J94" s="73">
        <f>J139</f>
        <v>0</v>
      </c>
      <c r="K94" s="33"/>
      <c r="L94" s="44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U94" s="18" t="s">
        <v>87</v>
      </c>
    </row>
    <row r="95" spans="1:47" s="9" customFormat="1" ht="24.95" customHeight="1">
      <c r="B95" s="113"/>
      <c r="D95" s="114" t="s">
        <v>88</v>
      </c>
      <c r="E95" s="115"/>
      <c r="F95" s="115"/>
      <c r="G95" s="115"/>
      <c r="H95" s="115"/>
      <c r="I95" s="115"/>
      <c r="J95" s="116">
        <f>J140</f>
        <v>0</v>
      </c>
      <c r="L95" s="113"/>
    </row>
    <row r="96" spans="1:47" s="10" customFormat="1" ht="19.899999999999999" customHeight="1">
      <c r="B96" s="117"/>
      <c r="D96" s="118" t="s">
        <v>89</v>
      </c>
      <c r="E96" s="119"/>
      <c r="F96" s="119"/>
      <c r="G96" s="119"/>
      <c r="H96" s="119"/>
      <c r="I96" s="119"/>
      <c r="J96" s="120">
        <f>J141</f>
        <v>0</v>
      </c>
      <c r="L96" s="117"/>
    </row>
    <row r="97" spans="2:12" s="10" customFormat="1" ht="19.899999999999999" customHeight="1">
      <c r="B97" s="117"/>
      <c r="D97" s="118" t="s">
        <v>90</v>
      </c>
      <c r="E97" s="119"/>
      <c r="F97" s="119"/>
      <c r="G97" s="119"/>
      <c r="H97" s="119"/>
      <c r="I97" s="119"/>
      <c r="J97" s="120">
        <f>J146</f>
        <v>0</v>
      </c>
      <c r="L97" s="117"/>
    </row>
    <row r="98" spans="2:12" s="10" customFormat="1" ht="19.899999999999999" customHeight="1">
      <c r="B98" s="117"/>
      <c r="D98" s="118" t="s">
        <v>91</v>
      </c>
      <c r="E98" s="119"/>
      <c r="F98" s="119"/>
      <c r="G98" s="119"/>
      <c r="H98" s="119"/>
      <c r="I98" s="119"/>
      <c r="J98" s="120">
        <f>J158</f>
        <v>0</v>
      </c>
      <c r="L98" s="117"/>
    </row>
    <row r="99" spans="2:12" s="10" customFormat="1" ht="19.899999999999999" customHeight="1">
      <c r="B99" s="117"/>
      <c r="D99" s="118" t="s">
        <v>92</v>
      </c>
      <c r="E99" s="119"/>
      <c r="F99" s="119"/>
      <c r="G99" s="119"/>
      <c r="H99" s="119"/>
      <c r="I99" s="119"/>
      <c r="J99" s="120">
        <f>J209</f>
        <v>0</v>
      </c>
      <c r="L99" s="117"/>
    </row>
    <row r="100" spans="2:12" s="10" customFormat="1" ht="19.899999999999999" customHeight="1">
      <c r="B100" s="117"/>
      <c r="D100" s="118" t="s">
        <v>93</v>
      </c>
      <c r="E100" s="119"/>
      <c r="F100" s="119"/>
      <c r="G100" s="119"/>
      <c r="H100" s="119"/>
      <c r="I100" s="119"/>
      <c r="J100" s="120">
        <f>J273</f>
        <v>0</v>
      </c>
      <c r="L100" s="117"/>
    </row>
    <row r="101" spans="2:12" s="9" customFormat="1" ht="24.95" customHeight="1">
      <c r="B101" s="113"/>
      <c r="D101" s="114" t="s">
        <v>94</v>
      </c>
      <c r="E101" s="115"/>
      <c r="F101" s="115"/>
      <c r="G101" s="115"/>
      <c r="H101" s="115"/>
      <c r="I101" s="115"/>
      <c r="J101" s="116">
        <f>J275</f>
        <v>0</v>
      </c>
      <c r="L101" s="113"/>
    </row>
    <row r="102" spans="2:12" s="10" customFormat="1" ht="19.899999999999999" customHeight="1">
      <c r="B102" s="117"/>
      <c r="D102" s="118" t="s">
        <v>95</v>
      </c>
      <c r="E102" s="119"/>
      <c r="F102" s="119"/>
      <c r="G102" s="119"/>
      <c r="H102" s="119"/>
      <c r="I102" s="119"/>
      <c r="J102" s="120">
        <f>J276</f>
        <v>0</v>
      </c>
      <c r="L102" s="117"/>
    </row>
    <row r="103" spans="2:12" s="10" customFormat="1" ht="19.899999999999999" customHeight="1">
      <c r="B103" s="117"/>
      <c r="D103" s="118" t="s">
        <v>96</v>
      </c>
      <c r="E103" s="119"/>
      <c r="F103" s="119"/>
      <c r="G103" s="119"/>
      <c r="H103" s="119"/>
      <c r="I103" s="119"/>
      <c r="J103" s="120">
        <f>J292</f>
        <v>0</v>
      </c>
      <c r="L103" s="117"/>
    </row>
    <row r="104" spans="2:12" s="10" customFormat="1" ht="19.899999999999999" customHeight="1">
      <c r="B104" s="117"/>
      <c r="D104" s="118" t="s">
        <v>97</v>
      </c>
      <c r="E104" s="119"/>
      <c r="F104" s="119"/>
      <c r="G104" s="119"/>
      <c r="H104" s="119"/>
      <c r="I104" s="119"/>
      <c r="J104" s="120">
        <f>J297</f>
        <v>0</v>
      </c>
      <c r="L104" s="117"/>
    </row>
    <row r="105" spans="2:12" s="10" customFormat="1" ht="19.899999999999999" customHeight="1">
      <c r="B105" s="117"/>
      <c r="D105" s="118" t="s">
        <v>98</v>
      </c>
      <c r="E105" s="119"/>
      <c r="F105" s="119"/>
      <c r="G105" s="119"/>
      <c r="H105" s="119"/>
      <c r="I105" s="119"/>
      <c r="J105" s="120">
        <f>J304</f>
        <v>0</v>
      </c>
      <c r="L105" s="117"/>
    </row>
    <row r="106" spans="2:12" s="10" customFormat="1" ht="19.899999999999999" customHeight="1">
      <c r="B106" s="117"/>
      <c r="D106" s="118" t="s">
        <v>99</v>
      </c>
      <c r="E106" s="119"/>
      <c r="F106" s="119"/>
      <c r="G106" s="119"/>
      <c r="H106" s="119"/>
      <c r="I106" s="119"/>
      <c r="J106" s="120">
        <f>J320</f>
        <v>0</v>
      </c>
      <c r="L106" s="117"/>
    </row>
    <row r="107" spans="2:12" s="10" customFormat="1" ht="19.899999999999999" customHeight="1">
      <c r="B107" s="117"/>
      <c r="D107" s="118" t="s">
        <v>100</v>
      </c>
      <c r="E107" s="119"/>
      <c r="F107" s="119"/>
      <c r="G107" s="119"/>
      <c r="H107" s="119"/>
      <c r="I107" s="119"/>
      <c r="J107" s="120">
        <f>J330</f>
        <v>0</v>
      </c>
      <c r="L107" s="117"/>
    </row>
    <row r="108" spans="2:12" s="10" customFormat="1" ht="19.899999999999999" customHeight="1">
      <c r="B108" s="117"/>
      <c r="D108" s="118" t="s">
        <v>101</v>
      </c>
      <c r="E108" s="119"/>
      <c r="F108" s="119"/>
      <c r="G108" s="119"/>
      <c r="H108" s="119"/>
      <c r="I108" s="119"/>
      <c r="J108" s="120">
        <f>J361</f>
        <v>0</v>
      </c>
      <c r="L108" s="117"/>
    </row>
    <row r="109" spans="2:12" s="10" customFormat="1" ht="19.899999999999999" customHeight="1">
      <c r="B109" s="117"/>
      <c r="D109" s="118" t="s">
        <v>102</v>
      </c>
      <c r="E109" s="119"/>
      <c r="F109" s="119"/>
      <c r="G109" s="119"/>
      <c r="H109" s="119"/>
      <c r="I109" s="119"/>
      <c r="J109" s="120">
        <f>J371</f>
        <v>0</v>
      </c>
      <c r="L109" s="117"/>
    </row>
    <row r="110" spans="2:12" s="10" customFormat="1" ht="19.899999999999999" customHeight="1">
      <c r="B110" s="117"/>
      <c r="D110" s="118" t="s">
        <v>103</v>
      </c>
      <c r="E110" s="119"/>
      <c r="F110" s="119"/>
      <c r="G110" s="119"/>
      <c r="H110" s="119"/>
      <c r="I110" s="119"/>
      <c r="J110" s="120">
        <f>J385</f>
        <v>0</v>
      </c>
      <c r="L110" s="117"/>
    </row>
    <row r="111" spans="2:12" s="10" customFormat="1" ht="19.899999999999999" customHeight="1">
      <c r="B111" s="117"/>
      <c r="D111" s="118" t="s">
        <v>104</v>
      </c>
      <c r="E111" s="119"/>
      <c r="F111" s="119"/>
      <c r="G111" s="119"/>
      <c r="H111" s="119"/>
      <c r="I111" s="119"/>
      <c r="J111" s="120">
        <f>J416</f>
        <v>0</v>
      </c>
      <c r="L111" s="117"/>
    </row>
    <row r="112" spans="2:12" s="10" customFormat="1" ht="19.899999999999999" customHeight="1">
      <c r="B112" s="117"/>
      <c r="D112" s="118" t="s">
        <v>105</v>
      </c>
      <c r="E112" s="119"/>
      <c r="F112" s="119"/>
      <c r="G112" s="119"/>
      <c r="H112" s="119"/>
      <c r="I112" s="119"/>
      <c r="J112" s="120">
        <f>J421</f>
        <v>0</v>
      </c>
      <c r="L112" s="117"/>
    </row>
    <row r="113" spans="1:31" s="10" customFormat="1" ht="19.899999999999999" customHeight="1">
      <c r="B113" s="117"/>
      <c r="D113" s="118" t="s">
        <v>106</v>
      </c>
      <c r="E113" s="119"/>
      <c r="F113" s="119"/>
      <c r="G113" s="119"/>
      <c r="H113" s="119"/>
      <c r="I113" s="119"/>
      <c r="J113" s="120">
        <f>J441</f>
        <v>0</v>
      </c>
      <c r="L113" s="117"/>
    </row>
    <row r="114" spans="1:31" s="10" customFormat="1" ht="19.899999999999999" customHeight="1">
      <c r="B114" s="117"/>
      <c r="D114" s="118" t="s">
        <v>107</v>
      </c>
      <c r="E114" s="119"/>
      <c r="F114" s="119"/>
      <c r="G114" s="119"/>
      <c r="H114" s="119"/>
      <c r="I114" s="119"/>
      <c r="J114" s="120">
        <f>J460</f>
        <v>0</v>
      </c>
      <c r="L114" s="117"/>
    </row>
    <row r="115" spans="1:31" s="10" customFormat="1" ht="19.899999999999999" customHeight="1">
      <c r="B115" s="117"/>
      <c r="D115" s="118" t="s">
        <v>108</v>
      </c>
      <c r="E115" s="119"/>
      <c r="F115" s="119"/>
      <c r="G115" s="119"/>
      <c r="H115" s="119"/>
      <c r="I115" s="119"/>
      <c r="J115" s="120">
        <f>J466</f>
        <v>0</v>
      </c>
      <c r="L115" s="117"/>
    </row>
    <row r="116" spans="1:31" s="10" customFormat="1" ht="19.899999999999999" customHeight="1">
      <c r="B116" s="117"/>
      <c r="D116" s="118" t="s">
        <v>109</v>
      </c>
      <c r="E116" s="119"/>
      <c r="F116" s="119"/>
      <c r="G116" s="119"/>
      <c r="H116" s="119"/>
      <c r="I116" s="119"/>
      <c r="J116" s="120">
        <f>J472</f>
        <v>0</v>
      </c>
      <c r="L116" s="117"/>
    </row>
    <row r="117" spans="1:31" s="10" customFormat="1" ht="19.899999999999999" customHeight="1">
      <c r="B117" s="117"/>
      <c r="D117" s="118" t="s">
        <v>110</v>
      </c>
      <c r="E117" s="119"/>
      <c r="F117" s="119"/>
      <c r="G117" s="119"/>
      <c r="H117" s="119"/>
      <c r="I117" s="119"/>
      <c r="J117" s="120">
        <f>J488</f>
        <v>0</v>
      </c>
      <c r="L117" s="117"/>
    </row>
    <row r="118" spans="1:31" s="10" customFormat="1" ht="19.899999999999999" customHeight="1">
      <c r="B118" s="117"/>
      <c r="D118" s="118" t="s">
        <v>111</v>
      </c>
      <c r="E118" s="119"/>
      <c r="F118" s="119"/>
      <c r="G118" s="119"/>
      <c r="H118" s="119"/>
      <c r="I118" s="119"/>
      <c r="J118" s="120">
        <f>J501</f>
        <v>0</v>
      </c>
      <c r="L118" s="117"/>
    </row>
    <row r="119" spans="1:31" s="9" customFormat="1" ht="24.95" customHeight="1">
      <c r="B119" s="113"/>
      <c r="D119" s="114" t="s">
        <v>112</v>
      </c>
      <c r="E119" s="115"/>
      <c r="F119" s="115"/>
      <c r="G119" s="115"/>
      <c r="H119" s="115"/>
      <c r="I119" s="115"/>
      <c r="J119" s="116">
        <f>J504</f>
        <v>0</v>
      </c>
      <c r="L119" s="113"/>
    </row>
    <row r="120" spans="1:31" s="10" customFormat="1" ht="19.899999999999999" customHeight="1">
      <c r="B120" s="117"/>
      <c r="D120" s="118" t="s">
        <v>113</v>
      </c>
      <c r="E120" s="119"/>
      <c r="F120" s="119"/>
      <c r="G120" s="119"/>
      <c r="H120" s="119"/>
      <c r="I120" s="119"/>
      <c r="J120" s="120">
        <f>J505</f>
        <v>0</v>
      </c>
      <c r="L120" s="117"/>
    </row>
    <row r="121" spans="1:31" s="9" customFormat="1" ht="24.95" customHeight="1">
      <c r="B121" s="113"/>
      <c r="D121" s="114" t="s">
        <v>114</v>
      </c>
      <c r="E121" s="115"/>
      <c r="F121" s="115"/>
      <c r="G121" s="115"/>
      <c r="H121" s="115"/>
      <c r="I121" s="115"/>
      <c r="J121" s="116">
        <f>J520</f>
        <v>0</v>
      </c>
      <c r="L121" s="113"/>
    </row>
    <row r="122" spans="1:31" s="2" customFormat="1" ht="21.7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4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6.95" customHeight="1">
      <c r="A123" s="33"/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44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7" spans="1:31" s="2" customFormat="1" ht="6.95" customHeight="1">
      <c r="A127" s="33"/>
      <c r="B127" s="51"/>
      <c r="C127" s="52"/>
      <c r="D127" s="52"/>
      <c r="E127" s="52"/>
      <c r="F127" s="52"/>
      <c r="G127" s="52"/>
      <c r="H127" s="52"/>
      <c r="I127" s="52"/>
      <c r="J127" s="52"/>
      <c r="K127" s="52"/>
      <c r="L127" s="44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24.95" customHeight="1">
      <c r="A128" s="33"/>
      <c r="B128" s="34"/>
      <c r="C128" s="22" t="s">
        <v>115</v>
      </c>
      <c r="D128" s="33"/>
      <c r="E128" s="33"/>
      <c r="F128" s="33"/>
      <c r="G128" s="33"/>
      <c r="H128" s="33"/>
      <c r="I128" s="33"/>
      <c r="J128" s="33"/>
      <c r="K128" s="33"/>
      <c r="L128" s="44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6.9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4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2" customHeight="1">
      <c r="A130" s="33"/>
      <c r="B130" s="34"/>
      <c r="C130" s="28" t="s">
        <v>15</v>
      </c>
      <c r="D130" s="33"/>
      <c r="E130" s="33"/>
      <c r="F130" s="33"/>
      <c r="G130" s="33"/>
      <c r="H130" s="33"/>
      <c r="I130" s="33"/>
      <c r="J130" s="33"/>
      <c r="K130" s="33"/>
      <c r="L130" s="44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6.5" customHeight="1">
      <c r="A131" s="33"/>
      <c r="B131" s="34"/>
      <c r="C131" s="33"/>
      <c r="D131" s="33"/>
      <c r="E131" s="228" t="str">
        <f>E7</f>
        <v>Lesovňa</v>
      </c>
      <c r="F131" s="248"/>
      <c r="G131" s="248"/>
      <c r="H131" s="248"/>
      <c r="I131" s="33"/>
      <c r="J131" s="33"/>
      <c r="K131" s="33"/>
      <c r="L131" s="44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6.95" customHeight="1">
      <c r="A132" s="33"/>
      <c r="B132" s="34"/>
      <c r="C132" s="33"/>
      <c r="D132" s="33"/>
      <c r="E132" s="33"/>
      <c r="F132" s="33"/>
      <c r="G132" s="33"/>
      <c r="H132" s="33"/>
      <c r="I132" s="33"/>
      <c r="J132" s="33"/>
      <c r="K132" s="33"/>
      <c r="L132" s="44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2" customHeight="1">
      <c r="A133" s="33"/>
      <c r="B133" s="34"/>
      <c r="C133" s="28" t="s">
        <v>19</v>
      </c>
      <c r="D133" s="33"/>
      <c r="E133" s="33"/>
      <c r="F133" s="26" t="str">
        <f>F10</f>
        <v>Záhrady, č.p. 3517/3, s.č. 318</v>
      </c>
      <c r="G133" s="33"/>
      <c r="H133" s="33"/>
      <c r="I133" s="28" t="s">
        <v>21</v>
      </c>
      <c r="J133" s="57" t="str">
        <f>IF(J10="","",J10)</f>
        <v/>
      </c>
      <c r="K133" s="33"/>
      <c r="L133" s="44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6.95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4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15.2" customHeight="1">
      <c r="A135" s="33"/>
      <c r="B135" s="34"/>
      <c r="C135" s="28" t="s">
        <v>23</v>
      </c>
      <c r="D135" s="33"/>
      <c r="E135" s="33"/>
      <c r="F135" s="26" t="str">
        <f>E13</f>
        <v>Slovenská republika</v>
      </c>
      <c r="G135" s="33"/>
      <c r="H135" s="33"/>
      <c r="I135" s="28" t="s">
        <v>29</v>
      </c>
      <c r="J135" s="31" t="str">
        <f>E19</f>
        <v>Regina Štefkovičová</v>
      </c>
      <c r="K135" s="33"/>
      <c r="L135" s="44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2" customFormat="1" ht="15.2" customHeight="1">
      <c r="A136" s="33"/>
      <c r="B136" s="34"/>
      <c r="C136" s="28" t="s">
        <v>27</v>
      </c>
      <c r="D136" s="33"/>
      <c r="E136" s="33"/>
      <c r="F136" s="26" t="str">
        <f>IF(E16="","",E16)</f>
        <v>Vyplň údaj</v>
      </c>
      <c r="G136" s="33"/>
      <c r="H136" s="33"/>
      <c r="I136" s="28" t="s">
        <v>32</v>
      </c>
      <c r="J136" s="31" t="str">
        <f>E22</f>
        <v xml:space="preserve"> </v>
      </c>
      <c r="K136" s="33"/>
      <c r="L136" s="44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5" s="2" customFormat="1" ht="10.35" customHeight="1">
      <c r="A137" s="33"/>
      <c r="B137" s="34"/>
      <c r="C137" s="33"/>
      <c r="D137" s="33"/>
      <c r="E137" s="33"/>
      <c r="F137" s="33"/>
      <c r="G137" s="33"/>
      <c r="H137" s="33"/>
      <c r="I137" s="33"/>
      <c r="J137" s="33"/>
      <c r="K137" s="33"/>
      <c r="L137" s="44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5" s="11" customFormat="1" ht="29.25" customHeight="1">
      <c r="A138" s="121"/>
      <c r="B138" s="122"/>
      <c r="C138" s="123" t="s">
        <v>116</v>
      </c>
      <c r="D138" s="124" t="s">
        <v>60</v>
      </c>
      <c r="E138" s="124" t="s">
        <v>56</v>
      </c>
      <c r="F138" s="124" t="s">
        <v>57</v>
      </c>
      <c r="G138" s="124" t="s">
        <v>117</v>
      </c>
      <c r="H138" s="124" t="s">
        <v>118</v>
      </c>
      <c r="I138" s="124" t="s">
        <v>119</v>
      </c>
      <c r="J138" s="125" t="s">
        <v>85</v>
      </c>
      <c r="K138" s="126" t="s">
        <v>120</v>
      </c>
      <c r="L138" s="127"/>
      <c r="M138" s="64" t="s">
        <v>1</v>
      </c>
      <c r="N138" s="65" t="s">
        <v>39</v>
      </c>
      <c r="O138" s="65" t="s">
        <v>121</v>
      </c>
      <c r="P138" s="65" t="s">
        <v>122</v>
      </c>
      <c r="Q138" s="65" t="s">
        <v>123</v>
      </c>
      <c r="R138" s="65" t="s">
        <v>124</v>
      </c>
      <c r="S138" s="65" t="s">
        <v>125</v>
      </c>
      <c r="T138" s="66" t="s">
        <v>126</v>
      </c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</row>
    <row r="139" spans="1:65" s="2" customFormat="1" ht="22.9" customHeight="1">
      <c r="A139" s="33"/>
      <c r="B139" s="34"/>
      <c r="C139" s="71" t="s">
        <v>86</v>
      </c>
      <c r="D139" s="33"/>
      <c r="E139" s="33"/>
      <c r="F139" s="33"/>
      <c r="G139" s="33"/>
      <c r="H139" s="33"/>
      <c r="I139" s="33"/>
      <c r="J139" s="128">
        <f>BK139</f>
        <v>0</v>
      </c>
      <c r="K139" s="33"/>
      <c r="L139" s="34"/>
      <c r="M139" s="67"/>
      <c r="N139" s="58"/>
      <c r="O139" s="68"/>
      <c r="P139" s="129">
        <f>P140+P275+P504+P520</f>
        <v>0</v>
      </c>
      <c r="Q139" s="68"/>
      <c r="R139" s="129">
        <f>R140+R275+R504+R520</f>
        <v>59.739742649999997</v>
      </c>
      <c r="S139" s="68"/>
      <c r="T139" s="130">
        <f>T140+T275+T504+T520</f>
        <v>24.305344999999999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8" t="s">
        <v>74</v>
      </c>
      <c r="AU139" s="18" t="s">
        <v>87</v>
      </c>
      <c r="BK139" s="131">
        <f>BK140+BK275+BK504+BK520</f>
        <v>0</v>
      </c>
    </row>
    <row r="140" spans="1:65" s="12" customFormat="1" ht="25.9" customHeight="1">
      <c r="B140" s="132"/>
      <c r="D140" s="133" t="s">
        <v>74</v>
      </c>
      <c r="E140" s="134" t="s">
        <v>127</v>
      </c>
      <c r="F140" s="134" t="s">
        <v>128</v>
      </c>
      <c r="I140" s="135"/>
      <c r="J140" s="136">
        <f>BK140</f>
        <v>0</v>
      </c>
      <c r="L140" s="132"/>
      <c r="M140" s="137"/>
      <c r="N140" s="138"/>
      <c r="O140" s="138"/>
      <c r="P140" s="139">
        <f>P141+P146+P158+P209+P273</f>
        <v>0</v>
      </c>
      <c r="Q140" s="138"/>
      <c r="R140" s="139">
        <f>R141+R146+R158+R209+R273</f>
        <v>39.770723419999996</v>
      </c>
      <c r="S140" s="138"/>
      <c r="T140" s="140">
        <f>T141+T146+T158+T209+T273</f>
        <v>3.8922499999999998</v>
      </c>
      <c r="AR140" s="133" t="s">
        <v>80</v>
      </c>
      <c r="AT140" s="141" t="s">
        <v>74</v>
      </c>
      <c r="AU140" s="141" t="s">
        <v>75</v>
      </c>
      <c r="AY140" s="133" t="s">
        <v>129</v>
      </c>
      <c r="BK140" s="142">
        <f>BK141+BK146+BK158+BK209+BK273</f>
        <v>0</v>
      </c>
    </row>
    <row r="141" spans="1:65" s="12" customFormat="1" ht="22.9" customHeight="1">
      <c r="B141" s="132"/>
      <c r="D141" s="133" t="s">
        <v>74</v>
      </c>
      <c r="E141" s="143" t="s">
        <v>130</v>
      </c>
      <c r="F141" s="143" t="s">
        <v>131</v>
      </c>
      <c r="I141" s="135"/>
      <c r="J141" s="144">
        <f>BK141</f>
        <v>0</v>
      </c>
      <c r="L141" s="132"/>
      <c r="M141" s="137"/>
      <c r="N141" s="138"/>
      <c r="O141" s="138"/>
      <c r="P141" s="139">
        <f>SUM(P142:P145)</f>
        <v>0</v>
      </c>
      <c r="Q141" s="138"/>
      <c r="R141" s="139">
        <f>SUM(R142:R145)</f>
        <v>1.135472</v>
      </c>
      <c r="S141" s="138"/>
      <c r="T141" s="140">
        <f>SUM(T142:T145)</f>
        <v>0</v>
      </c>
      <c r="AR141" s="133" t="s">
        <v>80</v>
      </c>
      <c r="AT141" s="141" t="s">
        <v>74</v>
      </c>
      <c r="AU141" s="141" t="s">
        <v>80</v>
      </c>
      <c r="AY141" s="133" t="s">
        <v>129</v>
      </c>
      <c r="BK141" s="142">
        <f>SUM(BK142:BK145)</f>
        <v>0</v>
      </c>
    </row>
    <row r="142" spans="1:65" s="2" customFormat="1" ht="24.2" customHeight="1">
      <c r="A142" s="33"/>
      <c r="B142" s="145"/>
      <c r="C142" s="146" t="s">
        <v>80</v>
      </c>
      <c r="D142" s="146" t="s">
        <v>132</v>
      </c>
      <c r="E142" s="147" t="s">
        <v>133</v>
      </c>
      <c r="F142" s="148" t="s">
        <v>134</v>
      </c>
      <c r="G142" s="149" t="s">
        <v>135</v>
      </c>
      <c r="H142" s="150">
        <v>3.2</v>
      </c>
      <c r="I142" s="151"/>
      <c r="J142" s="152">
        <f>ROUND(I142*H142,2)</f>
        <v>0</v>
      </c>
      <c r="K142" s="153"/>
      <c r="L142" s="34"/>
      <c r="M142" s="154" t="s">
        <v>1</v>
      </c>
      <c r="N142" s="155" t="s">
        <v>41</v>
      </c>
      <c r="O142" s="60"/>
      <c r="P142" s="156">
        <f>O142*H142</f>
        <v>0</v>
      </c>
      <c r="Q142" s="156">
        <v>0.20482</v>
      </c>
      <c r="R142" s="156">
        <f>Q142*H142</f>
        <v>0.65542400000000001</v>
      </c>
      <c r="S142" s="156">
        <v>0</v>
      </c>
      <c r="T142" s="157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58" t="s">
        <v>136</v>
      </c>
      <c r="AT142" s="158" t="s">
        <v>132</v>
      </c>
      <c r="AU142" s="158" t="s">
        <v>137</v>
      </c>
      <c r="AY142" s="18" t="s">
        <v>129</v>
      </c>
      <c r="BE142" s="159">
        <f>IF(N142="základná",J142,0)</f>
        <v>0</v>
      </c>
      <c r="BF142" s="159">
        <f>IF(N142="znížená",J142,0)</f>
        <v>0</v>
      </c>
      <c r="BG142" s="159">
        <f>IF(N142="zákl. prenesená",J142,0)</f>
        <v>0</v>
      </c>
      <c r="BH142" s="159">
        <f>IF(N142="zníž. prenesená",J142,0)</f>
        <v>0</v>
      </c>
      <c r="BI142" s="159">
        <f>IF(N142="nulová",J142,0)</f>
        <v>0</v>
      </c>
      <c r="BJ142" s="18" t="s">
        <v>137</v>
      </c>
      <c r="BK142" s="159">
        <f>ROUND(I142*H142,2)</f>
        <v>0</v>
      </c>
      <c r="BL142" s="18" t="s">
        <v>136</v>
      </c>
      <c r="BM142" s="158" t="s">
        <v>138</v>
      </c>
    </row>
    <row r="143" spans="1:65" s="13" customFormat="1" ht="11.25">
      <c r="B143" s="160"/>
      <c r="D143" s="161" t="s">
        <v>139</v>
      </c>
      <c r="E143" s="162" t="s">
        <v>1</v>
      </c>
      <c r="F143" s="163" t="s">
        <v>140</v>
      </c>
      <c r="H143" s="164">
        <v>3.2</v>
      </c>
      <c r="I143" s="165"/>
      <c r="L143" s="160"/>
      <c r="M143" s="166"/>
      <c r="N143" s="167"/>
      <c r="O143" s="167"/>
      <c r="P143" s="167"/>
      <c r="Q143" s="167"/>
      <c r="R143" s="167"/>
      <c r="S143" s="167"/>
      <c r="T143" s="168"/>
      <c r="AT143" s="162" t="s">
        <v>139</v>
      </c>
      <c r="AU143" s="162" t="s">
        <v>137</v>
      </c>
      <c r="AV143" s="13" t="s">
        <v>137</v>
      </c>
      <c r="AW143" s="13" t="s">
        <v>31</v>
      </c>
      <c r="AX143" s="13" t="s">
        <v>80</v>
      </c>
      <c r="AY143" s="162" t="s">
        <v>129</v>
      </c>
    </row>
    <row r="144" spans="1:65" s="2" customFormat="1" ht="24.2" customHeight="1">
      <c r="A144" s="33"/>
      <c r="B144" s="145"/>
      <c r="C144" s="146" t="s">
        <v>137</v>
      </c>
      <c r="D144" s="146" t="s">
        <v>132</v>
      </c>
      <c r="E144" s="147" t="s">
        <v>141</v>
      </c>
      <c r="F144" s="148" t="s">
        <v>142</v>
      </c>
      <c r="G144" s="149" t="s">
        <v>135</v>
      </c>
      <c r="H144" s="150">
        <v>1.6</v>
      </c>
      <c r="I144" s="151"/>
      <c r="J144" s="152">
        <f>ROUND(I144*H144,2)</f>
        <v>0</v>
      </c>
      <c r="K144" s="153"/>
      <c r="L144" s="34"/>
      <c r="M144" s="154" t="s">
        <v>1</v>
      </c>
      <c r="N144" s="155" t="s">
        <v>41</v>
      </c>
      <c r="O144" s="60"/>
      <c r="P144" s="156">
        <f>O144*H144</f>
        <v>0</v>
      </c>
      <c r="Q144" s="156">
        <v>0.30003000000000002</v>
      </c>
      <c r="R144" s="156">
        <f>Q144*H144</f>
        <v>0.48004800000000003</v>
      </c>
      <c r="S144" s="156">
        <v>0</v>
      </c>
      <c r="T144" s="157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8" t="s">
        <v>136</v>
      </c>
      <c r="AT144" s="158" t="s">
        <v>132</v>
      </c>
      <c r="AU144" s="158" t="s">
        <v>137</v>
      </c>
      <c r="AY144" s="18" t="s">
        <v>129</v>
      </c>
      <c r="BE144" s="159">
        <f>IF(N144="základná",J144,0)</f>
        <v>0</v>
      </c>
      <c r="BF144" s="159">
        <f>IF(N144="znížená",J144,0)</f>
        <v>0</v>
      </c>
      <c r="BG144" s="159">
        <f>IF(N144="zákl. prenesená",J144,0)</f>
        <v>0</v>
      </c>
      <c r="BH144" s="159">
        <f>IF(N144="zníž. prenesená",J144,0)</f>
        <v>0</v>
      </c>
      <c r="BI144" s="159">
        <f>IF(N144="nulová",J144,0)</f>
        <v>0</v>
      </c>
      <c r="BJ144" s="18" t="s">
        <v>137</v>
      </c>
      <c r="BK144" s="159">
        <f>ROUND(I144*H144,2)</f>
        <v>0</v>
      </c>
      <c r="BL144" s="18" t="s">
        <v>136</v>
      </c>
      <c r="BM144" s="158" t="s">
        <v>143</v>
      </c>
    </row>
    <row r="145" spans="1:65" s="13" customFormat="1" ht="11.25">
      <c r="B145" s="160"/>
      <c r="D145" s="161" t="s">
        <v>139</v>
      </c>
      <c r="E145" s="162" t="s">
        <v>1</v>
      </c>
      <c r="F145" s="163" t="s">
        <v>144</v>
      </c>
      <c r="H145" s="164">
        <v>1.6</v>
      </c>
      <c r="I145" s="165"/>
      <c r="L145" s="160"/>
      <c r="M145" s="166"/>
      <c r="N145" s="167"/>
      <c r="O145" s="167"/>
      <c r="P145" s="167"/>
      <c r="Q145" s="167"/>
      <c r="R145" s="167"/>
      <c r="S145" s="167"/>
      <c r="T145" s="168"/>
      <c r="AT145" s="162" t="s">
        <v>139</v>
      </c>
      <c r="AU145" s="162" t="s">
        <v>137</v>
      </c>
      <c r="AV145" s="13" t="s">
        <v>137</v>
      </c>
      <c r="AW145" s="13" t="s">
        <v>31</v>
      </c>
      <c r="AX145" s="13" t="s">
        <v>80</v>
      </c>
      <c r="AY145" s="162" t="s">
        <v>129</v>
      </c>
    </row>
    <row r="146" spans="1:65" s="12" customFormat="1" ht="22.9" customHeight="1">
      <c r="B146" s="132"/>
      <c r="D146" s="133" t="s">
        <v>74</v>
      </c>
      <c r="E146" s="143" t="s">
        <v>136</v>
      </c>
      <c r="F146" s="143" t="s">
        <v>145</v>
      </c>
      <c r="I146" s="135"/>
      <c r="J146" s="144">
        <f>BK146</f>
        <v>0</v>
      </c>
      <c r="L146" s="132"/>
      <c r="M146" s="137"/>
      <c r="N146" s="138"/>
      <c r="O146" s="138"/>
      <c r="P146" s="139">
        <f>SUM(P147:P157)</f>
        <v>0</v>
      </c>
      <c r="Q146" s="138"/>
      <c r="R146" s="139">
        <f>SUM(R147:R157)</f>
        <v>8.6378830400000002</v>
      </c>
      <c r="S146" s="138"/>
      <c r="T146" s="140">
        <f>SUM(T147:T157)</f>
        <v>0</v>
      </c>
      <c r="AR146" s="133" t="s">
        <v>80</v>
      </c>
      <c r="AT146" s="141" t="s">
        <v>74</v>
      </c>
      <c r="AU146" s="141" t="s">
        <v>80</v>
      </c>
      <c r="AY146" s="133" t="s">
        <v>129</v>
      </c>
      <c r="BK146" s="142">
        <f>SUM(BK147:BK157)</f>
        <v>0</v>
      </c>
    </row>
    <row r="147" spans="1:65" s="2" customFormat="1" ht="21.75" customHeight="1">
      <c r="A147" s="33"/>
      <c r="B147" s="145"/>
      <c r="C147" s="146" t="s">
        <v>130</v>
      </c>
      <c r="D147" s="146" t="s">
        <v>132</v>
      </c>
      <c r="E147" s="147" t="s">
        <v>146</v>
      </c>
      <c r="F147" s="148" t="s">
        <v>147</v>
      </c>
      <c r="G147" s="149" t="s">
        <v>148</v>
      </c>
      <c r="H147" s="150">
        <v>3.573</v>
      </c>
      <c r="I147" s="151"/>
      <c r="J147" s="152">
        <f>ROUND(I147*H147,2)</f>
        <v>0</v>
      </c>
      <c r="K147" s="153"/>
      <c r="L147" s="34"/>
      <c r="M147" s="154" t="s">
        <v>1</v>
      </c>
      <c r="N147" s="155" t="s">
        <v>41</v>
      </c>
      <c r="O147" s="60"/>
      <c r="P147" s="156">
        <f>O147*H147</f>
        <v>0</v>
      </c>
      <c r="Q147" s="156">
        <v>2.29698</v>
      </c>
      <c r="R147" s="156">
        <f>Q147*H147</f>
        <v>8.2071095399999994</v>
      </c>
      <c r="S147" s="156">
        <v>0</v>
      </c>
      <c r="T147" s="157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8" t="s">
        <v>136</v>
      </c>
      <c r="AT147" s="158" t="s">
        <v>132</v>
      </c>
      <c r="AU147" s="158" t="s">
        <v>137</v>
      </c>
      <c r="AY147" s="18" t="s">
        <v>129</v>
      </c>
      <c r="BE147" s="159">
        <f>IF(N147="základná",J147,0)</f>
        <v>0</v>
      </c>
      <c r="BF147" s="159">
        <f>IF(N147="znížená",J147,0)</f>
        <v>0</v>
      </c>
      <c r="BG147" s="159">
        <f>IF(N147="zákl. prenesená",J147,0)</f>
        <v>0</v>
      </c>
      <c r="BH147" s="159">
        <f>IF(N147="zníž. prenesená",J147,0)</f>
        <v>0</v>
      </c>
      <c r="BI147" s="159">
        <f>IF(N147="nulová",J147,0)</f>
        <v>0</v>
      </c>
      <c r="BJ147" s="18" t="s">
        <v>137</v>
      </c>
      <c r="BK147" s="159">
        <f>ROUND(I147*H147,2)</f>
        <v>0</v>
      </c>
      <c r="BL147" s="18" t="s">
        <v>136</v>
      </c>
      <c r="BM147" s="158" t="s">
        <v>149</v>
      </c>
    </row>
    <row r="148" spans="1:65" s="13" customFormat="1" ht="11.25">
      <c r="B148" s="160"/>
      <c r="D148" s="161" t="s">
        <v>139</v>
      </c>
      <c r="E148" s="162" t="s">
        <v>1</v>
      </c>
      <c r="F148" s="163" t="s">
        <v>150</v>
      </c>
      <c r="H148" s="164">
        <v>3.573</v>
      </c>
      <c r="I148" s="165"/>
      <c r="L148" s="160"/>
      <c r="M148" s="166"/>
      <c r="N148" s="167"/>
      <c r="O148" s="167"/>
      <c r="P148" s="167"/>
      <c r="Q148" s="167"/>
      <c r="R148" s="167"/>
      <c r="S148" s="167"/>
      <c r="T148" s="168"/>
      <c r="AT148" s="162" t="s">
        <v>139</v>
      </c>
      <c r="AU148" s="162" t="s">
        <v>137</v>
      </c>
      <c r="AV148" s="13" t="s">
        <v>137</v>
      </c>
      <c r="AW148" s="13" t="s">
        <v>31</v>
      </c>
      <c r="AX148" s="13" t="s">
        <v>80</v>
      </c>
      <c r="AY148" s="162" t="s">
        <v>129</v>
      </c>
    </row>
    <row r="149" spans="1:65" s="2" customFormat="1" ht="24.2" customHeight="1">
      <c r="A149" s="33"/>
      <c r="B149" s="145"/>
      <c r="C149" s="146" t="s">
        <v>136</v>
      </c>
      <c r="D149" s="146" t="s">
        <v>132</v>
      </c>
      <c r="E149" s="147" t="s">
        <v>151</v>
      </c>
      <c r="F149" s="148" t="s">
        <v>152</v>
      </c>
      <c r="G149" s="149" t="s">
        <v>135</v>
      </c>
      <c r="H149" s="150">
        <v>15.88</v>
      </c>
      <c r="I149" s="151"/>
      <c r="J149" s="152">
        <f>ROUND(I149*H149,2)</f>
        <v>0</v>
      </c>
      <c r="K149" s="153"/>
      <c r="L149" s="34"/>
      <c r="M149" s="154" t="s">
        <v>1</v>
      </c>
      <c r="N149" s="155" t="s">
        <v>41</v>
      </c>
      <c r="O149" s="60"/>
      <c r="P149" s="156">
        <f>O149*H149</f>
        <v>0</v>
      </c>
      <c r="Q149" s="156">
        <v>3.4099999999999998E-3</v>
      </c>
      <c r="R149" s="156">
        <f>Q149*H149</f>
        <v>5.4150799999999999E-2</v>
      </c>
      <c r="S149" s="156">
        <v>0</v>
      </c>
      <c r="T149" s="157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8" t="s">
        <v>136</v>
      </c>
      <c r="AT149" s="158" t="s">
        <v>132</v>
      </c>
      <c r="AU149" s="158" t="s">
        <v>137</v>
      </c>
      <c r="AY149" s="18" t="s">
        <v>129</v>
      </c>
      <c r="BE149" s="159">
        <f>IF(N149="základná",J149,0)</f>
        <v>0</v>
      </c>
      <c r="BF149" s="159">
        <f>IF(N149="znížená",J149,0)</f>
        <v>0</v>
      </c>
      <c r="BG149" s="159">
        <f>IF(N149="zákl. prenesená",J149,0)</f>
        <v>0</v>
      </c>
      <c r="BH149" s="159">
        <f>IF(N149="zníž. prenesená",J149,0)</f>
        <v>0</v>
      </c>
      <c r="BI149" s="159">
        <f>IF(N149="nulová",J149,0)</f>
        <v>0</v>
      </c>
      <c r="BJ149" s="18" t="s">
        <v>137</v>
      </c>
      <c r="BK149" s="159">
        <f>ROUND(I149*H149,2)</f>
        <v>0</v>
      </c>
      <c r="BL149" s="18" t="s">
        <v>136</v>
      </c>
      <c r="BM149" s="158" t="s">
        <v>153</v>
      </c>
    </row>
    <row r="150" spans="1:65" s="13" customFormat="1" ht="11.25">
      <c r="B150" s="160"/>
      <c r="D150" s="161" t="s">
        <v>139</v>
      </c>
      <c r="E150" s="162" t="s">
        <v>1</v>
      </c>
      <c r="F150" s="163" t="s">
        <v>154</v>
      </c>
      <c r="H150" s="164">
        <v>15.88</v>
      </c>
      <c r="I150" s="165"/>
      <c r="L150" s="160"/>
      <c r="M150" s="166"/>
      <c r="N150" s="167"/>
      <c r="O150" s="167"/>
      <c r="P150" s="167"/>
      <c r="Q150" s="167"/>
      <c r="R150" s="167"/>
      <c r="S150" s="167"/>
      <c r="T150" s="168"/>
      <c r="AT150" s="162" t="s">
        <v>139</v>
      </c>
      <c r="AU150" s="162" t="s">
        <v>137</v>
      </c>
      <c r="AV150" s="13" t="s">
        <v>137</v>
      </c>
      <c r="AW150" s="13" t="s">
        <v>31</v>
      </c>
      <c r="AX150" s="13" t="s">
        <v>80</v>
      </c>
      <c r="AY150" s="162" t="s">
        <v>129</v>
      </c>
    </row>
    <row r="151" spans="1:65" s="2" customFormat="1" ht="24.2" customHeight="1">
      <c r="A151" s="33"/>
      <c r="B151" s="145"/>
      <c r="C151" s="146" t="s">
        <v>155</v>
      </c>
      <c r="D151" s="146" t="s">
        <v>132</v>
      </c>
      <c r="E151" s="147" t="s">
        <v>156</v>
      </c>
      <c r="F151" s="148" t="s">
        <v>157</v>
      </c>
      <c r="G151" s="149" t="s">
        <v>135</v>
      </c>
      <c r="H151" s="150">
        <v>15.88</v>
      </c>
      <c r="I151" s="151"/>
      <c r="J151" s="152">
        <f>ROUND(I151*H151,2)</f>
        <v>0</v>
      </c>
      <c r="K151" s="153"/>
      <c r="L151" s="34"/>
      <c r="M151" s="154" t="s">
        <v>1</v>
      </c>
      <c r="N151" s="155" t="s">
        <v>41</v>
      </c>
      <c r="O151" s="60"/>
      <c r="P151" s="156">
        <f>O151*H151</f>
        <v>0</v>
      </c>
      <c r="Q151" s="156">
        <v>0</v>
      </c>
      <c r="R151" s="156">
        <f>Q151*H151</f>
        <v>0</v>
      </c>
      <c r="S151" s="156">
        <v>0</v>
      </c>
      <c r="T151" s="157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8" t="s">
        <v>136</v>
      </c>
      <c r="AT151" s="158" t="s">
        <v>132</v>
      </c>
      <c r="AU151" s="158" t="s">
        <v>137</v>
      </c>
      <c r="AY151" s="18" t="s">
        <v>129</v>
      </c>
      <c r="BE151" s="159">
        <f>IF(N151="základná",J151,0)</f>
        <v>0</v>
      </c>
      <c r="BF151" s="159">
        <f>IF(N151="znížená",J151,0)</f>
        <v>0</v>
      </c>
      <c r="BG151" s="159">
        <f>IF(N151="zákl. prenesená",J151,0)</f>
        <v>0</v>
      </c>
      <c r="BH151" s="159">
        <f>IF(N151="zníž. prenesená",J151,0)</f>
        <v>0</v>
      </c>
      <c r="BI151" s="159">
        <f>IF(N151="nulová",J151,0)</f>
        <v>0</v>
      </c>
      <c r="BJ151" s="18" t="s">
        <v>137</v>
      </c>
      <c r="BK151" s="159">
        <f>ROUND(I151*H151,2)</f>
        <v>0</v>
      </c>
      <c r="BL151" s="18" t="s">
        <v>136</v>
      </c>
      <c r="BM151" s="158" t="s">
        <v>158</v>
      </c>
    </row>
    <row r="152" spans="1:65" s="2" customFormat="1" ht="24.2" customHeight="1">
      <c r="A152" s="33"/>
      <c r="B152" s="145"/>
      <c r="C152" s="146" t="s">
        <v>159</v>
      </c>
      <c r="D152" s="146" t="s">
        <v>132</v>
      </c>
      <c r="E152" s="147" t="s">
        <v>160</v>
      </c>
      <c r="F152" s="148" t="s">
        <v>161</v>
      </c>
      <c r="G152" s="149" t="s">
        <v>162</v>
      </c>
      <c r="H152" s="150">
        <v>0.35699999999999998</v>
      </c>
      <c r="I152" s="151"/>
      <c r="J152" s="152">
        <f>ROUND(I152*H152,2)</f>
        <v>0</v>
      </c>
      <c r="K152" s="153"/>
      <c r="L152" s="34"/>
      <c r="M152" s="154" t="s">
        <v>1</v>
      </c>
      <c r="N152" s="155" t="s">
        <v>41</v>
      </c>
      <c r="O152" s="60"/>
      <c r="P152" s="156">
        <f>O152*H152</f>
        <v>0</v>
      </c>
      <c r="Q152" s="156">
        <v>1.0165999999999999</v>
      </c>
      <c r="R152" s="156">
        <f>Q152*H152</f>
        <v>0.36292619999999998</v>
      </c>
      <c r="S152" s="156">
        <v>0</v>
      </c>
      <c r="T152" s="157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58" t="s">
        <v>136</v>
      </c>
      <c r="AT152" s="158" t="s">
        <v>132</v>
      </c>
      <c r="AU152" s="158" t="s">
        <v>137</v>
      </c>
      <c r="AY152" s="18" t="s">
        <v>129</v>
      </c>
      <c r="BE152" s="159">
        <f>IF(N152="základná",J152,0)</f>
        <v>0</v>
      </c>
      <c r="BF152" s="159">
        <f>IF(N152="znížená",J152,0)</f>
        <v>0</v>
      </c>
      <c r="BG152" s="159">
        <f>IF(N152="zákl. prenesená",J152,0)</f>
        <v>0</v>
      </c>
      <c r="BH152" s="159">
        <f>IF(N152="zníž. prenesená",J152,0)</f>
        <v>0</v>
      </c>
      <c r="BI152" s="159">
        <f>IF(N152="nulová",J152,0)</f>
        <v>0</v>
      </c>
      <c r="BJ152" s="18" t="s">
        <v>137</v>
      </c>
      <c r="BK152" s="159">
        <f>ROUND(I152*H152,2)</f>
        <v>0</v>
      </c>
      <c r="BL152" s="18" t="s">
        <v>136</v>
      </c>
      <c r="BM152" s="158" t="s">
        <v>163</v>
      </c>
    </row>
    <row r="153" spans="1:65" s="13" customFormat="1" ht="11.25">
      <c r="B153" s="160"/>
      <c r="D153" s="161" t="s">
        <v>139</v>
      </c>
      <c r="E153" s="162" t="s">
        <v>1</v>
      </c>
      <c r="F153" s="163" t="s">
        <v>164</v>
      </c>
      <c r="H153" s="164">
        <v>0.35699999999999998</v>
      </c>
      <c r="I153" s="165"/>
      <c r="L153" s="160"/>
      <c r="M153" s="166"/>
      <c r="N153" s="167"/>
      <c r="O153" s="167"/>
      <c r="P153" s="167"/>
      <c r="Q153" s="167"/>
      <c r="R153" s="167"/>
      <c r="S153" s="167"/>
      <c r="T153" s="168"/>
      <c r="AT153" s="162" t="s">
        <v>139</v>
      </c>
      <c r="AU153" s="162" t="s">
        <v>137</v>
      </c>
      <c r="AV153" s="13" t="s">
        <v>137</v>
      </c>
      <c r="AW153" s="13" t="s">
        <v>31</v>
      </c>
      <c r="AX153" s="13" t="s">
        <v>80</v>
      </c>
      <c r="AY153" s="162" t="s">
        <v>129</v>
      </c>
    </row>
    <row r="154" spans="1:65" s="2" customFormat="1" ht="33" customHeight="1">
      <c r="A154" s="33"/>
      <c r="B154" s="145"/>
      <c r="C154" s="146" t="s">
        <v>165</v>
      </c>
      <c r="D154" s="146" t="s">
        <v>132</v>
      </c>
      <c r="E154" s="147" t="s">
        <v>166</v>
      </c>
      <c r="F154" s="148" t="s">
        <v>167</v>
      </c>
      <c r="G154" s="149" t="s">
        <v>135</v>
      </c>
      <c r="H154" s="150">
        <v>7.94</v>
      </c>
      <c r="I154" s="151"/>
      <c r="J154" s="152">
        <f>ROUND(I154*H154,2)</f>
        <v>0</v>
      </c>
      <c r="K154" s="153"/>
      <c r="L154" s="34"/>
      <c r="M154" s="154" t="s">
        <v>1</v>
      </c>
      <c r="N154" s="155" t="s">
        <v>41</v>
      </c>
      <c r="O154" s="60"/>
      <c r="P154" s="156">
        <f>O154*H154</f>
        <v>0</v>
      </c>
      <c r="Q154" s="156">
        <v>1.4999999999999999E-4</v>
      </c>
      <c r="R154" s="156">
        <f>Q154*H154</f>
        <v>1.191E-3</v>
      </c>
      <c r="S154" s="156">
        <v>0</v>
      </c>
      <c r="T154" s="157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58" t="s">
        <v>136</v>
      </c>
      <c r="AT154" s="158" t="s">
        <v>132</v>
      </c>
      <c r="AU154" s="158" t="s">
        <v>137</v>
      </c>
      <c r="AY154" s="18" t="s">
        <v>129</v>
      </c>
      <c r="BE154" s="159">
        <f>IF(N154="základná",J154,0)</f>
        <v>0</v>
      </c>
      <c r="BF154" s="159">
        <f>IF(N154="znížená",J154,0)</f>
        <v>0</v>
      </c>
      <c r="BG154" s="159">
        <f>IF(N154="zákl. prenesená",J154,0)</f>
        <v>0</v>
      </c>
      <c r="BH154" s="159">
        <f>IF(N154="zníž. prenesená",J154,0)</f>
        <v>0</v>
      </c>
      <c r="BI154" s="159">
        <f>IF(N154="nulová",J154,0)</f>
        <v>0</v>
      </c>
      <c r="BJ154" s="18" t="s">
        <v>137</v>
      </c>
      <c r="BK154" s="159">
        <f>ROUND(I154*H154,2)</f>
        <v>0</v>
      </c>
      <c r="BL154" s="18" t="s">
        <v>136</v>
      </c>
      <c r="BM154" s="158" t="s">
        <v>168</v>
      </c>
    </row>
    <row r="155" spans="1:65" s="13" customFormat="1" ht="11.25">
      <c r="B155" s="160"/>
      <c r="D155" s="161" t="s">
        <v>139</v>
      </c>
      <c r="E155" s="162" t="s">
        <v>1</v>
      </c>
      <c r="F155" s="163" t="s">
        <v>169</v>
      </c>
      <c r="H155" s="164">
        <v>7.94</v>
      </c>
      <c r="I155" s="165"/>
      <c r="L155" s="160"/>
      <c r="M155" s="166"/>
      <c r="N155" s="167"/>
      <c r="O155" s="167"/>
      <c r="P155" s="167"/>
      <c r="Q155" s="167"/>
      <c r="R155" s="167"/>
      <c r="S155" s="167"/>
      <c r="T155" s="168"/>
      <c r="AT155" s="162" t="s">
        <v>139</v>
      </c>
      <c r="AU155" s="162" t="s">
        <v>137</v>
      </c>
      <c r="AV155" s="13" t="s">
        <v>137</v>
      </c>
      <c r="AW155" s="13" t="s">
        <v>31</v>
      </c>
      <c r="AX155" s="13" t="s">
        <v>80</v>
      </c>
      <c r="AY155" s="162" t="s">
        <v>129</v>
      </c>
    </row>
    <row r="156" spans="1:65" s="2" customFormat="1" ht="16.5" customHeight="1">
      <c r="A156" s="33"/>
      <c r="B156" s="145"/>
      <c r="C156" s="169" t="s">
        <v>170</v>
      </c>
      <c r="D156" s="169" t="s">
        <v>171</v>
      </c>
      <c r="E156" s="170" t="s">
        <v>172</v>
      </c>
      <c r="F156" s="171" t="s">
        <v>173</v>
      </c>
      <c r="G156" s="172" t="s">
        <v>135</v>
      </c>
      <c r="H156" s="173">
        <v>8.3369999999999997</v>
      </c>
      <c r="I156" s="174"/>
      <c r="J156" s="175">
        <f>ROUND(I156*H156,2)</f>
        <v>0</v>
      </c>
      <c r="K156" s="176"/>
      <c r="L156" s="177"/>
      <c r="M156" s="178" t="s">
        <v>1</v>
      </c>
      <c r="N156" s="179" t="s">
        <v>41</v>
      </c>
      <c r="O156" s="60"/>
      <c r="P156" s="156">
        <f>O156*H156</f>
        <v>0</v>
      </c>
      <c r="Q156" s="156">
        <v>1.5E-3</v>
      </c>
      <c r="R156" s="156">
        <f>Q156*H156</f>
        <v>1.2505499999999999E-2</v>
      </c>
      <c r="S156" s="156">
        <v>0</v>
      </c>
      <c r="T156" s="157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58" t="s">
        <v>170</v>
      </c>
      <c r="AT156" s="158" t="s">
        <v>171</v>
      </c>
      <c r="AU156" s="158" t="s">
        <v>137</v>
      </c>
      <c r="AY156" s="18" t="s">
        <v>129</v>
      </c>
      <c r="BE156" s="159">
        <f>IF(N156="základná",J156,0)</f>
        <v>0</v>
      </c>
      <c r="BF156" s="159">
        <f>IF(N156="znížená",J156,0)</f>
        <v>0</v>
      </c>
      <c r="BG156" s="159">
        <f>IF(N156="zákl. prenesená",J156,0)</f>
        <v>0</v>
      </c>
      <c r="BH156" s="159">
        <f>IF(N156="zníž. prenesená",J156,0)</f>
        <v>0</v>
      </c>
      <c r="BI156" s="159">
        <f>IF(N156="nulová",J156,0)</f>
        <v>0</v>
      </c>
      <c r="BJ156" s="18" t="s">
        <v>137</v>
      </c>
      <c r="BK156" s="159">
        <f>ROUND(I156*H156,2)</f>
        <v>0</v>
      </c>
      <c r="BL156" s="18" t="s">
        <v>136</v>
      </c>
      <c r="BM156" s="158" t="s">
        <v>174</v>
      </c>
    </row>
    <row r="157" spans="1:65" s="13" customFormat="1" ht="11.25">
      <c r="B157" s="160"/>
      <c r="D157" s="161" t="s">
        <v>139</v>
      </c>
      <c r="F157" s="163" t="s">
        <v>175</v>
      </c>
      <c r="H157" s="164">
        <v>8.3369999999999997</v>
      </c>
      <c r="I157" s="165"/>
      <c r="L157" s="160"/>
      <c r="M157" s="166"/>
      <c r="N157" s="167"/>
      <c r="O157" s="167"/>
      <c r="P157" s="167"/>
      <c r="Q157" s="167"/>
      <c r="R157" s="167"/>
      <c r="S157" s="167"/>
      <c r="T157" s="168"/>
      <c r="AT157" s="162" t="s">
        <v>139</v>
      </c>
      <c r="AU157" s="162" t="s">
        <v>137</v>
      </c>
      <c r="AV157" s="13" t="s">
        <v>137</v>
      </c>
      <c r="AW157" s="13" t="s">
        <v>3</v>
      </c>
      <c r="AX157" s="13" t="s">
        <v>80</v>
      </c>
      <c r="AY157" s="162" t="s">
        <v>129</v>
      </c>
    </row>
    <row r="158" spans="1:65" s="12" customFormat="1" ht="22.9" customHeight="1">
      <c r="B158" s="132"/>
      <c r="D158" s="133" t="s">
        <v>74</v>
      </c>
      <c r="E158" s="143" t="s">
        <v>159</v>
      </c>
      <c r="F158" s="143" t="s">
        <v>176</v>
      </c>
      <c r="I158" s="135"/>
      <c r="J158" s="144">
        <f>BK158</f>
        <v>0</v>
      </c>
      <c r="L158" s="132"/>
      <c r="M158" s="137"/>
      <c r="N158" s="138"/>
      <c r="O158" s="138"/>
      <c r="P158" s="139">
        <f>SUM(P159:P208)</f>
        <v>0</v>
      </c>
      <c r="Q158" s="138"/>
      <c r="R158" s="139">
        <f>SUM(R159:R208)</f>
        <v>10.844567580000001</v>
      </c>
      <c r="S158" s="138"/>
      <c r="T158" s="140">
        <f>SUM(T159:T208)</f>
        <v>0</v>
      </c>
      <c r="AR158" s="133" t="s">
        <v>80</v>
      </c>
      <c r="AT158" s="141" t="s">
        <v>74</v>
      </c>
      <c r="AU158" s="141" t="s">
        <v>80</v>
      </c>
      <c r="AY158" s="133" t="s">
        <v>129</v>
      </c>
      <c r="BK158" s="142">
        <f>SUM(BK159:BK208)</f>
        <v>0</v>
      </c>
    </row>
    <row r="159" spans="1:65" s="2" customFormat="1" ht="24.2" customHeight="1">
      <c r="A159" s="33"/>
      <c r="B159" s="145"/>
      <c r="C159" s="146" t="s">
        <v>177</v>
      </c>
      <c r="D159" s="146" t="s">
        <v>132</v>
      </c>
      <c r="E159" s="147" t="s">
        <v>178</v>
      </c>
      <c r="F159" s="148" t="s">
        <v>179</v>
      </c>
      <c r="G159" s="149" t="s">
        <v>135</v>
      </c>
      <c r="H159" s="150">
        <v>77.77</v>
      </c>
      <c r="I159" s="151"/>
      <c r="J159" s="152">
        <f>ROUND(I159*H159,2)</f>
        <v>0</v>
      </c>
      <c r="K159" s="153"/>
      <c r="L159" s="34"/>
      <c r="M159" s="154" t="s">
        <v>1</v>
      </c>
      <c r="N159" s="155" t="s">
        <v>41</v>
      </c>
      <c r="O159" s="60"/>
      <c r="P159" s="156">
        <f>O159*H159</f>
        <v>0</v>
      </c>
      <c r="Q159" s="156">
        <v>4.0000000000000002E-4</v>
      </c>
      <c r="R159" s="156">
        <f>Q159*H159</f>
        <v>3.1108E-2</v>
      </c>
      <c r="S159" s="156">
        <v>0</v>
      </c>
      <c r="T159" s="157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58" t="s">
        <v>136</v>
      </c>
      <c r="AT159" s="158" t="s">
        <v>132</v>
      </c>
      <c r="AU159" s="158" t="s">
        <v>137</v>
      </c>
      <c r="AY159" s="18" t="s">
        <v>129</v>
      </c>
      <c r="BE159" s="159">
        <f>IF(N159="základná",J159,0)</f>
        <v>0</v>
      </c>
      <c r="BF159" s="159">
        <f>IF(N159="znížená",J159,0)</f>
        <v>0</v>
      </c>
      <c r="BG159" s="159">
        <f>IF(N159="zákl. prenesená",J159,0)</f>
        <v>0</v>
      </c>
      <c r="BH159" s="159">
        <f>IF(N159="zníž. prenesená",J159,0)</f>
        <v>0</v>
      </c>
      <c r="BI159" s="159">
        <f>IF(N159="nulová",J159,0)</f>
        <v>0</v>
      </c>
      <c r="BJ159" s="18" t="s">
        <v>137</v>
      </c>
      <c r="BK159" s="159">
        <f>ROUND(I159*H159,2)</f>
        <v>0</v>
      </c>
      <c r="BL159" s="18" t="s">
        <v>136</v>
      </c>
      <c r="BM159" s="158" t="s">
        <v>180</v>
      </c>
    </row>
    <row r="160" spans="1:65" s="2" customFormat="1" ht="24.2" customHeight="1">
      <c r="A160" s="33"/>
      <c r="B160" s="145"/>
      <c r="C160" s="146" t="s">
        <v>181</v>
      </c>
      <c r="D160" s="146" t="s">
        <v>132</v>
      </c>
      <c r="E160" s="147" t="s">
        <v>182</v>
      </c>
      <c r="F160" s="148" t="s">
        <v>183</v>
      </c>
      <c r="G160" s="149" t="s">
        <v>135</v>
      </c>
      <c r="H160" s="150">
        <v>77.77</v>
      </c>
      <c r="I160" s="151"/>
      <c r="J160" s="152">
        <f>ROUND(I160*H160,2)</f>
        <v>0</v>
      </c>
      <c r="K160" s="153"/>
      <c r="L160" s="34"/>
      <c r="M160" s="154" t="s">
        <v>1</v>
      </c>
      <c r="N160" s="155" t="s">
        <v>41</v>
      </c>
      <c r="O160" s="60"/>
      <c r="P160" s="156">
        <f>O160*H160</f>
        <v>0</v>
      </c>
      <c r="Q160" s="156">
        <v>6.6E-3</v>
      </c>
      <c r="R160" s="156">
        <f>Q160*H160</f>
        <v>0.51328200000000002</v>
      </c>
      <c r="S160" s="156">
        <v>0</v>
      </c>
      <c r="T160" s="157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58" t="s">
        <v>136</v>
      </c>
      <c r="AT160" s="158" t="s">
        <v>132</v>
      </c>
      <c r="AU160" s="158" t="s">
        <v>137</v>
      </c>
      <c r="AY160" s="18" t="s">
        <v>129</v>
      </c>
      <c r="BE160" s="159">
        <f>IF(N160="základná",J160,0)</f>
        <v>0</v>
      </c>
      <c r="BF160" s="159">
        <f>IF(N160="znížená",J160,0)</f>
        <v>0</v>
      </c>
      <c r="BG160" s="159">
        <f>IF(N160="zákl. prenesená",J160,0)</f>
        <v>0</v>
      </c>
      <c r="BH160" s="159">
        <f>IF(N160="zníž. prenesená",J160,0)</f>
        <v>0</v>
      </c>
      <c r="BI160" s="159">
        <f>IF(N160="nulová",J160,0)</f>
        <v>0</v>
      </c>
      <c r="BJ160" s="18" t="s">
        <v>137</v>
      </c>
      <c r="BK160" s="159">
        <f>ROUND(I160*H160,2)</f>
        <v>0</v>
      </c>
      <c r="BL160" s="18" t="s">
        <v>136</v>
      </c>
      <c r="BM160" s="158" t="s">
        <v>184</v>
      </c>
    </row>
    <row r="161" spans="1:65" s="2" customFormat="1" ht="24.2" customHeight="1">
      <c r="A161" s="33"/>
      <c r="B161" s="145"/>
      <c r="C161" s="146" t="s">
        <v>185</v>
      </c>
      <c r="D161" s="146" t="s">
        <v>132</v>
      </c>
      <c r="E161" s="147" t="s">
        <v>186</v>
      </c>
      <c r="F161" s="148" t="s">
        <v>187</v>
      </c>
      <c r="G161" s="149" t="s">
        <v>135</v>
      </c>
      <c r="H161" s="150">
        <v>77.77</v>
      </c>
      <c r="I161" s="151"/>
      <c r="J161" s="152">
        <f>ROUND(I161*H161,2)</f>
        <v>0</v>
      </c>
      <c r="K161" s="153"/>
      <c r="L161" s="34"/>
      <c r="M161" s="154" t="s">
        <v>1</v>
      </c>
      <c r="N161" s="155" t="s">
        <v>41</v>
      </c>
      <c r="O161" s="60"/>
      <c r="P161" s="156">
        <f>O161*H161</f>
        <v>0</v>
      </c>
      <c r="Q161" s="156">
        <v>4.15E-3</v>
      </c>
      <c r="R161" s="156">
        <f>Q161*H161</f>
        <v>0.32274549999999996</v>
      </c>
      <c r="S161" s="156">
        <v>0</v>
      </c>
      <c r="T161" s="157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8" t="s">
        <v>136</v>
      </c>
      <c r="AT161" s="158" t="s">
        <v>132</v>
      </c>
      <c r="AU161" s="158" t="s">
        <v>137</v>
      </c>
      <c r="AY161" s="18" t="s">
        <v>129</v>
      </c>
      <c r="BE161" s="159">
        <f>IF(N161="základná",J161,0)</f>
        <v>0</v>
      </c>
      <c r="BF161" s="159">
        <f>IF(N161="znížená",J161,0)</f>
        <v>0</v>
      </c>
      <c r="BG161" s="159">
        <f>IF(N161="zákl. prenesená",J161,0)</f>
        <v>0</v>
      </c>
      <c r="BH161" s="159">
        <f>IF(N161="zníž. prenesená",J161,0)</f>
        <v>0</v>
      </c>
      <c r="BI161" s="159">
        <f>IF(N161="nulová",J161,0)</f>
        <v>0</v>
      </c>
      <c r="BJ161" s="18" t="s">
        <v>137</v>
      </c>
      <c r="BK161" s="159">
        <f>ROUND(I161*H161,2)</f>
        <v>0</v>
      </c>
      <c r="BL161" s="18" t="s">
        <v>136</v>
      </c>
      <c r="BM161" s="158" t="s">
        <v>188</v>
      </c>
    </row>
    <row r="162" spans="1:65" s="13" customFormat="1" ht="11.25">
      <c r="B162" s="160"/>
      <c r="D162" s="161" t="s">
        <v>139</v>
      </c>
      <c r="E162" s="162" t="s">
        <v>1</v>
      </c>
      <c r="F162" s="163" t="s">
        <v>189</v>
      </c>
      <c r="H162" s="164">
        <v>77.77</v>
      </c>
      <c r="I162" s="165"/>
      <c r="L162" s="160"/>
      <c r="M162" s="166"/>
      <c r="N162" s="167"/>
      <c r="O162" s="167"/>
      <c r="P162" s="167"/>
      <c r="Q162" s="167"/>
      <c r="R162" s="167"/>
      <c r="S162" s="167"/>
      <c r="T162" s="168"/>
      <c r="AT162" s="162" t="s">
        <v>139</v>
      </c>
      <c r="AU162" s="162" t="s">
        <v>137</v>
      </c>
      <c r="AV162" s="13" t="s">
        <v>137</v>
      </c>
      <c r="AW162" s="13" t="s">
        <v>31</v>
      </c>
      <c r="AX162" s="13" t="s">
        <v>80</v>
      </c>
      <c r="AY162" s="162" t="s">
        <v>129</v>
      </c>
    </row>
    <row r="163" spans="1:65" s="2" customFormat="1" ht="24.2" customHeight="1">
      <c r="A163" s="33"/>
      <c r="B163" s="145"/>
      <c r="C163" s="146" t="s">
        <v>190</v>
      </c>
      <c r="D163" s="146" t="s">
        <v>132</v>
      </c>
      <c r="E163" s="147" t="s">
        <v>191</v>
      </c>
      <c r="F163" s="148" t="s">
        <v>192</v>
      </c>
      <c r="G163" s="149" t="s">
        <v>135</v>
      </c>
      <c r="H163" s="150">
        <v>406.59699999999998</v>
      </c>
      <c r="I163" s="151"/>
      <c r="J163" s="152">
        <f>ROUND(I163*H163,2)</f>
        <v>0</v>
      </c>
      <c r="K163" s="153"/>
      <c r="L163" s="34"/>
      <c r="M163" s="154" t="s">
        <v>1</v>
      </c>
      <c r="N163" s="155" t="s">
        <v>41</v>
      </c>
      <c r="O163" s="60"/>
      <c r="P163" s="156">
        <f>O163*H163</f>
        <v>0</v>
      </c>
      <c r="Q163" s="156">
        <v>2.0000000000000001E-4</v>
      </c>
      <c r="R163" s="156">
        <f>Q163*H163</f>
        <v>8.13194E-2</v>
      </c>
      <c r="S163" s="156">
        <v>0</v>
      </c>
      <c r="T163" s="157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58" t="s">
        <v>136</v>
      </c>
      <c r="AT163" s="158" t="s">
        <v>132</v>
      </c>
      <c r="AU163" s="158" t="s">
        <v>137</v>
      </c>
      <c r="AY163" s="18" t="s">
        <v>129</v>
      </c>
      <c r="BE163" s="159">
        <f>IF(N163="základná",J163,0)</f>
        <v>0</v>
      </c>
      <c r="BF163" s="159">
        <f>IF(N163="znížená",J163,0)</f>
        <v>0</v>
      </c>
      <c r="BG163" s="159">
        <f>IF(N163="zákl. prenesená",J163,0)</f>
        <v>0</v>
      </c>
      <c r="BH163" s="159">
        <f>IF(N163="zníž. prenesená",J163,0)</f>
        <v>0</v>
      </c>
      <c r="BI163" s="159">
        <f>IF(N163="nulová",J163,0)</f>
        <v>0</v>
      </c>
      <c r="BJ163" s="18" t="s">
        <v>137</v>
      </c>
      <c r="BK163" s="159">
        <f>ROUND(I163*H163,2)</f>
        <v>0</v>
      </c>
      <c r="BL163" s="18" t="s">
        <v>136</v>
      </c>
      <c r="BM163" s="158" t="s">
        <v>193</v>
      </c>
    </row>
    <row r="164" spans="1:65" s="2" customFormat="1" ht="24.2" customHeight="1">
      <c r="A164" s="33"/>
      <c r="B164" s="145"/>
      <c r="C164" s="146" t="s">
        <v>194</v>
      </c>
      <c r="D164" s="146" t="s">
        <v>132</v>
      </c>
      <c r="E164" s="147" t="s">
        <v>195</v>
      </c>
      <c r="F164" s="148" t="s">
        <v>196</v>
      </c>
      <c r="G164" s="149" t="s">
        <v>135</v>
      </c>
      <c r="H164" s="150">
        <v>17</v>
      </c>
      <c r="I164" s="151"/>
      <c r="J164" s="152">
        <f>ROUND(I164*H164,2)</f>
        <v>0</v>
      </c>
      <c r="K164" s="153"/>
      <c r="L164" s="34"/>
      <c r="M164" s="154" t="s">
        <v>1</v>
      </c>
      <c r="N164" s="155" t="s">
        <v>41</v>
      </c>
      <c r="O164" s="60"/>
      <c r="P164" s="156">
        <f>O164*H164</f>
        <v>0</v>
      </c>
      <c r="Q164" s="156">
        <v>1.3650000000000001E-2</v>
      </c>
      <c r="R164" s="156">
        <f>Q164*H164</f>
        <v>0.23205000000000001</v>
      </c>
      <c r="S164" s="156">
        <v>0</v>
      </c>
      <c r="T164" s="157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58" t="s">
        <v>136</v>
      </c>
      <c r="AT164" s="158" t="s">
        <v>132</v>
      </c>
      <c r="AU164" s="158" t="s">
        <v>137</v>
      </c>
      <c r="AY164" s="18" t="s">
        <v>129</v>
      </c>
      <c r="BE164" s="159">
        <f>IF(N164="základná",J164,0)</f>
        <v>0</v>
      </c>
      <c r="BF164" s="159">
        <f>IF(N164="znížená",J164,0)</f>
        <v>0</v>
      </c>
      <c r="BG164" s="159">
        <f>IF(N164="zákl. prenesená",J164,0)</f>
        <v>0</v>
      </c>
      <c r="BH164" s="159">
        <f>IF(N164="zníž. prenesená",J164,0)</f>
        <v>0</v>
      </c>
      <c r="BI164" s="159">
        <f>IF(N164="nulová",J164,0)</f>
        <v>0</v>
      </c>
      <c r="BJ164" s="18" t="s">
        <v>137</v>
      </c>
      <c r="BK164" s="159">
        <f>ROUND(I164*H164,2)</f>
        <v>0</v>
      </c>
      <c r="BL164" s="18" t="s">
        <v>136</v>
      </c>
      <c r="BM164" s="158" t="s">
        <v>197</v>
      </c>
    </row>
    <row r="165" spans="1:65" s="2" customFormat="1" ht="24.2" customHeight="1">
      <c r="A165" s="33"/>
      <c r="B165" s="145"/>
      <c r="C165" s="146" t="s">
        <v>198</v>
      </c>
      <c r="D165" s="146" t="s">
        <v>132</v>
      </c>
      <c r="E165" s="147" t="s">
        <v>199</v>
      </c>
      <c r="F165" s="148" t="s">
        <v>200</v>
      </c>
      <c r="G165" s="149" t="s">
        <v>135</v>
      </c>
      <c r="H165" s="150">
        <v>406.59699999999998</v>
      </c>
      <c r="I165" s="151"/>
      <c r="J165" s="152">
        <f>ROUND(I165*H165,2)</f>
        <v>0</v>
      </c>
      <c r="K165" s="153"/>
      <c r="L165" s="34"/>
      <c r="M165" s="154" t="s">
        <v>1</v>
      </c>
      <c r="N165" s="155" t="s">
        <v>41</v>
      </c>
      <c r="O165" s="60"/>
      <c r="P165" s="156">
        <f>O165*H165</f>
        <v>0</v>
      </c>
      <c r="Q165" s="156">
        <v>6.3E-3</v>
      </c>
      <c r="R165" s="156">
        <f>Q165*H165</f>
        <v>2.5615611</v>
      </c>
      <c r="S165" s="156">
        <v>0</v>
      </c>
      <c r="T165" s="157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58" t="s">
        <v>136</v>
      </c>
      <c r="AT165" s="158" t="s">
        <v>132</v>
      </c>
      <c r="AU165" s="158" t="s">
        <v>137</v>
      </c>
      <c r="AY165" s="18" t="s">
        <v>129</v>
      </c>
      <c r="BE165" s="159">
        <f>IF(N165="základná",J165,0)</f>
        <v>0</v>
      </c>
      <c r="BF165" s="159">
        <f>IF(N165="znížená",J165,0)</f>
        <v>0</v>
      </c>
      <c r="BG165" s="159">
        <f>IF(N165="zákl. prenesená",J165,0)</f>
        <v>0</v>
      </c>
      <c r="BH165" s="159">
        <f>IF(N165="zníž. prenesená",J165,0)</f>
        <v>0</v>
      </c>
      <c r="BI165" s="159">
        <f>IF(N165="nulová",J165,0)</f>
        <v>0</v>
      </c>
      <c r="BJ165" s="18" t="s">
        <v>137</v>
      </c>
      <c r="BK165" s="159">
        <f>ROUND(I165*H165,2)</f>
        <v>0</v>
      </c>
      <c r="BL165" s="18" t="s">
        <v>136</v>
      </c>
      <c r="BM165" s="158" t="s">
        <v>201</v>
      </c>
    </row>
    <row r="166" spans="1:65" s="2" customFormat="1" ht="16.5" customHeight="1">
      <c r="A166" s="33"/>
      <c r="B166" s="145"/>
      <c r="C166" s="146" t="s">
        <v>202</v>
      </c>
      <c r="D166" s="146" t="s">
        <v>132</v>
      </c>
      <c r="E166" s="147" t="s">
        <v>203</v>
      </c>
      <c r="F166" s="148" t="s">
        <v>204</v>
      </c>
      <c r="G166" s="149" t="s">
        <v>205</v>
      </c>
      <c r="H166" s="150">
        <v>120</v>
      </c>
      <c r="I166" s="151"/>
      <c r="J166" s="152">
        <f>ROUND(I166*H166,2)</f>
        <v>0</v>
      </c>
      <c r="K166" s="153"/>
      <c r="L166" s="34"/>
      <c r="M166" s="154" t="s">
        <v>1</v>
      </c>
      <c r="N166" s="155" t="s">
        <v>41</v>
      </c>
      <c r="O166" s="60"/>
      <c r="P166" s="156">
        <f>O166*H166</f>
        <v>0</v>
      </c>
      <c r="Q166" s="156">
        <v>1.7700000000000001E-3</v>
      </c>
      <c r="R166" s="156">
        <f>Q166*H166</f>
        <v>0.21240000000000001</v>
      </c>
      <c r="S166" s="156">
        <v>0</v>
      </c>
      <c r="T166" s="157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58" t="s">
        <v>136</v>
      </c>
      <c r="AT166" s="158" t="s">
        <v>132</v>
      </c>
      <c r="AU166" s="158" t="s">
        <v>137</v>
      </c>
      <c r="AY166" s="18" t="s">
        <v>129</v>
      </c>
      <c r="BE166" s="159">
        <f>IF(N166="základná",J166,0)</f>
        <v>0</v>
      </c>
      <c r="BF166" s="159">
        <f>IF(N166="znížená",J166,0)</f>
        <v>0</v>
      </c>
      <c r="BG166" s="159">
        <f>IF(N166="zákl. prenesená",J166,0)</f>
        <v>0</v>
      </c>
      <c r="BH166" s="159">
        <f>IF(N166="zníž. prenesená",J166,0)</f>
        <v>0</v>
      </c>
      <c r="BI166" s="159">
        <f>IF(N166="nulová",J166,0)</f>
        <v>0</v>
      </c>
      <c r="BJ166" s="18" t="s">
        <v>137</v>
      </c>
      <c r="BK166" s="159">
        <f>ROUND(I166*H166,2)</f>
        <v>0</v>
      </c>
      <c r="BL166" s="18" t="s">
        <v>136</v>
      </c>
      <c r="BM166" s="158" t="s">
        <v>206</v>
      </c>
    </row>
    <row r="167" spans="1:65" s="2" customFormat="1" ht="24.2" customHeight="1">
      <c r="A167" s="33"/>
      <c r="B167" s="145"/>
      <c r="C167" s="146" t="s">
        <v>207</v>
      </c>
      <c r="D167" s="146" t="s">
        <v>132</v>
      </c>
      <c r="E167" s="147" t="s">
        <v>208</v>
      </c>
      <c r="F167" s="148" t="s">
        <v>209</v>
      </c>
      <c r="G167" s="149" t="s">
        <v>135</v>
      </c>
      <c r="H167" s="150">
        <v>406.59699999999998</v>
      </c>
      <c r="I167" s="151"/>
      <c r="J167" s="152">
        <f>ROUND(I167*H167,2)</f>
        <v>0</v>
      </c>
      <c r="K167" s="153"/>
      <c r="L167" s="34"/>
      <c r="M167" s="154" t="s">
        <v>1</v>
      </c>
      <c r="N167" s="155" t="s">
        <v>41</v>
      </c>
      <c r="O167" s="60"/>
      <c r="P167" s="156">
        <f>O167*H167</f>
        <v>0</v>
      </c>
      <c r="Q167" s="156">
        <v>4.15E-3</v>
      </c>
      <c r="R167" s="156">
        <f>Q167*H167</f>
        <v>1.6873775499999999</v>
      </c>
      <c r="S167" s="156">
        <v>0</v>
      </c>
      <c r="T167" s="157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58" t="s">
        <v>136</v>
      </c>
      <c r="AT167" s="158" t="s">
        <v>132</v>
      </c>
      <c r="AU167" s="158" t="s">
        <v>137</v>
      </c>
      <c r="AY167" s="18" t="s">
        <v>129</v>
      </c>
      <c r="BE167" s="159">
        <f>IF(N167="základná",J167,0)</f>
        <v>0</v>
      </c>
      <c r="BF167" s="159">
        <f>IF(N167="znížená",J167,0)</f>
        <v>0</v>
      </c>
      <c r="BG167" s="159">
        <f>IF(N167="zákl. prenesená",J167,0)</f>
        <v>0</v>
      </c>
      <c r="BH167" s="159">
        <f>IF(N167="zníž. prenesená",J167,0)</f>
        <v>0</v>
      </c>
      <c r="BI167" s="159">
        <f>IF(N167="nulová",J167,0)</f>
        <v>0</v>
      </c>
      <c r="BJ167" s="18" t="s">
        <v>137</v>
      </c>
      <c r="BK167" s="159">
        <f>ROUND(I167*H167,2)</f>
        <v>0</v>
      </c>
      <c r="BL167" s="18" t="s">
        <v>136</v>
      </c>
      <c r="BM167" s="158" t="s">
        <v>210</v>
      </c>
    </row>
    <row r="168" spans="1:65" s="13" customFormat="1" ht="11.25">
      <c r="B168" s="160"/>
      <c r="D168" s="161" t="s">
        <v>139</v>
      </c>
      <c r="E168" s="162" t="s">
        <v>1</v>
      </c>
      <c r="F168" s="163" t="s">
        <v>211</v>
      </c>
      <c r="H168" s="164">
        <v>45.92</v>
      </c>
      <c r="I168" s="165"/>
      <c r="L168" s="160"/>
      <c r="M168" s="166"/>
      <c r="N168" s="167"/>
      <c r="O168" s="167"/>
      <c r="P168" s="167"/>
      <c r="Q168" s="167"/>
      <c r="R168" s="167"/>
      <c r="S168" s="167"/>
      <c r="T168" s="168"/>
      <c r="AT168" s="162" t="s">
        <v>139</v>
      </c>
      <c r="AU168" s="162" t="s">
        <v>137</v>
      </c>
      <c r="AV168" s="13" t="s">
        <v>137</v>
      </c>
      <c r="AW168" s="13" t="s">
        <v>31</v>
      </c>
      <c r="AX168" s="13" t="s">
        <v>75</v>
      </c>
      <c r="AY168" s="162" t="s">
        <v>129</v>
      </c>
    </row>
    <row r="169" spans="1:65" s="13" customFormat="1" ht="11.25">
      <c r="B169" s="160"/>
      <c r="D169" s="161" t="s">
        <v>139</v>
      </c>
      <c r="E169" s="162" t="s">
        <v>1</v>
      </c>
      <c r="F169" s="163" t="s">
        <v>212</v>
      </c>
      <c r="H169" s="164">
        <v>46.76</v>
      </c>
      <c r="I169" s="165"/>
      <c r="L169" s="160"/>
      <c r="M169" s="166"/>
      <c r="N169" s="167"/>
      <c r="O169" s="167"/>
      <c r="P169" s="167"/>
      <c r="Q169" s="167"/>
      <c r="R169" s="167"/>
      <c r="S169" s="167"/>
      <c r="T169" s="168"/>
      <c r="AT169" s="162" t="s">
        <v>139</v>
      </c>
      <c r="AU169" s="162" t="s">
        <v>137</v>
      </c>
      <c r="AV169" s="13" t="s">
        <v>137</v>
      </c>
      <c r="AW169" s="13" t="s">
        <v>31</v>
      </c>
      <c r="AX169" s="13" t="s">
        <v>75</v>
      </c>
      <c r="AY169" s="162" t="s">
        <v>129</v>
      </c>
    </row>
    <row r="170" spans="1:65" s="13" customFormat="1" ht="11.25">
      <c r="B170" s="160"/>
      <c r="D170" s="161" t="s">
        <v>139</v>
      </c>
      <c r="E170" s="162" t="s">
        <v>1</v>
      </c>
      <c r="F170" s="163" t="s">
        <v>213</v>
      </c>
      <c r="H170" s="164">
        <v>39.76</v>
      </c>
      <c r="I170" s="165"/>
      <c r="L170" s="160"/>
      <c r="M170" s="166"/>
      <c r="N170" s="167"/>
      <c r="O170" s="167"/>
      <c r="P170" s="167"/>
      <c r="Q170" s="167"/>
      <c r="R170" s="167"/>
      <c r="S170" s="167"/>
      <c r="T170" s="168"/>
      <c r="AT170" s="162" t="s">
        <v>139</v>
      </c>
      <c r="AU170" s="162" t="s">
        <v>137</v>
      </c>
      <c r="AV170" s="13" t="s">
        <v>137</v>
      </c>
      <c r="AW170" s="13" t="s">
        <v>31</v>
      </c>
      <c r="AX170" s="13" t="s">
        <v>75</v>
      </c>
      <c r="AY170" s="162" t="s">
        <v>129</v>
      </c>
    </row>
    <row r="171" spans="1:65" s="13" customFormat="1" ht="11.25">
      <c r="B171" s="160"/>
      <c r="D171" s="161" t="s">
        <v>139</v>
      </c>
      <c r="E171" s="162" t="s">
        <v>1</v>
      </c>
      <c r="F171" s="163" t="s">
        <v>214</v>
      </c>
      <c r="H171" s="164">
        <v>18.872</v>
      </c>
      <c r="I171" s="165"/>
      <c r="L171" s="160"/>
      <c r="M171" s="166"/>
      <c r="N171" s="167"/>
      <c r="O171" s="167"/>
      <c r="P171" s="167"/>
      <c r="Q171" s="167"/>
      <c r="R171" s="167"/>
      <c r="S171" s="167"/>
      <c r="T171" s="168"/>
      <c r="AT171" s="162" t="s">
        <v>139</v>
      </c>
      <c r="AU171" s="162" t="s">
        <v>137</v>
      </c>
      <c r="AV171" s="13" t="s">
        <v>137</v>
      </c>
      <c r="AW171" s="13" t="s">
        <v>31</v>
      </c>
      <c r="AX171" s="13" t="s">
        <v>75</v>
      </c>
      <c r="AY171" s="162" t="s">
        <v>129</v>
      </c>
    </row>
    <row r="172" spans="1:65" s="13" customFormat="1" ht="11.25">
      <c r="B172" s="160"/>
      <c r="D172" s="161" t="s">
        <v>139</v>
      </c>
      <c r="E172" s="162" t="s">
        <v>1</v>
      </c>
      <c r="F172" s="163" t="s">
        <v>215</v>
      </c>
      <c r="H172" s="164">
        <v>42.84</v>
      </c>
      <c r="I172" s="165"/>
      <c r="L172" s="160"/>
      <c r="M172" s="166"/>
      <c r="N172" s="167"/>
      <c r="O172" s="167"/>
      <c r="P172" s="167"/>
      <c r="Q172" s="167"/>
      <c r="R172" s="167"/>
      <c r="S172" s="167"/>
      <c r="T172" s="168"/>
      <c r="AT172" s="162" t="s">
        <v>139</v>
      </c>
      <c r="AU172" s="162" t="s">
        <v>137</v>
      </c>
      <c r="AV172" s="13" t="s">
        <v>137</v>
      </c>
      <c r="AW172" s="13" t="s">
        <v>31</v>
      </c>
      <c r="AX172" s="13" t="s">
        <v>75</v>
      </c>
      <c r="AY172" s="162" t="s">
        <v>129</v>
      </c>
    </row>
    <row r="173" spans="1:65" s="13" customFormat="1" ht="11.25">
      <c r="B173" s="160"/>
      <c r="D173" s="161" t="s">
        <v>139</v>
      </c>
      <c r="E173" s="162" t="s">
        <v>1</v>
      </c>
      <c r="F173" s="163" t="s">
        <v>216</v>
      </c>
      <c r="H173" s="164">
        <v>70.391999999999996</v>
      </c>
      <c r="I173" s="165"/>
      <c r="L173" s="160"/>
      <c r="M173" s="166"/>
      <c r="N173" s="167"/>
      <c r="O173" s="167"/>
      <c r="P173" s="167"/>
      <c r="Q173" s="167"/>
      <c r="R173" s="167"/>
      <c r="S173" s="167"/>
      <c r="T173" s="168"/>
      <c r="AT173" s="162" t="s">
        <v>139</v>
      </c>
      <c r="AU173" s="162" t="s">
        <v>137</v>
      </c>
      <c r="AV173" s="13" t="s">
        <v>137</v>
      </c>
      <c r="AW173" s="13" t="s">
        <v>31</v>
      </c>
      <c r="AX173" s="13" t="s">
        <v>75</v>
      </c>
      <c r="AY173" s="162" t="s">
        <v>129</v>
      </c>
    </row>
    <row r="174" spans="1:65" s="13" customFormat="1" ht="11.25">
      <c r="B174" s="160"/>
      <c r="D174" s="161" t="s">
        <v>139</v>
      </c>
      <c r="E174" s="162" t="s">
        <v>1</v>
      </c>
      <c r="F174" s="163" t="s">
        <v>217</v>
      </c>
      <c r="H174" s="164">
        <v>28.672000000000001</v>
      </c>
      <c r="I174" s="165"/>
      <c r="L174" s="160"/>
      <c r="M174" s="166"/>
      <c r="N174" s="167"/>
      <c r="O174" s="167"/>
      <c r="P174" s="167"/>
      <c r="Q174" s="167"/>
      <c r="R174" s="167"/>
      <c r="S174" s="167"/>
      <c r="T174" s="168"/>
      <c r="AT174" s="162" t="s">
        <v>139</v>
      </c>
      <c r="AU174" s="162" t="s">
        <v>137</v>
      </c>
      <c r="AV174" s="13" t="s">
        <v>137</v>
      </c>
      <c r="AW174" s="13" t="s">
        <v>31</v>
      </c>
      <c r="AX174" s="13" t="s">
        <v>75</v>
      </c>
      <c r="AY174" s="162" t="s">
        <v>129</v>
      </c>
    </row>
    <row r="175" spans="1:65" s="13" customFormat="1" ht="11.25">
      <c r="B175" s="160"/>
      <c r="D175" s="161" t="s">
        <v>139</v>
      </c>
      <c r="E175" s="162" t="s">
        <v>1</v>
      </c>
      <c r="F175" s="163" t="s">
        <v>218</v>
      </c>
      <c r="H175" s="164">
        <v>20.72</v>
      </c>
      <c r="I175" s="165"/>
      <c r="L175" s="160"/>
      <c r="M175" s="166"/>
      <c r="N175" s="167"/>
      <c r="O175" s="167"/>
      <c r="P175" s="167"/>
      <c r="Q175" s="167"/>
      <c r="R175" s="167"/>
      <c r="S175" s="167"/>
      <c r="T175" s="168"/>
      <c r="AT175" s="162" t="s">
        <v>139</v>
      </c>
      <c r="AU175" s="162" t="s">
        <v>137</v>
      </c>
      <c r="AV175" s="13" t="s">
        <v>137</v>
      </c>
      <c r="AW175" s="13" t="s">
        <v>31</v>
      </c>
      <c r="AX175" s="13" t="s">
        <v>75</v>
      </c>
      <c r="AY175" s="162" t="s">
        <v>129</v>
      </c>
    </row>
    <row r="176" spans="1:65" s="13" customFormat="1" ht="11.25">
      <c r="B176" s="160"/>
      <c r="D176" s="161" t="s">
        <v>139</v>
      </c>
      <c r="E176" s="162" t="s">
        <v>1</v>
      </c>
      <c r="F176" s="163" t="s">
        <v>219</v>
      </c>
      <c r="H176" s="164">
        <v>19.236000000000001</v>
      </c>
      <c r="I176" s="165"/>
      <c r="L176" s="160"/>
      <c r="M176" s="166"/>
      <c r="N176" s="167"/>
      <c r="O176" s="167"/>
      <c r="P176" s="167"/>
      <c r="Q176" s="167"/>
      <c r="R176" s="167"/>
      <c r="S176" s="167"/>
      <c r="T176" s="168"/>
      <c r="AT176" s="162" t="s">
        <v>139</v>
      </c>
      <c r="AU176" s="162" t="s">
        <v>137</v>
      </c>
      <c r="AV176" s="13" t="s">
        <v>137</v>
      </c>
      <c r="AW176" s="13" t="s">
        <v>31</v>
      </c>
      <c r="AX176" s="13" t="s">
        <v>75</v>
      </c>
      <c r="AY176" s="162" t="s">
        <v>129</v>
      </c>
    </row>
    <row r="177" spans="1:65" s="13" customFormat="1" ht="33.75">
      <c r="B177" s="160"/>
      <c r="D177" s="161" t="s">
        <v>139</v>
      </c>
      <c r="E177" s="162" t="s">
        <v>1</v>
      </c>
      <c r="F177" s="163" t="s">
        <v>220</v>
      </c>
      <c r="H177" s="164">
        <v>-16.574999999999999</v>
      </c>
      <c r="I177" s="165"/>
      <c r="L177" s="160"/>
      <c r="M177" s="166"/>
      <c r="N177" s="167"/>
      <c r="O177" s="167"/>
      <c r="P177" s="167"/>
      <c r="Q177" s="167"/>
      <c r="R177" s="167"/>
      <c r="S177" s="167"/>
      <c r="T177" s="168"/>
      <c r="AT177" s="162" t="s">
        <v>139</v>
      </c>
      <c r="AU177" s="162" t="s">
        <v>137</v>
      </c>
      <c r="AV177" s="13" t="s">
        <v>137</v>
      </c>
      <c r="AW177" s="13" t="s">
        <v>31</v>
      </c>
      <c r="AX177" s="13" t="s">
        <v>75</v>
      </c>
      <c r="AY177" s="162" t="s">
        <v>129</v>
      </c>
    </row>
    <row r="178" spans="1:65" s="13" customFormat="1" ht="11.25">
      <c r="B178" s="160"/>
      <c r="D178" s="161" t="s">
        <v>139</v>
      </c>
      <c r="E178" s="162" t="s">
        <v>1</v>
      </c>
      <c r="F178" s="163" t="s">
        <v>221</v>
      </c>
      <c r="H178" s="164">
        <v>-23.6</v>
      </c>
      <c r="I178" s="165"/>
      <c r="L178" s="160"/>
      <c r="M178" s="166"/>
      <c r="N178" s="167"/>
      <c r="O178" s="167"/>
      <c r="P178" s="167"/>
      <c r="Q178" s="167"/>
      <c r="R178" s="167"/>
      <c r="S178" s="167"/>
      <c r="T178" s="168"/>
      <c r="AT178" s="162" t="s">
        <v>139</v>
      </c>
      <c r="AU178" s="162" t="s">
        <v>137</v>
      </c>
      <c r="AV178" s="13" t="s">
        <v>137</v>
      </c>
      <c r="AW178" s="13" t="s">
        <v>31</v>
      </c>
      <c r="AX178" s="13" t="s">
        <v>75</v>
      </c>
      <c r="AY178" s="162" t="s">
        <v>129</v>
      </c>
    </row>
    <row r="179" spans="1:65" s="14" customFormat="1" ht="11.25">
      <c r="B179" s="180"/>
      <c r="D179" s="161" t="s">
        <v>139</v>
      </c>
      <c r="E179" s="181" t="s">
        <v>1</v>
      </c>
      <c r="F179" s="182" t="s">
        <v>222</v>
      </c>
      <c r="H179" s="183">
        <v>292.99700000000001</v>
      </c>
      <c r="I179" s="184"/>
      <c r="L179" s="180"/>
      <c r="M179" s="185"/>
      <c r="N179" s="186"/>
      <c r="O179" s="186"/>
      <c r="P179" s="186"/>
      <c r="Q179" s="186"/>
      <c r="R179" s="186"/>
      <c r="S179" s="186"/>
      <c r="T179" s="187"/>
      <c r="AT179" s="181" t="s">
        <v>139</v>
      </c>
      <c r="AU179" s="181" t="s">
        <v>137</v>
      </c>
      <c r="AV179" s="14" t="s">
        <v>130</v>
      </c>
      <c r="AW179" s="14" t="s">
        <v>31</v>
      </c>
      <c r="AX179" s="14" t="s">
        <v>75</v>
      </c>
      <c r="AY179" s="181" t="s">
        <v>129</v>
      </c>
    </row>
    <row r="180" spans="1:65" s="13" customFormat="1" ht="11.25">
      <c r="B180" s="160"/>
      <c r="D180" s="161" t="s">
        <v>139</v>
      </c>
      <c r="E180" s="162" t="s">
        <v>1</v>
      </c>
      <c r="F180" s="163" t="s">
        <v>223</v>
      </c>
      <c r="H180" s="164">
        <v>44.7</v>
      </c>
      <c r="I180" s="165"/>
      <c r="L180" s="160"/>
      <c r="M180" s="166"/>
      <c r="N180" s="167"/>
      <c r="O180" s="167"/>
      <c r="P180" s="167"/>
      <c r="Q180" s="167"/>
      <c r="R180" s="167"/>
      <c r="S180" s="167"/>
      <c r="T180" s="168"/>
      <c r="AT180" s="162" t="s">
        <v>139</v>
      </c>
      <c r="AU180" s="162" t="s">
        <v>137</v>
      </c>
      <c r="AV180" s="13" t="s">
        <v>137</v>
      </c>
      <c r="AW180" s="13" t="s">
        <v>31</v>
      </c>
      <c r="AX180" s="13" t="s">
        <v>75</v>
      </c>
      <c r="AY180" s="162" t="s">
        <v>129</v>
      </c>
    </row>
    <row r="181" spans="1:65" s="13" customFormat="1" ht="11.25">
      <c r="B181" s="160"/>
      <c r="D181" s="161" t="s">
        <v>139</v>
      </c>
      <c r="E181" s="162" t="s">
        <v>1</v>
      </c>
      <c r="F181" s="163" t="s">
        <v>223</v>
      </c>
      <c r="H181" s="164">
        <v>44.7</v>
      </c>
      <c r="I181" s="165"/>
      <c r="L181" s="160"/>
      <c r="M181" s="166"/>
      <c r="N181" s="167"/>
      <c r="O181" s="167"/>
      <c r="P181" s="167"/>
      <c r="Q181" s="167"/>
      <c r="R181" s="167"/>
      <c r="S181" s="167"/>
      <c r="T181" s="168"/>
      <c r="AT181" s="162" t="s">
        <v>139</v>
      </c>
      <c r="AU181" s="162" t="s">
        <v>137</v>
      </c>
      <c r="AV181" s="13" t="s">
        <v>137</v>
      </c>
      <c r="AW181" s="13" t="s">
        <v>31</v>
      </c>
      <c r="AX181" s="13" t="s">
        <v>75</v>
      </c>
      <c r="AY181" s="162" t="s">
        <v>129</v>
      </c>
    </row>
    <row r="182" spans="1:65" s="13" customFormat="1" ht="11.25">
      <c r="B182" s="160"/>
      <c r="D182" s="161" t="s">
        <v>139</v>
      </c>
      <c r="E182" s="162" t="s">
        <v>1</v>
      </c>
      <c r="F182" s="163" t="s">
        <v>224</v>
      </c>
      <c r="H182" s="164">
        <v>37.9</v>
      </c>
      <c r="I182" s="165"/>
      <c r="L182" s="160"/>
      <c r="M182" s="166"/>
      <c r="N182" s="167"/>
      <c r="O182" s="167"/>
      <c r="P182" s="167"/>
      <c r="Q182" s="167"/>
      <c r="R182" s="167"/>
      <c r="S182" s="167"/>
      <c r="T182" s="168"/>
      <c r="AT182" s="162" t="s">
        <v>139</v>
      </c>
      <c r="AU182" s="162" t="s">
        <v>137</v>
      </c>
      <c r="AV182" s="13" t="s">
        <v>137</v>
      </c>
      <c r="AW182" s="13" t="s">
        <v>31</v>
      </c>
      <c r="AX182" s="13" t="s">
        <v>75</v>
      </c>
      <c r="AY182" s="162" t="s">
        <v>129</v>
      </c>
    </row>
    <row r="183" spans="1:65" s="13" customFormat="1" ht="11.25">
      <c r="B183" s="160"/>
      <c r="D183" s="161" t="s">
        <v>139</v>
      </c>
      <c r="E183" s="162" t="s">
        <v>1</v>
      </c>
      <c r="F183" s="163" t="s">
        <v>225</v>
      </c>
      <c r="H183" s="164">
        <v>-4.5</v>
      </c>
      <c r="I183" s="165"/>
      <c r="L183" s="160"/>
      <c r="M183" s="166"/>
      <c r="N183" s="167"/>
      <c r="O183" s="167"/>
      <c r="P183" s="167"/>
      <c r="Q183" s="167"/>
      <c r="R183" s="167"/>
      <c r="S183" s="167"/>
      <c r="T183" s="168"/>
      <c r="AT183" s="162" t="s">
        <v>139</v>
      </c>
      <c r="AU183" s="162" t="s">
        <v>137</v>
      </c>
      <c r="AV183" s="13" t="s">
        <v>137</v>
      </c>
      <c r="AW183" s="13" t="s">
        <v>31</v>
      </c>
      <c r="AX183" s="13" t="s">
        <v>75</v>
      </c>
      <c r="AY183" s="162" t="s">
        <v>129</v>
      </c>
    </row>
    <row r="184" spans="1:65" s="13" customFormat="1" ht="11.25">
      <c r="B184" s="160"/>
      <c r="D184" s="161" t="s">
        <v>139</v>
      </c>
      <c r="E184" s="162" t="s">
        <v>1</v>
      </c>
      <c r="F184" s="163" t="s">
        <v>226</v>
      </c>
      <c r="H184" s="164">
        <v>-9.1999999999999993</v>
      </c>
      <c r="I184" s="165"/>
      <c r="L184" s="160"/>
      <c r="M184" s="166"/>
      <c r="N184" s="167"/>
      <c r="O184" s="167"/>
      <c r="P184" s="167"/>
      <c r="Q184" s="167"/>
      <c r="R184" s="167"/>
      <c r="S184" s="167"/>
      <c r="T184" s="168"/>
      <c r="AT184" s="162" t="s">
        <v>139</v>
      </c>
      <c r="AU184" s="162" t="s">
        <v>137</v>
      </c>
      <c r="AV184" s="13" t="s">
        <v>137</v>
      </c>
      <c r="AW184" s="13" t="s">
        <v>31</v>
      </c>
      <c r="AX184" s="13" t="s">
        <v>75</v>
      </c>
      <c r="AY184" s="162" t="s">
        <v>129</v>
      </c>
    </row>
    <row r="185" spans="1:65" s="14" customFormat="1" ht="11.25">
      <c r="B185" s="180"/>
      <c r="D185" s="161" t="s">
        <v>139</v>
      </c>
      <c r="E185" s="181" t="s">
        <v>1</v>
      </c>
      <c r="F185" s="182" t="s">
        <v>222</v>
      </c>
      <c r="H185" s="183">
        <v>113.60000000000001</v>
      </c>
      <c r="I185" s="184"/>
      <c r="L185" s="180"/>
      <c r="M185" s="185"/>
      <c r="N185" s="186"/>
      <c r="O185" s="186"/>
      <c r="P185" s="186"/>
      <c r="Q185" s="186"/>
      <c r="R185" s="186"/>
      <c r="S185" s="186"/>
      <c r="T185" s="187"/>
      <c r="AT185" s="181" t="s">
        <v>139</v>
      </c>
      <c r="AU185" s="181" t="s">
        <v>137</v>
      </c>
      <c r="AV185" s="14" t="s">
        <v>130</v>
      </c>
      <c r="AW185" s="14" t="s">
        <v>31</v>
      </c>
      <c r="AX185" s="14" t="s">
        <v>75</v>
      </c>
      <c r="AY185" s="181" t="s">
        <v>129</v>
      </c>
    </row>
    <row r="186" spans="1:65" s="15" customFormat="1" ht="11.25">
      <c r="B186" s="188"/>
      <c r="D186" s="161" t="s">
        <v>139</v>
      </c>
      <c r="E186" s="189" t="s">
        <v>1</v>
      </c>
      <c r="F186" s="190" t="s">
        <v>227</v>
      </c>
      <c r="H186" s="191">
        <v>406.59699999999998</v>
      </c>
      <c r="I186" s="192"/>
      <c r="L186" s="188"/>
      <c r="M186" s="193"/>
      <c r="N186" s="194"/>
      <c r="O186" s="194"/>
      <c r="P186" s="194"/>
      <c r="Q186" s="194"/>
      <c r="R186" s="194"/>
      <c r="S186" s="194"/>
      <c r="T186" s="195"/>
      <c r="AT186" s="189" t="s">
        <v>139</v>
      </c>
      <c r="AU186" s="189" t="s">
        <v>137</v>
      </c>
      <c r="AV186" s="15" t="s">
        <v>136</v>
      </c>
      <c r="AW186" s="15" t="s">
        <v>31</v>
      </c>
      <c r="AX186" s="15" t="s">
        <v>80</v>
      </c>
      <c r="AY186" s="189" t="s">
        <v>129</v>
      </c>
    </row>
    <row r="187" spans="1:65" s="2" customFormat="1" ht="16.5" customHeight="1">
      <c r="A187" s="33"/>
      <c r="B187" s="145"/>
      <c r="C187" s="146" t="s">
        <v>228</v>
      </c>
      <c r="D187" s="146" t="s">
        <v>132</v>
      </c>
      <c r="E187" s="147" t="s">
        <v>229</v>
      </c>
      <c r="F187" s="148" t="s">
        <v>230</v>
      </c>
      <c r="G187" s="149" t="s">
        <v>135</v>
      </c>
      <c r="H187" s="150">
        <v>6.4</v>
      </c>
      <c r="I187" s="151"/>
      <c r="J187" s="152">
        <f>ROUND(I187*H187,2)</f>
        <v>0</v>
      </c>
      <c r="K187" s="153"/>
      <c r="L187" s="34"/>
      <c r="M187" s="154" t="s">
        <v>1</v>
      </c>
      <c r="N187" s="155" t="s">
        <v>41</v>
      </c>
      <c r="O187" s="60"/>
      <c r="P187" s="156">
        <f>O187*H187</f>
        <v>0</v>
      </c>
      <c r="Q187" s="156">
        <v>2.9059999999999999E-2</v>
      </c>
      <c r="R187" s="156">
        <f>Q187*H187</f>
        <v>0.18598400000000001</v>
      </c>
      <c r="S187" s="156">
        <v>0</v>
      </c>
      <c r="T187" s="157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58" t="s">
        <v>136</v>
      </c>
      <c r="AT187" s="158" t="s">
        <v>132</v>
      </c>
      <c r="AU187" s="158" t="s">
        <v>137</v>
      </c>
      <c r="AY187" s="18" t="s">
        <v>129</v>
      </c>
      <c r="BE187" s="159">
        <f>IF(N187="základná",J187,0)</f>
        <v>0</v>
      </c>
      <c r="BF187" s="159">
        <f>IF(N187="znížená",J187,0)</f>
        <v>0</v>
      </c>
      <c r="BG187" s="159">
        <f>IF(N187="zákl. prenesená",J187,0)</f>
        <v>0</v>
      </c>
      <c r="BH187" s="159">
        <f>IF(N187="zníž. prenesená",J187,0)</f>
        <v>0</v>
      </c>
      <c r="BI187" s="159">
        <f>IF(N187="nulová",J187,0)</f>
        <v>0</v>
      </c>
      <c r="BJ187" s="18" t="s">
        <v>137</v>
      </c>
      <c r="BK187" s="159">
        <f>ROUND(I187*H187,2)</f>
        <v>0</v>
      </c>
      <c r="BL187" s="18" t="s">
        <v>136</v>
      </c>
      <c r="BM187" s="158" t="s">
        <v>231</v>
      </c>
    </row>
    <row r="188" spans="1:65" s="2" customFormat="1" ht="24.2" customHeight="1">
      <c r="A188" s="33"/>
      <c r="B188" s="145"/>
      <c r="C188" s="146" t="s">
        <v>232</v>
      </c>
      <c r="D188" s="146" t="s">
        <v>132</v>
      </c>
      <c r="E188" s="147" t="s">
        <v>233</v>
      </c>
      <c r="F188" s="148" t="s">
        <v>234</v>
      </c>
      <c r="G188" s="149" t="s">
        <v>135</v>
      </c>
      <c r="H188" s="150">
        <v>44</v>
      </c>
      <c r="I188" s="151"/>
      <c r="J188" s="152">
        <f>ROUND(I188*H188,2)</f>
        <v>0</v>
      </c>
      <c r="K188" s="153"/>
      <c r="L188" s="34"/>
      <c r="M188" s="154" t="s">
        <v>1</v>
      </c>
      <c r="N188" s="155" t="s">
        <v>41</v>
      </c>
      <c r="O188" s="60"/>
      <c r="P188" s="156">
        <f>O188*H188</f>
        <v>0</v>
      </c>
      <c r="Q188" s="156">
        <v>4.0000000000000002E-4</v>
      </c>
      <c r="R188" s="156">
        <f>Q188*H188</f>
        <v>1.7600000000000001E-2</v>
      </c>
      <c r="S188" s="156">
        <v>0</v>
      </c>
      <c r="T188" s="157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58" t="s">
        <v>136</v>
      </c>
      <c r="AT188" s="158" t="s">
        <v>132</v>
      </c>
      <c r="AU188" s="158" t="s">
        <v>137</v>
      </c>
      <c r="AY188" s="18" t="s">
        <v>129</v>
      </c>
      <c r="BE188" s="159">
        <f>IF(N188="základná",J188,0)</f>
        <v>0</v>
      </c>
      <c r="BF188" s="159">
        <f>IF(N188="znížená",J188,0)</f>
        <v>0</v>
      </c>
      <c r="BG188" s="159">
        <f>IF(N188="zákl. prenesená",J188,0)</f>
        <v>0</v>
      </c>
      <c r="BH188" s="159">
        <f>IF(N188="zníž. prenesená",J188,0)</f>
        <v>0</v>
      </c>
      <c r="BI188" s="159">
        <f>IF(N188="nulová",J188,0)</f>
        <v>0</v>
      </c>
      <c r="BJ188" s="18" t="s">
        <v>137</v>
      </c>
      <c r="BK188" s="159">
        <f>ROUND(I188*H188,2)</f>
        <v>0</v>
      </c>
      <c r="BL188" s="18" t="s">
        <v>136</v>
      </c>
      <c r="BM188" s="158" t="s">
        <v>235</v>
      </c>
    </row>
    <row r="189" spans="1:65" s="2" customFormat="1" ht="24.2" customHeight="1">
      <c r="A189" s="33"/>
      <c r="B189" s="145"/>
      <c r="C189" s="146" t="s">
        <v>236</v>
      </c>
      <c r="D189" s="146" t="s">
        <v>132</v>
      </c>
      <c r="E189" s="147" t="s">
        <v>237</v>
      </c>
      <c r="F189" s="148" t="s">
        <v>238</v>
      </c>
      <c r="G189" s="149" t="s">
        <v>135</v>
      </c>
      <c r="H189" s="150">
        <v>44</v>
      </c>
      <c r="I189" s="151"/>
      <c r="J189" s="152">
        <f>ROUND(I189*H189,2)</f>
        <v>0</v>
      </c>
      <c r="K189" s="153"/>
      <c r="L189" s="34"/>
      <c r="M189" s="154" t="s">
        <v>1</v>
      </c>
      <c r="N189" s="155" t="s">
        <v>41</v>
      </c>
      <c r="O189" s="60"/>
      <c r="P189" s="156">
        <f>O189*H189</f>
        <v>0</v>
      </c>
      <c r="Q189" s="156">
        <v>2.8999999999999998E-3</v>
      </c>
      <c r="R189" s="156">
        <f>Q189*H189</f>
        <v>0.12759999999999999</v>
      </c>
      <c r="S189" s="156">
        <v>0</v>
      </c>
      <c r="T189" s="157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58" t="s">
        <v>136</v>
      </c>
      <c r="AT189" s="158" t="s">
        <v>132</v>
      </c>
      <c r="AU189" s="158" t="s">
        <v>137</v>
      </c>
      <c r="AY189" s="18" t="s">
        <v>129</v>
      </c>
      <c r="BE189" s="159">
        <f>IF(N189="základná",J189,0)</f>
        <v>0</v>
      </c>
      <c r="BF189" s="159">
        <f>IF(N189="znížená",J189,0)</f>
        <v>0</v>
      </c>
      <c r="BG189" s="159">
        <f>IF(N189="zákl. prenesená",J189,0)</f>
        <v>0</v>
      </c>
      <c r="BH189" s="159">
        <f>IF(N189="zníž. prenesená",J189,0)</f>
        <v>0</v>
      </c>
      <c r="BI189" s="159">
        <f>IF(N189="nulová",J189,0)</f>
        <v>0</v>
      </c>
      <c r="BJ189" s="18" t="s">
        <v>137</v>
      </c>
      <c r="BK189" s="159">
        <f>ROUND(I189*H189,2)</f>
        <v>0</v>
      </c>
      <c r="BL189" s="18" t="s">
        <v>136</v>
      </c>
      <c r="BM189" s="158" t="s">
        <v>239</v>
      </c>
    </row>
    <row r="190" spans="1:65" s="2" customFormat="1" ht="24.2" customHeight="1">
      <c r="A190" s="33"/>
      <c r="B190" s="145"/>
      <c r="C190" s="146" t="s">
        <v>7</v>
      </c>
      <c r="D190" s="146" t="s">
        <v>132</v>
      </c>
      <c r="E190" s="147" t="s">
        <v>240</v>
      </c>
      <c r="F190" s="148" t="s">
        <v>241</v>
      </c>
      <c r="G190" s="149" t="s">
        <v>135</v>
      </c>
      <c r="H190" s="150">
        <v>226.87700000000001</v>
      </c>
      <c r="I190" s="151"/>
      <c r="J190" s="152">
        <f>ROUND(I190*H190,2)</f>
        <v>0</v>
      </c>
      <c r="K190" s="153"/>
      <c r="L190" s="34"/>
      <c r="M190" s="154" t="s">
        <v>1</v>
      </c>
      <c r="N190" s="155" t="s">
        <v>41</v>
      </c>
      <c r="O190" s="60"/>
      <c r="P190" s="156">
        <f>O190*H190</f>
        <v>0</v>
      </c>
      <c r="Q190" s="156">
        <v>4.0000000000000002E-4</v>
      </c>
      <c r="R190" s="156">
        <f>Q190*H190</f>
        <v>9.0750800000000006E-2</v>
      </c>
      <c r="S190" s="156">
        <v>0</v>
      </c>
      <c r="T190" s="157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58" t="s">
        <v>136</v>
      </c>
      <c r="AT190" s="158" t="s">
        <v>132</v>
      </c>
      <c r="AU190" s="158" t="s">
        <v>137</v>
      </c>
      <c r="AY190" s="18" t="s">
        <v>129</v>
      </c>
      <c r="BE190" s="159">
        <f>IF(N190="základná",J190,0)</f>
        <v>0</v>
      </c>
      <c r="BF190" s="159">
        <f>IF(N190="znížená",J190,0)</f>
        <v>0</v>
      </c>
      <c r="BG190" s="159">
        <f>IF(N190="zákl. prenesená",J190,0)</f>
        <v>0</v>
      </c>
      <c r="BH190" s="159">
        <f>IF(N190="zníž. prenesená",J190,0)</f>
        <v>0</v>
      </c>
      <c r="BI190" s="159">
        <f>IF(N190="nulová",J190,0)</f>
        <v>0</v>
      </c>
      <c r="BJ190" s="18" t="s">
        <v>137</v>
      </c>
      <c r="BK190" s="159">
        <f>ROUND(I190*H190,2)</f>
        <v>0</v>
      </c>
      <c r="BL190" s="18" t="s">
        <v>136</v>
      </c>
      <c r="BM190" s="158" t="s">
        <v>242</v>
      </c>
    </row>
    <row r="191" spans="1:65" s="13" customFormat="1" ht="11.25">
      <c r="B191" s="160"/>
      <c r="D191" s="161" t="s">
        <v>139</v>
      </c>
      <c r="E191" s="162" t="s">
        <v>1</v>
      </c>
      <c r="F191" s="163" t="s">
        <v>243</v>
      </c>
      <c r="H191" s="164">
        <v>226.87700000000001</v>
      </c>
      <c r="I191" s="165"/>
      <c r="L191" s="160"/>
      <c r="M191" s="166"/>
      <c r="N191" s="167"/>
      <c r="O191" s="167"/>
      <c r="P191" s="167"/>
      <c r="Q191" s="167"/>
      <c r="R191" s="167"/>
      <c r="S191" s="167"/>
      <c r="T191" s="168"/>
      <c r="AT191" s="162" t="s">
        <v>139</v>
      </c>
      <c r="AU191" s="162" t="s">
        <v>137</v>
      </c>
      <c r="AV191" s="13" t="s">
        <v>137</v>
      </c>
      <c r="AW191" s="13" t="s">
        <v>31</v>
      </c>
      <c r="AX191" s="13" t="s">
        <v>80</v>
      </c>
      <c r="AY191" s="162" t="s">
        <v>129</v>
      </c>
    </row>
    <row r="192" spans="1:65" s="2" customFormat="1" ht="24.2" customHeight="1">
      <c r="A192" s="33"/>
      <c r="B192" s="145"/>
      <c r="C192" s="146" t="s">
        <v>244</v>
      </c>
      <c r="D192" s="146" t="s">
        <v>132</v>
      </c>
      <c r="E192" s="147" t="s">
        <v>245</v>
      </c>
      <c r="F192" s="148" t="s">
        <v>246</v>
      </c>
      <c r="G192" s="149" t="s">
        <v>135</v>
      </c>
      <c r="H192" s="150">
        <v>198.751</v>
      </c>
      <c r="I192" s="151"/>
      <c r="J192" s="152">
        <f>ROUND(I192*H192,2)</f>
        <v>0</v>
      </c>
      <c r="K192" s="153"/>
      <c r="L192" s="34"/>
      <c r="M192" s="154" t="s">
        <v>1</v>
      </c>
      <c r="N192" s="155" t="s">
        <v>41</v>
      </c>
      <c r="O192" s="60"/>
      <c r="P192" s="156">
        <f>O192*H192</f>
        <v>0</v>
      </c>
      <c r="Q192" s="156">
        <v>2.8999999999999998E-3</v>
      </c>
      <c r="R192" s="156">
        <f>Q192*H192</f>
        <v>0.5763779</v>
      </c>
      <c r="S192" s="156">
        <v>0</v>
      </c>
      <c r="T192" s="157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58" t="s">
        <v>136</v>
      </c>
      <c r="AT192" s="158" t="s">
        <v>132</v>
      </c>
      <c r="AU192" s="158" t="s">
        <v>137</v>
      </c>
      <c r="AY192" s="18" t="s">
        <v>129</v>
      </c>
      <c r="BE192" s="159">
        <f>IF(N192="základná",J192,0)</f>
        <v>0</v>
      </c>
      <c r="BF192" s="159">
        <f>IF(N192="znížená",J192,0)</f>
        <v>0</v>
      </c>
      <c r="BG192" s="159">
        <f>IF(N192="zákl. prenesená",J192,0)</f>
        <v>0</v>
      </c>
      <c r="BH192" s="159">
        <f>IF(N192="zníž. prenesená",J192,0)</f>
        <v>0</v>
      </c>
      <c r="BI192" s="159">
        <f>IF(N192="nulová",J192,0)</f>
        <v>0</v>
      </c>
      <c r="BJ192" s="18" t="s">
        <v>137</v>
      </c>
      <c r="BK192" s="159">
        <f>ROUND(I192*H192,2)</f>
        <v>0</v>
      </c>
      <c r="BL192" s="18" t="s">
        <v>136</v>
      </c>
      <c r="BM192" s="158" t="s">
        <v>247</v>
      </c>
    </row>
    <row r="193" spans="1:65" s="13" customFormat="1" ht="11.25">
      <c r="B193" s="160"/>
      <c r="D193" s="161" t="s">
        <v>139</v>
      </c>
      <c r="E193" s="162" t="s">
        <v>1</v>
      </c>
      <c r="F193" s="163" t="s">
        <v>248</v>
      </c>
      <c r="H193" s="164">
        <v>198.751</v>
      </c>
      <c r="I193" s="165"/>
      <c r="L193" s="160"/>
      <c r="M193" s="166"/>
      <c r="N193" s="167"/>
      <c r="O193" s="167"/>
      <c r="P193" s="167"/>
      <c r="Q193" s="167"/>
      <c r="R193" s="167"/>
      <c r="S193" s="167"/>
      <c r="T193" s="168"/>
      <c r="AT193" s="162" t="s">
        <v>139</v>
      </c>
      <c r="AU193" s="162" t="s">
        <v>137</v>
      </c>
      <c r="AV193" s="13" t="s">
        <v>137</v>
      </c>
      <c r="AW193" s="13" t="s">
        <v>31</v>
      </c>
      <c r="AX193" s="13" t="s">
        <v>80</v>
      </c>
      <c r="AY193" s="162" t="s">
        <v>129</v>
      </c>
    </row>
    <row r="194" spans="1:65" s="2" customFormat="1" ht="24.2" customHeight="1">
      <c r="A194" s="33"/>
      <c r="B194" s="145"/>
      <c r="C194" s="146" t="s">
        <v>249</v>
      </c>
      <c r="D194" s="146" t="s">
        <v>132</v>
      </c>
      <c r="E194" s="147" t="s">
        <v>250</v>
      </c>
      <c r="F194" s="148" t="s">
        <v>251</v>
      </c>
      <c r="G194" s="149" t="s">
        <v>135</v>
      </c>
      <c r="H194" s="150">
        <v>28.126000000000001</v>
      </c>
      <c r="I194" s="151"/>
      <c r="J194" s="152">
        <f>ROUND(I194*H194,2)</f>
        <v>0</v>
      </c>
      <c r="K194" s="153"/>
      <c r="L194" s="34"/>
      <c r="M194" s="154" t="s">
        <v>1</v>
      </c>
      <c r="N194" s="155" t="s">
        <v>41</v>
      </c>
      <c r="O194" s="60"/>
      <c r="P194" s="156">
        <f>O194*H194</f>
        <v>0</v>
      </c>
      <c r="Q194" s="156">
        <v>6.1799999999999997E-3</v>
      </c>
      <c r="R194" s="156">
        <f>Q194*H194</f>
        <v>0.17381868</v>
      </c>
      <c r="S194" s="156">
        <v>0</v>
      </c>
      <c r="T194" s="157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58" t="s">
        <v>136</v>
      </c>
      <c r="AT194" s="158" t="s">
        <v>132</v>
      </c>
      <c r="AU194" s="158" t="s">
        <v>137</v>
      </c>
      <c r="AY194" s="18" t="s">
        <v>129</v>
      </c>
      <c r="BE194" s="159">
        <f>IF(N194="základná",J194,0)</f>
        <v>0</v>
      </c>
      <c r="BF194" s="159">
        <f>IF(N194="znížená",J194,0)</f>
        <v>0</v>
      </c>
      <c r="BG194" s="159">
        <f>IF(N194="zákl. prenesená",J194,0)</f>
        <v>0</v>
      </c>
      <c r="BH194" s="159">
        <f>IF(N194="zníž. prenesená",J194,0)</f>
        <v>0</v>
      </c>
      <c r="BI194" s="159">
        <f>IF(N194="nulová",J194,0)</f>
        <v>0</v>
      </c>
      <c r="BJ194" s="18" t="s">
        <v>137</v>
      </c>
      <c r="BK194" s="159">
        <f>ROUND(I194*H194,2)</f>
        <v>0</v>
      </c>
      <c r="BL194" s="18" t="s">
        <v>136</v>
      </c>
      <c r="BM194" s="158" t="s">
        <v>252</v>
      </c>
    </row>
    <row r="195" spans="1:65" s="2" customFormat="1" ht="37.9" customHeight="1">
      <c r="A195" s="33"/>
      <c r="B195" s="145"/>
      <c r="C195" s="146" t="s">
        <v>253</v>
      </c>
      <c r="D195" s="146" t="s">
        <v>132</v>
      </c>
      <c r="E195" s="147" t="s">
        <v>254</v>
      </c>
      <c r="F195" s="148" t="s">
        <v>255</v>
      </c>
      <c r="G195" s="149" t="s">
        <v>135</v>
      </c>
      <c r="H195" s="150">
        <v>44</v>
      </c>
      <c r="I195" s="151"/>
      <c r="J195" s="152">
        <f>ROUND(I195*H195,2)</f>
        <v>0</v>
      </c>
      <c r="K195" s="153"/>
      <c r="L195" s="34"/>
      <c r="M195" s="154" t="s">
        <v>1</v>
      </c>
      <c r="N195" s="155" t="s">
        <v>41</v>
      </c>
      <c r="O195" s="60"/>
      <c r="P195" s="156">
        <f>O195*H195</f>
        <v>0</v>
      </c>
      <c r="Q195" s="156">
        <v>0</v>
      </c>
      <c r="R195" s="156">
        <f>Q195*H195</f>
        <v>0</v>
      </c>
      <c r="S195" s="156">
        <v>0</v>
      </c>
      <c r="T195" s="157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58" t="s">
        <v>136</v>
      </c>
      <c r="AT195" s="158" t="s">
        <v>132</v>
      </c>
      <c r="AU195" s="158" t="s">
        <v>137</v>
      </c>
      <c r="AY195" s="18" t="s">
        <v>129</v>
      </c>
      <c r="BE195" s="159">
        <f>IF(N195="základná",J195,0)</f>
        <v>0</v>
      </c>
      <c r="BF195" s="159">
        <f>IF(N195="znížená",J195,0)</f>
        <v>0</v>
      </c>
      <c r="BG195" s="159">
        <f>IF(N195="zákl. prenesená",J195,0)</f>
        <v>0</v>
      </c>
      <c r="BH195" s="159">
        <f>IF(N195="zníž. prenesená",J195,0)</f>
        <v>0</v>
      </c>
      <c r="BI195" s="159">
        <f>IF(N195="nulová",J195,0)</f>
        <v>0</v>
      </c>
      <c r="BJ195" s="18" t="s">
        <v>137</v>
      </c>
      <c r="BK195" s="159">
        <f>ROUND(I195*H195,2)</f>
        <v>0</v>
      </c>
      <c r="BL195" s="18" t="s">
        <v>136</v>
      </c>
      <c r="BM195" s="158" t="s">
        <v>256</v>
      </c>
    </row>
    <row r="196" spans="1:65" s="2" customFormat="1" ht="24.2" customHeight="1">
      <c r="A196" s="33"/>
      <c r="B196" s="145"/>
      <c r="C196" s="146" t="s">
        <v>257</v>
      </c>
      <c r="D196" s="146" t="s">
        <v>132</v>
      </c>
      <c r="E196" s="147" t="s">
        <v>258</v>
      </c>
      <c r="F196" s="148" t="s">
        <v>259</v>
      </c>
      <c r="G196" s="149" t="s">
        <v>135</v>
      </c>
      <c r="H196" s="150">
        <v>188.27099999999999</v>
      </c>
      <c r="I196" s="151"/>
      <c r="J196" s="152">
        <f>ROUND(I196*H196,2)</f>
        <v>0</v>
      </c>
      <c r="K196" s="153"/>
      <c r="L196" s="34"/>
      <c r="M196" s="154" t="s">
        <v>1</v>
      </c>
      <c r="N196" s="155" t="s">
        <v>41</v>
      </c>
      <c r="O196" s="60"/>
      <c r="P196" s="156">
        <f>O196*H196</f>
        <v>0</v>
      </c>
      <c r="Q196" s="156">
        <v>1.427E-2</v>
      </c>
      <c r="R196" s="156">
        <f>Q196*H196</f>
        <v>2.68662717</v>
      </c>
      <c r="S196" s="156">
        <v>0</v>
      </c>
      <c r="T196" s="157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58" t="s">
        <v>136</v>
      </c>
      <c r="AT196" s="158" t="s">
        <v>132</v>
      </c>
      <c r="AU196" s="158" t="s">
        <v>137</v>
      </c>
      <c r="AY196" s="18" t="s">
        <v>129</v>
      </c>
      <c r="BE196" s="159">
        <f>IF(N196="základná",J196,0)</f>
        <v>0</v>
      </c>
      <c r="BF196" s="159">
        <f>IF(N196="znížená",J196,0)</f>
        <v>0</v>
      </c>
      <c r="BG196" s="159">
        <f>IF(N196="zákl. prenesená",J196,0)</f>
        <v>0</v>
      </c>
      <c r="BH196" s="159">
        <f>IF(N196="zníž. prenesená",J196,0)</f>
        <v>0</v>
      </c>
      <c r="BI196" s="159">
        <f>IF(N196="nulová",J196,0)</f>
        <v>0</v>
      </c>
      <c r="BJ196" s="18" t="s">
        <v>137</v>
      </c>
      <c r="BK196" s="159">
        <f>ROUND(I196*H196,2)</f>
        <v>0</v>
      </c>
      <c r="BL196" s="18" t="s">
        <v>136</v>
      </c>
      <c r="BM196" s="158" t="s">
        <v>260</v>
      </c>
    </row>
    <row r="197" spans="1:65" s="13" customFormat="1" ht="11.25">
      <c r="B197" s="160"/>
      <c r="D197" s="161" t="s">
        <v>139</v>
      </c>
      <c r="E197" s="162" t="s">
        <v>1</v>
      </c>
      <c r="F197" s="163" t="s">
        <v>261</v>
      </c>
      <c r="H197" s="164">
        <v>148.68</v>
      </c>
      <c r="I197" s="165"/>
      <c r="L197" s="160"/>
      <c r="M197" s="166"/>
      <c r="N197" s="167"/>
      <c r="O197" s="167"/>
      <c r="P197" s="167"/>
      <c r="Q197" s="167"/>
      <c r="R197" s="167"/>
      <c r="S197" s="167"/>
      <c r="T197" s="168"/>
      <c r="AT197" s="162" t="s">
        <v>139</v>
      </c>
      <c r="AU197" s="162" t="s">
        <v>137</v>
      </c>
      <c r="AV197" s="13" t="s">
        <v>137</v>
      </c>
      <c r="AW197" s="13" t="s">
        <v>31</v>
      </c>
      <c r="AX197" s="13" t="s">
        <v>75</v>
      </c>
      <c r="AY197" s="162" t="s">
        <v>129</v>
      </c>
    </row>
    <row r="198" spans="1:65" s="13" customFormat="1" ht="11.25">
      <c r="B198" s="160"/>
      <c r="D198" s="161" t="s">
        <v>139</v>
      </c>
      <c r="E198" s="162" t="s">
        <v>1</v>
      </c>
      <c r="F198" s="163" t="s">
        <v>262</v>
      </c>
      <c r="H198" s="164">
        <v>10.199999999999999</v>
      </c>
      <c r="I198" s="165"/>
      <c r="L198" s="160"/>
      <c r="M198" s="166"/>
      <c r="N198" s="167"/>
      <c r="O198" s="167"/>
      <c r="P198" s="167"/>
      <c r="Q198" s="167"/>
      <c r="R198" s="167"/>
      <c r="S198" s="167"/>
      <c r="T198" s="168"/>
      <c r="AT198" s="162" t="s">
        <v>139</v>
      </c>
      <c r="AU198" s="162" t="s">
        <v>137</v>
      </c>
      <c r="AV198" s="13" t="s">
        <v>137</v>
      </c>
      <c r="AW198" s="13" t="s">
        <v>31</v>
      </c>
      <c r="AX198" s="13" t="s">
        <v>75</v>
      </c>
      <c r="AY198" s="162" t="s">
        <v>129</v>
      </c>
    </row>
    <row r="199" spans="1:65" s="13" customFormat="1" ht="11.25">
      <c r="B199" s="160"/>
      <c r="D199" s="161" t="s">
        <v>139</v>
      </c>
      <c r="E199" s="162" t="s">
        <v>1</v>
      </c>
      <c r="F199" s="163" t="s">
        <v>263</v>
      </c>
      <c r="H199" s="164">
        <v>51.515999999999998</v>
      </c>
      <c r="I199" s="165"/>
      <c r="L199" s="160"/>
      <c r="M199" s="166"/>
      <c r="N199" s="167"/>
      <c r="O199" s="167"/>
      <c r="P199" s="167"/>
      <c r="Q199" s="167"/>
      <c r="R199" s="167"/>
      <c r="S199" s="167"/>
      <c r="T199" s="168"/>
      <c r="AT199" s="162" t="s">
        <v>139</v>
      </c>
      <c r="AU199" s="162" t="s">
        <v>137</v>
      </c>
      <c r="AV199" s="13" t="s">
        <v>137</v>
      </c>
      <c r="AW199" s="13" t="s">
        <v>31</v>
      </c>
      <c r="AX199" s="13" t="s">
        <v>75</v>
      </c>
      <c r="AY199" s="162" t="s">
        <v>129</v>
      </c>
    </row>
    <row r="200" spans="1:65" s="14" customFormat="1" ht="11.25">
      <c r="B200" s="180"/>
      <c r="D200" s="161" t="s">
        <v>139</v>
      </c>
      <c r="E200" s="181" t="s">
        <v>1</v>
      </c>
      <c r="F200" s="182" t="s">
        <v>222</v>
      </c>
      <c r="H200" s="183">
        <v>210.39599999999999</v>
      </c>
      <c r="I200" s="184"/>
      <c r="L200" s="180"/>
      <c r="M200" s="185"/>
      <c r="N200" s="186"/>
      <c r="O200" s="186"/>
      <c r="P200" s="186"/>
      <c r="Q200" s="186"/>
      <c r="R200" s="186"/>
      <c r="S200" s="186"/>
      <c r="T200" s="187"/>
      <c r="AT200" s="181" t="s">
        <v>139</v>
      </c>
      <c r="AU200" s="181" t="s">
        <v>137</v>
      </c>
      <c r="AV200" s="14" t="s">
        <v>130</v>
      </c>
      <c r="AW200" s="14" t="s">
        <v>31</v>
      </c>
      <c r="AX200" s="14" t="s">
        <v>75</v>
      </c>
      <c r="AY200" s="181" t="s">
        <v>129</v>
      </c>
    </row>
    <row r="201" spans="1:65" s="13" customFormat="1" ht="33.75">
      <c r="B201" s="160"/>
      <c r="D201" s="161" t="s">
        <v>139</v>
      </c>
      <c r="E201" s="162" t="s">
        <v>1</v>
      </c>
      <c r="F201" s="163" t="s">
        <v>264</v>
      </c>
      <c r="H201" s="164">
        <v>-22.125</v>
      </c>
      <c r="I201" s="165"/>
      <c r="L201" s="160"/>
      <c r="M201" s="166"/>
      <c r="N201" s="167"/>
      <c r="O201" s="167"/>
      <c r="P201" s="167"/>
      <c r="Q201" s="167"/>
      <c r="R201" s="167"/>
      <c r="S201" s="167"/>
      <c r="T201" s="168"/>
      <c r="AT201" s="162" t="s">
        <v>139</v>
      </c>
      <c r="AU201" s="162" t="s">
        <v>137</v>
      </c>
      <c r="AV201" s="13" t="s">
        <v>137</v>
      </c>
      <c r="AW201" s="13" t="s">
        <v>31</v>
      </c>
      <c r="AX201" s="13" t="s">
        <v>75</v>
      </c>
      <c r="AY201" s="162" t="s">
        <v>129</v>
      </c>
    </row>
    <row r="202" spans="1:65" s="15" customFormat="1" ht="11.25">
      <c r="B202" s="188"/>
      <c r="D202" s="161" t="s">
        <v>139</v>
      </c>
      <c r="E202" s="189" t="s">
        <v>1</v>
      </c>
      <c r="F202" s="190" t="s">
        <v>227</v>
      </c>
      <c r="H202" s="191">
        <v>188.27099999999999</v>
      </c>
      <c r="I202" s="192"/>
      <c r="L202" s="188"/>
      <c r="M202" s="193"/>
      <c r="N202" s="194"/>
      <c r="O202" s="194"/>
      <c r="P202" s="194"/>
      <c r="Q202" s="194"/>
      <c r="R202" s="194"/>
      <c r="S202" s="194"/>
      <c r="T202" s="195"/>
      <c r="AT202" s="189" t="s">
        <v>139</v>
      </c>
      <c r="AU202" s="189" t="s">
        <v>137</v>
      </c>
      <c r="AV202" s="15" t="s">
        <v>136</v>
      </c>
      <c r="AW202" s="15" t="s">
        <v>31</v>
      </c>
      <c r="AX202" s="15" t="s">
        <v>80</v>
      </c>
      <c r="AY202" s="189" t="s">
        <v>129</v>
      </c>
    </row>
    <row r="203" spans="1:65" s="2" customFormat="1" ht="24.2" customHeight="1">
      <c r="A203" s="33"/>
      <c r="B203" s="145"/>
      <c r="C203" s="146" t="s">
        <v>265</v>
      </c>
      <c r="D203" s="146" t="s">
        <v>132</v>
      </c>
      <c r="E203" s="147" t="s">
        <v>266</v>
      </c>
      <c r="F203" s="148" t="s">
        <v>267</v>
      </c>
      <c r="G203" s="149" t="s">
        <v>135</v>
      </c>
      <c r="H203" s="150">
        <v>44</v>
      </c>
      <c r="I203" s="151"/>
      <c r="J203" s="152">
        <f>ROUND(I203*H203,2)</f>
        <v>0</v>
      </c>
      <c r="K203" s="153"/>
      <c r="L203" s="34"/>
      <c r="M203" s="154" t="s">
        <v>1</v>
      </c>
      <c r="N203" s="155" t="s">
        <v>41</v>
      </c>
      <c r="O203" s="60"/>
      <c r="P203" s="156">
        <f>O203*H203</f>
        <v>0</v>
      </c>
      <c r="Q203" s="156">
        <v>1.064E-2</v>
      </c>
      <c r="R203" s="156">
        <f>Q203*H203</f>
        <v>0.46816000000000002</v>
      </c>
      <c r="S203" s="156">
        <v>0</v>
      </c>
      <c r="T203" s="157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58" t="s">
        <v>136</v>
      </c>
      <c r="AT203" s="158" t="s">
        <v>132</v>
      </c>
      <c r="AU203" s="158" t="s">
        <v>137</v>
      </c>
      <c r="AY203" s="18" t="s">
        <v>129</v>
      </c>
      <c r="BE203" s="159">
        <f>IF(N203="základná",J203,0)</f>
        <v>0</v>
      </c>
      <c r="BF203" s="159">
        <f>IF(N203="znížená",J203,0)</f>
        <v>0</v>
      </c>
      <c r="BG203" s="159">
        <f>IF(N203="zákl. prenesená",J203,0)</f>
        <v>0</v>
      </c>
      <c r="BH203" s="159">
        <f>IF(N203="zníž. prenesená",J203,0)</f>
        <v>0</v>
      </c>
      <c r="BI203" s="159">
        <f>IF(N203="nulová",J203,0)</f>
        <v>0</v>
      </c>
      <c r="BJ203" s="18" t="s">
        <v>137</v>
      </c>
      <c r="BK203" s="159">
        <f>ROUND(I203*H203,2)</f>
        <v>0</v>
      </c>
      <c r="BL203" s="18" t="s">
        <v>136</v>
      </c>
      <c r="BM203" s="158" t="s">
        <v>268</v>
      </c>
    </row>
    <row r="204" spans="1:65" s="2" customFormat="1" ht="33" customHeight="1">
      <c r="A204" s="33"/>
      <c r="B204" s="145"/>
      <c r="C204" s="146" t="s">
        <v>269</v>
      </c>
      <c r="D204" s="146" t="s">
        <v>132</v>
      </c>
      <c r="E204" s="147" t="s">
        <v>270</v>
      </c>
      <c r="F204" s="148" t="s">
        <v>271</v>
      </c>
      <c r="G204" s="149" t="s">
        <v>135</v>
      </c>
      <c r="H204" s="150">
        <v>28.126000000000001</v>
      </c>
      <c r="I204" s="151"/>
      <c r="J204" s="152">
        <f>ROUND(I204*H204,2)</f>
        <v>0</v>
      </c>
      <c r="K204" s="153"/>
      <c r="L204" s="34"/>
      <c r="M204" s="154" t="s">
        <v>1</v>
      </c>
      <c r="N204" s="155" t="s">
        <v>41</v>
      </c>
      <c r="O204" s="60"/>
      <c r="P204" s="156">
        <f>O204*H204</f>
        <v>0</v>
      </c>
      <c r="Q204" s="156">
        <v>1.1979999999999999E-2</v>
      </c>
      <c r="R204" s="156">
        <f>Q204*H204</f>
        <v>0.33694948000000002</v>
      </c>
      <c r="S204" s="156">
        <v>0</v>
      </c>
      <c r="T204" s="157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58" t="s">
        <v>136</v>
      </c>
      <c r="AT204" s="158" t="s">
        <v>132</v>
      </c>
      <c r="AU204" s="158" t="s">
        <v>137</v>
      </c>
      <c r="AY204" s="18" t="s">
        <v>129</v>
      </c>
      <c r="BE204" s="159">
        <f>IF(N204="základná",J204,0)</f>
        <v>0</v>
      </c>
      <c r="BF204" s="159">
        <f>IF(N204="znížená",J204,0)</f>
        <v>0</v>
      </c>
      <c r="BG204" s="159">
        <f>IF(N204="zákl. prenesená",J204,0)</f>
        <v>0</v>
      </c>
      <c r="BH204" s="159">
        <f>IF(N204="zníž. prenesená",J204,0)</f>
        <v>0</v>
      </c>
      <c r="BI204" s="159">
        <f>IF(N204="nulová",J204,0)</f>
        <v>0</v>
      </c>
      <c r="BJ204" s="18" t="s">
        <v>137</v>
      </c>
      <c r="BK204" s="159">
        <f>ROUND(I204*H204,2)</f>
        <v>0</v>
      </c>
      <c r="BL204" s="18" t="s">
        <v>136</v>
      </c>
      <c r="BM204" s="158" t="s">
        <v>272</v>
      </c>
    </row>
    <row r="205" spans="1:65" s="13" customFormat="1" ht="11.25">
      <c r="B205" s="160"/>
      <c r="D205" s="161" t="s">
        <v>139</v>
      </c>
      <c r="E205" s="162" t="s">
        <v>1</v>
      </c>
      <c r="F205" s="163" t="s">
        <v>273</v>
      </c>
      <c r="H205" s="164">
        <v>28.126000000000001</v>
      </c>
      <c r="I205" s="165"/>
      <c r="L205" s="160"/>
      <c r="M205" s="166"/>
      <c r="N205" s="167"/>
      <c r="O205" s="167"/>
      <c r="P205" s="167"/>
      <c r="Q205" s="167"/>
      <c r="R205" s="167"/>
      <c r="S205" s="167"/>
      <c r="T205" s="168"/>
      <c r="AT205" s="162" t="s">
        <v>139</v>
      </c>
      <c r="AU205" s="162" t="s">
        <v>137</v>
      </c>
      <c r="AV205" s="13" t="s">
        <v>137</v>
      </c>
      <c r="AW205" s="13" t="s">
        <v>31</v>
      </c>
      <c r="AX205" s="13" t="s">
        <v>80</v>
      </c>
      <c r="AY205" s="162" t="s">
        <v>129</v>
      </c>
    </row>
    <row r="206" spans="1:65" s="2" customFormat="1" ht="21.75" customHeight="1">
      <c r="A206" s="33"/>
      <c r="B206" s="145"/>
      <c r="C206" s="146" t="s">
        <v>274</v>
      </c>
      <c r="D206" s="146" t="s">
        <v>132</v>
      </c>
      <c r="E206" s="147" t="s">
        <v>275</v>
      </c>
      <c r="F206" s="148" t="s">
        <v>276</v>
      </c>
      <c r="G206" s="149" t="s">
        <v>135</v>
      </c>
      <c r="H206" s="150">
        <v>6.19</v>
      </c>
      <c r="I206" s="151"/>
      <c r="J206" s="152">
        <f>ROUND(I206*H206,2)</f>
        <v>0</v>
      </c>
      <c r="K206" s="153"/>
      <c r="L206" s="34"/>
      <c r="M206" s="154" t="s">
        <v>1</v>
      </c>
      <c r="N206" s="155" t="s">
        <v>41</v>
      </c>
      <c r="O206" s="60"/>
      <c r="P206" s="156">
        <f>O206*H206</f>
        <v>0</v>
      </c>
      <c r="Q206" s="156">
        <v>8.2400000000000001E-2</v>
      </c>
      <c r="R206" s="156">
        <f>Q206*H206</f>
        <v>0.51005600000000006</v>
      </c>
      <c r="S206" s="156">
        <v>0</v>
      </c>
      <c r="T206" s="157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58" t="s">
        <v>136</v>
      </c>
      <c r="AT206" s="158" t="s">
        <v>132</v>
      </c>
      <c r="AU206" s="158" t="s">
        <v>137</v>
      </c>
      <c r="AY206" s="18" t="s">
        <v>129</v>
      </c>
      <c r="BE206" s="159">
        <f>IF(N206="základná",J206,0)</f>
        <v>0</v>
      </c>
      <c r="BF206" s="159">
        <f>IF(N206="znížená",J206,0)</f>
        <v>0</v>
      </c>
      <c r="BG206" s="159">
        <f>IF(N206="zákl. prenesená",J206,0)</f>
        <v>0</v>
      </c>
      <c r="BH206" s="159">
        <f>IF(N206="zníž. prenesená",J206,0)</f>
        <v>0</v>
      </c>
      <c r="BI206" s="159">
        <f>IF(N206="nulová",J206,0)</f>
        <v>0</v>
      </c>
      <c r="BJ206" s="18" t="s">
        <v>137</v>
      </c>
      <c r="BK206" s="159">
        <f>ROUND(I206*H206,2)</f>
        <v>0</v>
      </c>
      <c r="BL206" s="18" t="s">
        <v>136</v>
      </c>
      <c r="BM206" s="158" t="s">
        <v>277</v>
      </c>
    </row>
    <row r="207" spans="1:65" s="2" customFormat="1" ht="24.2" customHeight="1">
      <c r="A207" s="33"/>
      <c r="B207" s="145"/>
      <c r="C207" s="146" t="s">
        <v>278</v>
      </c>
      <c r="D207" s="146" t="s">
        <v>132</v>
      </c>
      <c r="E207" s="147" t="s">
        <v>279</v>
      </c>
      <c r="F207" s="148" t="s">
        <v>280</v>
      </c>
      <c r="G207" s="149" t="s">
        <v>281</v>
      </c>
      <c r="H207" s="150">
        <v>1</v>
      </c>
      <c r="I207" s="151"/>
      <c r="J207" s="152">
        <f>ROUND(I207*H207,2)</f>
        <v>0</v>
      </c>
      <c r="K207" s="153"/>
      <c r="L207" s="34"/>
      <c r="M207" s="154" t="s">
        <v>1</v>
      </c>
      <c r="N207" s="155" t="s">
        <v>41</v>
      </c>
      <c r="O207" s="60"/>
      <c r="P207" s="156">
        <f>O207*H207</f>
        <v>0</v>
      </c>
      <c r="Q207" s="156">
        <v>1.7500000000000002E-2</v>
      </c>
      <c r="R207" s="156">
        <f>Q207*H207</f>
        <v>1.7500000000000002E-2</v>
      </c>
      <c r="S207" s="156">
        <v>0</v>
      </c>
      <c r="T207" s="157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58" t="s">
        <v>136</v>
      </c>
      <c r="AT207" s="158" t="s">
        <v>132</v>
      </c>
      <c r="AU207" s="158" t="s">
        <v>137</v>
      </c>
      <c r="AY207" s="18" t="s">
        <v>129</v>
      </c>
      <c r="BE207" s="159">
        <f>IF(N207="základná",J207,0)</f>
        <v>0</v>
      </c>
      <c r="BF207" s="159">
        <f>IF(N207="znížená",J207,0)</f>
        <v>0</v>
      </c>
      <c r="BG207" s="159">
        <f>IF(N207="zákl. prenesená",J207,0)</f>
        <v>0</v>
      </c>
      <c r="BH207" s="159">
        <f>IF(N207="zníž. prenesená",J207,0)</f>
        <v>0</v>
      </c>
      <c r="BI207" s="159">
        <f>IF(N207="nulová",J207,0)</f>
        <v>0</v>
      </c>
      <c r="BJ207" s="18" t="s">
        <v>137</v>
      </c>
      <c r="BK207" s="159">
        <f>ROUND(I207*H207,2)</f>
        <v>0</v>
      </c>
      <c r="BL207" s="18" t="s">
        <v>136</v>
      </c>
      <c r="BM207" s="158" t="s">
        <v>282</v>
      </c>
    </row>
    <row r="208" spans="1:65" s="2" customFormat="1" ht="16.5" customHeight="1">
      <c r="A208" s="33"/>
      <c r="B208" s="145"/>
      <c r="C208" s="169" t="s">
        <v>283</v>
      </c>
      <c r="D208" s="169" t="s">
        <v>171</v>
      </c>
      <c r="E208" s="170" t="s">
        <v>284</v>
      </c>
      <c r="F208" s="171" t="s">
        <v>285</v>
      </c>
      <c r="G208" s="172" t="s">
        <v>281</v>
      </c>
      <c r="H208" s="173">
        <v>1</v>
      </c>
      <c r="I208" s="174"/>
      <c r="J208" s="175">
        <f>ROUND(I208*H208,2)</f>
        <v>0</v>
      </c>
      <c r="K208" s="176"/>
      <c r="L208" s="177"/>
      <c r="M208" s="178" t="s">
        <v>1</v>
      </c>
      <c r="N208" s="179" t="s">
        <v>41</v>
      </c>
      <c r="O208" s="60"/>
      <c r="P208" s="156">
        <f>O208*H208</f>
        <v>0</v>
      </c>
      <c r="Q208" s="156">
        <v>1.1299999999999999E-2</v>
      </c>
      <c r="R208" s="156">
        <f>Q208*H208</f>
        <v>1.1299999999999999E-2</v>
      </c>
      <c r="S208" s="156">
        <v>0</v>
      </c>
      <c r="T208" s="157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58" t="s">
        <v>170</v>
      </c>
      <c r="AT208" s="158" t="s">
        <v>171</v>
      </c>
      <c r="AU208" s="158" t="s">
        <v>137</v>
      </c>
      <c r="AY208" s="18" t="s">
        <v>129</v>
      </c>
      <c r="BE208" s="159">
        <f>IF(N208="základná",J208,0)</f>
        <v>0</v>
      </c>
      <c r="BF208" s="159">
        <f>IF(N208="znížená",J208,0)</f>
        <v>0</v>
      </c>
      <c r="BG208" s="159">
        <f>IF(N208="zákl. prenesená",J208,0)</f>
        <v>0</v>
      </c>
      <c r="BH208" s="159">
        <f>IF(N208="zníž. prenesená",J208,0)</f>
        <v>0</v>
      </c>
      <c r="BI208" s="159">
        <f>IF(N208="nulová",J208,0)</f>
        <v>0</v>
      </c>
      <c r="BJ208" s="18" t="s">
        <v>137</v>
      </c>
      <c r="BK208" s="159">
        <f>ROUND(I208*H208,2)</f>
        <v>0</v>
      </c>
      <c r="BL208" s="18" t="s">
        <v>136</v>
      </c>
      <c r="BM208" s="158" t="s">
        <v>286</v>
      </c>
    </row>
    <row r="209" spans="1:65" s="12" customFormat="1" ht="22.9" customHeight="1">
      <c r="B209" s="132"/>
      <c r="D209" s="133" t="s">
        <v>74</v>
      </c>
      <c r="E209" s="143" t="s">
        <v>177</v>
      </c>
      <c r="F209" s="143" t="s">
        <v>287</v>
      </c>
      <c r="I209" s="135"/>
      <c r="J209" s="144">
        <f>BK209</f>
        <v>0</v>
      </c>
      <c r="L209" s="132"/>
      <c r="M209" s="137"/>
      <c r="N209" s="138"/>
      <c r="O209" s="138"/>
      <c r="P209" s="139">
        <f>SUM(P210:P272)</f>
        <v>0</v>
      </c>
      <c r="Q209" s="138"/>
      <c r="R209" s="139">
        <f>SUM(R210:R272)</f>
        <v>19.152800799999998</v>
      </c>
      <c r="S209" s="138"/>
      <c r="T209" s="140">
        <f>SUM(T210:T272)</f>
        <v>3.8922499999999998</v>
      </c>
      <c r="AR209" s="133" t="s">
        <v>80</v>
      </c>
      <c r="AT209" s="141" t="s">
        <v>74</v>
      </c>
      <c r="AU209" s="141" t="s">
        <v>80</v>
      </c>
      <c r="AY209" s="133" t="s">
        <v>129</v>
      </c>
      <c r="BK209" s="142">
        <f>SUM(BK210:BK272)</f>
        <v>0</v>
      </c>
    </row>
    <row r="210" spans="1:65" s="2" customFormat="1" ht="33" customHeight="1">
      <c r="A210" s="33"/>
      <c r="B210" s="145"/>
      <c r="C210" s="146" t="s">
        <v>288</v>
      </c>
      <c r="D210" s="146" t="s">
        <v>132</v>
      </c>
      <c r="E210" s="147" t="s">
        <v>289</v>
      </c>
      <c r="F210" s="148" t="s">
        <v>290</v>
      </c>
      <c r="G210" s="149" t="s">
        <v>135</v>
      </c>
      <c r="H210" s="150">
        <v>322.87</v>
      </c>
      <c r="I210" s="151"/>
      <c r="J210" s="152">
        <f>ROUND(I210*H210,2)</f>
        <v>0</v>
      </c>
      <c r="K210" s="153"/>
      <c r="L210" s="34"/>
      <c r="M210" s="154" t="s">
        <v>1</v>
      </c>
      <c r="N210" s="155" t="s">
        <v>41</v>
      </c>
      <c r="O210" s="60"/>
      <c r="P210" s="156">
        <f>O210*H210</f>
        <v>0</v>
      </c>
      <c r="Q210" s="156">
        <v>2.572E-2</v>
      </c>
      <c r="R210" s="156">
        <f>Q210*H210</f>
        <v>8.3042163999999996</v>
      </c>
      <c r="S210" s="156">
        <v>0</v>
      </c>
      <c r="T210" s="157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58" t="s">
        <v>136</v>
      </c>
      <c r="AT210" s="158" t="s">
        <v>132</v>
      </c>
      <c r="AU210" s="158" t="s">
        <v>137</v>
      </c>
      <c r="AY210" s="18" t="s">
        <v>129</v>
      </c>
      <c r="BE210" s="159">
        <f>IF(N210="základná",J210,0)</f>
        <v>0</v>
      </c>
      <c r="BF210" s="159">
        <f>IF(N210="znížená",J210,0)</f>
        <v>0</v>
      </c>
      <c r="BG210" s="159">
        <f>IF(N210="zákl. prenesená",J210,0)</f>
        <v>0</v>
      </c>
      <c r="BH210" s="159">
        <f>IF(N210="zníž. prenesená",J210,0)</f>
        <v>0</v>
      </c>
      <c r="BI210" s="159">
        <f>IF(N210="nulová",J210,0)</f>
        <v>0</v>
      </c>
      <c r="BJ210" s="18" t="s">
        <v>137</v>
      </c>
      <c r="BK210" s="159">
        <f>ROUND(I210*H210,2)</f>
        <v>0</v>
      </c>
      <c r="BL210" s="18" t="s">
        <v>136</v>
      </c>
      <c r="BM210" s="158" t="s">
        <v>291</v>
      </c>
    </row>
    <row r="211" spans="1:65" s="13" customFormat="1" ht="11.25">
      <c r="B211" s="160"/>
      <c r="D211" s="161" t="s">
        <v>139</v>
      </c>
      <c r="E211" s="162" t="s">
        <v>1</v>
      </c>
      <c r="F211" s="163" t="s">
        <v>292</v>
      </c>
      <c r="H211" s="164">
        <v>218.87</v>
      </c>
      <c r="I211" s="165"/>
      <c r="L211" s="160"/>
      <c r="M211" s="166"/>
      <c r="N211" s="167"/>
      <c r="O211" s="167"/>
      <c r="P211" s="167"/>
      <c r="Q211" s="167"/>
      <c r="R211" s="167"/>
      <c r="S211" s="167"/>
      <c r="T211" s="168"/>
      <c r="AT211" s="162" t="s">
        <v>139</v>
      </c>
      <c r="AU211" s="162" t="s">
        <v>137</v>
      </c>
      <c r="AV211" s="13" t="s">
        <v>137</v>
      </c>
      <c r="AW211" s="13" t="s">
        <v>31</v>
      </c>
      <c r="AX211" s="13" t="s">
        <v>75</v>
      </c>
      <c r="AY211" s="162" t="s">
        <v>129</v>
      </c>
    </row>
    <row r="212" spans="1:65" s="13" customFormat="1" ht="11.25">
      <c r="B212" s="160"/>
      <c r="D212" s="161" t="s">
        <v>139</v>
      </c>
      <c r="E212" s="162" t="s">
        <v>1</v>
      </c>
      <c r="F212" s="163" t="s">
        <v>293</v>
      </c>
      <c r="H212" s="164">
        <v>104</v>
      </c>
      <c r="I212" s="165"/>
      <c r="L212" s="160"/>
      <c r="M212" s="166"/>
      <c r="N212" s="167"/>
      <c r="O212" s="167"/>
      <c r="P212" s="167"/>
      <c r="Q212" s="167"/>
      <c r="R212" s="167"/>
      <c r="S212" s="167"/>
      <c r="T212" s="168"/>
      <c r="AT212" s="162" t="s">
        <v>139</v>
      </c>
      <c r="AU212" s="162" t="s">
        <v>137</v>
      </c>
      <c r="AV212" s="13" t="s">
        <v>137</v>
      </c>
      <c r="AW212" s="13" t="s">
        <v>31</v>
      </c>
      <c r="AX212" s="13" t="s">
        <v>75</v>
      </c>
      <c r="AY212" s="162" t="s">
        <v>129</v>
      </c>
    </row>
    <row r="213" spans="1:65" s="15" customFormat="1" ht="11.25">
      <c r="B213" s="188"/>
      <c r="D213" s="161" t="s">
        <v>139</v>
      </c>
      <c r="E213" s="189" t="s">
        <v>1</v>
      </c>
      <c r="F213" s="190" t="s">
        <v>227</v>
      </c>
      <c r="H213" s="191">
        <v>322.87</v>
      </c>
      <c r="I213" s="192"/>
      <c r="L213" s="188"/>
      <c r="M213" s="193"/>
      <c r="N213" s="194"/>
      <c r="O213" s="194"/>
      <c r="P213" s="194"/>
      <c r="Q213" s="194"/>
      <c r="R213" s="194"/>
      <c r="S213" s="194"/>
      <c r="T213" s="195"/>
      <c r="AT213" s="189" t="s">
        <v>139</v>
      </c>
      <c r="AU213" s="189" t="s">
        <v>137</v>
      </c>
      <c r="AV213" s="15" t="s">
        <v>136</v>
      </c>
      <c r="AW213" s="15" t="s">
        <v>31</v>
      </c>
      <c r="AX213" s="15" t="s">
        <v>80</v>
      </c>
      <c r="AY213" s="189" t="s">
        <v>129</v>
      </c>
    </row>
    <row r="214" spans="1:65" s="2" customFormat="1" ht="44.25" customHeight="1">
      <c r="A214" s="33"/>
      <c r="B214" s="145"/>
      <c r="C214" s="146" t="s">
        <v>294</v>
      </c>
      <c r="D214" s="146" t="s">
        <v>132</v>
      </c>
      <c r="E214" s="147" t="s">
        <v>295</v>
      </c>
      <c r="F214" s="148" t="s">
        <v>296</v>
      </c>
      <c r="G214" s="149" t="s">
        <v>135</v>
      </c>
      <c r="H214" s="150">
        <v>645.74</v>
      </c>
      <c r="I214" s="151"/>
      <c r="J214" s="152">
        <f>ROUND(I214*H214,2)</f>
        <v>0</v>
      </c>
      <c r="K214" s="153"/>
      <c r="L214" s="34"/>
      <c r="M214" s="154" t="s">
        <v>1</v>
      </c>
      <c r="N214" s="155" t="s">
        <v>41</v>
      </c>
      <c r="O214" s="60"/>
      <c r="P214" s="156">
        <f>O214*H214</f>
        <v>0</v>
      </c>
      <c r="Q214" s="156">
        <v>0</v>
      </c>
      <c r="R214" s="156">
        <f>Q214*H214</f>
        <v>0</v>
      </c>
      <c r="S214" s="156">
        <v>0</v>
      </c>
      <c r="T214" s="157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58" t="s">
        <v>136</v>
      </c>
      <c r="AT214" s="158" t="s">
        <v>132</v>
      </c>
      <c r="AU214" s="158" t="s">
        <v>137</v>
      </c>
      <c r="AY214" s="18" t="s">
        <v>129</v>
      </c>
      <c r="BE214" s="159">
        <f>IF(N214="základná",J214,0)</f>
        <v>0</v>
      </c>
      <c r="BF214" s="159">
        <f>IF(N214="znížená",J214,0)</f>
        <v>0</v>
      </c>
      <c r="BG214" s="159">
        <f>IF(N214="zákl. prenesená",J214,0)</f>
        <v>0</v>
      </c>
      <c r="BH214" s="159">
        <f>IF(N214="zníž. prenesená",J214,0)</f>
        <v>0</v>
      </c>
      <c r="BI214" s="159">
        <f>IF(N214="nulová",J214,0)</f>
        <v>0</v>
      </c>
      <c r="BJ214" s="18" t="s">
        <v>137</v>
      </c>
      <c r="BK214" s="159">
        <f>ROUND(I214*H214,2)</f>
        <v>0</v>
      </c>
      <c r="BL214" s="18" t="s">
        <v>136</v>
      </c>
      <c r="BM214" s="158" t="s">
        <v>297</v>
      </c>
    </row>
    <row r="215" spans="1:65" s="13" customFormat="1" ht="11.25">
      <c r="B215" s="160"/>
      <c r="D215" s="161" t="s">
        <v>139</v>
      </c>
      <c r="F215" s="163" t="s">
        <v>298</v>
      </c>
      <c r="H215" s="164">
        <v>645.74</v>
      </c>
      <c r="I215" s="165"/>
      <c r="L215" s="160"/>
      <c r="M215" s="166"/>
      <c r="N215" s="167"/>
      <c r="O215" s="167"/>
      <c r="P215" s="167"/>
      <c r="Q215" s="167"/>
      <c r="R215" s="167"/>
      <c r="S215" s="167"/>
      <c r="T215" s="168"/>
      <c r="AT215" s="162" t="s">
        <v>139</v>
      </c>
      <c r="AU215" s="162" t="s">
        <v>137</v>
      </c>
      <c r="AV215" s="13" t="s">
        <v>137</v>
      </c>
      <c r="AW215" s="13" t="s">
        <v>3</v>
      </c>
      <c r="AX215" s="13" t="s">
        <v>80</v>
      </c>
      <c r="AY215" s="162" t="s">
        <v>129</v>
      </c>
    </row>
    <row r="216" spans="1:65" s="2" customFormat="1" ht="33" customHeight="1">
      <c r="A216" s="33"/>
      <c r="B216" s="145"/>
      <c r="C216" s="146" t="s">
        <v>299</v>
      </c>
      <c r="D216" s="146" t="s">
        <v>132</v>
      </c>
      <c r="E216" s="147" t="s">
        <v>300</v>
      </c>
      <c r="F216" s="148" t="s">
        <v>301</v>
      </c>
      <c r="G216" s="149" t="s">
        <v>135</v>
      </c>
      <c r="H216" s="150">
        <v>322.87</v>
      </c>
      <c r="I216" s="151"/>
      <c r="J216" s="152">
        <f>ROUND(I216*H216,2)</f>
        <v>0</v>
      </c>
      <c r="K216" s="153"/>
      <c r="L216" s="34"/>
      <c r="M216" s="154" t="s">
        <v>1</v>
      </c>
      <c r="N216" s="155" t="s">
        <v>41</v>
      </c>
      <c r="O216" s="60"/>
      <c r="P216" s="156">
        <f>O216*H216</f>
        <v>0</v>
      </c>
      <c r="Q216" s="156">
        <v>2.572E-2</v>
      </c>
      <c r="R216" s="156">
        <f>Q216*H216</f>
        <v>8.3042163999999996</v>
      </c>
      <c r="S216" s="156">
        <v>0</v>
      </c>
      <c r="T216" s="157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58" t="s">
        <v>136</v>
      </c>
      <c r="AT216" s="158" t="s">
        <v>132</v>
      </c>
      <c r="AU216" s="158" t="s">
        <v>137</v>
      </c>
      <c r="AY216" s="18" t="s">
        <v>129</v>
      </c>
      <c r="BE216" s="159">
        <f>IF(N216="základná",J216,0)</f>
        <v>0</v>
      </c>
      <c r="BF216" s="159">
        <f>IF(N216="znížená",J216,0)</f>
        <v>0</v>
      </c>
      <c r="BG216" s="159">
        <f>IF(N216="zákl. prenesená",J216,0)</f>
        <v>0</v>
      </c>
      <c r="BH216" s="159">
        <f>IF(N216="zníž. prenesená",J216,0)</f>
        <v>0</v>
      </c>
      <c r="BI216" s="159">
        <f>IF(N216="nulová",J216,0)</f>
        <v>0</v>
      </c>
      <c r="BJ216" s="18" t="s">
        <v>137</v>
      </c>
      <c r="BK216" s="159">
        <f>ROUND(I216*H216,2)</f>
        <v>0</v>
      </c>
      <c r="BL216" s="18" t="s">
        <v>136</v>
      </c>
      <c r="BM216" s="158" t="s">
        <v>302</v>
      </c>
    </row>
    <row r="217" spans="1:65" s="2" customFormat="1" ht="24.2" customHeight="1">
      <c r="A217" s="33"/>
      <c r="B217" s="145"/>
      <c r="C217" s="146" t="s">
        <v>303</v>
      </c>
      <c r="D217" s="146" t="s">
        <v>132</v>
      </c>
      <c r="E217" s="147" t="s">
        <v>304</v>
      </c>
      <c r="F217" s="148" t="s">
        <v>305</v>
      </c>
      <c r="G217" s="149" t="s">
        <v>135</v>
      </c>
      <c r="H217" s="150">
        <v>14.07</v>
      </c>
      <c r="I217" s="151"/>
      <c r="J217" s="152">
        <f>ROUND(I217*H217,2)</f>
        <v>0</v>
      </c>
      <c r="K217" s="153"/>
      <c r="L217" s="34"/>
      <c r="M217" s="154" t="s">
        <v>1</v>
      </c>
      <c r="N217" s="155" t="s">
        <v>41</v>
      </c>
      <c r="O217" s="60"/>
      <c r="P217" s="156">
        <f>O217*H217</f>
        <v>0</v>
      </c>
      <c r="Q217" s="156">
        <v>1.92E-3</v>
      </c>
      <c r="R217" s="156">
        <f>Q217*H217</f>
        <v>2.7014400000000001E-2</v>
      </c>
      <c r="S217" s="156">
        <v>0</v>
      </c>
      <c r="T217" s="157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58" t="s">
        <v>136</v>
      </c>
      <c r="AT217" s="158" t="s">
        <v>132</v>
      </c>
      <c r="AU217" s="158" t="s">
        <v>137</v>
      </c>
      <c r="AY217" s="18" t="s">
        <v>129</v>
      </c>
      <c r="BE217" s="159">
        <f>IF(N217="základná",J217,0)</f>
        <v>0</v>
      </c>
      <c r="BF217" s="159">
        <f>IF(N217="znížená",J217,0)</f>
        <v>0</v>
      </c>
      <c r="BG217" s="159">
        <f>IF(N217="zákl. prenesená",J217,0)</f>
        <v>0</v>
      </c>
      <c r="BH217" s="159">
        <f>IF(N217="zníž. prenesená",J217,0)</f>
        <v>0</v>
      </c>
      <c r="BI217" s="159">
        <f>IF(N217="nulová",J217,0)</f>
        <v>0</v>
      </c>
      <c r="BJ217" s="18" t="s">
        <v>137</v>
      </c>
      <c r="BK217" s="159">
        <f>ROUND(I217*H217,2)</f>
        <v>0</v>
      </c>
      <c r="BL217" s="18" t="s">
        <v>136</v>
      </c>
      <c r="BM217" s="158" t="s">
        <v>306</v>
      </c>
    </row>
    <row r="218" spans="1:65" s="13" customFormat="1" ht="11.25">
      <c r="B218" s="160"/>
      <c r="D218" s="161" t="s">
        <v>139</v>
      </c>
      <c r="E218" s="162" t="s">
        <v>1</v>
      </c>
      <c r="F218" s="163" t="s">
        <v>307</v>
      </c>
      <c r="H218" s="164">
        <v>14.07</v>
      </c>
      <c r="I218" s="165"/>
      <c r="L218" s="160"/>
      <c r="M218" s="166"/>
      <c r="N218" s="167"/>
      <c r="O218" s="167"/>
      <c r="P218" s="167"/>
      <c r="Q218" s="167"/>
      <c r="R218" s="167"/>
      <c r="S218" s="167"/>
      <c r="T218" s="168"/>
      <c r="AT218" s="162" t="s">
        <v>139</v>
      </c>
      <c r="AU218" s="162" t="s">
        <v>137</v>
      </c>
      <c r="AV218" s="13" t="s">
        <v>137</v>
      </c>
      <c r="AW218" s="13" t="s">
        <v>31</v>
      </c>
      <c r="AX218" s="13" t="s">
        <v>80</v>
      </c>
      <c r="AY218" s="162" t="s">
        <v>129</v>
      </c>
    </row>
    <row r="219" spans="1:65" s="2" customFormat="1" ht="24.2" customHeight="1">
      <c r="A219" s="33"/>
      <c r="B219" s="145"/>
      <c r="C219" s="146" t="s">
        <v>308</v>
      </c>
      <c r="D219" s="146" t="s">
        <v>132</v>
      </c>
      <c r="E219" s="147" t="s">
        <v>309</v>
      </c>
      <c r="F219" s="148" t="s">
        <v>310</v>
      </c>
      <c r="G219" s="149" t="s">
        <v>135</v>
      </c>
      <c r="H219" s="150">
        <v>18</v>
      </c>
      <c r="I219" s="151"/>
      <c r="J219" s="152">
        <f>ROUND(I219*H219,2)</f>
        <v>0</v>
      </c>
      <c r="K219" s="153"/>
      <c r="L219" s="34"/>
      <c r="M219" s="154" t="s">
        <v>1</v>
      </c>
      <c r="N219" s="155" t="s">
        <v>41</v>
      </c>
      <c r="O219" s="60"/>
      <c r="P219" s="156">
        <f>O219*H219</f>
        <v>0</v>
      </c>
      <c r="Q219" s="156">
        <v>6.1799999999999997E-3</v>
      </c>
      <c r="R219" s="156">
        <f>Q219*H219</f>
        <v>0.11123999999999999</v>
      </c>
      <c r="S219" s="156">
        <v>0</v>
      </c>
      <c r="T219" s="157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58" t="s">
        <v>136</v>
      </c>
      <c r="AT219" s="158" t="s">
        <v>132</v>
      </c>
      <c r="AU219" s="158" t="s">
        <v>137</v>
      </c>
      <c r="AY219" s="18" t="s">
        <v>129</v>
      </c>
      <c r="BE219" s="159">
        <f>IF(N219="základná",J219,0)</f>
        <v>0</v>
      </c>
      <c r="BF219" s="159">
        <f>IF(N219="znížená",J219,0)</f>
        <v>0</v>
      </c>
      <c r="BG219" s="159">
        <f>IF(N219="zákl. prenesená",J219,0)</f>
        <v>0</v>
      </c>
      <c r="BH219" s="159">
        <f>IF(N219="zníž. prenesená",J219,0)</f>
        <v>0</v>
      </c>
      <c r="BI219" s="159">
        <f>IF(N219="nulová",J219,0)</f>
        <v>0</v>
      </c>
      <c r="BJ219" s="18" t="s">
        <v>137</v>
      </c>
      <c r="BK219" s="159">
        <f>ROUND(I219*H219,2)</f>
        <v>0</v>
      </c>
      <c r="BL219" s="18" t="s">
        <v>136</v>
      </c>
      <c r="BM219" s="158" t="s">
        <v>311</v>
      </c>
    </row>
    <row r="220" spans="1:65" s="2" customFormat="1" ht="16.5" customHeight="1">
      <c r="A220" s="33"/>
      <c r="B220" s="145"/>
      <c r="C220" s="146" t="s">
        <v>312</v>
      </c>
      <c r="D220" s="146" t="s">
        <v>132</v>
      </c>
      <c r="E220" s="147" t="s">
        <v>313</v>
      </c>
      <c r="F220" s="148" t="s">
        <v>314</v>
      </c>
      <c r="G220" s="149" t="s">
        <v>135</v>
      </c>
      <c r="H220" s="150">
        <v>159.62</v>
      </c>
      <c r="I220" s="151"/>
      <c r="J220" s="152">
        <f>ROUND(I220*H220,2)</f>
        <v>0</v>
      </c>
      <c r="K220" s="153"/>
      <c r="L220" s="34"/>
      <c r="M220" s="154" t="s">
        <v>1</v>
      </c>
      <c r="N220" s="155" t="s">
        <v>41</v>
      </c>
      <c r="O220" s="60"/>
      <c r="P220" s="156">
        <f>O220*H220</f>
        <v>0</v>
      </c>
      <c r="Q220" s="156">
        <v>5.0000000000000002E-5</v>
      </c>
      <c r="R220" s="156">
        <f>Q220*H220</f>
        <v>7.9810000000000002E-3</v>
      </c>
      <c r="S220" s="156">
        <v>0</v>
      </c>
      <c r="T220" s="157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58" t="s">
        <v>136</v>
      </c>
      <c r="AT220" s="158" t="s">
        <v>132</v>
      </c>
      <c r="AU220" s="158" t="s">
        <v>137</v>
      </c>
      <c r="AY220" s="18" t="s">
        <v>129</v>
      </c>
      <c r="BE220" s="159">
        <f>IF(N220="základná",J220,0)</f>
        <v>0</v>
      </c>
      <c r="BF220" s="159">
        <f>IF(N220="znížená",J220,0)</f>
        <v>0</v>
      </c>
      <c r="BG220" s="159">
        <f>IF(N220="zákl. prenesená",J220,0)</f>
        <v>0</v>
      </c>
      <c r="BH220" s="159">
        <f>IF(N220="zníž. prenesená",J220,0)</f>
        <v>0</v>
      </c>
      <c r="BI220" s="159">
        <f>IF(N220="nulová",J220,0)</f>
        <v>0</v>
      </c>
      <c r="BJ220" s="18" t="s">
        <v>137</v>
      </c>
      <c r="BK220" s="159">
        <f>ROUND(I220*H220,2)</f>
        <v>0</v>
      </c>
      <c r="BL220" s="18" t="s">
        <v>136</v>
      </c>
      <c r="BM220" s="158" t="s">
        <v>315</v>
      </c>
    </row>
    <row r="221" spans="1:65" s="13" customFormat="1" ht="11.25">
      <c r="B221" s="160"/>
      <c r="D221" s="161" t="s">
        <v>139</v>
      </c>
      <c r="E221" s="162" t="s">
        <v>1</v>
      </c>
      <c r="F221" s="163" t="s">
        <v>316</v>
      </c>
      <c r="H221" s="164">
        <v>30.28</v>
      </c>
      <c r="I221" s="165"/>
      <c r="L221" s="160"/>
      <c r="M221" s="166"/>
      <c r="N221" s="167"/>
      <c r="O221" s="167"/>
      <c r="P221" s="167"/>
      <c r="Q221" s="167"/>
      <c r="R221" s="167"/>
      <c r="S221" s="167"/>
      <c r="T221" s="168"/>
      <c r="AT221" s="162" t="s">
        <v>139</v>
      </c>
      <c r="AU221" s="162" t="s">
        <v>137</v>
      </c>
      <c r="AV221" s="13" t="s">
        <v>137</v>
      </c>
      <c r="AW221" s="13" t="s">
        <v>31</v>
      </c>
      <c r="AX221" s="13" t="s">
        <v>75</v>
      </c>
      <c r="AY221" s="162" t="s">
        <v>129</v>
      </c>
    </row>
    <row r="222" spans="1:65" s="13" customFormat="1" ht="11.25">
      <c r="B222" s="160"/>
      <c r="D222" s="161" t="s">
        <v>139</v>
      </c>
      <c r="E222" s="162" t="s">
        <v>1</v>
      </c>
      <c r="F222" s="163" t="s">
        <v>189</v>
      </c>
      <c r="H222" s="164">
        <v>77.77</v>
      </c>
      <c r="I222" s="165"/>
      <c r="L222" s="160"/>
      <c r="M222" s="166"/>
      <c r="N222" s="167"/>
      <c r="O222" s="167"/>
      <c r="P222" s="167"/>
      <c r="Q222" s="167"/>
      <c r="R222" s="167"/>
      <c r="S222" s="167"/>
      <c r="T222" s="168"/>
      <c r="AT222" s="162" t="s">
        <v>139</v>
      </c>
      <c r="AU222" s="162" t="s">
        <v>137</v>
      </c>
      <c r="AV222" s="13" t="s">
        <v>137</v>
      </c>
      <c r="AW222" s="13" t="s">
        <v>31</v>
      </c>
      <c r="AX222" s="13" t="s">
        <v>75</v>
      </c>
      <c r="AY222" s="162" t="s">
        <v>129</v>
      </c>
    </row>
    <row r="223" spans="1:65" s="13" customFormat="1" ht="11.25">
      <c r="B223" s="160"/>
      <c r="D223" s="161" t="s">
        <v>139</v>
      </c>
      <c r="E223" s="162" t="s">
        <v>1</v>
      </c>
      <c r="F223" s="163" t="s">
        <v>317</v>
      </c>
      <c r="H223" s="164">
        <v>51.57</v>
      </c>
      <c r="I223" s="165"/>
      <c r="L223" s="160"/>
      <c r="M223" s="166"/>
      <c r="N223" s="167"/>
      <c r="O223" s="167"/>
      <c r="P223" s="167"/>
      <c r="Q223" s="167"/>
      <c r="R223" s="167"/>
      <c r="S223" s="167"/>
      <c r="T223" s="168"/>
      <c r="AT223" s="162" t="s">
        <v>139</v>
      </c>
      <c r="AU223" s="162" t="s">
        <v>137</v>
      </c>
      <c r="AV223" s="13" t="s">
        <v>137</v>
      </c>
      <c r="AW223" s="13" t="s">
        <v>31</v>
      </c>
      <c r="AX223" s="13" t="s">
        <v>75</v>
      </c>
      <c r="AY223" s="162" t="s">
        <v>129</v>
      </c>
    </row>
    <row r="224" spans="1:65" s="15" customFormat="1" ht="11.25">
      <c r="B224" s="188"/>
      <c r="D224" s="161" t="s">
        <v>139</v>
      </c>
      <c r="E224" s="189" t="s">
        <v>1</v>
      </c>
      <c r="F224" s="190" t="s">
        <v>227</v>
      </c>
      <c r="H224" s="191">
        <v>159.62</v>
      </c>
      <c r="I224" s="192"/>
      <c r="L224" s="188"/>
      <c r="M224" s="193"/>
      <c r="N224" s="194"/>
      <c r="O224" s="194"/>
      <c r="P224" s="194"/>
      <c r="Q224" s="194"/>
      <c r="R224" s="194"/>
      <c r="S224" s="194"/>
      <c r="T224" s="195"/>
      <c r="AT224" s="189" t="s">
        <v>139</v>
      </c>
      <c r="AU224" s="189" t="s">
        <v>137</v>
      </c>
      <c r="AV224" s="15" t="s">
        <v>136</v>
      </c>
      <c r="AW224" s="15" t="s">
        <v>31</v>
      </c>
      <c r="AX224" s="15" t="s">
        <v>80</v>
      </c>
      <c r="AY224" s="189" t="s">
        <v>129</v>
      </c>
    </row>
    <row r="225" spans="1:65" s="2" customFormat="1" ht="16.5" customHeight="1">
      <c r="A225" s="33"/>
      <c r="B225" s="145"/>
      <c r="C225" s="146" t="s">
        <v>318</v>
      </c>
      <c r="D225" s="146" t="s">
        <v>132</v>
      </c>
      <c r="E225" s="147" t="s">
        <v>319</v>
      </c>
      <c r="F225" s="148" t="s">
        <v>320</v>
      </c>
      <c r="G225" s="149" t="s">
        <v>135</v>
      </c>
      <c r="H225" s="150">
        <v>159.62</v>
      </c>
      <c r="I225" s="151"/>
      <c r="J225" s="152">
        <f>ROUND(I225*H225,2)</f>
        <v>0</v>
      </c>
      <c r="K225" s="153"/>
      <c r="L225" s="34"/>
      <c r="M225" s="154" t="s">
        <v>1</v>
      </c>
      <c r="N225" s="155" t="s">
        <v>41</v>
      </c>
      <c r="O225" s="60"/>
      <c r="P225" s="156">
        <f>O225*H225</f>
        <v>0</v>
      </c>
      <c r="Q225" s="156">
        <v>0</v>
      </c>
      <c r="R225" s="156">
        <f>Q225*H225</f>
        <v>0</v>
      </c>
      <c r="S225" s="156">
        <v>0</v>
      </c>
      <c r="T225" s="157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58" t="s">
        <v>136</v>
      </c>
      <c r="AT225" s="158" t="s">
        <v>132</v>
      </c>
      <c r="AU225" s="158" t="s">
        <v>137</v>
      </c>
      <c r="AY225" s="18" t="s">
        <v>129</v>
      </c>
      <c r="BE225" s="159">
        <f>IF(N225="základná",J225,0)</f>
        <v>0</v>
      </c>
      <c r="BF225" s="159">
        <f>IF(N225="znížená",J225,0)</f>
        <v>0</v>
      </c>
      <c r="BG225" s="159">
        <f>IF(N225="zákl. prenesená",J225,0)</f>
        <v>0</v>
      </c>
      <c r="BH225" s="159">
        <f>IF(N225="zníž. prenesená",J225,0)</f>
        <v>0</v>
      </c>
      <c r="BI225" s="159">
        <f>IF(N225="nulová",J225,0)</f>
        <v>0</v>
      </c>
      <c r="BJ225" s="18" t="s">
        <v>137</v>
      </c>
      <c r="BK225" s="159">
        <f>ROUND(I225*H225,2)</f>
        <v>0</v>
      </c>
      <c r="BL225" s="18" t="s">
        <v>136</v>
      </c>
      <c r="BM225" s="158" t="s">
        <v>321</v>
      </c>
    </row>
    <row r="226" spans="1:65" s="2" customFormat="1" ht="33" customHeight="1">
      <c r="A226" s="33"/>
      <c r="B226" s="145"/>
      <c r="C226" s="146" t="s">
        <v>322</v>
      </c>
      <c r="D226" s="146" t="s">
        <v>132</v>
      </c>
      <c r="E226" s="147" t="s">
        <v>323</v>
      </c>
      <c r="F226" s="148" t="s">
        <v>324</v>
      </c>
      <c r="G226" s="149" t="s">
        <v>205</v>
      </c>
      <c r="H226" s="150">
        <v>14</v>
      </c>
      <c r="I226" s="151"/>
      <c r="J226" s="152">
        <f>ROUND(I226*H226,2)</f>
        <v>0</v>
      </c>
      <c r="K226" s="153"/>
      <c r="L226" s="34"/>
      <c r="M226" s="154" t="s">
        <v>1</v>
      </c>
      <c r="N226" s="155" t="s">
        <v>41</v>
      </c>
      <c r="O226" s="60"/>
      <c r="P226" s="156">
        <f>O226*H226</f>
        <v>0</v>
      </c>
      <c r="Q226" s="156">
        <v>0.16625999999999999</v>
      </c>
      <c r="R226" s="156">
        <f>Q226*H226</f>
        <v>2.3276399999999997</v>
      </c>
      <c r="S226" s="156">
        <v>0</v>
      </c>
      <c r="T226" s="157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58" t="s">
        <v>136</v>
      </c>
      <c r="AT226" s="158" t="s">
        <v>132</v>
      </c>
      <c r="AU226" s="158" t="s">
        <v>137</v>
      </c>
      <c r="AY226" s="18" t="s">
        <v>129</v>
      </c>
      <c r="BE226" s="159">
        <f>IF(N226="základná",J226,0)</f>
        <v>0</v>
      </c>
      <c r="BF226" s="159">
        <f>IF(N226="znížená",J226,0)</f>
        <v>0</v>
      </c>
      <c r="BG226" s="159">
        <f>IF(N226="zákl. prenesená",J226,0)</f>
        <v>0</v>
      </c>
      <c r="BH226" s="159">
        <f>IF(N226="zníž. prenesená",J226,0)</f>
        <v>0</v>
      </c>
      <c r="BI226" s="159">
        <f>IF(N226="nulová",J226,0)</f>
        <v>0</v>
      </c>
      <c r="BJ226" s="18" t="s">
        <v>137</v>
      </c>
      <c r="BK226" s="159">
        <f>ROUND(I226*H226,2)</f>
        <v>0</v>
      </c>
      <c r="BL226" s="18" t="s">
        <v>136</v>
      </c>
      <c r="BM226" s="158" t="s">
        <v>325</v>
      </c>
    </row>
    <row r="227" spans="1:65" s="2" customFormat="1" ht="16.5" customHeight="1">
      <c r="A227" s="33"/>
      <c r="B227" s="145"/>
      <c r="C227" s="146" t="s">
        <v>326</v>
      </c>
      <c r="D227" s="146" t="s">
        <v>132</v>
      </c>
      <c r="E227" s="147" t="s">
        <v>327</v>
      </c>
      <c r="F227" s="148" t="s">
        <v>328</v>
      </c>
      <c r="G227" s="149" t="s">
        <v>281</v>
      </c>
      <c r="H227" s="150">
        <v>1</v>
      </c>
      <c r="I227" s="151"/>
      <c r="J227" s="152">
        <f>ROUND(I227*H227,2)</f>
        <v>0</v>
      </c>
      <c r="K227" s="153"/>
      <c r="L227" s="34"/>
      <c r="M227" s="154" t="s">
        <v>1</v>
      </c>
      <c r="N227" s="155" t="s">
        <v>41</v>
      </c>
      <c r="O227" s="60"/>
      <c r="P227" s="156">
        <f>O227*H227</f>
        <v>0</v>
      </c>
      <c r="Q227" s="156">
        <v>4.1619999999999997E-2</v>
      </c>
      <c r="R227" s="156">
        <f>Q227*H227</f>
        <v>4.1619999999999997E-2</v>
      </c>
      <c r="S227" s="156">
        <v>0</v>
      </c>
      <c r="T227" s="157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58" t="s">
        <v>136</v>
      </c>
      <c r="AT227" s="158" t="s">
        <v>132</v>
      </c>
      <c r="AU227" s="158" t="s">
        <v>137</v>
      </c>
      <c r="AY227" s="18" t="s">
        <v>129</v>
      </c>
      <c r="BE227" s="159">
        <f>IF(N227="základná",J227,0)</f>
        <v>0</v>
      </c>
      <c r="BF227" s="159">
        <f>IF(N227="znížená",J227,0)</f>
        <v>0</v>
      </c>
      <c r="BG227" s="159">
        <f>IF(N227="zákl. prenesená",J227,0)</f>
        <v>0</v>
      </c>
      <c r="BH227" s="159">
        <f>IF(N227="zníž. prenesená",J227,0)</f>
        <v>0</v>
      </c>
      <c r="BI227" s="159">
        <f>IF(N227="nulová",J227,0)</f>
        <v>0</v>
      </c>
      <c r="BJ227" s="18" t="s">
        <v>137</v>
      </c>
      <c r="BK227" s="159">
        <f>ROUND(I227*H227,2)</f>
        <v>0</v>
      </c>
      <c r="BL227" s="18" t="s">
        <v>136</v>
      </c>
      <c r="BM227" s="158" t="s">
        <v>329</v>
      </c>
    </row>
    <row r="228" spans="1:65" s="2" customFormat="1" ht="16.5" customHeight="1">
      <c r="A228" s="33"/>
      <c r="B228" s="145"/>
      <c r="C228" s="146" t="s">
        <v>330</v>
      </c>
      <c r="D228" s="146" t="s">
        <v>132</v>
      </c>
      <c r="E228" s="147" t="s">
        <v>331</v>
      </c>
      <c r="F228" s="148" t="s">
        <v>332</v>
      </c>
      <c r="G228" s="149" t="s">
        <v>205</v>
      </c>
      <c r="H228" s="150">
        <v>41.3</v>
      </c>
      <c r="I228" s="151"/>
      <c r="J228" s="152">
        <f>ROUND(I228*H228,2)</f>
        <v>0</v>
      </c>
      <c r="K228" s="153"/>
      <c r="L228" s="34"/>
      <c r="M228" s="154" t="s">
        <v>1</v>
      </c>
      <c r="N228" s="155" t="s">
        <v>41</v>
      </c>
      <c r="O228" s="60"/>
      <c r="P228" s="156">
        <f>O228*H228</f>
        <v>0</v>
      </c>
      <c r="Q228" s="156">
        <v>5.0000000000000001E-4</v>
      </c>
      <c r="R228" s="156">
        <f>Q228*H228</f>
        <v>2.0649999999999998E-2</v>
      </c>
      <c r="S228" s="156">
        <v>0</v>
      </c>
      <c r="T228" s="157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58" t="s">
        <v>136</v>
      </c>
      <c r="AT228" s="158" t="s">
        <v>132</v>
      </c>
      <c r="AU228" s="158" t="s">
        <v>137</v>
      </c>
      <c r="AY228" s="18" t="s">
        <v>129</v>
      </c>
      <c r="BE228" s="159">
        <f>IF(N228="základná",J228,0)</f>
        <v>0</v>
      </c>
      <c r="BF228" s="159">
        <f>IF(N228="znížená",J228,0)</f>
        <v>0</v>
      </c>
      <c r="BG228" s="159">
        <f>IF(N228="zákl. prenesená",J228,0)</f>
        <v>0</v>
      </c>
      <c r="BH228" s="159">
        <f>IF(N228="zníž. prenesená",J228,0)</f>
        <v>0</v>
      </c>
      <c r="BI228" s="159">
        <f>IF(N228="nulová",J228,0)</f>
        <v>0</v>
      </c>
      <c r="BJ228" s="18" t="s">
        <v>137</v>
      </c>
      <c r="BK228" s="159">
        <f>ROUND(I228*H228,2)</f>
        <v>0</v>
      </c>
      <c r="BL228" s="18" t="s">
        <v>136</v>
      </c>
      <c r="BM228" s="158" t="s">
        <v>333</v>
      </c>
    </row>
    <row r="229" spans="1:65" s="13" customFormat="1" ht="11.25">
      <c r="B229" s="160"/>
      <c r="D229" s="161" t="s">
        <v>139</v>
      </c>
      <c r="E229" s="162" t="s">
        <v>1</v>
      </c>
      <c r="F229" s="163" t="s">
        <v>334</v>
      </c>
      <c r="H229" s="164">
        <v>41.3</v>
      </c>
      <c r="I229" s="165"/>
      <c r="L229" s="160"/>
      <c r="M229" s="166"/>
      <c r="N229" s="167"/>
      <c r="O229" s="167"/>
      <c r="P229" s="167"/>
      <c r="Q229" s="167"/>
      <c r="R229" s="167"/>
      <c r="S229" s="167"/>
      <c r="T229" s="168"/>
      <c r="AT229" s="162" t="s">
        <v>139</v>
      </c>
      <c r="AU229" s="162" t="s">
        <v>137</v>
      </c>
      <c r="AV229" s="13" t="s">
        <v>137</v>
      </c>
      <c r="AW229" s="13" t="s">
        <v>31</v>
      </c>
      <c r="AX229" s="13" t="s">
        <v>80</v>
      </c>
      <c r="AY229" s="162" t="s">
        <v>129</v>
      </c>
    </row>
    <row r="230" spans="1:65" s="2" customFormat="1" ht="16.5" customHeight="1">
      <c r="A230" s="33"/>
      <c r="B230" s="145"/>
      <c r="C230" s="146" t="s">
        <v>335</v>
      </c>
      <c r="D230" s="146" t="s">
        <v>132</v>
      </c>
      <c r="E230" s="147" t="s">
        <v>336</v>
      </c>
      <c r="F230" s="148" t="s">
        <v>337</v>
      </c>
      <c r="G230" s="149" t="s">
        <v>205</v>
      </c>
      <c r="H230" s="150">
        <v>114.02</v>
      </c>
      <c r="I230" s="151"/>
      <c r="J230" s="152">
        <f>ROUND(I230*H230,2)</f>
        <v>0</v>
      </c>
      <c r="K230" s="153"/>
      <c r="L230" s="34"/>
      <c r="M230" s="154" t="s">
        <v>1</v>
      </c>
      <c r="N230" s="155" t="s">
        <v>41</v>
      </c>
      <c r="O230" s="60"/>
      <c r="P230" s="156">
        <f>O230*H230</f>
        <v>0</v>
      </c>
      <c r="Q230" s="156">
        <v>3.0000000000000001E-5</v>
      </c>
      <c r="R230" s="156">
        <f>Q230*H230</f>
        <v>3.4205999999999998E-3</v>
      </c>
      <c r="S230" s="156">
        <v>0</v>
      </c>
      <c r="T230" s="157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58" t="s">
        <v>136</v>
      </c>
      <c r="AT230" s="158" t="s">
        <v>132</v>
      </c>
      <c r="AU230" s="158" t="s">
        <v>137</v>
      </c>
      <c r="AY230" s="18" t="s">
        <v>129</v>
      </c>
      <c r="BE230" s="159">
        <f>IF(N230="základná",J230,0)</f>
        <v>0</v>
      </c>
      <c r="BF230" s="159">
        <f>IF(N230="znížená",J230,0)</f>
        <v>0</v>
      </c>
      <c r="BG230" s="159">
        <f>IF(N230="zákl. prenesená",J230,0)</f>
        <v>0</v>
      </c>
      <c r="BH230" s="159">
        <f>IF(N230="zníž. prenesená",J230,0)</f>
        <v>0</v>
      </c>
      <c r="BI230" s="159">
        <f>IF(N230="nulová",J230,0)</f>
        <v>0</v>
      </c>
      <c r="BJ230" s="18" t="s">
        <v>137</v>
      </c>
      <c r="BK230" s="159">
        <f>ROUND(I230*H230,2)</f>
        <v>0</v>
      </c>
      <c r="BL230" s="18" t="s">
        <v>136</v>
      </c>
      <c r="BM230" s="158" t="s">
        <v>338</v>
      </c>
    </row>
    <row r="231" spans="1:65" s="13" customFormat="1" ht="11.25">
      <c r="B231" s="160"/>
      <c r="D231" s="161" t="s">
        <v>139</v>
      </c>
      <c r="E231" s="162" t="s">
        <v>1</v>
      </c>
      <c r="F231" s="163" t="s">
        <v>339</v>
      </c>
      <c r="H231" s="164">
        <v>9.8000000000000007</v>
      </c>
      <c r="I231" s="165"/>
      <c r="L231" s="160"/>
      <c r="M231" s="166"/>
      <c r="N231" s="167"/>
      <c r="O231" s="167"/>
      <c r="P231" s="167"/>
      <c r="Q231" s="167"/>
      <c r="R231" s="167"/>
      <c r="S231" s="167"/>
      <c r="T231" s="168"/>
      <c r="AT231" s="162" t="s">
        <v>139</v>
      </c>
      <c r="AU231" s="162" t="s">
        <v>137</v>
      </c>
      <c r="AV231" s="13" t="s">
        <v>137</v>
      </c>
      <c r="AW231" s="13" t="s">
        <v>31</v>
      </c>
      <c r="AX231" s="13" t="s">
        <v>75</v>
      </c>
      <c r="AY231" s="162" t="s">
        <v>129</v>
      </c>
    </row>
    <row r="232" spans="1:65" s="13" customFormat="1" ht="11.25">
      <c r="B232" s="160"/>
      <c r="D232" s="161" t="s">
        <v>139</v>
      </c>
      <c r="E232" s="162" t="s">
        <v>1</v>
      </c>
      <c r="F232" s="163" t="s">
        <v>340</v>
      </c>
      <c r="H232" s="164">
        <v>22</v>
      </c>
      <c r="I232" s="165"/>
      <c r="L232" s="160"/>
      <c r="M232" s="166"/>
      <c r="N232" s="167"/>
      <c r="O232" s="167"/>
      <c r="P232" s="167"/>
      <c r="Q232" s="167"/>
      <c r="R232" s="167"/>
      <c r="S232" s="167"/>
      <c r="T232" s="168"/>
      <c r="AT232" s="162" t="s">
        <v>139</v>
      </c>
      <c r="AU232" s="162" t="s">
        <v>137</v>
      </c>
      <c r="AV232" s="13" t="s">
        <v>137</v>
      </c>
      <c r="AW232" s="13" t="s">
        <v>31</v>
      </c>
      <c r="AX232" s="13" t="s">
        <v>75</v>
      </c>
      <c r="AY232" s="162" t="s">
        <v>129</v>
      </c>
    </row>
    <row r="233" spans="1:65" s="13" customFormat="1" ht="11.25">
      <c r="B233" s="160"/>
      <c r="D233" s="161" t="s">
        <v>139</v>
      </c>
      <c r="E233" s="162" t="s">
        <v>1</v>
      </c>
      <c r="F233" s="163" t="s">
        <v>341</v>
      </c>
      <c r="H233" s="164">
        <v>6.9</v>
      </c>
      <c r="I233" s="165"/>
      <c r="L233" s="160"/>
      <c r="M233" s="166"/>
      <c r="N233" s="167"/>
      <c r="O233" s="167"/>
      <c r="P233" s="167"/>
      <c r="Q233" s="167"/>
      <c r="R233" s="167"/>
      <c r="S233" s="167"/>
      <c r="T233" s="168"/>
      <c r="AT233" s="162" t="s">
        <v>139</v>
      </c>
      <c r="AU233" s="162" t="s">
        <v>137</v>
      </c>
      <c r="AV233" s="13" t="s">
        <v>137</v>
      </c>
      <c r="AW233" s="13" t="s">
        <v>31</v>
      </c>
      <c r="AX233" s="13" t="s">
        <v>75</v>
      </c>
      <c r="AY233" s="162" t="s">
        <v>129</v>
      </c>
    </row>
    <row r="234" spans="1:65" s="13" customFormat="1" ht="11.25">
      <c r="B234" s="160"/>
      <c r="D234" s="161" t="s">
        <v>139</v>
      </c>
      <c r="E234" s="162" t="s">
        <v>1</v>
      </c>
      <c r="F234" s="163" t="s">
        <v>342</v>
      </c>
      <c r="H234" s="164">
        <v>2.6</v>
      </c>
      <c r="I234" s="165"/>
      <c r="L234" s="160"/>
      <c r="M234" s="166"/>
      <c r="N234" s="167"/>
      <c r="O234" s="167"/>
      <c r="P234" s="167"/>
      <c r="Q234" s="167"/>
      <c r="R234" s="167"/>
      <c r="S234" s="167"/>
      <c r="T234" s="168"/>
      <c r="AT234" s="162" t="s">
        <v>139</v>
      </c>
      <c r="AU234" s="162" t="s">
        <v>137</v>
      </c>
      <c r="AV234" s="13" t="s">
        <v>137</v>
      </c>
      <c r="AW234" s="13" t="s">
        <v>31</v>
      </c>
      <c r="AX234" s="13" t="s">
        <v>75</v>
      </c>
      <c r="AY234" s="162" t="s">
        <v>129</v>
      </c>
    </row>
    <row r="235" spans="1:65" s="13" customFormat="1" ht="11.25">
      <c r="B235" s="160"/>
      <c r="D235" s="161" t="s">
        <v>139</v>
      </c>
      <c r="E235" s="162" t="s">
        <v>1</v>
      </c>
      <c r="F235" s="163" t="s">
        <v>343</v>
      </c>
      <c r="H235" s="164">
        <v>1.6</v>
      </c>
      <c r="I235" s="165"/>
      <c r="L235" s="160"/>
      <c r="M235" s="166"/>
      <c r="N235" s="167"/>
      <c r="O235" s="167"/>
      <c r="P235" s="167"/>
      <c r="Q235" s="167"/>
      <c r="R235" s="167"/>
      <c r="S235" s="167"/>
      <c r="T235" s="168"/>
      <c r="AT235" s="162" t="s">
        <v>139</v>
      </c>
      <c r="AU235" s="162" t="s">
        <v>137</v>
      </c>
      <c r="AV235" s="13" t="s">
        <v>137</v>
      </c>
      <c r="AW235" s="13" t="s">
        <v>31</v>
      </c>
      <c r="AX235" s="13" t="s">
        <v>75</v>
      </c>
      <c r="AY235" s="162" t="s">
        <v>129</v>
      </c>
    </row>
    <row r="236" spans="1:65" s="13" customFormat="1" ht="11.25">
      <c r="B236" s="160"/>
      <c r="D236" s="161" t="s">
        <v>139</v>
      </c>
      <c r="E236" s="162" t="s">
        <v>1</v>
      </c>
      <c r="F236" s="163" t="s">
        <v>344</v>
      </c>
      <c r="H236" s="164">
        <v>4.9000000000000004</v>
      </c>
      <c r="I236" s="165"/>
      <c r="L236" s="160"/>
      <c r="M236" s="166"/>
      <c r="N236" s="167"/>
      <c r="O236" s="167"/>
      <c r="P236" s="167"/>
      <c r="Q236" s="167"/>
      <c r="R236" s="167"/>
      <c r="S236" s="167"/>
      <c r="T236" s="168"/>
      <c r="AT236" s="162" t="s">
        <v>139</v>
      </c>
      <c r="AU236" s="162" t="s">
        <v>137</v>
      </c>
      <c r="AV236" s="13" t="s">
        <v>137</v>
      </c>
      <c r="AW236" s="13" t="s">
        <v>31</v>
      </c>
      <c r="AX236" s="13" t="s">
        <v>75</v>
      </c>
      <c r="AY236" s="162" t="s">
        <v>129</v>
      </c>
    </row>
    <row r="237" spans="1:65" s="13" customFormat="1" ht="11.25">
      <c r="B237" s="160"/>
      <c r="D237" s="161" t="s">
        <v>139</v>
      </c>
      <c r="E237" s="162" t="s">
        <v>1</v>
      </c>
      <c r="F237" s="163" t="s">
        <v>345</v>
      </c>
      <c r="H237" s="164">
        <v>4.5999999999999996</v>
      </c>
      <c r="I237" s="165"/>
      <c r="L237" s="160"/>
      <c r="M237" s="166"/>
      <c r="N237" s="167"/>
      <c r="O237" s="167"/>
      <c r="P237" s="167"/>
      <c r="Q237" s="167"/>
      <c r="R237" s="167"/>
      <c r="S237" s="167"/>
      <c r="T237" s="168"/>
      <c r="AT237" s="162" t="s">
        <v>139</v>
      </c>
      <c r="AU237" s="162" t="s">
        <v>137</v>
      </c>
      <c r="AV237" s="13" t="s">
        <v>137</v>
      </c>
      <c r="AW237" s="13" t="s">
        <v>31</v>
      </c>
      <c r="AX237" s="13" t="s">
        <v>75</v>
      </c>
      <c r="AY237" s="162" t="s">
        <v>129</v>
      </c>
    </row>
    <row r="238" spans="1:65" s="14" customFormat="1" ht="11.25">
      <c r="B238" s="180"/>
      <c r="D238" s="161" t="s">
        <v>139</v>
      </c>
      <c r="E238" s="181" t="s">
        <v>1</v>
      </c>
      <c r="F238" s="182" t="s">
        <v>222</v>
      </c>
      <c r="H238" s="183">
        <v>52.400000000000006</v>
      </c>
      <c r="I238" s="184"/>
      <c r="L238" s="180"/>
      <c r="M238" s="185"/>
      <c r="N238" s="186"/>
      <c r="O238" s="186"/>
      <c r="P238" s="186"/>
      <c r="Q238" s="186"/>
      <c r="R238" s="186"/>
      <c r="S238" s="186"/>
      <c r="T238" s="187"/>
      <c r="AT238" s="181" t="s">
        <v>139</v>
      </c>
      <c r="AU238" s="181" t="s">
        <v>137</v>
      </c>
      <c r="AV238" s="14" t="s">
        <v>130</v>
      </c>
      <c r="AW238" s="14" t="s">
        <v>31</v>
      </c>
      <c r="AX238" s="14" t="s">
        <v>75</v>
      </c>
      <c r="AY238" s="181" t="s">
        <v>129</v>
      </c>
    </row>
    <row r="239" spans="1:65" s="13" customFormat="1" ht="11.25">
      <c r="B239" s="160"/>
      <c r="D239" s="161" t="s">
        <v>139</v>
      </c>
      <c r="E239" s="162" t="s">
        <v>1</v>
      </c>
      <c r="F239" s="163" t="s">
        <v>346</v>
      </c>
      <c r="H239" s="164">
        <v>14.4</v>
      </c>
      <c r="I239" s="165"/>
      <c r="L239" s="160"/>
      <c r="M239" s="166"/>
      <c r="N239" s="167"/>
      <c r="O239" s="167"/>
      <c r="P239" s="167"/>
      <c r="Q239" s="167"/>
      <c r="R239" s="167"/>
      <c r="S239" s="167"/>
      <c r="T239" s="168"/>
      <c r="AT239" s="162" t="s">
        <v>139</v>
      </c>
      <c r="AU239" s="162" t="s">
        <v>137</v>
      </c>
      <c r="AV239" s="13" t="s">
        <v>137</v>
      </c>
      <c r="AW239" s="13" t="s">
        <v>31</v>
      </c>
      <c r="AX239" s="13" t="s">
        <v>75</v>
      </c>
      <c r="AY239" s="162" t="s">
        <v>129</v>
      </c>
    </row>
    <row r="240" spans="1:65" s="13" customFormat="1" ht="11.25">
      <c r="B240" s="160"/>
      <c r="D240" s="161" t="s">
        <v>139</v>
      </c>
      <c r="E240" s="162" t="s">
        <v>1</v>
      </c>
      <c r="F240" s="163" t="s">
        <v>347</v>
      </c>
      <c r="H240" s="164">
        <v>43.52</v>
      </c>
      <c r="I240" s="165"/>
      <c r="L240" s="160"/>
      <c r="M240" s="166"/>
      <c r="N240" s="167"/>
      <c r="O240" s="167"/>
      <c r="P240" s="167"/>
      <c r="Q240" s="167"/>
      <c r="R240" s="167"/>
      <c r="S240" s="167"/>
      <c r="T240" s="168"/>
      <c r="AT240" s="162" t="s">
        <v>139</v>
      </c>
      <c r="AU240" s="162" t="s">
        <v>137</v>
      </c>
      <c r="AV240" s="13" t="s">
        <v>137</v>
      </c>
      <c r="AW240" s="13" t="s">
        <v>31</v>
      </c>
      <c r="AX240" s="13" t="s">
        <v>75</v>
      </c>
      <c r="AY240" s="162" t="s">
        <v>129</v>
      </c>
    </row>
    <row r="241" spans="1:65" s="13" customFormat="1" ht="11.25">
      <c r="B241" s="160"/>
      <c r="D241" s="161" t="s">
        <v>139</v>
      </c>
      <c r="E241" s="162" t="s">
        <v>1</v>
      </c>
      <c r="F241" s="163" t="s">
        <v>348</v>
      </c>
      <c r="H241" s="164">
        <v>3.7</v>
      </c>
      <c r="I241" s="165"/>
      <c r="L241" s="160"/>
      <c r="M241" s="166"/>
      <c r="N241" s="167"/>
      <c r="O241" s="167"/>
      <c r="P241" s="167"/>
      <c r="Q241" s="167"/>
      <c r="R241" s="167"/>
      <c r="S241" s="167"/>
      <c r="T241" s="168"/>
      <c r="AT241" s="162" t="s">
        <v>139</v>
      </c>
      <c r="AU241" s="162" t="s">
        <v>137</v>
      </c>
      <c r="AV241" s="13" t="s">
        <v>137</v>
      </c>
      <c r="AW241" s="13" t="s">
        <v>31</v>
      </c>
      <c r="AX241" s="13" t="s">
        <v>75</v>
      </c>
      <c r="AY241" s="162" t="s">
        <v>129</v>
      </c>
    </row>
    <row r="242" spans="1:65" s="15" customFormat="1" ht="11.25">
      <c r="B242" s="188"/>
      <c r="D242" s="161" t="s">
        <v>139</v>
      </c>
      <c r="E242" s="189" t="s">
        <v>1</v>
      </c>
      <c r="F242" s="190" t="s">
        <v>227</v>
      </c>
      <c r="H242" s="191">
        <v>114.02000000000002</v>
      </c>
      <c r="I242" s="192"/>
      <c r="L242" s="188"/>
      <c r="M242" s="193"/>
      <c r="N242" s="194"/>
      <c r="O242" s="194"/>
      <c r="P242" s="194"/>
      <c r="Q242" s="194"/>
      <c r="R242" s="194"/>
      <c r="S242" s="194"/>
      <c r="T242" s="195"/>
      <c r="AT242" s="189" t="s">
        <v>139</v>
      </c>
      <c r="AU242" s="189" t="s">
        <v>137</v>
      </c>
      <c r="AV242" s="15" t="s">
        <v>136</v>
      </c>
      <c r="AW242" s="15" t="s">
        <v>31</v>
      </c>
      <c r="AX242" s="15" t="s">
        <v>80</v>
      </c>
      <c r="AY242" s="189" t="s">
        <v>129</v>
      </c>
    </row>
    <row r="243" spans="1:65" s="2" customFormat="1" ht="16.5" customHeight="1">
      <c r="A243" s="33"/>
      <c r="B243" s="145"/>
      <c r="C243" s="146" t="s">
        <v>349</v>
      </c>
      <c r="D243" s="146" t="s">
        <v>132</v>
      </c>
      <c r="E243" s="147" t="s">
        <v>350</v>
      </c>
      <c r="F243" s="148" t="s">
        <v>351</v>
      </c>
      <c r="G243" s="149" t="s">
        <v>205</v>
      </c>
      <c r="H243" s="150">
        <v>68.599999999999994</v>
      </c>
      <c r="I243" s="151"/>
      <c r="J243" s="152">
        <f>ROUND(I243*H243,2)</f>
        <v>0</v>
      </c>
      <c r="K243" s="153"/>
      <c r="L243" s="34"/>
      <c r="M243" s="154" t="s">
        <v>1</v>
      </c>
      <c r="N243" s="155" t="s">
        <v>41</v>
      </c>
      <c r="O243" s="60"/>
      <c r="P243" s="156">
        <f>O243*H243</f>
        <v>0</v>
      </c>
      <c r="Q243" s="156">
        <v>6.9999999999999994E-5</v>
      </c>
      <c r="R243" s="156">
        <f>Q243*H243</f>
        <v>4.801999999999999E-3</v>
      </c>
      <c r="S243" s="156">
        <v>0</v>
      </c>
      <c r="T243" s="157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58" t="s">
        <v>136</v>
      </c>
      <c r="AT243" s="158" t="s">
        <v>132</v>
      </c>
      <c r="AU243" s="158" t="s">
        <v>137</v>
      </c>
      <c r="AY243" s="18" t="s">
        <v>129</v>
      </c>
      <c r="BE243" s="159">
        <f>IF(N243="základná",J243,0)</f>
        <v>0</v>
      </c>
      <c r="BF243" s="159">
        <f>IF(N243="znížená",J243,0)</f>
        <v>0</v>
      </c>
      <c r="BG243" s="159">
        <f>IF(N243="zákl. prenesená",J243,0)</f>
        <v>0</v>
      </c>
      <c r="BH243" s="159">
        <f>IF(N243="zníž. prenesená",J243,0)</f>
        <v>0</v>
      </c>
      <c r="BI243" s="159">
        <f>IF(N243="nulová",J243,0)</f>
        <v>0</v>
      </c>
      <c r="BJ243" s="18" t="s">
        <v>137</v>
      </c>
      <c r="BK243" s="159">
        <f>ROUND(I243*H243,2)</f>
        <v>0</v>
      </c>
      <c r="BL243" s="18" t="s">
        <v>136</v>
      </c>
      <c r="BM243" s="158" t="s">
        <v>352</v>
      </c>
    </row>
    <row r="244" spans="1:65" s="13" customFormat="1" ht="11.25">
      <c r="B244" s="160"/>
      <c r="D244" s="161" t="s">
        <v>139</v>
      </c>
      <c r="E244" s="162" t="s">
        <v>1</v>
      </c>
      <c r="F244" s="163" t="s">
        <v>353</v>
      </c>
      <c r="H244" s="164">
        <v>13.8</v>
      </c>
      <c r="I244" s="165"/>
      <c r="L244" s="160"/>
      <c r="M244" s="166"/>
      <c r="N244" s="167"/>
      <c r="O244" s="167"/>
      <c r="P244" s="167"/>
      <c r="Q244" s="167"/>
      <c r="R244" s="167"/>
      <c r="S244" s="167"/>
      <c r="T244" s="168"/>
      <c r="AT244" s="162" t="s">
        <v>139</v>
      </c>
      <c r="AU244" s="162" t="s">
        <v>137</v>
      </c>
      <c r="AV244" s="13" t="s">
        <v>137</v>
      </c>
      <c r="AW244" s="13" t="s">
        <v>31</v>
      </c>
      <c r="AX244" s="13" t="s">
        <v>75</v>
      </c>
      <c r="AY244" s="162" t="s">
        <v>129</v>
      </c>
    </row>
    <row r="245" spans="1:65" s="13" customFormat="1" ht="11.25">
      <c r="B245" s="160"/>
      <c r="D245" s="161" t="s">
        <v>139</v>
      </c>
      <c r="E245" s="162" t="s">
        <v>1</v>
      </c>
      <c r="F245" s="163" t="s">
        <v>354</v>
      </c>
      <c r="H245" s="164">
        <v>29.5</v>
      </c>
      <c r="I245" s="165"/>
      <c r="L245" s="160"/>
      <c r="M245" s="166"/>
      <c r="N245" s="167"/>
      <c r="O245" s="167"/>
      <c r="P245" s="167"/>
      <c r="Q245" s="167"/>
      <c r="R245" s="167"/>
      <c r="S245" s="167"/>
      <c r="T245" s="168"/>
      <c r="AT245" s="162" t="s">
        <v>139</v>
      </c>
      <c r="AU245" s="162" t="s">
        <v>137</v>
      </c>
      <c r="AV245" s="13" t="s">
        <v>137</v>
      </c>
      <c r="AW245" s="13" t="s">
        <v>31</v>
      </c>
      <c r="AX245" s="13" t="s">
        <v>75</v>
      </c>
      <c r="AY245" s="162" t="s">
        <v>129</v>
      </c>
    </row>
    <row r="246" spans="1:65" s="13" customFormat="1" ht="11.25">
      <c r="B246" s="160"/>
      <c r="D246" s="161" t="s">
        <v>139</v>
      </c>
      <c r="E246" s="162" t="s">
        <v>1</v>
      </c>
      <c r="F246" s="163" t="s">
        <v>355</v>
      </c>
      <c r="H246" s="164">
        <v>8.6999999999999993</v>
      </c>
      <c r="I246" s="165"/>
      <c r="L246" s="160"/>
      <c r="M246" s="166"/>
      <c r="N246" s="167"/>
      <c r="O246" s="167"/>
      <c r="P246" s="167"/>
      <c r="Q246" s="167"/>
      <c r="R246" s="167"/>
      <c r="S246" s="167"/>
      <c r="T246" s="168"/>
      <c r="AT246" s="162" t="s">
        <v>139</v>
      </c>
      <c r="AU246" s="162" t="s">
        <v>137</v>
      </c>
      <c r="AV246" s="13" t="s">
        <v>137</v>
      </c>
      <c r="AW246" s="13" t="s">
        <v>31</v>
      </c>
      <c r="AX246" s="13" t="s">
        <v>75</v>
      </c>
      <c r="AY246" s="162" t="s">
        <v>129</v>
      </c>
    </row>
    <row r="247" spans="1:65" s="13" customFormat="1" ht="11.25">
      <c r="B247" s="160"/>
      <c r="D247" s="161" t="s">
        <v>139</v>
      </c>
      <c r="E247" s="162" t="s">
        <v>1</v>
      </c>
      <c r="F247" s="163" t="s">
        <v>356</v>
      </c>
      <c r="H247" s="164">
        <v>5.8</v>
      </c>
      <c r="I247" s="165"/>
      <c r="L247" s="160"/>
      <c r="M247" s="166"/>
      <c r="N247" s="167"/>
      <c r="O247" s="167"/>
      <c r="P247" s="167"/>
      <c r="Q247" s="167"/>
      <c r="R247" s="167"/>
      <c r="S247" s="167"/>
      <c r="T247" s="168"/>
      <c r="AT247" s="162" t="s">
        <v>139</v>
      </c>
      <c r="AU247" s="162" t="s">
        <v>137</v>
      </c>
      <c r="AV247" s="13" t="s">
        <v>137</v>
      </c>
      <c r="AW247" s="13" t="s">
        <v>31</v>
      </c>
      <c r="AX247" s="13" t="s">
        <v>75</v>
      </c>
      <c r="AY247" s="162" t="s">
        <v>129</v>
      </c>
    </row>
    <row r="248" spans="1:65" s="13" customFormat="1" ht="11.25">
      <c r="B248" s="160"/>
      <c r="D248" s="161" t="s">
        <v>139</v>
      </c>
      <c r="E248" s="162" t="s">
        <v>1</v>
      </c>
      <c r="F248" s="163" t="s">
        <v>357</v>
      </c>
      <c r="H248" s="164">
        <v>5.2</v>
      </c>
      <c r="I248" s="165"/>
      <c r="L248" s="160"/>
      <c r="M248" s="166"/>
      <c r="N248" s="167"/>
      <c r="O248" s="167"/>
      <c r="P248" s="167"/>
      <c r="Q248" s="167"/>
      <c r="R248" s="167"/>
      <c r="S248" s="167"/>
      <c r="T248" s="168"/>
      <c r="AT248" s="162" t="s">
        <v>139</v>
      </c>
      <c r="AU248" s="162" t="s">
        <v>137</v>
      </c>
      <c r="AV248" s="13" t="s">
        <v>137</v>
      </c>
      <c r="AW248" s="13" t="s">
        <v>31</v>
      </c>
      <c r="AX248" s="13" t="s">
        <v>75</v>
      </c>
      <c r="AY248" s="162" t="s">
        <v>129</v>
      </c>
    </row>
    <row r="249" spans="1:65" s="13" customFormat="1" ht="11.25">
      <c r="B249" s="160"/>
      <c r="D249" s="161" t="s">
        <v>139</v>
      </c>
      <c r="E249" s="162" t="s">
        <v>1</v>
      </c>
      <c r="F249" s="163" t="s">
        <v>358</v>
      </c>
      <c r="H249" s="164">
        <v>2.4</v>
      </c>
      <c r="I249" s="165"/>
      <c r="L249" s="160"/>
      <c r="M249" s="166"/>
      <c r="N249" s="167"/>
      <c r="O249" s="167"/>
      <c r="P249" s="167"/>
      <c r="Q249" s="167"/>
      <c r="R249" s="167"/>
      <c r="S249" s="167"/>
      <c r="T249" s="168"/>
      <c r="AT249" s="162" t="s">
        <v>139</v>
      </c>
      <c r="AU249" s="162" t="s">
        <v>137</v>
      </c>
      <c r="AV249" s="13" t="s">
        <v>137</v>
      </c>
      <c r="AW249" s="13" t="s">
        <v>31</v>
      </c>
      <c r="AX249" s="13" t="s">
        <v>75</v>
      </c>
      <c r="AY249" s="162" t="s">
        <v>129</v>
      </c>
    </row>
    <row r="250" spans="1:65" s="13" customFormat="1" ht="11.25">
      <c r="B250" s="160"/>
      <c r="D250" s="161" t="s">
        <v>139</v>
      </c>
      <c r="E250" s="162" t="s">
        <v>1</v>
      </c>
      <c r="F250" s="163" t="s">
        <v>359</v>
      </c>
      <c r="H250" s="164">
        <v>3.2</v>
      </c>
      <c r="I250" s="165"/>
      <c r="L250" s="160"/>
      <c r="M250" s="166"/>
      <c r="N250" s="167"/>
      <c r="O250" s="167"/>
      <c r="P250" s="167"/>
      <c r="Q250" s="167"/>
      <c r="R250" s="167"/>
      <c r="S250" s="167"/>
      <c r="T250" s="168"/>
      <c r="AT250" s="162" t="s">
        <v>139</v>
      </c>
      <c r="AU250" s="162" t="s">
        <v>137</v>
      </c>
      <c r="AV250" s="13" t="s">
        <v>137</v>
      </c>
      <c r="AW250" s="13" t="s">
        <v>31</v>
      </c>
      <c r="AX250" s="13" t="s">
        <v>75</v>
      </c>
      <c r="AY250" s="162" t="s">
        <v>129</v>
      </c>
    </row>
    <row r="251" spans="1:65" s="15" customFormat="1" ht="11.25">
      <c r="B251" s="188"/>
      <c r="D251" s="161" t="s">
        <v>139</v>
      </c>
      <c r="E251" s="189" t="s">
        <v>1</v>
      </c>
      <c r="F251" s="190" t="s">
        <v>227</v>
      </c>
      <c r="H251" s="191">
        <v>68.600000000000009</v>
      </c>
      <c r="I251" s="192"/>
      <c r="L251" s="188"/>
      <c r="M251" s="193"/>
      <c r="N251" s="194"/>
      <c r="O251" s="194"/>
      <c r="P251" s="194"/>
      <c r="Q251" s="194"/>
      <c r="R251" s="194"/>
      <c r="S251" s="194"/>
      <c r="T251" s="195"/>
      <c r="AT251" s="189" t="s">
        <v>139</v>
      </c>
      <c r="AU251" s="189" t="s">
        <v>137</v>
      </c>
      <c r="AV251" s="15" t="s">
        <v>136</v>
      </c>
      <c r="AW251" s="15" t="s">
        <v>31</v>
      </c>
      <c r="AX251" s="15" t="s">
        <v>80</v>
      </c>
      <c r="AY251" s="189" t="s">
        <v>129</v>
      </c>
    </row>
    <row r="252" spans="1:65" s="2" customFormat="1" ht="37.9" customHeight="1">
      <c r="A252" s="33"/>
      <c r="B252" s="145"/>
      <c r="C252" s="146" t="s">
        <v>360</v>
      </c>
      <c r="D252" s="146" t="s">
        <v>132</v>
      </c>
      <c r="E252" s="147" t="s">
        <v>361</v>
      </c>
      <c r="F252" s="148" t="s">
        <v>362</v>
      </c>
      <c r="G252" s="149" t="s">
        <v>135</v>
      </c>
      <c r="H252" s="150">
        <v>6.51</v>
      </c>
      <c r="I252" s="151"/>
      <c r="J252" s="152">
        <f>ROUND(I252*H252,2)</f>
        <v>0</v>
      </c>
      <c r="K252" s="153"/>
      <c r="L252" s="34"/>
      <c r="M252" s="154" t="s">
        <v>1</v>
      </c>
      <c r="N252" s="155" t="s">
        <v>41</v>
      </c>
      <c r="O252" s="60"/>
      <c r="P252" s="156">
        <f>O252*H252</f>
        <v>0</v>
      </c>
      <c r="Q252" s="156">
        <v>0</v>
      </c>
      <c r="R252" s="156">
        <f>Q252*H252</f>
        <v>0</v>
      </c>
      <c r="S252" s="156">
        <v>0.19600000000000001</v>
      </c>
      <c r="T252" s="157">
        <f>S252*H252</f>
        <v>1.27596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58" t="s">
        <v>136</v>
      </c>
      <c r="AT252" s="158" t="s">
        <v>132</v>
      </c>
      <c r="AU252" s="158" t="s">
        <v>137</v>
      </c>
      <c r="AY252" s="18" t="s">
        <v>129</v>
      </c>
      <c r="BE252" s="159">
        <f>IF(N252="základná",J252,0)</f>
        <v>0</v>
      </c>
      <c r="BF252" s="159">
        <f>IF(N252="znížená",J252,0)</f>
        <v>0</v>
      </c>
      <c r="BG252" s="159">
        <f>IF(N252="zákl. prenesená",J252,0)</f>
        <v>0</v>
      </c>
      <c r="BH252" s="159">
        <f>IF(N252="zníž. prenesená",J252,0)</f>
        <v>0</v>
      </c>
      <c r="BI252" s="159">
        <f>IF(N252="nulová",J252,0)</f>
        <v>0</v>
      </c>
      <c r="BJ252" s="18" t="s">
        <v>137</v>
      </c>
      <c r="BK252" s="159">
        <f>ROUND(I252*H252,2)</f>
        <v>0</v>
      </c>
      <c r="BL252" s="18" t="s">
        <v>136</v>
      </c>
      <c r="BM252" s="158" t="s">
        <v>363</v>
      </c>
    </row>
    <row r="253" spans="1:65" s="13" customFormat="1" ht="11.25">
      <c r="B253" s="160"/>
      <c r="D253" s="161" t="s">
        <v>139</v>
      </c>
      <c r="E253" s="162" t="s">
        <v>1</v>
      </c>
      <c r="F253" s="163" t="s">
        <v>364</v>
      </c>
      <c r="H253" s="164">
        <v>6.51</v>
      </c>
      <c r="I253" s="165"/>
      <c r="L253" s="160"/>
      <c r="M253" s="166"/>
      <c r="N253" s="167"/>
      <c r="O253" s="167"/>
      <c r="P253" s="167"/>
      <c r="Q253" s="167"/>
      <c r="R253" s="167"/>
      <c r="S253" s="167"/>
      <c r="T253" s="168"/>
      <c r="AT253" s="162" t="s">
        <v>139</v>
      </c>
      <c r="AU253" s="162" t="s">
        <v>137</v>
      </c>
      <c r="AV253" s="13" t="s">
        <v>137</v>
      </c>
      <c r="AW253" s="13" t="s">
        <v>31</v>
      </c>
      <c r="AX253" s="13" t="s">
        <v>80</v>
      </c>
      <c r="AY253" s="162" t="s">
        <v>129</v>
      </c>
    </row>
    <row r="254" spans="1:65" s="2" customFormat="1" ht="24.2" customHeight="1">
      <c r="A254" s="33"/>
      <c r="B254" s="145"/>
      <c r="C254" s="146" t="s">
        <v>365</v>
      </c>
      <c r="D254" s="146" t="s">
        <v>132</v>
      </c>
      <c r="E254" s="147" t="s">
        <v>366</v>
      </c>
      <c r="F254" s="148" t="s">
        <v>367</v>
      </c>
      <c r="G254" s="149" t="s">
        <v>135</v>
      </c>
      <c r="H254" s="150">
        <v>1.4</v>
      </c>
      <c r="I254" s="151"/>
      <c r="J254" s="152">
        <f>ROUND(I254*H254,2)</f>
        <v>0</v>
      </c>
      <c r="K254" s="153"/>
      <c r="L254" s="34"/>
      <c r="M254" s="154" t="s">
        <v>1</v>
      </c>
      <c r="N254" s="155" t="s">
        <v>41</v>
      </c>
      <c r="O254" s="60"/>
      <c r="P254" s="156">
        <f>O254*H254</f>
        <v>0</v>
      </c>
      <c r="Q254" s="156">
        <v>0</v>
      </c>
      <c r="R254" s="156">
        <f>Q254*H254</f>
        <v>0</v>
      </c>
      <c r="S254" s="156">
        <v>8.2000000000000003E-2</v>
      </c>
      <c r="T254" s="157">
        <f>S254*H254</f>
        <v>0.1148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58" t="s">
        <v>207</v>
      </c>
      <c r="AT254" s="158" t="s">
        <v>132</v>
      </c>
      <c r="AU254" s="158" t="s">
        <v>137</v>
      </c>
      <c r="AY254" s="18" t="s">
        <v>129</v>
      </c>
      <c r="BE254" s="159">
        <f>IF(N254="základná",J254,0)</f>
        <v>0</v>
      </c>
      <c r="BF254" s="159">
        <f>IF(N254="znížená",J254,0)</f>
        <v>0</v>
      </c>
      <c r="BG254" s="159">
        <f>IF(N254="zákl. prenesená",J254,0)</f>
        <v>0</v>
      </c>
      <c r="BH254" s="159">
        <f>IF(N254="zníž. prenesená",J254,0)</f>
        <v>0</v>
      </c>
      <c r="BI254" s="159">
        <f>IF(N254="nulová",J254,0)</f>
        <v>0</v>
      </c>
      <c r="BJ254" s="18" t="s">
        <v>137</v>
      </c>
      <c r="BK254" s="159">
        <f>ROUND(I254*H254,2)</f>
        <v>0</v>
      </c>
      <c r="BL254" s="18" t="s">
        <v>207</v>
      </c>
      <c r="BM254" s="158" t="s">
        <v>368</v>
      </c>
    </row>
    <row r="255" spans="1:65" s="13" customFormat="1" ht="11.25">
      <c r="B255" s="160"/>
      <c r="D255" s="161" t="s">
        <v>139</v>
      </c>
      <c r="E255" s="162" t="s">
        <v>1</v>
      </c>
      <c r="F255" s="163" t="s">
        <v>369</v>
      </c>
      <c r="H255" s="164">
        <v>1.4</v>
      </c>
      <c r="I255" s="165"/>
      <c r="L255" s="160"/>
      <c r="M255" s="166"/>
      <c r="N255" s="167"/>
      <c r="O255" s="167"/>
      <c r="P255" s="167"/>
      <c r="Q255" s="167"/>
      <c r="R255" s="167"/>
      <c r="S255" s="167"/>
      <c r="T255" s="168"/>
      <c r="AT255" s="162" t="s">
        <v>139</v>
      </c>
      <c r="AU255" s="162" t="s">
        <v>137</v>
      </c>
      <c r="AV255" s="13" t="s">
        <v>137</v>
      </c>
      <c r="AW255" s="13" t="s">
        <v>31</v>
      </c>
      <c r="AX255" s="13" t="s">
        <v>80</v>
      </c>
      <c r="AY255" s="162" t="s">
        <v>129</v>
      </c>
    </row>
    <row r="256" spans="1:65" s="2" customFormat="1" ht="16.5" customHeight="1">
      <c r="A256" s="33"/>
      <c r="B256" s="145"/>
      <c r="C256" s="146" t="s">
        <v>370</v>
      </c>
      <c r="D256" s="146" t="s">
        <v>132</v>
      </c>
      <c r="E256" s="147" t="s">
        <v>371</v>
      </c>
      <c r="F256" s="148" t="s">
        <v>372</v>
      </c>
      <c r="G256" s="149" t="s">
        <v>135</v>
      </c>
      <c r="H256" s="150">
        <v>4.8099999999999996</v>
      </c>
      <c r="I256" s="151"/>
      <c r="J256" s="152">
        <f>ROUND(I256*H256,2)</f>
        <v>0</v>
      </c>
      <c r="K256" s="153"/>
      <c r="L256" s="34"/>
      <c r="M256" s="154" t="s">
        <v>1</v>
      </c>
      <c r="N256" s="155" t="s">
        <v>41</v>
      </c>
      <c r="O256" s="60"/>
      <c r="P256" s="156">
        <f>O256*H256</f>
        <v>0</v>
      </c>
      <c r="Q256" s="156">
        <v>0</v>
      </c>
      <c r="R256" s="156">
        <f>Q256*H256</f>
        <v>0</v>
      </c>
      <c r="S256" s="156">
        <v>6.5000000000000002E-2</v>
      </c>
      <c r="T256" s="157">
        <f>S256*H256</f>
        <v>0.31264999999999998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58" t="s">
        <v>136</v>
      </c>
      <c r="AT256" s="158" t="s">
        <v>132</v>
      </c>
      <c r="AU256" s="158" t="s">
        <v>137</v>
      </c>
      <c r="AY256" s="18" t="s">
        <v>129</v>
      </c>
      <c r="BE256" s="159">
        <f>IF(N256="základná",J256,0)</f>
        <v>0</v>
      </c>
      <c r="BF256" s="159">
        <f>IF(N256="znížená",J256,0)</f>
        <v>0</v>
      </c>
      <c r="BG256" s="159">
        <f>IF(N256="zákl. prenesená",J256,0)</f>
        <v>0</v>
      </c>
      <c r="BH256" s="159">
        <f>IF(N256="zníž. prenesená",J256,0)</f>
        <v>0</v>
      </c>
      <c r="BI256" s="159">
        <f>IF(N256="nulová",J256,0)</f>
        <v>0</v>
      </c>
      <c r="BJ256" s="18" t="s">
        <v>137</v>
      </c>
      <c r="BK256" s="159">
        <f>ROUND(I256*H256,2)</f>
        <v>0</v>
      </c>
      <c r="BL256" s="18" t="s">
        <v>136</v>
      </c>
      <c r="BM256" s="158" t="s">
        <v>373</v>
      </c>
    </row>
    <row r="257" spans="1:65" s="13" customFormat="1" ht="11.25">
      <c r="B257" s="160"/>
      <c r="D257" s="161" t="s">
        <v>139</v>
      </c>
      <c r="E257" s="162" t="s">
        <v>1</v>
      </c>
      <c r="F257" s="163" t="s">
        <v>374</v>
      </c>
      <c r="H257" s="164">
        <v>4.8099999999999996</v>
      </c>
      <c r="I257" s="165"/>
      <c r="L257" s="160"/>
      <c r="M257" s="166"/>
      <c r="N257" s="167"/>
      <c r="O257" s="167"/>
      <c r="P257" s="167"/>
      <c r="Q257" s="167"/>
      <c r="R257" s="167"/>
      <c r="S257" s="167"/>
      <c r="T257" s="168"/>
      <c r="AT257" s="162" t="s">
        <v>139</v>
      </c>
      <c r="AU257" s="162" t="s">
        <v>137</v>
      </c>
      <c r="AV257" s="13" t="s">
        <v>137</v>
      </c>
      <c r="AW257" s="13" t="s">
        <v>31</v>
      </c>
      <c r="AX257" s="13" t="s">
        <v>80</v>
      </c>
      <c r="AY257" s="162" t="s">
        <v>129</v>
      </c>
    </row>
    <row r="258" spans="1:65" s="2" customFormat="1" ht="24.2" customHeight="1">
      <c r="A258" s="33"/>
      <c r="B258" s="145"/>
      <c r="C258" s="146" t="s">
        <v>375</v>
      </c>
      <c r="D258" s="146" t="s">
        <v>132</v>
      </c>
      <c r="E258" s="147" t="s">
        <v>376</v>
      </c>
      <c r="F258" s="148" t="s">
        <v>377</v>
      </c>
      <c r="G258" s="149" t="s">
        <v>205</v>
      </c>
      <c r="H258" s="150">
        <v>71.22</v>
      </c>
      <c r="I258" s="151"/>
      <c r="J258" s="152">
        <f>ROUND(I258*H258,2)</f>
        <v>0</v>
      </c>
      <c r="K258" s="153"/>
      <c r="L258" s="34"/>
      <c r="M258" s="154" t="s">
        <v>1</v>
      </c>
      <c r="N258" s="155" t="s">
        <v>41</v>
      </c>
      <c r="O258" s="60"/>
      <c r="P258" s="156">
        <f>O258*H258</f>
        <v>0</v>
      </c>
      <c r="Q258" s="156">
        <v>0</v>
      </c>
      <c r="R258" s="156">
        <f>Q258*H258</f>
        <v>0</v>
      </c>
      <c r="S258" s="156">
        <v>8.0000000000000002E-3</v>
      </c>
      <c r="T258" s="157">
        <f>S258*H258</f>
        <v>0.56976000000000004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58" t="s">
        <v>136</v>
      </c>
      <c r="AT258" s="158" t="s">
        <v>132</v>
      </c>
      <c r="AU258" s="158" t="s">
        <v>137</v>
      </c>
      <c r="AY258" s="18" t="s">
        <v>129</v>
      </c>
      <c r="BE258" s="159">
        <f>IF(N258="základná",J258,0)</f>
        <v>0</v>
      </c>
      <c r="BF258" s="159">
        <f>IF(N258="znížená",J258,0)</f>
        <v>0</v>
      </c>
      <c r="BG258" s="159">
        <f>IF(N258="zákl. prenesená",J258,0)</f>
        <v>0</v>
      </c>
      <c r="BH258" s="159">
        <f>IF(N258="zníž. prenesená",J258,0)</f>
        <v>0</v>
      </c>
      <c r="BI258" s="159">
        <f>IF(N258="nulová",J258,0)</f>
        <v>0</v>
      </c>
      <c r="BJ258" s="18" t="s">
        <v>137</v>
      </c>
      <c r="BK258" s="159">
        <f>ROUND(I258*H258,2)</f>
        <v>0</v>
      </c>
      <c r="BL258" s="18" t="s">
        <v>136</v>
      </c>
      <c r="BM258" s="158" t="s">
        <v>378</v>
      </c>
    </row>
    <row r="259" spans="1:65" s="2" customFormat="1" ht="16.5" customHeight="1">
      <c r="A259" s="33"/>
      <c r="B259" s="145"/>
      <c r="C259" s="146" t="s">
        <v>379</v>
      </c>
      <c r="D259" s="146" t="s">
        <v>132</v>
      </c>
      <c r="E259" s="147" t="s">
        <v>380</v>
      </c>
      <c r="F259" s="148" t="s">
        <v>381</v>
      </c>
      <c r="G259" s="149" t="s">
        <v>281</v>
      </c>
      <c r="H259" s="150">
        <v>16</v>
      </c>
      <c r="I259" s="151"/>
      <c r="J259" s="152">
        <f>ROUND(I259*H259,2)</f>
        <v>0</v>
      </c>
      <c r="K259" s="153"/>
      <c r="L259" s="34"/>
      <c r="M259" s="154" t="s">
        <v>1</v>
      </c>
      <c r="N259" s="155" t="s">
        <v>41</v>
      </c>
      <c r="O259" s="60"/>
      <c r="P259" s="156">
        <f>O259*H259</f>
        <v>0</v>
      </c>
      <c r="Q259" s="156">
        <v>0</v>
      </c>
      <c r="R259" s="156">
        <f>Q259*H259</f>
        <v>0</v>
      </c>
      <c r="S259" s="156">
        <v>2.4E-2</v>
      </c>
      <c r="T259" s="157">
        <f>S259*H259</f>
        <v>0.38400000000000001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58" t="s">
        <v>136</v>
      </c>
      <c r="AT259" s="158" t="s">
        <v>132</v>
      </c>
      <c r="AU259" s="158" t="s">
        <v>137</v>
      </c>
      <c r="AY259" s="18" t="s">
        <v>129</v>
      </c>
      <c r="BE259" s="159">
        <f>IF(N259="základná",J259,0)</f>
        <v>0</v>
      </c>
      <c r="BF259" s="159">
        <f>IF(N259="znížená",J259,0)</f>
        <v>0</v>
      </c>
      <c r="BG259" s="159">
        <f>IF(N259="zákl. prenesená",J259,0)</f>
        <v>0</v>
      </c>
      <c r="BH259" s="159">
        <f>IF(N259="zníž. prenesená",J259,0)</f>
        <v>0</v>
      </c>
      <c r="BI259" s="159">
        <f>IF(N259="nulová",J259,0)</f>
        <v>0</v>
      </c>
      <c r="BJ259" s="18" t="s">
        <v>137</v>
      </c>
      <c r="BK259" s="159">
        <f>ROUND(I259*H259,2)</f>
        <v>0</v>
      </c>
      <c r="BL259" s="18" t="s">
        <v>136</v>
      </c>
      <c r="BM259" s="158" t="s">
        <v>382</v>
      </c>
    </row>
    <row r="260" spans="1:65" s="2" customFormat="1" ht="24.2" customHeight="1">
      <c r="A260" s="33"/>
      <c r="B260" s="145"/>
      <c r="C260" s="146" t="s">
        <v>383</v>
      </c>
      <c r="D260" s="146" t="s">
        <v>132</v>
      </c>
      <c r="E260" s="147" t="s">
        <v>384</v>
      </c>
      <c r="F260" s="148" t="s">
        <v>385</v>
      </c>
      <c r="G260" s="149" t="s">
        <v>135</v>
      </c>
      <c r="H260" s="150">
        <v>6.4</v>
      </c>
      <c r="I260" s="151"/>
      <c r="J260" s="152">
        <f>ROUND(I260*H260,2)</f>
        <v>0</v>
      </c>
      <c r="K260" s="153"/>
      <c r="L260" s="34"/>
      <c r="M260" s="154" t="s">
        <v>1</v>
      </c>
      <c r="N260" s="155" t="s">
        <v>41</v>
      </c>
      <c r="O260" s="60"/>
      <c r="P260" s="156">
        <f>O260*H260</f>
        <v>0</v>
      </c>
      <c r="Q260" s="156">
        <v>0</v>
      </c>
      <c r="R260" s="156">
        <f>Q260*H260</f>
        <v>0</v>
      </c>
      <c r="S260" s="156">
        <v>7.5999999999999998E-2</v>
      </c>
      <c r="T260" s="157">
        <f>S260*H260</f>
        <v>0.4864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58" t="s">
        <v>136</v>
      </c>
      <c r="AT260" s="158" t="s">
        <v>132</v>
      </c>
      <c r="AU260" s="158" t="s">
        <v>137</v>
      </c>
      <c r="AY260" s="18" t="s">
        <v>129</v>
      </c>
      <c r="BE260" s="159">
        <f>IF(N260="základná",J260,0)</f>
        <v>0</v>
      </c>
      <c r="BF260" s="159">
        <f>IF(N260="znížená",J260,0)</f>
        <v>0</v>
      </c>
      <c r="BG260" s="159">
        <f>IF(N260="zákl. prenesená",J260,0)</f>
        <v>0</v>
      </c>
      <c r="BH260" s="159">
        <f>IF(N260="zníž. prenesená",J260,0)</f>
        <v>0</v>
      </c>
      <c r="BI260" s="159">
        <f>IF(N260="nulová",J260,0)</f>
        <v>0</v>
      </c>
      <c r="BJ260" s="18" t="s">
        <v>137</v>
      </c>
      <c r="BK260" s="159">
        <f>ROUND(I260*H260,2)</f>
        <v>0</v>
      </c>
      <c r="BL260" s="18" t="s">
        <v>136</v>
      </c>
      <c r="BM260" s="158" t="s">
        <v>386</v>
      </c>
    </row>
    <row r="261" spans="1:65" s="13" customFormat="1" ht="11.25">
      <c r="B261" s="160"/>
      <c r="D261" s="161" t="s">
        <v>139</v>
      </c>
      <c r="E261" s="162" t="s">
        <v>1</v>
      </c>
      <c r="F261" s="163" t="s">
        <v>140</v>
      </c>
      <c r="H261" s="164">
        <v>3.2</v>
      </c>
      <c r="I261" s="165"/>
      <c r="L261" s="160"/>
      <c r="M261" s="166"/>
      <c r="N261" s="167"/>
      <c r="O261" s="167"/>
      <c r="P261" s="167"/>
      <c r="Q261" s="167"/>
      <c r="R261" s="167"/>
      <c r="S261" s="167"/>
      <c r="T261" s="168"/>
      <c r="AT261" s="162" t="s">
        <v>139</v>
      </c>
      <c r="AU261" s="162" t="s">
        <v>137</v>
      </c>
      <c r="AV261" s="13" t="s">
        <v>137</v>
      </c>
      <c r="AW261" s="13" t="s">
        <v>31</v>
      </c>
      <c r="AX261" s="13" t="s">
        <v>75</v>
      </c>
      <c r="AY261" s="162" t="s">
        <v>129</v>
      </c>
    </row>
    <row r="262" spans="1:65" s="13" customFormat="1" ht="11.25">
      <c r="B262" s="160"/>
      <c r="D262" s="161" t="s">
        <v>139</v>
      </c>
      <c r="E262" s="162" t="s">
        <v>1</v>
      </c>
      <c r="F262" s="163" t="s">
        <v>387</v>
      </c>
      <c r="H262" s="164">
        <v>3.2</v>
      </c>
      <c r="I262" s="165"/>
      <c r="L262" s="160"/>
      <c r="M262" s="166"/>
      <c r="N262" s="167"/>
      <c r="O262" s="167"/>
      <c r="P262" s="167"/>
      <c r="Q262" s="167"/>
      <c r="R262" s="167"/>
      <c r="S262" s="167"/>
      <c r="T262" s="168"/>
      <c r="AT262" s="162" t="s">
        <v>139</v>
      </c>
      <c r="AU262" s="162" t="s">
        <v>137</v>
      </c>
      <c r="AV262" s="13" t="s">
        <v>137</v>
      </c>
      <c r="AW262" s="13" t="s">
        <v>31</v>
      </c>
      <c r="AX262" s="13" t="s">
        <v>75</v>
      </c>
      <c r="AY262" s="162" t="s">
        <v>129</v>
      </c>
    </row>
    <row r="263" spans="1:65" s="15" customFormat="1" ht="11.25">
      <c r="B263" s="188"/>
      <c r="D263" s="161" t="s">
        <v>139</v>
      </c>
      <c r="E263" s="189" t="s">
        <v>1</v>
      </c>
      <c r="F263" s="190" t="s">
        <v>227</v>
      </c>
      <c r="H263" s="191">
        <v>6.4</v>
      </c>
      <c r="I263" s="192"/>
      <c r="L263" s="188"/>
      <c r="M263" s="193"/>
      <c r="N263" s="194"/>
      <c r="O263" s="194"/>
      <c r="P263" s="194"/>
      <c r="Q263" s="194"/>
      <c r="R263" s="194"/>
      <c r="S263" s="194"/>
      <c r="T263" s="195"/>
      <c r="AT263" s="189" t="s">
        <v>139</v>
      </c>
      <c r="AU263" s="189" t="s">
        <v>137</v>
      </c>
      <c r="AV263" s="15" t="s">
        <v>136</v>
      </c>
      <c r="AW263" s="15" t="s">
        <v>31</v>
      </c>
      <c r="AX263" s="15" t="s">
        <v>80</v>
      </c>
      <c r="AY263" s="189" t="s">
        <v>129</v>
      </c>
    </row>
    <row r="264" spans="1:65" s="2" customFormat="1" ht="33" customHeight="1">
      <c r="A264" s="33"/>
      <c r="B264" s="145"/>
      <c r="C264" s="146" t="s">
        <v>388</v>
      </c>
      <c r="D264" s="146" t="s">
        <v>132</v>
      </c>
      <c r="E264" s="147" t="s">
        <v>389</v>
      </c>
      <c r="F264" s="148" t="s">
        <v>390</v>
      </c>
      <c r="G264" s="149" t="s">
        <v>135</v>
      </c>
      <c r="H264" s="150">
        <v>11.01</v>
      </c>
      <c r="I264" s="151"/>
      <c r="J264" s="152">
        <f>ROUND(I264*H264,2)</f>
        <v>0</v>
      </c>
      <c r="K264" s="153"/>
      <c r="L264" s="34"/>
      <c r="M264" s="154" t="s">
        <v>1</v>
      </c>
      <c r="N264" s="155" t="s">
        <v>41</v>
      </c>
      <c r="O264" s="60"/>
      <c r="P264" s="156">
        <f>O264*H264</f>
        <v>0</v>
      </c>
      <c r="Q264" s="156">
        <v>0</v>
      </c>
      <c r="R264" s="156">
        <f>Q264*H264</f>
        <v>0</v>
      </c>
      <c r="S264" s="156">
        <v>6.8000000000000005E-2</v>
      </c>
      <c r="T264" s="157">
        <f>S264*H264</f>
        <v>0.74868000000000001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58" t="s">
        <v>136</v>
      </c>
      <c r="AT264" s="158" t="s">
        <v>132</v>
      </c>
      <c r="AU264" s="158" t="s">
        <v>137</v>
      </c>
      <c r="AY264" s="18" t="s">
        <v>129</v>
      </c>
      <c r="BE264" s="159">
        <f>IF(N264="základná",J264,0)</f>
        <v>0</v>
      </c>
      <c r="BF264" s="159">
        <f>IF(N264="znížená",J264,0)</f>
        <v>0</v>
      </c>
      <c r="BG264" s="159">
        <f>IF(N264="zákl. prenesená",J264,0)</f>
        <v>0</v>
      </c>
      <c r="BH264" s="159">
        <f>IF(N264="zníž. prenesená",J264,0)</f>
        <v>0</v>
      </c>
      <c r="BI264" s="159">
        <f>IF(N264="nulová",J264,0)</f>
        <v>0</v>
      </c>
      <c r="BJ264" s="18" t="s">
        <v>137</v>
      </c>
      <c r="BK264" s="159">
        <f>ROUND(I264*H264,2)</f>
        <v>0</v>
      </c>
      <c r="BL264" s="18" t="s">
        <v>136</v>
      </c>
      <c r="BM264" s="158" t="s">
        <v>391</v>
      </c>
    </row>
    <row r="265" spans="1:65" s="13" customFormat="1" ht="11.25">
      <c r="B265" s="160"/>
      <c r="D265" s="161" t="s">
        <v>139</v>
      </c>
      <c r="E265" s="162" t="s">
        <v>1</v>
      </c>
      <c r="F265" s="163" t="s">
        <v>392</v>
      </c>
      <c r="H265" s="164">
        <v>11.91</v>
      </c>
      <c r="I265" s="165"/>
      <c r="L265" s="160"/>
      <c r="M265" s="166"/>
      <c r="N265" s="167"/>
      <c r="O265" s="167"/>
      <c r="P265" s="167"/>
      <c r="Q265" s="167"/>
      <c r="R265" s="167"/>
      <c r="S265" s="167"/>
      <c r="T265" s="168"/>
      <c r="AT265" s="162" t="s">
        <v>139</v>
      </c>
      <c r="AU265" s="162" t="s">
        <v>137</v>
      </c>
      <c r="AV265" s="13" t="s">
        <v>137</v>
      </c>
      <c r="AW265" s="13" t="s">
        <v>31</v>
      </c>
      <c r="AX265" s="13" t="s">
        <v>75</v>
      </c>
      <c r="AY265" s="162" t="s">
        <v>129</v>
      </c>
    </row>
    <row r="266" spans="1:65" s="13" customFormat="1" ht="11.25">
      <c r="B266" s="160"/>
      <c r="D266" s="161" t="s">
        <v>139</v>
      </c>
      <c r="E266" s="162" t="s">
        <v>1</v>
      </c>
      <c r="F266" s="163" t="s">
        <v>393</v>
      </c>
      <c r="H266" s="164">
        <v>-0.9</v>
      </c>
      <c r="I266" s="165"/>
      <c r="L266" s="160"/>
      <c r="M266" s="166"/>
      <c r="N266" s="167"/>
      <c r="O266" s="167"/>
      <c r="P266" s="167"/>
      <c r="Q266" s="167"/>
      <c r="R266" s="167"/>
      <c r="S266" s="167"/>
      <c r="T266" s="168"/>
      <c r="AT266" s="162" t="s">
        <v>139</v>
      </c>
      <c r="AU266" s="162" t="s">
        <v>137</v>
      </c>
      <c r="AV266" s="13" t="s">
        <v>137</v>
      </c>
      <c r="AW266" s="13" t="s">
        <v>31</v>
      </c>
      <c r="AX266" s="13" t="s">
        <v>75</v>
      </c>
      <c r="AY266" s="162" t="s">
        <v>129</v>
      </c>
    </row>
    <row r="267" spans="1:65" s="15" customFormat="1" ht="11.25">
      <c r="B267" s="188"/>
      <c r="D267" s="161" t="s">
        <v>139</v>
      </c>
      <c r="E267" s="189" t="s">
        <v>1</v>
      </c>
      <c r="F267" s="190" t="s">
        <v>227</v>
      </c>
      <c r="H267" s="191">
        <v>11.01</v>
      </c>
      <c r="I267" s="192"/>
      <c r="L267" s="188"/>
      <c r="M267" s="193"/>
      <c r="N267" s="194"/>
      <c r="O267" s="194"/>
      <c r="P267" s="194"/>
      <c r="Q267" s="194"/>
      <c r="R267" s="194"/>
      <c r="S267" s="194"/>
      <c r="T267" s="195"/>
      <c r="AT267" s="189" t="s">
        <v>139</v>
      </c>
      <c r="AU267" s="189" t="s">
        <v>137</v>
      </c>
      <c r="AV267" s="15" t="s">
        <v>136</v>
      </c>
      <c r="AW267" s="15" t="s">
        <v>31</v>
      </c>
      <c r="AX267" s="15" t="s">
        <v>80</v>
      </c>
      <c r="AY267" s="189" t="s">
        <v>129</v>
      </c>
    </row>
    <row r="268" spans="1:65" s="2" customFormat="1" ht="21.75" customHeight="1">
      <c r="A268" s="33"/>
      <c r="B268" s="145"/>
      <c r="C268" s="146" t="s">
        <v>394</v>
      </c>
      <c r="D268" s="146" t="s">
        <v>132</v>
      </c>
      <c r="E268" s="147" t="s">
        <v>395</v>
      </c>
      <c r="F268" s="148" t="s">
        <v>396</v>
      </c>
      <c r="G268" s="149" t="s">
        <v>162</v>
      </c>
      <c r="H268" s="150">
        <v>24.302</v>
      </c>
      <c r="I268" s="151"/>
      <c r="J268" s="152">
        <f>ROUND(I268*H268,2)</f>
        <v>0</v>
      </c>
      <c r="K268" s="153"/>
      <c r="L268" s="34"/>
      <c r="M268" s="154" t="s">
        <v>1</v>
      </c>
      <c r="N268" s="155" t="s">
        <v>41</v>
      </c>
      <c r="O268" s="60"/>
      <c r="P268" s="156">
        <f>O268*H268</f>
        <v>0</v>
      </c>
      <c r="Q268" s="156">
        <v>0</v>
      </c>
      <c r="R268" s="156">
        <f>Q268*H268</f>
        <v>0</v>
      </c>
      <c r="S268" s="156">
        <v>0</v>
      </c>
      <c r="T268" s="157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58" t="s">
        <v>136</v>
      </c>
      <c r="AT268" s="158" t="s">
        <v>132</v>
      </c>
      <c r="AU268" s="158" t="s">
        <v>137</v>
      </c>
      <c r="AY268" s="18" t="s">
        <v>129</v>
      </c>
      <c r="BE268" s="159">
        <f>IF(N268="základná",J268,0)</f>
        <v>0</v>
      </c>
      <c r="BF268" s="159">
        <f>IF(N268="znížená",J268,0)</f>
        <v>0</v>
      </c>
      <c r="BG268" s="159">
        <f>IF(N268="zákl. prenesená",J268,0)</f>
        <v>0</v>
      </c>
      <c r="BH268" s="159">
        <f>IF(N268="zníž. prenesená",J268,0)</f>
        <v>0</v>
      </c>
      <c r="BI268" s="159">
        <f>IF(N268="nulová",J268,0)</f>
        <v>0</v>
      </c>
      <c r="BJ268" s="18" t="s">
        <v>137</v>
      </c>
      <c r="BK268" s="159">
        <f>ROUND(I268*H268,2)</f>
        <v>0</v>
      </c>
      <c r="BL268" s="18" t="s">
        <v>136</v>
      </c>
      <c r="BM268" s="158" t="s">
        <v>397</v>
      </c>
    </row>
    <row r="269" spans="1:65" s="2" customFormat="1" ht="24.2" customHeight="1">
      <c r="A269" s="33"/>
      <c r="B269" s="145"/>
      <c r="C269" s="146" t="s">
        <v>398</v>
      </c>
      <c r="D269" s="146" t="s">
        <v>132</v>
      </c>
      <c r="E269" s="147" t="s">
        <v>399</v>
      </c>
      <c r="F269" s="148" t="s">
        <v>400</v>
      </c>
      <c r="G269" s="149" t="s">
        <v>162</v>
      </c>
      <c r="H269" s="150">
        <v>461.738</v>
      </c>
      <c r="I269" s="151"/>
      <c r="J269" s="152">
        <f>ROUND(I269*H269,2)</f>
        <v>0</v>
      </c>
      <c r="K269" s="153"/>
      <c r="L269" s="34"/>
      <c r="M269" s="154" t="s">
        <v>1</v>
      </c>
      <c r="N269" s="155" t="s">
        <v>41</v>
      </c>
      <c r="O269" s="60"/>
      <c r="P269" s="156">
        <f>O269*H269</f>
        <v>0</v>
      </c>
      <c r="Q269" s="156">
        <v>0</v>
      </c>
      <c r="R269" s="156">
        <f>Q269*H269</f>
        <v>0</v>
      </c>
      <c r="S269" s="156">
        <v>0</v>
      </c>
      <c r="T269" s="157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58" t="s">
        <v>136</v>
      </c>
      <c r="AT269" s="158" t="s">
        <v>132</v>
      </c>
      <c r="AU269" s="158" t="s">
        <v>137</v>
      </c>
      <c r="AY269" s="18" t="s">
        <v>129</v>
      </c>
      <c r="BE269" s="159">
        <f>IF(N269="základná",J269,0)</f>
        <v>0</v>
      </c>
      <c r="BF269" s="159">
        <f>IF(N269="znížená",J269,0)</f>
        <v>0</v>
      </c>
      <c r="BG269" s="159">
        <f>IF(N269="zákl. prenesená",J269,0)</f>
        <v>0</v>
      </c>
      <c r="BH269" s="159">
        <f>IF(N269="zníž. prenesená",J269,0)</f>
        <v>0</v>
      </c>
      <c r="BI269" s="159">
        <f>IF(N269="nulová",J269,0)</f>
        <v>0</v>
      </c>
      <c r="BJ269" s="18" t="s">
        <v>137</v>
      </c>
      <c r="BK269" s="159">
        <f>ROUND(I269*H269,2)</f>
        <v>0</v>
      </c>
      <c r="BL269" s="18" t="s">
        <v>136</v>
      </c>
      <c r="BM269" s="158" t="s">
        <v>401</v>
      </c>
    </row>
    <row r="270" spans="1:65" s="13" customFormat="1" ht="11.25">
      <c r="B270" s="160"/>
      <c r="D270" s="161" t="s">
        <v>139</v>
      </c>
      <c r="F270" s="163" t="s">
        <v>402</v>
      </c>
      <c r="H270" s="164">
        <v>461.738</v>
      </c>
      <c r="I270" s="165"/>
      <c r="L270" s="160"/>
      <c r="M270" s="166"/>
      <c r="N270" s="167"/>
      <c r="O270" s="167"/>
      <c r="P270" s="167"/>
      <c r="Q270" s="167"/>
      <c r="R270" s="167"/>
      <c r="S270" s="167"/>
      <c r="T270" s="168"/>
      <c r="AT270" s="162" t="s">
        <v>139</v>
      </c>
      <c r="AU270" s="162" t="s">
        <v>137</v>
      </c>
      <c r="AV270" s="13" t="s">
        <v>137</v>
      </c>
      <c r="AW270" s="13" t="s">
        <v>3</v>
      </c>
      <c r="AX270" s="13" t="s">
        <v>80</v>
      </c>
      <c r="AY270" s="162" t="s">
        <v>129</v>
      </c>
    </row>
    <row r="271" spans="1:65" s="2" customFormat="1" ht="24.2" customHeight="1">
      <c r="A271" s="33"/>
      <c r="B271" s="145"/>
      <c r="C271" s="146" t="s">
        <v>403</v>
      </c>
      <c r="D271" s="146" t="s">
        <v>132</v>
      </c>
      <c r="E271" s="147" t="s">
        <v>404</v>
      </c>
      <c r="F271" s="148" t="s">
        <v>405</v>
      </c>
      <c r="G271" s="149" t="s">
        <v>162</v>
      </c>
      <c r="H271" s="150">
        <v>24.302</v>
      </c>
      <c r="I271" s="151"/>
      <c r="J271" s="152">
        <f>ROUND(I271*H271,2)</f>
        <v>0</v>
      </c>
      <c r="K271" s="153"/>
      <c r="L271" s="34"/>
      <c r="M271" s="154" t="s">
        <v>1</v>
      </c>
      <c r="N271" s="155" t="s">
        <v>41</v>
      </c>
      <c r="O271" s="60"/>
      <c r="P271" s="156">
        <f>O271*H271</f>
        <v>0</v>
      </c>
      <c r="Q271" s="156">
        <v>0</v>
      </c>
      <c r="R271" s="156">
        <f>Q271*H271</f>
        <v>0</v>
      </c>
      <c r="S271" s="156">
        <v>0</v>
      </c>
      <c r="T271" s="157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58" t="s">
        <v>136</v>
      </c>
      <c r="AT271" s="158" t="s">
        <v>132</v>
      </c>
      <c r="AU271" s="158" t="s">
        <v>137</v>
      </c>
      <c r="AY271" s="18" t="s">
        <v>129</v>
      </c>
      <c r="BE271" s="159">
        <f>IF(N271="základná",J271,0)</f>
        <v>0</v>
      </c>
      <c r="BF271" s="159">
        <f>IF(N271="znížená",J271,0)</f>
        <v>0</v>
      </c>
      <c r="BG271" s="159">
        <f>IF(N271="zákl. prenesená",J271,0)</f>
        <v>0</v>
      </c>
      <c r="BH271" s="159">
        <f>IF(N271="zníž. prenesená",J271,0)</f>
        <v>0</v>
      </c>
      <c r="BI271" s="159">
        <f>IF(N271="nulová",J271,0)</f>
        <v>0</v>
      </c>
      <c r="BJ271" s="18" t="s">
        <v>137</v>
      </c>
      <c r="BK271" s="159">
        <f>ROUND(I271*H271,2)</f>
        <v>0</v>
      </c>
      <c r="BL271" s="18" t="s">
        <v>136</v>
      </c>
      <c r="BM271" s="158" t="s">
        <v>406</v>
      </c>
    </row>
    <row r="272" spans="1:65" s="2" customFormat="1" ht="16.5" customHeight="1">
      <c r="A272" s="33"/>
      <c r="B272" s="145"/>
      <c r="C272" s="146" t="s">
        <v>407</v>
      </c>
      <c r="D272" s="146" t="s">
        <v>132</v>
      </c>
      <c r="E272" s="147" t="s">
        <v>408</v>
      </c>
      <c r="F272" s="148" t="s">
        <v>409</v>
      </c>
      <c r="G272" s="149" t="s">
        <v>410</v>
      </c>
      <c r="H272" s="150">
        <v>1</v>
      </c>
      <c r="I272" s="151"/>
      <c r="J272" s="152">
        <f>ROUND(I272*H272,2)</f>
        <v>0</v>
      </c>
      <c r="K272" s="153"/>
      <c r="L272" s="34"/>
      <c r="M272" s="154" t="s">
        <v>1</v>
      </c>
      <c r="N272" s="155" t="s">
        <v>41</v>
      </c>
      <c r="O272" s="60"/>
      <c r="P272" s="156">
        <f>O272*H272</f>
        <v>0</v>
      </c>
      <c r="Q272" s="156">
        <v>0</v>
      </c>
      <c r="R272" s="156">
        <f>Q272*H272</f>
        <v>0</v>
      </c>
      <c r="S272" s="156">
        <v>0</v>
      </c>
      <c r="T272" s="157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58" t="s">
        <v>136</v>
      </c>
      <c r="AT272" s="158" t="s">
        <v>132</v>
      </c>
      <c r="AU272" s="158" t="s">
        <v>137</v>
      </c>
      <c r="AY272" s="18" t="s">
        <v>129</v>
      </c>
      <c r="BE272" s="159">
        <f>IF(N272="základná",J272,0)</f>
        <v>0</v>
      </c>
      <c r="BF272" s="159">
        <f>IF(N272="znížená",J272,0)</f>
        <v>0</v>
      </c>
      <c r="BG272" s="159">
        <f>IF(N272="zákl. prenesená",J272,0)</f>
        <v>0</v>
      </c>
      <c r="BH272" s="159">
        <f>IF(N272="zníž. prenesená",J272,0)</f>
        <v>0</v>
      </c>
      <c r="BI272" s="159">
        <f>IF(N272="nulová",J272,0)</f>
        <v>0</v>
      </c>
      <c r="BJ272" s="18" t="s">
        <v>137</v>
      </c>
      <c r="BK272" s="159">
        <f>ROUND(I272*H272,2)</f>
        <v>0</v>
      </c>
      <c r="BL272" s="18" t="s">
        <v>136</v>
      </c>
      <c r="BM272" s="158" t="s">
        <v>411</v>
      </c>
    </row>
    <row r="273" spans="1:65" s="12" customFormat="1" ht="22.9" customHeight="1">
      <c r="B273" s="132"/>
      <c r="D273" s="133" t="s">
        <v>74</v>
      </c>
      <c r="E273" s="143" t="s">
        <v>412</v>
      </c>
      <c r="F273" s="143" t="s">
        <v>413</v>
      </c>
      <c r="I273" s="135"/>
      <c r="J273" s="144">
        <f>BK273</f>
        <v>0</v>
      </c>
      <c r="L273" s="132"/>
      <c r="M273" s="137"/>
      <c r="N273" s="138"/>
      <c r="O273" s="138"/>
      <c r="P273" s="139">
        <f>P274</f>
        <v>0</v>
      </c>
      <c r="Q273" s="138"/>
      <c r="R273" s="139">
        <f>R274</f>
        <v>0</v>
      </c>
      <c r="S273" s="138"/>
      <c r="T273" s="140">
        <f>T274</f>
        <v>0</v>
      </c>
      <c r="AR273" s="133" t="s">
        <v>80</v>
      </c>
      <c r="AT273" s="141" t="s">
        <v>74</v>
      </c>
      <c r="AU273" s="141" t="s">
        <v>80</v>
      </c>
      <c r="AY273" s="133" t="s">
        <v>129</v>
      </c>
      <c r="BK273" s="142">
        <f>BK274</f>
        <v>0</v>
      </c>
    </row>
    <row r="274" spans="1:65" s="2" customFormat="1" ht="24.2" customHeight="1">
      <c r="A274" s="33"/>
      <c r="B274" s="145"/>
      <c r="C274" s="146" t="s">
        <v>414</v>
      </c>
      <c r="D274" s="146" t="s">
        <v>132</v>
      </c>
      <c r="E274" s="147" t="s">
        <v>415</v>
      </c>
      <c r="F274" s="148" t="s">
        <v>416</v>
      </c>
      <c r="G274" s="149" t="s">
        <v>162</v>
      </c>
      <c r="H274" s="150">
        <v>39.771000000000001</v>
      </c>
      <c r="I274" s="151"/>
      <c r="J274" s="152">
        <f>ROUND(I274*H274,2)</f>
        <v>0</v>
      </c>
      <c r="K274" s="153"/>
      <c r="L274" s="34"/>
      <c r="M274" s="154" t="s">
        <v>1</v>
      </c>
      <c r="N274" s="155" t="s">
        <v>41</v>
      </c>
      <c r="O274" s="60"/>
      <c r="P274" s="156">
        <f>O274*H274</f>
        <v>0</v>
      </c>
      <c r="Q274" s="156">
        <v>0</v>
      </c>
      <c r="R274" s="156">
        <f>Q274*H274</f>
        <v>0</v>
      </c>
      <c r="S274" s="156">
        <v>0</v>
      </c>
      <c r="T274" s="157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58" t="s">
        <v>136</v>
      </c>
      <c r="AT274" s="158" t="s">
        <v>132</v>
      </c>
      <c r="AU274" s="158" t="s">
        <v>137</v>
      </c>
      <c r="AY274" s="18" t="s">
        <v>129</v>
      </c>
      <c r="BE274" s="159">
        <f>IF(N274="základná",J274,0)</f>
        <v>0</v>
      </c>
      <c r="BF274" s="159">
        <f>IF(N274="znížená",J274,0)</f>
        <v>0</v>
      </c>
      <c r="BG274" s="159">
        <f>IF(N274="zákl. prenesená",J274,0)</f>
        <v>0</v>
      </c>
      <c r="BH274" s="159">
        <f>IF(N274="zníž. prenesená",J274,0)</f>
        <v>0</v>
      </c>
      <c r="BI274" s="159">
        <f>IF(N274="nulová",J274,0)</f>
        <v>0</v>
      </c>
      <c r="BJ274" s="18" t="s">
        <v>137</v>
      </c>
      <c r="BK274" s="159">
        <f>ROUND(I274*H274,2)</f>
        <v>0</v>
      </c>
      <c r="BL274" s="18" t="s">
        <v>136</v>
      </c>
      <c r="BM274" s="158" t="s">
        <v>417</v>
      </c>
    </row>
    <row r="275" spans="1:65" s="12" customFormat="1" ht="25.9" customHeight="1">
      <c r="B275" s="132"/>
      <c r="D275" s="133" t="s">
        <v>74</v>
      </c>
      <c r="E275" s="134" t="s">
        <v>418</v>
      </c>
      <c r="F275" s="134" t="s">
        <v>419</v>
      </c>
      <c r="I275" s="135"/>
      <c r="J275" s="136">
        <f>BK275</f>
        <v>0</v>
      </c>
      <c r="L275" s="132"/>
      <c r="M275" s="137"/>
      <c r="N275" s="138"/>
      <c r="O275" s="138"/>
      <c r="P275" s="139">
        <f>P276+P292+P297+P304+P320+P330+P361+P371+P385+P416+P421+P441+P460+P466+P472+P488+P501</f>
        <v>0</v>
      </c>
      <c r="Q275" s="138"/>
      <c r="R275" s="139">
        <f>R276+R292+R297+R304+R320+R330+R361+R371+R385+R416+R421+R441+R460+R466+R472+R488+R501</f>
        <v>19.969019230000004</v>
      </c>
      <c r="S275" s="138"/>
      <c r="T275" s="140">
        <f>T276+T292+T297+T304+T320+T330+T361+T371+T385+T416+T421+T441+T460+T466+T472+T488+T501</f>
        <v>20.410194999999998</v>
      </c>
      <c r="AR275" s="133" t="s">
        <v>137</v>
      </c>
      <c r="AT275" s="141" t="s">
        <v>74</v>
      </c>
      <c r="AU275" s="141" t="s">
        <v>75</v>
      </c>
      <c r="AY275" s="133" t="s">
        <v>129</v>
      </c>
      <c r="BK275" s="142">
        <f>BK276+BK292+BK297+BK304+BK320+BK330+BK361+BK371+BK385+BK416+BK421+BK441+BK460+BK466+BK472+BK488+BK501</f>
        <v>0</v>
      </c>
    </row>
    <row r="276" spans="1:65" s="12" customFormat="1" ht="22.9" customHeight="1">
      <c r="B276" s="132"/>
      <c r="D276" s="133" t="s">
        <v>74</v>
      </c>
      <c r="E276" s="143" t="s">
        <v>420</v>
      </c>
      <c r="F276" s="143" t="s">
        <v>421</v>
      </c>
      <c r="I276" s="135"/>
      <c r="J276" s="144">
        <f>BK276</f>
        <v>0</v>
      </c>
      <c r="L276" s="132"/>
      <c r="M276" s="137"/>
      <c r="N276" s="138"/>
      <c r="O276" s="138"/>
      <c r="P276" s="139">
        <f>SUM(P277:P291)</f>
        <v>0</v>
      </c>
      <c r="Q276" s="138"/>
      <c r="R276" s="139">
        <f>SUM(R277:R291)</f>
        <v>2.0983697400000003</v>
      </c>
      <c r="S276" s="138"/>
      <c r="T276" s="140">
        <f>SUM(T277:T291)</f>
        <v>0</v>
      </c>
      <c r="AR276" s="133" t="s">
        <v>137</v>
      </c>
      <c r="AT276" s="141" t="s">
        <v>74</v>
      </c>
      <c r="AU276" s="141" t="s">
        <v>80</v>
      </c>
      <c r="AY276" s="133" t="s">
        <v>129</v>
      </c>
      <c r="BK276" s="142">
        <f>SUM(BK277:BK291)</f>
        <v>0</v>
      </c>
    </row>
    <row r="277" spans="1:65" s="2" customFormat="1" ht="24.2" customHeight="1">
      <c r="A277" s="33"/>
      <c r="B277" s="145"/>
      <c r="C277" s="146" t="s">
        <v>422</v>
      </c>
      <c r="D277" s="146" t="s">
        <v>132</v>
      </c>
      <c r="E277" s="147" t="s">
        <v>423</v>
      </c>
      <c r="F277" s="148" t="s">
        <v>424</v>
      </c>
      <c r="G277" s="149" t="s">
        <v>135</v>
      </c>
      <c r="H277" s="150">
        <v>36.659999999999997</v>
      </c>
      <c r="I277" s="151"/>
      <c r="J277" s="152">
        <f>ROUND(I277*H277,2)</f>
        <v>0</v>
      </c>
      <c r="K277" s="153"/>
      <c r="L277" s="34"/>
      <c r="M277" s="154" t="s">
        <v>1</v>
      </c>
      <c r="N277" s="155" t="s">
        <v>41</v>
      </c>
      <c r="O277" s="60"/>
      <c r="P277" s="156">
        <f>O277*H277</f>
        <v>0</v>
      </c>
      <c r="Q277" s="156">
        <v>5.0000000000000001E-3</v>
      </c>
      <c r="R277" s="156">
        <f>Q277*H277</f>
        <v>0.18329999999999999</v>
      </c>
      <c r="S277" s="156">
        <v>0</v>
      </c>
      <c r="T277" s="157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58" t="s">
        <v>207</v>
      </c>
      <c r="AT277" s="158" t="s">
        <v>132</v>
      </c>
      <c r="AU277" s="158" t="s">
        <v>137</v>
      </c>
      <c r="AY277" s="18" t="s">
        <v>129</v>
      </c>
      <c r="BE277" s="159">
        <f>IF(N277="základná",J277,0)</f>
        <v>0</v>
      </c>
      <c r="BF277" s="159">
        <f>IF(N277="znížená",J277,0)</f>
        <v>0</v>
      </c>
      <c r="BG277" s="159">
        <f>IF(N277="zákl. prenesená",J277,0)</f>
        <v>0</v>
      </c>
      <c r="BH277" s="159">
        <f>IF(N277="zníž. prenesená",J277,0)</f>
        <v>0</v>
      </c>
      <c r="BI277" s="159">
        <f>IF(N277="nulová",J277,0)</f>
        <v>0</v>
      </c>
      <c r="BJ277" s="18" t="s">
        <v>137</v>
      </c>
      <c r="BK277" s="159">
        <f>ROUND(I277*H277,2)</f>
        <v>0</v>
      </c>
      <c r="BL277" s="18" t="s">
        <v>207</v>
      </c>
      <c r="BM277" s="158" t="s">
        <v>425</v>
      </c>
    </row>
    <row r="278" spans="1:65" s="16" customFormat="1" ht="11.25">
      <c r="B278" s="196"/>
      <c r="D278" s="161" t="s">
        <v>139</v>
      </c>
      <c r="E278" s="197" t="s">
        <v>1</v>
      </c>
      <c r="F278" s="198" t="s">
        <v>426</v>
      </c>
      <c r="H278" s="197" t="s">
        <v>1</v>
      </c>
      <c r="I278" s="199"/>
      <c r="L278" s="196"/>
      <c r="M278" s="200"/>
      <c r="N278" s="201"/>
      <c r="O278" s="201"/>
      <c r="P278" s="201"/>
      <c r="Q278" s="201"/>
      <c r="R278" s="201"/>
      <c r="S278" s="201"/>
      <c r="T278" s="202"/>
      <c r="AT278" s="197" t="s">
        <v>139</v>
      </c>
      <c r="AU278" s="197" t="s">
        <v>137</v>
      </c>
      <c r="AV278" s="16" t="s">
        <v>80</v>
      </c>
      <c r="AW278" s="16" t="s">
        <v>31</v>
      </c>
      <c r="AX278" s="16" t="s">
        <v>75</v>
      </c>
      <c r="AY278" s="197" t="s">
        <v>129</v>
      </c>
    </row>
    <row r="279" spans="1:65" s="13" customFormat="1" ht="11.25">
      <c r="B279" s="160"/>
      <c r="D279" s="161" t="s">
        <v>139</v>
      </c>
      <c r="E279" s="162" t="s">
        <v>1</v>
      </c>
      <c r="F279" s="163" t="s">
        <v>427</v>
      </c>
      <c r="H279" s="164">
        <v>22.827999999999999</v>
      </c>
      <c r="I279" s="165"/>
      <c r="L279" s="160"/>
      <c r="M279" s="166"/>
      <c r="N279" s="167"/>
      <c r="O279" s="167"/>
      <c r="P279" s="167"/>
      <c r="Q279" s="167"/>
      <c r="R279" s="167"/>
      <c r="S279" s="167"/>
      <c r="T279" s="168"/>
      <c r="AT279" s="162" t="s">
        <v>139</v>
      </c>
      <c r="AU279" s="162" t="s">
        <v>137</v>
      </c>
      <c r="AV279" s="13" t="s">
        <v>137</v>
      </c>
      <c r="AW279" s="13" t="s">
        <v>31</v>
      </c>
      <c r="AX279" s="13" t="s">
        <v>75</v>
      </c>
      <c r="AY279" s="162" t="s">
        <v>129</v>
      </c>
    </row>
    <row r="280" spans="1:65" s="13" customFormat="1" ht="11.25">
      <c r="B280" s="160"/>
      <c r="D280" s="161" t="s">
        <v>139</v>
      </c>
      <c r="E280" s="162" t="s">
        <v>1</v>
      </c>
      <c r="F280" s="163" t="s">
        <v>428</v>
      </c>
      <c r="H280" s="164">
        <v>13.832000000000001</v>
      </c>
      <c r="I280" s="165"/>
      <c r="L280" s="160"/>
      <c r="M280" s="166"/>
      <c r="N280" s="167"/>
      <c r="O280" s="167"/>
      <c r="P280" s="167"/>
      <c r="Q280" s="167"/>
      <c r="R280" s="167"/>
      <c r="S280" s="167"/>
      <c r="T280" s="168"/>
      <c r="AT280" s="162" t="s">
        <v>139</v>
      </c>
      <c r="AU280" s="162" t="s">
        <v>137</v>
      </c>
      <c r="AV280" s="13" t="s">
        <v>137</v>
      </c>
      <c r="AW280" s="13" t="s">
        <v>31</v>
      </c>
      <c r="AX280" s="13" t="s">
        <v>75</v>
      </c>
      <c r="AY280" s="162" t="s">
        <v>129</v>
      </c>
    </row>
    <row r="281" spans="1:65" s="15" customFormat="1" ht="11.25">
      <c r="B281" s="188"/>
      <c r="D281" s="161" t="s">
        <v>139</v>
      </c>
      <c r="E281" s="189" t="s">
        <v>1</v>
      </c>
      <c r="F281" s="190" t="s">
        <v>227</v>
      </c>
      <c r="H281" s="191">
        <v>36.659999999999997</v>
      </c>
      <c r="I281" s="192"/>
      <c r="L281" s="188"/>
      <c r="M281" s="193"/>
      <c r="N281" s="194"/>
      <c r="O281" s="194"/>
      <c r="P281" s="194"/>
      <c r="Q281" s="194"/>
      <c r="R281" s="194"/>
      <c r="S281" s="194"/>
      <c r="T281" s="195"/>
      <c r="AT281" s="189" t="s">
        <v>139</v>
      </c>
      <c r="AU281" s="189" t="s">
        <v>137</v>
      </c>
      <c r="AV281" s="15" t="s">
        <v>136</v>
      </c>
      <c r="AW281" s="15" t="s">
        <v>31</v>
      </c>
      <c r="AX281" s="15" t="s">
        <v>80</v>
      </c>
      <c r="AY281" s="189" t="s">
        <v>129</v>
      </c>
    </row>
    <row r="282" spans="1:65" s="2" customFormat="1" ht="16.5" customHeight="1">
      <c r="A282" s="33"/>
      <c r="B282" s="145"/>
      <c r="C282" s="169" t="s">
        <v>429</v>
      </c>
      <c r="D282" s="169" t="s">
        <v>171</v>
      </c>
      <c r="E282" s="170" t="s">
        <v>430</v>
      </c>
      <c r="F282" s="171" t="s">
        <v>431</v>
      </c>
      <c r="G282" s="172" t="s">
        <v>135</v>
      </c>
      <c r="H282" s="173">
        <v>37.393000000000001</v>
      </c>
      <c r="I282" s="174"/>
      <c r="J282" s="175">
        <f>ROUND(I282*H282,2)</f>
        <v>0</v>
      </c>
      <c r="K282" s="176"/>
      <c r="L282" s="177"/>
      <c r="M282" s="178" t="s">
        <v>1</v>
      </c>
      <c r="N282" s="179" t="s">
        <v>41</v>
      </c>
      <c r="O282" s="60"/>
      <c r="P282" s="156">
        <f>O282*H282</f>
        <v>0</v>
      </c>
      <c r="Q282" s="156">
        <v>2.7000000000000001E-3</v>
      </c>
      <c r="R282" s="156">
        <f>Q282*H282</f>
        <v>0.10096110000000001</v>
      </c>
      <c r="S282" s="156">
        <v>0</v>
      </c>
      <c r="T282" s="157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58" t="s">
        <v>299</v>
      </c>
      <c r="AT282" s="158" t="s">
        <v>171</v>
      </c>
      <c r="AU282" s="158" t="s">
        <v>137</v>
      </c>
      <c r="AY282" s="18" t="s">
        <v>129</v>
      </c>
      <c r="BE282" s="159">
        <f>IF(N282="základná",J282,0)</f>
        <v>0</v>
      </c>
      <c r="BF282" s="159">
        <f>IF(N282="znížená",J282,0)</f>
        <v>0</v>
      </c>
      <c r="BG282" s="159">
        <f>IF(N282="zákl. prenesená",J282,0)</f>
        <v>0</v>
      </c>
      <c r="BH282" s="159">
        <f>IF(N282="zníž. prenesená",J282,0)</f>
        <v>0</v>
      </c>
      <c r="BI282" s="159">
        <f>IF(N282="nulová",J282,0)</f>
        <v>0</v>
      </c>
      <c r="BJ282" s="18" t="s">
        <v>137</v>
      </c>
      <c r="BK282" s="159">
        <f>ROUND(I282*H282,2)</f>
        <v>0</v>
      </c>
      <c r="BL282" s="18" t="s">
        <v>207</v>
      </c>
      <c r="BM282" s="158" t="s">
        <v>432</v>
      </c>
    </row>
    <row r="283" spans="1:65" s="13" customFormat="1" ht="11.25">
      <c r="B283" s="160"/>
      <c r="D283" s="161" t="s">
        <v>139</v>
      </c>
      <c r="F283" s="163" t="s">
        <v>433</v>
      </c>
      <c r="H283" s="164">
        <v>37.393000000000001</v>
      </c>
      <c r="I283" s="165"/>
      <c r="L283" s="160"/>
      <c r="M283" s="166"/>
      <c r="N283" s="167"/>
      <c r="O283" s="167"/>
      <c r="P283" s="167"/>
      <c r="Q283" s="167"/>
      <c r="R283" s="167"/>
      <c r="S283" s="167"/>
      <c r="T283" s="168"/>
      <c r="AT283" s="162" t="s">
        <v>139</v>
      </c>
      <c r="AU283" s="162" t="s">
        <v>137</v>
      </c>
      <c r="AV283" s="13" t="s">
        <v>137</v>
      </c>
      <c r="AW283" s="13" t="s">
        <v>3</v>
      </c>
      <c r="AX283" s="13" t="s">
        <v>80</v>
      </c>
      <c r="AY283" s="162" t="s">
        <v>129</v>
      </c>
    </row>
    <row r="284" spans="1:65" s="2" customFormat="1" ht="24.2" customHeight="1">
      <c r="A284" s="33"/>
      <c r="B284" s="145"/>
      <c r="C284" s="146" t="s">
        <v>434</v>
      </c>
      <c r="D284" s="146" t="s">
        <v>132</v>
      </c>
      <c r="E284" s="147" t="s">
        <v>435</v>
      </c>
      <c r="F284" s="148" t="s">
        <v>436</v>
      </c>
      <c r="G284" s="149" t="s">
        <v>135</v>
      </c>
      <c r="H284" s="150">
        <v>73.385999999999996</v>
      </c>
      <c r="I284" s="151"/>
      <c r="J284" s="152">
        <f>ROUND(I284*H284,2)</f>
        <v>0</v>
      </c>
      <c r="K284" s="153"/>
      <c r="L284" s="34"/>
      <c r="M284" s="154" t="s">
        <v>1</v>
      </c>
      <c r="N284" s="155" t="s">
        <v>41</v>
      </c>
      <c r="O284" s="60"/>
      <c r="P284" s="156">
        <f>O284*H284</f>
        <v>0</v>
      </c>
      <c r="Q284" s="156">
        <v>2.4000000000000001E-4</v>
      </c>
      <c r="R284" s="156">
        <f>Q284*H284</f>
        <v>1.7612639999999999E-2</v>
      </c>
      <c r="S284" s="156">
        <v>0</v>
      </c>
      <c r="T284" s="157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58" t="s">
        <v>207</v>
      </c>
      <c r="AT284" s="158" t="s">
        <v>132</v>
      </c>
      <c r="AU284" s="158" t="s">
        <v>137</v>
      </c>
      <c r="AY284" s="18" t="s">
        <v>129</v>
      </c>
      <c r="BE284" s="159">
        <f>IF(N284="základná",J284,0)</f>
        <v>0</v>
      </c>
      <c r="BF284" s="159">
        <f>IF(N284="znížená",J284,0)</f>
        <v>0</v>
      </c>
      <c r="BG284" s="159">
        <f>IF(N284="zákl. prenesená",J284,0)</f>
        <v>0</v>
      </c>
      <c r="BH284" s="159">
        <f>IF(N284="zníž. prenesená",J284,0)</f>
        <v>0</v>
      </c>
      <c r="BI284" s="159">
        <f>IF(N284="nulová",J284,0)</f>
        <v>0</v>
      </c>
      <c r="BJ284" s="18" t="s">
        <v>137</v>
      </c>
      <c r="BK284" s="159">
        <f>ROUND(I284*H284,2)</f>
        <v>0</v>
      </c>
      <c r="BL284" s="18" t="s">
        <v>207</v>
      </c>
      <c r="BM284" s="158" t="s">
        <v>437</v>
      </c>
    </row>
    <row r="285" spans="1:65" s="13" customFormat="1" ht="11.25">
      <c r="B285" s="160"/>
      <c r="D285" s="161" t="s">
        <v>139</v>
      </c>
      <c r="E285" s="162" t="s">
        <v>1</v>
      </c>
      <c r="F285" s="163" t="s">
        <v>438</v>
      </c>
      <c r="H285" s="164">
        <v>73.385999999999996</v>
      </c>
      <c r="I285" s="165"/>
      <c r="L285" s="160"/>
      <c r="M285" s="166"/>
      <c r="N285" s="167"/>
      <c r="O285" s="167"/>
      <c r="P285" s="167"/>
      <c r="Q285" s="167"/>
      <c r="R285" s="167"/>
      <c r="S285" s="167"/>
      <c r="T285" s="168"/>
      <c r="AT285" s="162" t="s">
        <v>139</v>
      </c>
      <c r="AU285" s="162" t="s">
        <v>137</v>
      </c>
      <c r="AV285" s="13" t="s">
        <v>137</v>
      </c>
      <c r="AW285" s="13" t="s">
        <v>31</v>
      </c>
      <c r="AX285" s="13" t="s">
        <v>80</v>
      </c>
      <c r="AY285" s="162" t="s">
        <v>129</v>
      </c>
    </row>
    <row r="286" spans="1:65" s="2" customFormat="1" ht="24.2" customHeight="1">
      <c r="A286" s="33"/>
      <c r="B286" s="145"/>
      <c r="C286" s="169" t="s">
        <v>439</v>
      </c>
      <c r="D286" s="169" t="s">
        <v>171</v>
      </c>
      <c r="E286" s="170" t="s">
        <v>440</v>
      </c>
      <c r="F286" s="171" t="s">
        <v>441</v>
      </c>
      <c r="G286" s="172" t="s">
        <v>135</v>
      </c>
      <c r="H286" s="173">
        <v>74.853999999999999</v>
      </c>
      <c r="I286" s="174"/>
      <c r="J286" s="175">
        <f>ROUND(I286*H286,2)</f>
        <v>0</v>
      </c>
      <c r="K286" s="176"/>
      <c r="L286" s="177"/>
      <c r="M286" s="178" t="s">
        <v>1</v>
      </c>
      <c r="N286" s="179" t="s">
        <v>41</v>
      </c>
      <c r="O286" s="60"/>
      <c r="P286" s="156">
        <f>O286*H286</f>
        <v>0</v>
      </c>
      <c r="Q286" s="156">
        <v>1.2E-2</v>
      </c>
      <c r="R286" s="156">
        <f>Q286*H286</f>
        <v>0.89824800000000005</v>
      </c>
      <c r="S286" s="156">
        <v>0</v>
      </c>
      <c r="T286" s="157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58" t="s">
        <v>299</v>
      </c>
      <c r="AT286" s="158" t="s">
        <v>171</v>
      </c>
      <c r="AU286" s="158" t="s">
        <v>137</v>
      </c>
      <c r="AY286" s="18" t="s">
        <v>129</v>
      </c>
      <c r="BE286" s="159">
        <f>IF(N286="základná",J286,0)</f>
        <v>0</v>
      </c>
      <c r="BF286" s="159">
        <f>IF(N286="znížená",J286,0)</f>
        <v>0</v>
      </c>
      <c r="BG286" s="159">
        <f>IF(N286="zákl. prenesená",J286,0)</f>
        <v>0</v>
      </c>
      <c r="BH286" s="159">
        <f>IF(N286="zníž. prenesená",J286,0)</f>
        <v>0</v>
      </c>
      <c r="BI286" s="159">
        <f>IF(N286="nulová",J286,0)</f>
        <v>0</v>
      </c>
      <c r="BJ286" s="18" t="s">
        <v>137</v>
      </c>
      <c r="BK286" s="159">
        <f>ROUND(I286*H286,2)</f>
        <v>0</v>
      </c>
      <c r="BL286" s="18" t="s">
        <v>207</v>
      </c>
      <c r="BM286" s="158" t="s">
        <v>442</v>
      </c>
    </row>
    <row r="287" spans="1:65" s="13" customFormat="1" ht="11.25">
      <c r="B287" s="160"/>
      <c r="D287" s="161" t="s">
        <v>139</v>
      </c>
      <c r="F287" s="163" t="s">
        <v>443</v>
      </c>
      <c r="H287" s="164">
        <v>74.853999999999999</v>
      </c>
      <c r="I287" s="165"/>
      <c r="L287" s="160"/>
      <c r="M287" s="166"/>
      <c r="N287" s="167"/>
      <c r="O287" s="167"/>
      <c r="P287" s="167"/>
      <c r="Q287" s="167"/>
      <c r="R287" s="167"/>
      <c r="S287" s="167"/>
      <c r="T287" s="168"/>
      <c r="AT287" s="162" t="s">
        <v>139</v>
      </c>
      <c r="AU287" s="162" t="s">
        <v>137</v>
      </c>
      <c r="AV287" s="13" t="s">
        <v>137</v>
      </c>
      <c r="AW287" s="13" t="s">
        <v>3</v>
      </c>
      <c r="AX287" s="13" t="s">
        <v>80</v>
      </c>
      <c r="AY287" s="162" t="s">
        <v>129</v>
      </c>
    </row>
    <row r="288" spans="1:65" s="2" customFormat="1" ht="24.2" customHeight="1">
      <c r="A288" s="33"/>
      <c r="B288" s="145"/>
      <c r="C288" s="146" t="s">
        <v>444</v>
      </c>
      <c r="D288" s="146" t="s">
        <v>132</v>
      </c>
      <c r="E288" s="147" t="s">
        <v>445</v>
      </c>
      <c r="F288" s="148" t="s">
        <v>446</v>
      </c>
      <c r="G288" s="149" t="s">
        <v>135</v>
      </c>
      <c r="H288" s="150">
        <v>73.385999999999996</v>
      </c>
      <c r="I288" s="151"/>
      <c r="J288" s="152">
        <f>ROUND(I288*H288,2)</f>
        <v>0</v>
      </c>
      <c r="K288" s="153"/>
      <c r="L288" s="34"/>
      <c r="M288" s="154" t="s">
        <v>1</v>
      </c>
      <c r="N288" s="155" t="s">
        <v>41</v>
      </c>
      <c r="O288" s="60"/>
      <c r="P288" s="156">
        <f>O288*H288</f>
        <v>0</v>
      </c>
      <c r="Q288" s="156">
        <v>0</v>
      </c>
      <c r="R288" s="156">
        <f>Q288*H288</f>
        <v>0</v>
      </c>
      <c r="S288" s="156">
        <v>0</v>
      </c>
      <c r="T288" s="157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58" t="s">
        <v>207</v>
      </c>
      <c r="AT288" s="158" t="s">
        <v>132</v>
      </c>
      <c r="AU288" s="158" t="s">
        <v>137</v>
      </c>
      <c r="AY288" s="18" t="s">
        <v>129</v>
      </c>
      <c r="BE288" s="159">
        <f>IF(N288="základná",J288,0)</f>
        <v>0</v>
      </c>
      <c r="BF288" s="159">
        <f>IF(N288="znížená",J288,0)</f>
        <v>0</v>
      </c>
      <c r="BG288" s="159">
        <f>IF(N288="zákl. prenesená",J288,0)</f>
        <v>0</v>
      </c>
      <c r="BH288" s="159">
        <f>IF(N288="zníž. prenesená",J288,0)</f>
        <v>0</v>
      </c>
      <c r="BI288" s="159">
        <f>IF(N288="nulová",J288,0)</f>
        <v>0</v>
      </c>
      <c r="BJ288" s="18" t="s">
        <v>137</v>
      </c>
      <c r="BK288" s="159">
        <f>ROUND(I288*H288,2)</f>
        <v>0</v>
      </c>
      <c r="BL288" s="18" t="s">
        <v>207</v>
      </c>
      <c r="BM288" s="158" t="s">
        <v>447</v>
      </c>
    </row>
    <row r="289" spans="1:65" s="2" customFormat="1" ht="24.2" customHeight="1">
      <c r="A289" s="33"/>
      <c r="B289" s="145"/>
      <c r="C289" s="169" t="s">
        <v>448</v>
      </c>
      <c r="D289" s="169" t="s">
        <v>171</v>
      </c>
      <c r="E289" s="170" t="s">
        <v>440</v>
      </c>
      <c r="F289" s="171" t="s">
        <v>441</v>
      </c>
      <c r="G289" s="172" t="s">
        <v>135</v>
      </c>
      <c r="H289" s="173">
        <v>74.853999999999999</v>
      </c>
      <c r="I289" s="174"/>
      <c r="J289" s="175">
        <f>ROUND(I289*H289,2)</f>
        <v>0</v>
      </c>
      <c r="K289" s="176"/>
      <c r="L289" s="177"/>
      <c r="M289" s="178" t="s">
        <v>1</v>
      </c>
      <c r="N289" s="179" t="s">
        <v>41</v>
      </c>
      <c r="O289" s="60"/>
      <c r="P289" s="156">
        <f>O289*H289</f>
        <v>0</v>
      </c>
      <c r="Q289" s="156">
        <v>1.2E-2</v>
      </c>
      <c r="R289" s="156">
        <f>Q289*H289</f>
        <v>0.89824800000000005</v>
      </c>
      <c r="S289" s="156">
        <v>0</v>
      </c>
      <c r="T289" s="157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58" t="s">
        <v>299</v>
      </c>
      <c r="AT289" s="158" t="s">
        <v>171</v>
      </c>
      <c r="AU289" s="158" t="s">
        <v>137</v>
      </c>
      <c r="AY289" s="18" t="s">
        <v>129</v>
      </c>
      <c r="BE289" s="159">
        <f>IF(N289="základná",J289,0)</f>
        <v>0</v>
      </c>
      <c r="BF289" s="159">
        <f>IF(N289="znížená",J289,0)</f>
        <v>0</v>
      </c>
      <c r="BG289" s="159">
        <f>IF(N289="zákl. prenesená",J289,0)</f>
        <v>0</v>
      </c>
      <c r="BH289" s="159">
        <f>IF(N289="zníž. prenesená",J289,0)</f>
        <v>0</v>
      </c>
      <c r="BI289" s="159">
        <f>IF(N289="nulová",J289,0)</f>
        <v>0</v>
      </c>
      <c r="BJ289" s="18" t="s">
        <v>137</v>
      </c>
      <c r="BK289" s="159">
        <f>ROUND(I289*H289,2)</f>
        <v>0</v>
      </c>
      <c r="BL289" s="18" t="s">
        <v>207</v>
      </c>
      <c r="BM289" s="158" t="s">
        <v>449</v>
      </c>
    </row>
    <row r="290" spans="1:65" s="13" customFormat="1" ht="11.25">
      <c r="B290" s="160"/>
      <c r="D290" s="161" t="s">
        <v>139</v>
      </c>
      <c r="F290" s="163" t="s">
        <v>443</v>
      </c>
      <c r="H290" s="164">
        <v>74.853999999999999</v>
      </c>
      <c r="I290" s="165"/>
      <c r="L290" s="160"/>
      <c r="M290" s="166"/>
      <c r="N290" s="167"/>
      <c r="O290" s="167"/>
      <c r="P290" s="167"/>
      <c r="Q290" s="167"/>
      <c r="R290" s="167"/>
      <c r="S290" s="167"/>
      <c r="T290" s="168"/>
      <c r="AT290" s="162" t="s">
        <v>139</v>
      </c>
      <c r="AU290" s="162" t="s">
        <v>137</v>
      </c>
      <c r="AV290" s="13" t="s">
        <v>137</v>
      </c>
      <c r="AW290" s="13" t="s">
        <v>3</v>
      </c>
      <c r="AX290" s="13" t="s">
        <v>80</v>
      </c>
      <c r="AY290" s="162" t="s">
        <v>129</v>
      </c>
    </row>
    <row r="291" spans="1:65" s="2" customFormat="1" ht="24.2" customHeight="1">
      <c r="A291" s="33"/>
      <c r="B291" s="145"/>
      <c r="C291" s="146" t="s">
        <v>450</v>
      </c>
      <c r="D291" s="146" t="s">
        <v>132</v>
      </c>
      <c r="E291" s="147" t="s">
        <v>451</v>
      </c>
      <c r="F291" s="148" t="s">
        <v>452</v>
      </c>
      <c r="G291" s="149" t="s">
        <v>453</v>
      </c>
      <c r="H291" s="203"/>
      <c r="I291" s="151"/>
      <c r="J291" s="152">
        <f>ROUND(I291*H291,2)</f>
        <v>0</v>
      </c>
      <c r="K291" s="153"/>
      <c r="L291" s="34"/>
      <c r="M291" s="154" t="s">
        <v>1</v>
      </c>
      <c r="N291" s="155" t="s">
        <v>41</v>
      </c>
      <c r="O291" s="60"/>
      <c r="P291" s="156">
        <f>O291*H291</f>
        <v>0</v>
      </c>
      <c r="Q291" s="156">
        <v>0</v>
      </c>
      <c r="R291" s="156">
        <f>Q291*H291</f>
        <v>0</v>
      </c>
      <c r="S291" s="156">
        <v>0</v>
      </c>
      <c r="T291" s="157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58" t="s">
        <v>207</v>
      </c>
      <c r="AT291" s="158" t="s">
        <v>132</v>
      </c>
      <c r="AU291" s="158" t="s">
        <v>137</v>
      </c>
      <c r="AY291" s="18" t="s">
        <v>129</v>
      </c>
      <c r="BE291" s="159">
        <f>IF(N291="základná",J291,0)</f>
        <v>0</v>
      </c>
      <c r="BF291" s="159">
        <f>IF(N291="znížená",J291,0)</f>
        <v>0</v>
      </c>
      <c r="BG291" s="159">
        <f>IF(N291="zákl. prenesená",J291,0)</f>
        <v>0</v>
      </c>
      <c r="BH291" s="159">
        <f>IF(N291="zníž. prenesená",J291,0)</f>
        <v>0</v>
      </c>
      <c r="BI291" s="159">
        <f>IF(N291="nulová",J291,0)</f>
        <v>0</v>
      </c>
      <c r="BJ291" s="18" t="s">
        <v>137</v>
      </c>
      <c r="BK291" s="159">
        <f>ROUND(I291*H291,2)</f>
        <v>0</v>
      </c>
      <c r="BL291" s="18" t="s">
        <v>207</v>
      </c>
      <c r="BM291" s="158" t="s">
        <v>454</v>
      </c>
    </row>
    <row r="292" spans="1:65" s="12" customFormat="1" ht="22.9" customHeight="1">
      <c r="B292" s="132"/>
      <c r="D292" s="133" t="s">
        <v>74</v>
      </c>
      <c r="E292" s="143" t="s">
        <v>455</v>
      </c>
      <c r="F292" s="143" t="s">
        <v>456</v>
      </c>
      <c r="I292" s="135"/>
      <c r="J292" s="144">
        <f>BK292</f>
        <v>0</v>
      </c>
      <c r="L292" s="132"/>
      <c r="M292" s="137"/>
      <c r="N292" s="138"/>
      <c r="O292" s="138"/>
      <c r="P292" s="139">
        <f>SUM(P293:P296)</f>
        <v>0</v>
      </c>
      <c r="Q292" s="138"/>
      <c r="R292" s="139">
        <f>SUM(R293:R296)</f>
        <v>2.0639999999999999E-2</v>
      </c>
      <c r="S292" s="138"/>
      <c r="T292" s="140">
        <f>SUM(T293:T296)</f>
        <v>1.3860000000000001E-2</v>
      </c>
      <c r="AR292" s="133" t="s">
        <v>137</v>
      </c>
      <c r="AT292" s="141" t="s">
        <v>74</v>
      </c>
      <c r="AU292" s="141" t="s">
        <v>80</v>
      </c>
      <c r="AY292" s="133" t="s">
        <v>129</v>
      </c>
      <c r="BK292" s="142">
        <f>SUM(BK293:BK296)</f>
        <v>0</v>
      </c>
    </row>
    <row r="293" spans="1:65" s="2" customFormat="1" ht="24.2" customHeight="1">
      <c r="A293" s="33"/>
      <c r="B293" s="145"/>
      <c r="C293" s="146" t="s">
        <v>457</v>
      </c>
      <c r="D293" s="146" t="s">
        <v>132</v>
      </c>
      <c r="E293" s="147" t="s">
        <v>458</v>
      </c>
      <c r="F293" s="148" t="s">
        <v>459</v>
      </c>
      <c r="G293" s="149" t="s">
        <v>205</v>
      </c>
      <c r="H293" s="150">
        <v>12</v>
      </c>
      <c r="I293" s="151"/>
      <c r="J293" s="152">
        <f>ROUND(I293*H293,2)</f>
        <v>0</v>
      </c>
      <c r="K293" s="153"/>
      <c r="L293" s="34"/>
      <c r="M293" s="154" t="s">
        <v>1</v>
      </c>
      <c r="N293" s="155" t="s">
        <v>41</v>
      </c>
      <c r="O293" s="60"/>
      <c r="P293" s="156">
        <f>O293*H293</f>
        <v>0</v>
      </c>
      <c r="Q293" s="156">
        <v>1.72E-3</v>
      </c>
      <c r="R293" s="156">
        <f>Q293*H293</f>
        <v>2.0639999999999999E-2</v>
      </c>
      <c r="S293" s="156">
        <v>0</v>
      </c>
      <c r="T293" s="157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58" t="s">
        <v>207</v>
      </c>
      <c r="AT293" s="158" t="s">
        <v>132</v>
      </c>
      <c r="AU293" s="158" t="s">
        <v>137</v>
      </c>
      <c r="AY293" s="18" t="s">
        <v>129</v>
      </c>
      <c r="BE293" s="159">
        <f>IF(N293="základná",J293,0)</f>
        <v>0</v>
      </c>
      <c r="BF293" s="159">
        <f>IF(N293="znížená",J293,0)</f>
        <v>0</v>
      </c>
      <c r="BG293" s="159">
        <f>IF(N293="zákl. prenesená",J293,0)</f>
        <v>0</v>
      </c>
      <c r="BH293" s="159">
        <f>IF(N293="zníž. prenesená",J293,0)</f>
        <v>0</v>
      </c>
      <c r="BI293" s="159">
        <f>IF(N293="nulová",J293,0)</f>
        <v>0</v>
      </c>
      <c r="BJ293" s="18" t="s">
        <v>137</v>
      </c>
      <c r="BK293" s="159">
        <f>ROUND(I293*H293,2)</f>
        <v>0</v>
      </c>
      <c r="BL293" s="18" t="s">
        <v>207</v>
      </c>
      <c r="BM293" s="158" t="s">
        <v>460</v>
      </c>
    </row>
    <row r="294" spans="1:65" s="2" customFormat="1" ht="21.75" customHeight="1">
      <c r="A294" s="33"/>
      <c r="B294" s="145"/>
      <c r="C294" s="146" t="s">
        <v>461</v>
      </c>
      <c r="D294" s="146" t="s">
        <v>132</v>
      </c>
      <c r="E294" s="147" t="s">
        <v>462</v>
      </c>
      <c r="F294" s="148" t="s">
        <v>463</v>
      </c>
      <c r="G294" s="149" t="s">
        <v>205</v>
      </c>
      <c r="H294" s="150">
        <v>7</v>
      </c>
      <c r="I294" s="151"/>
      <c r="J294" s="152">
        <f>ROUND(I294*H294,2)</f>
        <v>0</v>
      </c>
      <c r="K294" s="153"/>
      <c r="L294" s="34"/>
      <c r="M294" s="154" t="s">
        <v>1</v>
      </c>
      <c r="N294" s="155" t="s">
        <v>41</v>
      </c>
      <c r="O294" s="60"/>
      <c r="P294" s="156">
        <f>O294*H294</f>
        <v>0</v>
      </c>
      <c r="Q294" s="156">
        <v>0</v>
      </c>
      <c r="R294" s="156">
        <f>Q294*H294</f>
        <v>0</v>
      </c>
      <c r="S294" s="156">
        <v>1.98E-3</v>
      </c>
      <c r="T294" s="157">
        <f>S294*H294</f>
        <v>1.3860000000000001E-2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58" t="s">
        <v>207</v>
      </c>
      <c r="AT294" s="158" t="s">
        <v>132</v>
      </c>
      <c r="AU294" s="158" t="s">
        <v>137</v>
      </c>
      <c r="AY294" s="18" t="s">
        <v>129</v>
      </c>
      <c r="BE294" s="159">
        <f>IF(N294="základná",J294,0)</f>
        <v>0</v>
      </c>
      <c r="BF294" s="159">
        <f>IF(N294="znížená",J294,0)</f>
        <v>0</v>
      </c>
      <c r="BG294" s="159">
        <f>IF(N294="zákl. prenesená",J294,0)</f>
        <v>0</v>
      </c>
      <c r="BH294" s="159">
        <f>IF(N294="zníž. prenesená",J294,0)</f>
        <v>0</v>
      </c>
      <c r="BI294" s="159">
        <f>IF(N294="nulová",J294,0)</f>
        <v>0</v>
      </c>
      <c r="BJ294" s="18" t="s">
        <v>137</v>
      </c>
      <c r="BK294" s="159">
        <f>ROUND(I294*H294,2)</f>
        <v>0</v>
      </c>
      <c r="BL294" s="18" t="s">
        <v>207</v>
      </c>
      <c r="BM294" s="158" t="s">
        <v>464</v>
      </c>
    </row>
    <row r="295" spans="1:65" s="2" customFormat="1" ht="24.2" customHeight="1">
      <c r="A295" s="33"/>
      <c r="B295" s="145"/>
      <c r="C295" s="146" t="s">
        <v>465</v>
      </c>
      <c r="D295" s="146" t="s">
        <v>132</v>
      </c>
      <c r="E295" s="147" t="s">
        <v>466</v>
      </c>
      <c r="F295" s="148" t="s">
        <v>467</v>
      </c>
      <c r="G295" s="149" t="s">
        <v>281</v>
      </c>
      <c r="H295" s="150">
        <v>5</v>
      </c>
      <c r="I295" s="151"/>
      <c r="J295" s="152">
        <f>ROUND(I295*H295,2)</f>
        <v>0</v>
      </c>
      <c r="K295" s="153"/>
      <c r="L295" s="34"/>
      <c r="M295" s="154" t="s">
        <v>1</v>
      </c>
      <c r="N295" s="155" t="s">
        <v>41</v>
      </c>
      <c r="O295" s="60"/>
      <c r="P295" s="156">
        <f>O295*H295</f>
        <v>0</v>
      </c>
      <c r="Q295" s="156">
        <v>0</v>
      </c>
      <c r="R295" s="156">
        <f>Q295*H295</f>
        <v>0</v>
      </c>
      <c r="S295" s="156">
        <v>0</v>
      </c>
      <c r="T295" s="157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58" t="s">
        <v>207</v>
      </c>
      <c r="AT295" s="158" t="s">
        <v>132</v>
      </c>
      <c r="AU295" s="158" t="s">
        <v>137</v>
      </c>
      <c r="AY295" s="18" t="s">
        <v>129</v>
      </c>
      <c r="BE295" s="159">
        <f>IF(N295="základná",J295,0)</f>
        <v>0</v>
      </c>
      <c r="BF295" s="159">
        <f>IF(N295="znížená",J295,0)</f>
        <v>0</v>
      </c>
      <c r="BG295" s="159">
        <f>IF(N295="zákl. prenesená",J295,0)</f>
        <v>0</v>
      </c>
      <c r="BH295" s="159">
        <f>IF(N295="zníž. prenesená",J295,0)</f>
        <v>0</v>
      </c>
      <c r="BI295" s="159">
        <f>IF(N295="nulová",J295,0)</f>
        <v>0</v>
      </c>
      <c r="BJ295" s="18" t="s">
        <v>137</v>
      </c>
      <c r="BK295" s="159">
        <f>ROUND(I295*H295,2)</f>
        <v>0</v>
      </c>
      <c r="BL295" s="18" t="s">
        <v>207</v>
      </c>
      <c r="BM295" s="158" t="s">
        <v>468</v>
      </c>
    </row>
    <row r="296" spans="1:65" s="2" customFormat="1" ht="24.2" customHeight="1">
      <c r="A296" s="33"/>
      <c r="B296" s="145"/>
      <c r="C296" s="146" t="s">
        <v>469</v>
      </c>
      <c r="D296" s="146" t="s">
        <v>132</v>
      </c>
      <c r="E296" s="147" t="s">
        <v>470</v>
      </c>
      <c r="F296" s="148" t="s">
        <v>471</v>
      </c>
      <c r="G296" s="149" t="s">
        <v>453</v>
      </c>
      <c r="H296" s="203"/>
      <c r="I296" s="151"/>
      <c r="J296" s="152">
        <f>ROUND(I296*H296,2)</f>
        <v>0</v>
      </c>
      <c r="K296" s="153"/>
      <c r="L296" s="34"/>
      <c r="M296" s="154" t="s">
        <v>1</v>
      </c>
      <c r="N296" s="155" t="s">
        <v>41</v>
      </c>
      <c r="O296" s="60"/>
      <c r="P296" s="156">
        <f>O296*H296</f>
        <v>0</v>
      </c>
      <c r="Q296" s="156">
        <v>0</v>
      </c>
      <c r="R296" s="156">
        <f>Q296*H296</f>
        <v>0</v>
      </c>
      <c r="S296" s="156">
        <v>0</v>
      </c>
      <c r="T296" s="157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58" t="s">
        <v>207</v>
      </c>
      <c r="AT296" s="158" t="s">
        <v>132</v>
      </c>
      <c r="AU296" s="158" t="s">
        <v>137</v>
      </c>
      <c r="AY296" s="18" t="s">
        <v>129</v>
      </c>
      <c r="BE296" s="159">
        <f>IF(N296="základná",J296,0)</f>
        <v>0</v>
      </c>
      <c r="BF296" s="159">
        <f>IF(N296="znížená",J296,0)</f>
        <v>0</v>
      </c>
      <c r="BG296" s="159">
        <f>IF(N296="zákl. prenesená",J296,0)</f>
        <v>0</v>
      </c>
      <c r="BH296" s="159">
        <f>IF(N296="zníž. prenesená",J296,0)</f>
        <v>0</v>
      </c>
      <c r="BI296" s="159">
        <f>IF(N296="nulová",J296,0)</f>
        <v>0</v>
      </c>
      <c r="BJ296" s="18" t="s">
        <v>137</v>
      </c>
      <c r="BK296" s="159">
        <f>ROUND(I296*H296,2)</f>
        <v>0</v>
      </c>
      <c r="BL296" s="18" t="s">
        <v>207</v>
      </c>
      <c r="BM296" s="158" t="s">
        <v>472</v>
      </c>
    </row>
    <row r="297" spans="1:65" s="12" customFormat="1" ht="22.9" customHeight="1">
      <c r="B297" s="132"/>
      <c r="D297" s="133" t="s">
        <v>74</v>
      </c>
      <c r="E297" s="143" t="s">
        <v>473</v>
      </c>
      <c r="F297" s="143" t="s">
        <v>474</v>
      </c>
      <c r="I297" s="135"/>
      <c r="J297" s="144">
        <f>BK297</f>
        <v>0</v>
      </c>
      <c r="L297" s="132"/>
      <c r="M297" s="137"/>
      <c r="N297" s="138"/>
      <c r="O297" s="138"/>
      <c r="P297" s="139">
        <f>SUM(P298:P303)</f>
        <v>0</v>
      </c>
      <c r="Q297" s="138"/>
      <c r="R297" s="139">
        <f>SUM(R298:R303)</f>
        <v>2.128E-2</v>
      </c>
      <c r="S297" s="138"/>
      <c r="T297" s="140">
        <f>SUM(T298:T303)</f>
        <v>3.8339999999999999E-2</v>
      </c>
      <c r="AR297" s="133" t="s">
        <v>137</v>
      </c>
      <c r="AT297" s="141" t="s">
        <v>74</v>
      </c>
      <c r="AU297" s="141" t="s">
        <v>80</v>
      </c>
      <c r="AY297" s="133" t="s">
        <v>129</v>
      </c>
      <c r="BK297" s="142">
        <f>SUM(BK298:BK303)</f>
        <v>0</v>
      </c>
    </row>
    <row r="298" spans="1:65" s="2" customFormat="1" ht="16.5" customHeight="1">
      <c r="A298" s="33"/>
      <c r="B298" s="145"/>
      <c r="C298" s="146" t="s">
        <v>475</v>
      </c>
      <c r="D298" s="146" t="s">
        <v>132</v>
      </c>
      <c r="E298" s="147" t="s">
        <v>476</v>
      </c>
      <c r="F298" s="148" t="s">
        <v>477</v>
      </c>
      <c r="G298" s="149" t="s">
        <v>205</v>
      </c>
      <c r="H298" s="150">
        <v>18</v>
      </c>
      <c r="I298" s="151"/>
      <c r="J298" s="152">
        <f t="shared" ref="J298:J303" si="0">ROUND(I298*H298,2)</f>
        <v>0</v>
      </c>
      <c r="K298" s="153"/>
      <c r="L298" s="34"/>
      <c r="M298" s="154" t="s">
        <v>1</v>
      </c>
      <c r="N298" s="155" t="s">
        <v>41</v>
      </c>
      <c r="O298" s="60"/>
      <c r="P298" s="156">
        <f t="shared" ref="P298:P303" si="1">O298*H298</f>
        <v>0</v>
      </c>
      <c r="Q298" s="156">
        <v>0</v>
      </c>
      <c r="R298" s="156">
        <f t="shared" ref="R298:R303" si="2">Q298*H298</f>
        <v>0</v>
      </c>
      <c r="S298" s="156">
        <v>2.1299999999999999E-3</v>
      </c>
      <c r="T298" s="157">
        <f t="shared" ref="T298:T303" si="3">S298*H298</f>
        <v>3.8339999999999999E-2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58" t="s">
        <v>207</v>
      </c>
      <c r="AT298" s="158" t="s">
        <v>132</v>
      </c>
      <c r="AU298" s="158" t="s">
        <v>137</v>
      </c>
      <c r="AY298" s="18" t="s">
        <v>129</v>
      </c>
      <c r="BE298" s="159">
        <f t="shared" ref="BE298:BE303" si="4">IF(N298="základná",J298,0)</f>
        <v>0</v>
      </c>
      <c r="BF298" s="159">
        <f t="shared" ref="BF298:BF303" si="5">IF(N298="znížená",J298,0)</f>
        <v>0</v>
      </c>
      <c r="BG298" s="159">
        <f t="shared" ref="BG298:BG303" si="6">IF(N298="zákl. prenesená",J298,0)</f>
        <v>0</v>
      </c>
      <c r="BH298" s="159">
        <f t="shared" ref="BH298:BH303" si="7">IF(N298="zníž. prenesená",J298,0)</f>
        <v>0</v>
      </c>
      <c r="BI298" s="159">
        <f t="shared" ref="BI298:BI303" si="8">IF(N298="nulová",J298,0)</f>
        <v>0</v>
      </c>
      <c r="BJ298" s="18" t="s">
        <v>137</v>
      </c>
      <c r="BK298" s="159">
        <f t="shared" ref="BK298:BK303" si="9">ROUND(I298*H298,2)</f>
        <v>0</v>
      </c>
      <c r="BL298" s="18" t="s">
        <v>207</v>
      </c>
      <c r="BM298" s="158" t="s">
        <v>478</v>
      </c>
    </row>
    <row r="299" spans="1:65" s="2" customFormat="1" ht="16.5" customHeight="1">
      <c r="A299" s="33"/>
      <c r="B299" s="145"/>
      <c r="C299" s="146" t="s">
        <v>479</v>
      </c>
      <c r="D299" s="146" t="s">
        <v>132</v>
      </c>
      <c r="E299" s="147" t="s">
        <v>480</v>
      </c>
      <c r="F299" s="148" t="s">
        <v>481</v>
      </c>
      <c r="G299" s="149" t="s">
        <v>205</v>
      </c>
      <c r="H299" s="150">
        <v>28</v>
      </c>
      <c r="I299" s="151"/>
      <c r="J299" s="152">
        <f t="shared" si="0"/>
        <v>0</v>
      </c>
      <c r="K299" s="153"/>
      <c r="L299" s="34"/>
      <c r="M299" s="154" t="s">
        <v>1</v>
      </c>
      <c r="N299" s="155" t="s">
        <v>41</v>
      </c>
      <c r="O299" s="60"/>
      <c r="P299" s="156">
        <f t="shared" si="1"/>
        <v>0</v>
      </c>
      <c r="Q299" s="156">
        <v>5.9999999999999995E-4</v>
      </c>
      <c r="R299" s="156">
        <f t="shared" si="2"/>
        <v>1.6799999999999999E-2</v>
      </c>
      <c r="S299" s="156">
        <v>0</v>
      </c>
      <c r="T299" s="157">
        <f t="shared" si="3"/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58" t="s">
        <v>207</v>
      </c>
      <c r="AT299" s="158" t="s">
        <v>132</v>
      </c>
      <c r="AU299" s="158" t="s">
        <v>137</v>
      </c>
      <c r="AY299" s="18" t="s">
        <v>129</v>
      </c>
      <c r="BE299" s="159">
        <f t="shared" si="4"/>
        <v>0</v>
      </c>
      <c r="BF299" s="159">
        <f t="shared" si="5"/>
        <v>0</v>
      </c>
      <c r="BG299" s="159">
        <f t="shared" si="6"/>
        <v>0</v>
      </c>
      <c r="BH299" s="159">
        <f t="shared" si="7"/>
        <v>0</v>
      </c>
      <c r="BI299" s="159">
        <f t="shared" si="8"/>
        <v>0</v>
      </c>
      <c r="BJ299" s="18" t="s">
        <v>137</v>
      </c>
      <c r="BK299" s="159">
        <f t="shared" si="9"/>
        <v>0</v>
      </c>
      <c r="BL299" s="18" t="s">
        <v>207</v>
      </c>
      <c r="BM299" s="158" t="s">
        <v>482</v>
      </c>
    </row>
    <row r="300" spans="1:65" s="2" customFormat="1" ht="16.5" customHeight="1">
      <c r="A300" s="33"/>
      <c r="B300" s="145"/>
      <c r="C300" s="146" t="s">
        <v>483</v>
      </c>
      <c r="D300" s="146" t="s">
        <v>132</v>
      </c>
      <c r="E300" s="147" t="s">
        <v>484</v>
      </c>
      <c r="F300" s="148" t="s">
        <v>485</v>
      </c>
      <c r="G300" s="149" t="s">
        <v>205</v>
      </c>
      <c r="H300" s="150">
        <v>28</v>
      </c>
      <c r="I300" s="151"/>
      <c r="J300" s="152">
        <f t="shared" si="0"/>
        <v>0</v>
      </c>
      <c r="K300" s="153"/>
      <c r="L300" s="34"/>
      <c r="M300" s="154" t="s">
        <v>1</v>
      </c>
      <c r="N300" s="155" t="s">
        <v>41</v>
      </c>
      <c r="O300" s="60"/>
      <c r="P300" s="156">
        <f t="shared" si="1"/>
        <v>0</v>
      </c>
      <c r="Q300" s="156">
        <v>1.6000000000000001E-4</v>
      </c>
      <c r="R300" s="156">
        <f t="shared" si="2"/>
        <v>4.4800000000000005E-3</v>
      </c>
      <c r="S300" s="156">
        <v>0</v>
      </c>
      <c r="T300" s="157">
        <f t="shared" si="3"/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58" t="s">
        <v>207</v>
      </c>
      <c r="AT300" s="158" t="s">
        <v>132</v>
      </c>
      <c r="AU300" s="158" t="s">
        <v>137</v>
      </c>
      <c r="AY300" s="18" t="s">
        <v>129</v>
      </c>
      <c r="BE300" s="159">
        <f t="shared" si="4"/>
        <v>0</v>
      </c>
      <c r="BF300" s="159">
        <f t="shared" si="5"/>
        <v>0</v>
      </c>
      <c r="BG300" s="159">
        <f t="shared" si="6"/>
        <v>0</v>
      </c>
      <c r="BH300" s="159">
        <f t="shared" si="7"/>
        <v>0</v>
      </c>
      <c r="BI300" s="159">
        <f t="shared" si="8"/>
        <v>0</v>
      </c>
      <c r="BJ300" s="18" t="s">
        <v>137</v>
      </c>
      <c r="BK300" s="159">
        <f t="shared" si="9"/>
        <v>0</v>
      </c>
      <c r="BL300" s="18" t="s">
        <v>207</v>
      </c>
      <c r="BM300" s="158" t="s">
        <v>486</v>
      </c>
    </row>
    <row r="301" spans="1:65" s="2" customFormat="1" ht="16.5" customHeight="1">
      <c r="A301" s="33"/>
      <c r="B301" s="145"/>
      <c r="C301" s="146" t="s">
        <v>487</v>
      </c>
      <c r="D301" s="146" t="s">
        <v>132</v>
      </c>
      <c r="E301" s="147" t="s">
        <v>488</v>
      </c>
      <c r="F301" s="148" t="s">
        <v>489</v>
      </c>
      <c r="G301" s="149" t="s">
        <v>281</v>
      </c>
      <c r="H301" s="150">
        <v>9</v>
      </c>
      <c r="I301" s="151"/>
      <c r="J301" s="152">
        <f t="shared" si="0"/>
        <v>0</v>
      </c>
      <c r="K301" s="153"/>
      <c r="L301" s="34"/>
      <c r="M301" s="154" t="s">
        <v>1</v>
      </c>
      <c r="N301" s="155" t="s">
        <v>41</v>
      </c>
      <c r="O301" s="60"/>
      <c r="P301" s="156">
        <f t="shared" si="1"/>
        <v>0</v>
      </c>
      <c r="Q301" s="156">
        <v>0</v>
      </c>
      <c r="R301" s="156">
        <f t="shared" si="2"/>
        <v>0</v>
      </c>
      <c r="S301" s="156">
        <v>0</v>
      </c>
      <c r="T301" s="157">
        <f t="shared" si="3"/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58" t="s">
        <v>207</v>
      </c>
      <c r="AT301" s="158" t="s">
        <v>132</v>
      </c>
      <c r="AU301" s="158" t="s">
        <v>137</v>
      </c>
      <c r="AY301" s="18" t="s">
        <v>129</v>
      </c>
      <c r="BE301" s="159">
        <f t="shared" si="4"/>
        <v>0</v>
      </c>
      <c r="BF301" s="159">
        <f t="shared" si="5"/>
        <v>0</v>
      </c>
      <c r="BG301" s="159">
        <f t="shared" si="6"/>
        <v>0</v>
      </c>
      <c r="BH301" s="159">
        <f t="shared" si="7"/>
        <v>0</v>
      </c>
      <c r="BI301" s="159">
        <f t="shared" si="8"/>
        <v>0</v>
      </c>
      <c r="BJ301" s="18" t="s">
        <v>137</v>
      </c>
      <c r="BK301" s="159">
        <f t="shared" si="9"/>
        <v>0</v>
      </c>
      <c r="BL301" s="18" t="s">
        <v>207</v>
      </c>
      <c r="BM301" s="158" t="s">
        <v>490</v>
      </c>
    </row>
    <row r="302" spans="1:65" s="2" customFormat="1" ht="16.5" customHeight="1">
      <c r="A302" s="33"/>
      <c r="B302" s="145"/>
      <c r="C302" s="146" t="s">
        <v>491</v>
      </c>
      <c r="D302" s="146" t="s">
        <v>132</v>
      </c>
      <c r="E302" s="147" t="s">
        <v>492</v>
      </c>
      <c r="F302" s="148" t="s">
        <v>493</v>
      </c>
      <c r="G302" s="149" t="s">
        <v>494</v>
      </c>
      <c r="H302" s="150">
        <v>45</v>
      </c>
      <c r="I302" s="151"/>
      <c r="J302" s="152">
        <f t="shared" si="0"/>
        <v>0</v>
      </c>
      <c r="K302" s="153"/>
      <c r="L302" s="34"/>
      <c r="M302" s="154" t="s">
        <v>1</v>
      </c>
      <c r="N302" s="155" t="s">
        <v>41</v>
      </c>
      <c r="O302" s="60"/>
      <c r="P302" s="156">
        <f t="shared" si="1"/>
        <v>0</v>
      </c>
      <c r="Q302" s="156">
        <v>0</v>
      </c>
      <c r="R302" s="156">
        <f t="shared" si="2"/>
        <v>0</v>
      </c>
      <c r="S302" s="156">
        <v>0</v>
      </c>
      <c r="T302" s="157">
        <f t="shared" si="3"/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58" t="s">
        <v>207</v>
      </c>
      <c r="AT302" s="158" t="s">
        <v>132</v>
      </c>
      <c r="AU302" s="158" t="s">
        <v>137</v>
      </c>
      <c r="AY302" s="18" t="s">
        <v>129</v>
      </c>
      <c r="BE302" s="159">
        <f t="shared" si="4"/>
        <v>0</v>
      </c>
      <c r="BF302" s="159">
        <f t="shared" si="5"/>
        <v>0</v>
      </c>
      <c r="BG302" s="159">
        <f t="shared" si="6"/>
        <v>0</v>
      </c>
      <c r="BH302" s="159">
        <f t="shared" si="7"/>
        <v>0</v>
      </c>
      <c r="BI302" s="159">
        <f t="shared" si="8"/>
        <v>0</v>
      </c>
      <c r="BJ302" s="18" t="s">
        <v>137</v>
      </c>
      <c r="BK302" s="159">
        <f t="shared" si="9"/>
        <v>0</v>
      </c>
      <c r="BL302" s="18" t="s">
        <v>207</v>
      </c>
      <c r="BM302" s="158" t="s">
        <v>495</v>
      </c>
    </row>
    <row r="303" spans="1:65" s="2" customFormat="1" ht="24.2" customHeight="1">
      <c r="A303" s="33"/>
      <c r="B303" s="145"/>
      <c r="C303" s="146" t="s">
        <v>496</v>
      </c>
      <c r="D303" s="146" t="s">
        <v>132</v>
      </c>
      <c r="E303" s="147" t="s">
        <v>497</v>
      </c>
      <c r="F303" s="148" t="s">
        <v>498</v>
      </c>
      <c r="G303" s="149" t="s">
        <v>453</v>
      </c>
      <c r="H303" s="203"/>
      <c r="I303" s="151"/>
      <c r="J303" s="152">
        <f t="shared" si="0"/>
        <v>0</v>
      </c>
      <c r="K303" s="153"/>
      <c r="L303" s="34"/>
      <c r="M303" s="154" t="s">
        <v>1</v>
      </c>
      <c r="N303" s="155" t="s">
        <v>41</v>
      </c>
      <c r="O303" s="60"/>
      <c r="P303" s="156">
        <f t="shared" si="1"/>
        <v>0</v>
      </c>
      <c r="Q303" s="156">
        <v>0</v>
      </c>
      <c r="R303" s="156">
        <f t="shared" si="2"/>
        <v>0</v>
      </c>
      <c r="S303" s="156">
        <v>0</v>
      </c>
      <c r="T303" s="157">
        <f t="shared" si="3"/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58" t="s">
        <v>207</v>
      </c>
      <c r="AT303" s="158" t="s">
        <v>132</v>
      </c>
      <c r="AU303" s="158" t="s">
        <v>137</v>
      </c>
      <c r="AY303" s="18" t="s">
        <v>129</v>
      </c>
      <c r="BE303" s="159">
        <f t="shared" si="4"/>
        <v>0</v>
      </c>
      <c r="BF303" s="159">
        <f t="shared" si="5"/>
        <v>0</v>
      </c>
      <c r="BG303" s="159">
        <f t="shared" si="6"/>
        <v>0</v>
      </c>
      <c r="BH303" s="159">
        <f t="shared" si="7"/>
        <v>0</v>
      </c>
      <c r="BI303" s="159">
        <f t="shared" si="8"/>
        <v>0</v>
      </c>
      <c r="BJ303" s="18" t="s">
        <v>137</v>
      </c>
      <c r="BK303" s="159">
        <f t="shared" si="9"/>
        <v>0</v>
      </c>
      <c r="BL303" s="18" t="s">
        <v>207</v>
      </c>
      <c r="BM303" s="158" t="s">
        <v>499</v>
      </c>
    </row>
    <row r="304" spans="1:65" s="12" customFormat="1" ht="22.9" customHeight="1">
      <c r="B304" s="132"/>
      <c r="D304" s="133" t="s">
        <v>74</v>
      </c>
      <c r="E304" s="143" t="s">
        <v>500</v>
      </c>
      <c r="F304" s="143" t="s">
        <v>501</v>
      </c>
      <c r="I304" s="135"/>
      <c r="J304" s="144">
        <f>BK304</f>
        <v>0</v>
      </c>
      <c r="L304" s="132"/>
      <c r="M304" s="137"/>
      <c r="N304" s="138"/>
      <c r="O304" s="138"/>
      <c r="P304" s="139">
        <f>SUM(P305:P319)</f>
        <v>0</v>
      </c>
      <c r="Q304" s="138"/>
      <c r="R304" s="139">
        <f>SUM(R305:R319)</f>
        <v>0.21662999999999996</v>
      </c>
      <c r="S304" s="138"/>
      <c r="T304" s="140">
        <f>SUM(T305:T319)</f>
        <v>0</v>
      </c>
      <c r="AR304" s="133" t="s">
        <v>137</v>
      </c>
      <c r="AT304" s="141" t="s">
        <v>74</v>
      </c>
      <c r="AU304" s="141" t="s">
        <v>80</v>
      </c>
      <c r="AY304" s="133" t="s">
        <v>129</v>
      </c>
      <c r="BK304" s="142">
        <f>SUM(BK305:BK319)</f>
        <v>0</v>
      </c>
    </row>
    <row r="305" spans="1:65" s="2" customFormat="1" ht="24.2" customHeight="1">
      <c r="A305" s="33"/>
      <c r="B305" s="145"/>
      <c r="C305" s="169" t="s">
        <v>502</v>
      </c>
      <c r="D305" s="169" t="s">
        <v>171</v>
      </c>
      <c r="E305" s="170" t="s">
        <v>503</v>
      </c>
      <c r="F305" s="171" t="s">
        <v>504</v>
      </c>
      <c r="G305" s="172" t="s">
        <v>281</v>
      </c>
      <c r="H305" s="173">
        <v>1</v>
      </c>
      <c r="I305" s="174"/>
      <c r="J305" s="175">
        <f t="shared" ref="J305:J319" si="10">ROUND(I305*H305,2)</f>
        <v>0</v>
      </c>
      <c r="K305" s="176"/>
      <c r="L305" s="177"/>
      <c r="M305" s="178" t="s">
        <v>1</v>
      </c>
      <c r="N305" s="179" t="s">
        <v>41</v>
      </c>
      <c r="O305" s="60"/>
      <c r="P305" s="156">
        <f t="shared" ref="P305:P319" si="11">O305*H305</f>
        <v>0</v>
      </c>
      <c r="Q305" s="156">
        <v>2.5499999999999998E-2</v>
      </c>
      <c r="R305" s="156">
        <f t="shared" ref="R305:R319" si="12">Q305*H305</f>
        <v>2.5499999999999998E-2</v>
      </c>
      <c r="S305" s="156">
        <v>0</v>
      </c>
      <c r="T305" s="157">
        <f t="shared" ref="T305:T319" si="13"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58" t="s">
        <v>299</v>
      </c>
      <c r="AT305" s="158" t="s">
        <v>171</v>
      </c>
      <c r="AU305" s="158" t="s">
        <v>137</v>
      </c>
      <c r="AY305" s="18" t="s">
        <v>129</v>
      </c>
      <c r="BE305" s="159">
        <f t="shared" ref="BE305:BE319" si="14">IF(N305="základná",J305,0)</f>
        <v>0</v>
      </c>
      <c r="BF305" s="159">
        <f t="shared" ref="BF305:BF319" si="15">IF(N305="znížená",J305,0)</f>
        <v>0</v>
      </c>
      <c r="BG305" s="159">
        <f t="shared" ref="BG305:BG319" si="16">IF(N305="zákl. prenesená",J305,0)</f>
        <v>0</v>
      </c>
      <c r="BH305" s="159">
        <f t="shared" ref="BH305:BH319" si="17">IF(N305="zníž. prenesená",J305,0)</f>
        <v>0</v>
      </c>
      <c r="BI305" s="159">
        <f t="shared" ref="BI305:BI319" si="18">IF(N305="nulová",J305,0)</f>
        <v>0</v>
      </c>
      <c r="BJ305" s="18" t="s">
        <v>137</v>
      </c>
      <c r="BK305" s="159">
        <f t="shared" ref="BK305:BK319" si="19">ROUND(I305*H305,2)</f>
        <v>0</v>
      </c>
      <c r="BL305" s="18" t="s">
        <v>207</v>
      </c>
      <c r="BM305" s="158" t="s">
        <v>505</v>
      </c>
    </row>
    <row r="306" spans="1:65" s="2" customFormat="1" ht="24.2" customHeight="1">
      <c r="A306" s="33"/>
      <c r="B306" s="145"/>
      <c r="C306" s="169" t="s">
        <v>506</v>
      </c>
      <c r="D306" s="169" t="s">
        <v>171</v>
      </c>
      <c r="E306" s="170" t="s">
        <v>507</v>
      </c>
      <c r="F306" s="171" t="s">
        <v>508</v>
      </c>
      <c r="G306" s="172" t="s">
        <v>281</v>
      </c>
      <c r="H306" s="173">
        <v>1</v>
      </c>
      <c r="I306" s="174"/>
      <c r="J306" s="175">
        <f t="shared" si="10"/>
        <v>0</v>
      </c>
      <c r="K306" s="176"/>
      <c r="L306" s="177"/>
      <c r="M306" s="178" t="s">
        <v>1</v>
      </c>
      <c r="N306" s="179" t="s">
        <v>41</v>
      </c>
      <c r="O306" s="60"/>
      <c r="P306" s="156">
        <f t="shared" si="11"/>
        <v>0</v>
      </c>
      <c r="Q306" s="156">
        <v>1.35E-2</v>
      </c>
      <c r="R306" s="156">
        <f t="shared" si="12"/>
        <v>1.35E-2</v>
      </c>
      <c r="S306" s="156">
        <v>0</v>
      </c>
      <c r="T306" s="157">
        <f t="shared" si="13"/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58" t="s">
        <v>299</v>
      </c>
      <c r="AT306" s="158" t="s">
        <v>171</v>
      </c>
      <c r="AU306" s="158" t="s">
        <v>137</v>
      </c>
      <c r="AY306" s="18" t="s">
        <v>129</v>
      </c>
      <c r="BE306" s="159">
        <f t="shared" si="14"/>
        <v>0</v>
      </c>
      <c r="BF306" s="159">
        <f t="shared" si="15"/>
        <v>0</v>
      </c>
      <c r="BG306" s="159">
        <f t="shared" si="16"/>
        <v>0</v>
      </c>
      <c r="BH306" s="159">
        <f t="shared" si="17"/>
        <v>0</v>
      </c>
      <c r="BI306" s="159">
        <f t="shared" si="18"/>
        <v>0</v>
      </c>
      <c r="BJ306" s="18" t="s">
        <v>137</v>
      </c>
      <c r="BK306" s="159">
        <f t="shared" si="19"/>
        <v>0</v>
      </c>
      <c r="BL306" s="18" t="s">
        <v>207</v>
      </c>
      <c r="BM306" s="158" t="s">
        <v>509</v>
      </c>
    </row>
    <row r="307" spans="1:65" s="2" customFormat="1" ht="24.2" customHeight="1">
      <c r="A307" s="33"/>
      <c r="B307" s="145"/>
      <c r="C307" s="169" t="s">
        <v>510</v>
      </c>
      <c r="D307" s="169" t="s">
        <v>171</v>
      </c>
      <c r="E307" s="170" t="s">
        <v>511</v>
      </c>
      <c r="F307" s="171" t="s">
        <v>512</v>
      </c>
      <c r="G307" s="172" t="s">
        <v>281</v>
      </c>
      <c r="H307" s="173">
        <v>1</v>
      </c>
      <c r="I307" s="174"/>
      <c r="J307" s="175">
        <f t="shared" si="10"/>
        <v>0</v>
      </c>
      <c r="K307" s="176"/>
      <c r="L307" s="177"/>
      <c r="M307" s="178" t="s">
        <v>1</v>
      </c>
      <c r="N307" s="179" t="s">
        <v>41</v>
      </c>
      <c r="O307" s="60"/>
      <c r="P307" s="156">
        <f t="shared" si="11"/>
        <v>0</v>
      </c>
      <c r="Q307" s="156">
        <v>5.3999999999999999E-2</v>
      </c>
      <c r="R307" s="156">
        <f t="shared" si="12"/>
        <v>5.3999999999999999E-2</v>
      </c>
      <c r="S307" s="156">
        <v>0</v>
      </c>
      <c r="T307" s="157">
        <f t="shared" si="13"/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58" t="s">
        <v>299</v>
      </c>
      <c r="AT307" s="158" t="s">
        <v>171</v>
      </c>
      <c r="AU307" s="158" t="s">
        <v>137</v>
      </c>
      <c r="AY307" s="18" t="s">
        <v>129</v>
      </c>
      <c r="BE307" s="159">
        <f t="shared" si="14"/>
        <v>0</v>
      </c>
      <c r="BF307" s="159">
        <f t="shared" si="15"/>
        <v>0</v>
      </c>
      <c r="BG307" s="159">
        <f t="shared" si="16"/>
        <v>0</v>
      </c>
      <c r="BH307" s="159">
        <f t="shared" si="17"/>
        <v>0</v>
      </c>
      <c r="BI307" s="159">
        <f t="shared" si="18"/>
        <v>0</v>
      </c>
      <c r="BJ307" s="18" t="s">
        <v>137</v>
      </c>
      <c r="BK307" s="159">
        <f t="shared" si="19"/>
        <v>0</v>
      </c>
      <c r="BL307" s="18" t="s">
        <v>207</v>
      </c>
      <c r="BM307" s="158" t="s">
        <v>513</v>
      </c>
    </row>
    <row r="308" spans="1:65" s="2" customFormat="1" ht="24.2" customHeight="1">
      <c r="A308" s="33"/>
      <c r="B308" s="145"/>
      <c r="C308" s="169" t="s">
        <v>514</v>
      </c>
      <c r="D308" s="169" t="s">
        <v>171</v>
      </c>
      <c r="E308" s="170" t="s">
        <v>515</v>
      </c>
      <c r="F308" s="171" t="s">
        <v>516</v>
      </c>
      <c r="G308" s="172" t="s">
        <v>281</v>
      </c>
      <c r="H308" s="173">
        <v>1</v>
      </c>
      <c r="I308" s="174"/>
      <c r="J308" s="175">
        <f t="shared" si="10"/>
        <v>0</v>
      </c>
      <c r="K308" s="176"/>
      <c r="L308" s="177"/>
      <c r="M308" s="178" t="s">
        <v>1</v>
      </c>
      <c r="N308" s="179" t="s">
        <v>41</v>
      </c>
      <c r="O308" s="60"/>
      <c r="P308" s="156">
        <f t="shared" si="11"/>
        <v>0</v>
      </c>
      <c r="Q308" s="156">
        <v>3.1700000000000001E-3</v>
      </c>
      <c r="R308" s="156">
        <f t="shared" si="12"/>
        <v>3.1700000000000001E-3</v>
      </c>
      <c r="S308" s="156">
        <v>0</v>
      </c>
      <c r="T308" s="157">
        <f t="shared" si="13"/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58" t="s">
        <v>299</v>
      </c>
      <c r="AT308" s="158" t="s">
        <v>171</v>
      </c>
      <c r="AU308" s="158" t="s">
        <v>137</v>
      </c>
      <c r="AY308" s="18" t="s">
        <v>129</v>
      </c>
      <c r="BE308" s="159">
        <f t="shared" si="14"/>
        <v>0</v>
      </c>
      <c r="BF308" s="159">
        <f t="shared" si="15"/>
        <v>0</v>
      </c>
      <c r="BG308" s="159">
        <f t="shared" si="16"/>
        <v>0</v>
      </c>
      <c r="BH308" s="159">
        <f t="shared" si="17"/>
        <v>0</v>
      </c>
      <c r="BI308" s="159">
        <f t="shared" si="18"/>
        <v>0</v>
      </c>
      <c r="BJ308" s="18" t="s">
        <v>137</v>
      </c>
      <c r="BK308" s="159">
        <f t="shared" si="19"/>
        <v>0</v>
      </c>
      <c r="BL308" s="18" t="s">
        <v>207</v>
      </c>
      <c r="BM308" s="158" t="s">
        <v>517</v>
      </c>
    </row>
    <row r="309" spans="1:65" s="2" customFormat="1" ht="16.5" customHeight="1">
      <c r="A309" s="33"/>
      <c r="B309" s="145"/>
      <c r="C309" s="169" t="s">
        <v>518</v>
      </c>
      <c r="D309" s="169" t="s">
        <v>171</v>
      </c>
      <c r="E309" s="170" t="s">
        <v>519</v>
      </c>
      <c r="F309" s="171" t="s">
        <v>520</v>
      </c>
      <c r="G309" s="172" t="s">
        <v>281</v>
      </c>
      <c r="H309" s="173">
        <v>1</v>
      </c>
      <c r="I309" s="174"/>
      <c r="J309" s="175">
        <f t="shared" si="10"/>
        <v>0</v>
      </c>
      <c r="K309" s="176"/>
      <c r="L309" s="177"/>
      <c r="M309" s="178" t="s">
        <v>1</v>
      </c>
      <c r="N309" s="179" t="s">
        <v>41</v>
      </c>
      <c r="O309" s="60"/>
      <c r="P309" s="156">
        <f t="shared" si="11"/>
        <v>0</v>
      </c>
      <c r="Q309" s="156">
        <v>7.9000000000000001E-2</v>
      </c>
      <c r="R309" s="156">
        <f t="shared" si="12"/>
        <v>7.9000000000000001E-2</v>
      </c>
      <c r="S309" s="156">
        <v>0</v>
      </c>
      <c r="T309" s="157">
        <f t="shared" si="13"/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58" t="s">
        <v>299</v>
      </c>
      <c r="AT309" s="158" t="s">
        <v>171</v>
      </c>
      <c r="AU309" s="158" t="s">
        <v>137</v>
      </c>
      <c r="AY309" s="18" t="s">
        <v>129</v>
      </c>
      <c r="BE309" s="159">
        <f t="shared" si="14"/>
        <v>0</v>
      </c>
      <c r="BF309" s="159">
        <f t="shared" si="15"/>
        <v>0</v>
      </c>
      <c r="BG309" s="159">
        <f t="shared" si="16"/>
        <v>0</v>
      </c>
      <c r="BH309" s="159">
        <f t="shared" si="17"/>
        <v>0</v>
      </c>
      <c r="BI309" s="159">
        <f t="shared" si="18"/>
        <v>0</v>
      </c>
      <c r="BJ309" s="18" t="s">
        <v>137</v>
      </c>
      <c r="BK309" s="159">
        <f t="shared" si="19"/>
        <v>0</v>
      </c>
      <c r="BL309" s="18" t="s">
        <v>207</v>
      </c>
      <c r="BM309" s="158" t="s">
        <v>521</v>
      </c>
    </row>
    <row r="310" spans="1:65" s="2" customFormat="1" ht="24.2" customHeight="1">
      <c r="A310" s="33"/>
      <c r="B310" s="145"/>
      <c r="C310" s="169" t="s">
        <v>522</v>
      </c>
      <c r="D310" s="169" t="s">
        <v>171</v>
      </c>
      <c r="E310" s="170" t="s">
        <v>523</v>
      </c>
      <c r="F310" s="171" t="s">
        <v>524</v>
      </c>
      <c r="G310" s="172" t="s">
        <v>281</v>
      </c>
      <c r="H310" s="173">
        <v>1</v>
      </c>
      <c r="I310" s="174"/>
      <c r="J310" s="175">
        <f t="shared" si="10"/>
        <v>0</v>
      </c>
      <c r="K310" s="176"/>
      <c r="L310" s="177"/>
      <c r="M310" s="178" t="s">
        <v>1</v>
      </c>
      <c r="N310" s="179" t="s">
        <v>41</v>
      </c>
      <c r="O310" s="60"/>
      <c r="P310" s="156">
        <f t="shared" si="11"/>
        <v>0</v>
      </c>
      <c r="Q310" s="156">
        <v>6.7000000000000002E-4</v>
      </c>
      <c r="R310" s="156">
        <f t="shared" si="12"/>
        <v>6.7000000000000002E-4</v>
      </c>
      <c r="S310" s="156">
        <v>0</v>
      </c>
      <c r="T310" s="157">
        <f t="shared" si="13"/>
        <v>0</v>
      </c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R310" s="158" t="s">
        <v>299</v>
      </c>
      <c r="AT310" s="158" t="s">
        <v>171</v>
      </c>
      <c r="AU310" s="158" t="s">
        <v>137</v>
      </c>
      <c r="AY310" s="18" t="s">
        <v>129</v>
      </c>
      <c r="BE310" s="159">
        <f t="shared" si="14"/>
        <v>0</v>
      </c>
      <c r="BF310" s="159">
        <f t="shared" si="15"/>
        <v>0</v>
      </c>
      <c r="BG310" s="159">
        <f t="shared" si="16"/>
        <v>0</v>
      </c>
      <c r="BH310" s="159">
        <f t="shared" si="17"/>
        <v>0</v>
      </c>
      <c r="BI310" s="159">
        <f t="shared" si="18"/>
        <v>0</v>
      </c>
      <c r="BJ310" s="18" t="s">
        <v>137</v>
      </c>
      <c r="BK310" s="159">
        <f t="shared" si="19"/>
        <v>0</v>
      </c>
      <c r="BL310" s="18" t="s">
        <v>207</v>
      </c>
      <c r="BM310" s="158" t="s">
        <v>525</v>
      </c>
    </row>
    <row r="311" spans="1:65" s="2" customFormat="1" ht="24.2" customHeight="1">
      <c r="A311" s="33"/>
      <c r="B311" s="145"/>
      <c r="C311" s="169" t="s">
        <v>526</v>
      </c>
      <c r="D311" s="169" t="s">
        <v>171</v>
      </c>
      <c r="E311" s="170" t="s">
        <v>527</v>
      </c>
      <c r="F311" s="171" t="s">
        <v>528</v>
      </c>
      <c r="G311" s="172" t="s">
        <v>281</v>
      </c>
      <c r="H311" s="173">
        <v>5</v>
      </c>
      <c r="I311" s="174"/>
      <c r="J311" s="175">
        <f t="shared" si="10"/>
        <v>0</v>
      </c>
      <c r="K311" s="176"/>
      <c r="L311" s="177"/>
      <c r="M311" s="178" t="s">
        <v>1</v>
      </c>
      <c r="N311" s="179" t="s">
        <v>41</v>
      </c>
      <c r="O311" s="60"/>
      <c r="P311" s="156">
        <f t="shared" si="11"/>
        <v>0</v>
      </c>
      <c r="Q311" s="156">
        <v>2.7E-4</v>
      </c>
      <c r="R311" s="156">
        <f t="shared" si="12"/>
        <v>1.3500000000000001E-3</v>
      </c>
      <c r="S311" s="156">
        <v>0</v>
      </c>
      <c r="T311" s="157">
        <f t="shared" si="13"/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58" t="s">
        <v>299</v>
      </c>
      <c r="AT311" s="158" t="s">
        <v>171</v>
      </c>
      <c r="AU311" s="158" t="s">
        <v>137</v>
      </c>
      <c r="AY311" s="18" t="s">
        <v>129</v>
      </c>
      <c r="BE311" s="159">
        <f t="shared" si="14"/>
        <v>0</v>
      </c>
      <c r="BF311" s="159">
        <f t="shared" si="15"/>
        <v>0</v>
      </c>
      <c r="BG311" s="159">
        <f t="shared" si="16"/>
        <v>0</v>
      </c>
      <c r="BH311" s="159">
        <f t="shared" si="17"/>
        <v>0</v>
      </c>
      <c r="BI311" s="159">
        <f t="shared" si="18"/>
        <v>0</v>
      </c>
      <c r="BJ311" s="18" t="s">
        <v>137</v>
      </c>
      <c r="BK311" s="159">
        <f t="shared" si="19"/>
        <v>0</v>
      </c>
      <c r="BL311" s="18" t="s">
        <v>207</v>
      </c>
      <c r="BM311" s="158" t="s">
        <v>529</v>
      </c>
    </row>
    <row r="312" spans="1:65" s="2" customFormat="1" ht="24.2" customHeight="1">
      <c r="A312" s="33"/>
      <c r="B312" s="145"/>
      <c r="C312" s="169" t="s">
        <v>530</v>
      </c>
      <c r="D312" s="169" t="s">
        <v>171</v>
      </c>
      <c r="E312" s="170" t="s">
        <v>531</v>
      </c>
      <c r="F312" s="171" t="s">
        <v>532</v>
      </c>
      <c r="G312" s="172" t="s">
        <v>281</v>
      </c>
      <c r="H312" s="173">
        <v>1</v>
      </c>
      <c r="I312" s="174"/>
      <c r="J312" s="175">
        <f t="shared" si="10"/>
        <v>0</v>
      </c>
      <c r="K312" s="176"/>
      <c r="L312" s="177"/>
      <c r="M312" s="178" t="s">
        <v>1</v>
      </c>
      <c r="N312" s="179" t="s">
        <v>41</v>
      </c>
      <c r="O312" s="60"/>
      <c r="P312" s="156">
        <f t="shared" si="11"/>
        <v>0</v>
      </c>
      <c r="Q312" s="156">
        <v>2E-3</v>
      </c>
      <c r="R312" s="156">
        <f t="shared" si="12"/>
        <v>2E-3</v>
      </c>
      <c r="S312" s="156">
        <v>0</v>
      </c>
      <c r="T312" s="157">
        <f t="shared" si="13"/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58" t="s">
        <v>299</v>
      </c>
      <c r="AT312" s="158" t="s">
        <v>171</v>
      </c>
      <c r="AU312" s="158" t="s">
        <v>137</v>
      </c>
      <c r="AY312" s="18" t="s">
        <v>129</v>
      </c>
      <c r="BE312" s="159">
        <f t="shared" si="14"/>
        <v>0</v>
      </c>
      <c r="BF312" s="159">
        <f t="shared" si="15"/>
        <v>0</v>
      </c>
      <c r="BG312" s="159">
        <f t="shared" si="16"/>
        <v>0</v>
      </c>
      <c r="BH312" s="159">
        <f t="shared" si="17"/>
        <v>0</v>
      </c>
      <c r="BI312" s="159">
        <f t="shared" si="18"/>
        <v>0</v>
      </c>
      <c r="BJ312" s="18" t="s">
        <v>137</v>
      </c>
      <c r="BK312" s="159">
        <f t="shared" si="19"/>
        <v>0</v>
      </c>
      <c r="BL312" s="18" t="s">
        <v>207</v>
      </c>
      <c r="BM312" s="158" t="s">
        <v>533</v>
      </c>
    </row>
    <row r="313" spans="1:65" s="2" customFormat="1" ht="24.2" customHeight="1">
      <c r="A313" s="33"/>
      <c r="B313" s="145"/>
      <c r="C313" s="169" t="s">
        <v>534</v>
      </c>
      <c r="D313" s="169" t="s">
        <v>171</v>
      </c>
      <c r="E313" s="170" t="s">
        <v>535</v>
      </c>
      <c r="F313" s="171" t="s">
        <v>536</v>
      </c>
      <c r="G313" s="172" t="s">
        <v>281</v>
      </c>
      <c r="H313" s="173">
        <v>1</v>
      </c>
      <c r="I313" s="174"/>
      <c r="J313" s="175">
        <f t="shared" si="10"/>
        <v>0</v>
      </c>
      <c r="K313" s="176"/>
      <c r="L313" s="177"/>
      <c r="M313" s="178" t="s">
        <v>1</v>
      </c>
      <c r="N313" s="179" t="s">
        <v>41</v>
      </c>
      <c r="O313" s="60"/>
      <c r="P313" s="156">
        <f t="shared" si="11"/>
        <v>0</v>
      </c>
      <c r="Q313" s="156">
        <v>2E-3</v>
      </c>
      <c r="R313" s="156">
        <f t="shared" si="12"/>
        <v>2E-3</v>
      </c>
      <c r="S313" s="156">
        <v>0</v>
      </c>
      <c r="T313" s="157">
        <f t="shared" si="13"/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58" t="s">
        <v>299</v>
      </c>
      <c r="AT313" s="158" t="s">
        <v>171</v>
      </c>
      <c r="AU313" s="158" t="s">
        <v>137</v>
      </c>
      <c r="AY313" s="18" t="s">
        <v>129</v>
      </c>
      <c r="BE313" s="159">
        <f t="shared" si="14"/>
        <v>0</v>
      </c>
      <c r="BF313" s="159">
        <f t="shared" si="15"/>
        <v>0</v>
      </c>
      <c r="BG313" s="159">
        <f t="shared" si="16"/>
        <v>0</v>
      </c>
      <c r="BH313" s="159">
        <f t="shared" si="17"/>
        <v>0</v>
      </c>
      <c r="BI313" s="159">
        <f t="shared" si="18"/>
        <v>0</v>
      </c>
      <c r="BJ313" s="18" t="s">
        <v>137</v>
      </c>
      <c r="BK313" s="159">
        <f t="shared" si="19"/>
        <v>0</v>
      </c>
      <c r="BL313" s="18" t="s">
        <v>207</v>
      </c>
      <c r="BM313" s="158" t="s">
        <v>537</v>
      </c>
    </row>
    <row r="314" spans="1:65" s="2" customFormat="1" ht="24.2" customHeight="1">
      <c r="A314" s="33"/>
      <c r="B314" s="145"/>
      <c r="C314" s="169" t="s">
        <v>538</v>
      </c>
      <c r="D314" s="169" t="s">
        <v>171</v>
      </c>
      <c r="E314" s="170" t="s">
        <v>539</v>
      </c>
      <c r="F314" s="171" t="s">
        <v>540</v>
      </c>
      <c r="G314" s="172" t="s">
        <v>281</v>
      </c>
      <c r="H314" s="173">
        <v>1</v>
      </c>
      <c r="I314" s="174"/>
      <c r="J314" s="175">
        <f t="shared" si="10"/>
        <v>0</v>
      </c>
      <c r="K314" s="176"/>
      <c r="L314" s="177"/>
      <c r="M314" s="178" t="s">
        <v>1</v>
      </c>
      <c r="N314" s="179" t="s">
        <v>41</v>
      </c>
      <c r="O314" s="60"/>
      <c r="P314" s="156">
        <f t="shared" si="11"/>
        <v>0</v>
      </c>
      <c r="Q314" s="156">
        <v>1.4400000000000001E-3</v>
      </c>
      <c r="R314" s="156">
        <f t="shared" si="12"/>
        <v>1.4400000000000001E-3</v>
      </c>
      <c r="S314" s="156">
        <v>0</v>
      </c>
      <c r="T314" s="157">
        <f t="shared" si="13"/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58" t="s">
        <v>299</v>
      </c>
      <c r="AT314" s="158" t="s">
        <v>171</v>
      </c>
      <c r="AU314" s="158" t="s">
        <v>137</v>
      </c>
      <c r="AY314" s="18" t="s">
        <v>129</v>
      </c>
      <c r="BE314" s="159">
        <f t="shared" si="14"/>
        <v>0</v>
      </c>
      <c r="BF314" s="159">
        <f t="shared" si="15"/>
        <v>0</v>
      </c>
      <c r="BG314" s="159">
        <f t="shared" si="16"/>
        <v>0</v>
      </c>
      <c r="BH314" s="159">
        <f t="shared" si="17"/>
        <v>0</v>
      </c>
      <c r="BI314" s="159">
        <f t="shared" si="18"/>
        <v>0</v>
      </c>
      <c r="BJ314" s="18" t="s">
        <v>137</v>
      </c>
      <c r="BK314" s="159">
        <f t="shared" si="19"/>
        <v>0</v>
      </c>
      <c r="BL314" s="18" t="s">
        <v>207</v>
      </c>
      <c r="BM314" s="158" t="s">
        <v>541</v>
      </c>
    </row>
    <row r="315" spans="1:65" s="2" customFormat="1" ht="24.2" customHeight="1">
      <c r="A315" s="33"/>
      <c r="B315" s="145"/>
      <c r="C315" s="169" t="s">
        <v>542</v>
      </c>
      <c r="D315" s="169" t="s">
        <v>171</v>
      </c>
      <c r="E315" s="170" t="s">
        <v>543</v>
      </c>
      <c r="F315" s="171" t="s">
        <v>544</v>
      </c>
      <c r="G315" s="172" t="s">
        <v>281</v>
      </c>
      <c r="H315" s="173">
        <v>1</v>
      </c>
      <c r="I315" s="174"/>
      <c r="J315" s="175">
        <f t="shared" si="10"/>
        <v>0</v>
      </c>
      <c r="K315" s="176"/>
      <c r="L315" s="177"/>
      <c r="M315" s="178" t="s">
        <v>1</v>
      </c>
      <c r="N315" s="179" t="s">
        <v>41</v>
      </c>
      <c r="O315" s="60"/>
      <c r="P315" s="156">
        <f t="shared" si="11"/>
        <v>0</v>
      </c>
      <c r="Q315" s="156">
        <v>1.6E-2</v>
      </c>
      <c r="R315" s="156">
        <f t="shared" si="12"/>
        <v>1.6E-2</v>
      </c>
      <c r="S315" s="156">
        <v>0</v>
      </c>
      <c r="T315" s="157">
        <f t="shared" si="13"/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58" t="s">
        <v>299</v>
      </c>
      <c r="AT315" s="158" t="s">
        <v>171</v>
      </c>
      <c r="AU315" s="158" t="s">
        <v>137</v>
      </c>
      <c r="AY315" s="18" t="s">
        <v>129</v>
      </c>
      <c r="BE315" s="159">
        <f t="shared" si="14"/>
        <v>0</v>
      </c>
      <c r="BF315" s="159">
        <f t="shared" si="15"/>
        <v>0</v>
      </c>
      <c r="BG315" s="159">
        <f t="shared" si="16"/>
        <v>0</v>
      </c>
      <c r="BH315" s="159">
        <f t="shared" si="17"/>
        <v>0</v>
      </c>
      <c r="BI315" s="159">
        <f t="shared" si="18"/>
        <v>0</v>
      </c>
      <c r="BJ315" s="18" t="s">
        <v>137</v>
      </c>
      <c r="BK315" s="159">
        <f t="shared" si="19"/>
        <v>0</v>
      </c>
      <c r="BL315" s="18" t="s">
        <v>207</v>
      </c>
      <c r="BM315" s="158" t="s">
        <v>545</v>
      </c>
    </row>
    <row r="316" spans="1:65" s="2" customFormat="1" ht="24.2" customHeight="1">
      <c r="A316" s="33"/>
      <c r="B316" s="145"/>
      <c r="C316" s="169" t="s">
        <v>546</v>
      </c>
      <c r="D316" s="169" t="s">
        <v>171</v>
      </c>
      <c r="E316" s="170" t="s">
        <v>547</v>
      </c>
      <c r="F316" s="171" t="s">
        <v>548</v>
      </c>
      <c r="G316" s="172" t="s">
        <v>281</v>
      </c>
      <c r="H316" s="173">
        <v>1</v>
      </c>
      <c r="I316" s="174"/>
      <c r="J316" s="175">
        <f t="shared" si="10"/>
        <v>0</v>
      </c>
      <c r="K316" s="176"/>
      <c r="L316" s="177"/>
      <c r="M316" s="178" t="s">
        <v>1</v>
      </c>
      <c r="N316" s="179" t="s">
        <v>41</v>
      </c>
      <c r="O316" s="60"/>
      <c r="P316" s="156">
        <f t="shared" si="11"/>
        <v>0</v>
      </c>
      <c r="Q316" s="156">
        <v>1.7999999999999999E-2</v>
      </c>
      <c r="R316" s="156">
        <f t="shared" si="12"/>
        <v>1.7999999999999999E-2</v>
      </c>
      <c r="S316" s="156">
        <v>0</v>
      </c>
      <c r="T316" s="157">
        <f t="shared" si="13"/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58" t="s">
        <v>299</v>
      </c>
      <c r="AT316" s="158" t="s">
        <v>171</v>
      </c>
      <c r="AU316" s="158" t="s">
        <v>137</v>
      </c>
      <c r="AY316" s="18" t="s">
        <v>129</v>
      </c>
      <c r="BE316" s="159">
        <f t="shared" si="14"/>
        <v>0</v>
      </c>
      <c r="BF316" s="159">
        <f t="shared" si="15"/>
        <v>0</v>
      </c>
      <c r="BG316" s="159">
        <f t="shared" si="16"/>
        <v>0</v>
      </c>
      <c r="BH316" s="159">
        <f t="shared" si="17"/>
        <v>0</v>
      </c>
      <c r="BI316" s="159">
        <f t="shared" si="18"/>
        <v>0</v>
      </c>
      <c r="BJ316" s="18" t="s">
        <v>137</v>
      </c>
      <c r="BK316" s="159">
        <f t="shared" si="19"/>
        <v>0</v>
      </c>
      <c r="BL316" s="18" t="s">
        <v>207</v>
      </c>
      <c r="BM316" s="158" t="s">
        <v>549</v>
      </c>
    </row>
    <row r="317" spans="1:65" s="2" customFormat="1" ht="16.5" customHeight="1">
      <c r="A317" s="33"/>
      <c r="B317" s="145"/>
      <c r="C317" s="146" t="s">
        <v>550</v>
      </c>
      <c r="D317" s="146" t="s">
        <v>132</v>
      </c>
      <c r="E317" s="147" t="s">
        <v>551</v>
      </c>
      <c r="F317" s="148" t="s">
        <v>552</v>
      </c>
      <c r="G317" s="149" t="s">
        <v>494</v>
      </c>
      <c r="H317" s="150">
        <v>22</v>
      </c>
      <c r="I317" s="151"/>
      <c r="J317" s="152">
        <f t="shared" si="10"/>
        <v>0</v>
      </c>
      <c r="K317" s="153"/>
      <c r="L317" s="34"/>
      <c r="M317" s="154" t="s">
        <v>1</v>
      </c>
      <c r="N317" s="155" t="s">
        <v>41</v>
      </c>
      <c r="O317" s="60"/>
      <c r="P317" s="156">
        <f t="shared" si="11"/>
        <v>0</v>
      </c>
      <c r="Q317" s="156">
        <v>0</v>
      </c>
      <c r="R317" s="156">
        <f t="shared" si="12"/>
        <v>0</v>
      </c>
      <c r="S317" s="156">
        <v>0</v>
      </c>
      <c r="T317" s="157">
        <f t="shared" si="13"/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58" t="s">
        <v>207</v>
      </c>
      <c r="AT317" s="158" t="s">
        <v>132</v>
      </c>
      <c r="AU317" s="158" t="s">
        <v>137</v>
      </c>
      <c r="AY317" s="18" t="s">
        <v>129</v>
      </c>
      <c r="BE317" s="159">
        <f t="shared" si="14"/>
        <v>0</v>
      </c>
      <c r="BF317" s="159">
        <f t="shared" si="15"/>
        <v>0</v>
      </c>
      <c r="BG317" s="159">
        <f t="shared" si="16"/>
        <v>0</v>
      </c>
      <c r="BH317" s="159">
        <f t="shared" si="17"/>
        <v>0</v>
      </c>
      <c r="BI317" s="159">
        <f t="shared" si="18"/>
        <v>0</v>
      </c>
      <c r="BJ317" s="18" t="s">
        <v>137</v>
      </c>
      <c r="BK317" s="159">
        <f t="shared" si="19"/>
        <v>0</v>
      </c>
      <c r="BL317" s="18" t="s">
        <v>207</v>
      </c>
      <c r="BM317" s="158" t="s">
        <v>553</v>
      </c>
    </row>
    <row r="318" spans="1:65" s="2" customFormat="1" ht="16.5" customHeight="1">
      <c r="A318" s="33"/>
      <c r="B318" s="145"/>
      <c r="C318" s="146" t="s">
        <v>554</v>
      </c>
      <c r="D318" s="146" t="s">
        <v>132</v>
      </c>
      <c r="E318" s="147" t="s">
        <v>555</v>
      </c>
      <c r="F318" s="148" t="s">
        <v>556</v>
      </c>
      <c r="G318" s="149" t="s">
        <v>557</v>
      </c>
      <c r="H318" s="150">
        <v>1</v>
      </c>
      <c r="I318" s="151"/>
      <c r="J318" s="152">
        <f t="shared" si="10"/>
        <v>0</v>
      </c>
      <c r="K318" s="153"/>
      <c r="L318" s="34"/>
      <c r="M318" s="154" t="s">
        <v>1</v>
      </c>
      <c r="N318" s="155" t="s">
        <v>41</v>
      </c>
      <c r="O318" s="60"/>
      <c r="P318" s="156">
        <f t="shared" si="11"/>
        <v>0</v>
      </c>
      <c r="Q318" s="156">
        <v>0</v>
      </c>
      <c r="R318" s="156">
        <f t="shared" si="12"/>
        <v>0</v>
      </c>
      <c r="S318" s="156">
        <v>0</v>
      </c>
      <c r="T318" s="157">
        <f t="shared" si="13"/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58" t="s">
        <v>207</v>
      </c>
      <c r="AT318" s="158" t="s">
        <v>132</v>
      </c>
      <c r="AU318" s="158" t="s">
        <v>137</v>
      </c>
      <c r="AY318" s="18" t="s">
        <v>129</v>
      </c>
      <c r="BE318" s="159">
        <f t="shared" si="14"/>
        <v>0</v>
      </c>
      <c r="BF318" s="159">
        <f t="shared" si="15"/>
        <v>0</v>
      </c>
      <c r="BG318" s="159">
        <f t="shared" si="16"/>
        <v>0</v>
      </c>
      <c r="BH318" s="159">
        <f t="shared" si="17"/>
        <v>0</v>
      </c>
      <c r="BI318" s="159">
        <f t="shared" si="18"/>
        <v>0</v>
      </c>
      <c r="BJ318" s="18" t="s">
        <v>137</v>
      </c>
      <c r="BK318" s="159">
        <f t="shared" si="19"/>
        <v>0</v>
      </c>
      <c r="BL318" s="18" t="s">
        <v>207</v>
      </c>
      <c r="BM318" s="158" t="s">
        <v>558</v>
      </c>
    </row>
    <row r="319" spans="1:65" s="2" customFormat="1" ht="24.2" customHeight="1">
      <c r="A319" s="33"/>
      <c r="B319" s="145"/>
      <c r="C319" s="146" t="s">
        <v>559</v>
      </c>
      <c r="D319" s="146" t="s">
        <v>132</v>
      </c>
      <c r="E319" s="147" t="s">
        <v>560</v>
      </c>
      <c r="F319" s="148" t="s">
        <v>561</v>
      </c>
      <c r="G319" s="149" t="s">
        <v>453</v>
      </c>
      <c r="H319" s="203"/>
      <c r="I319" s="151"/>
      <c r="J319" s="152">
        <f t="shared" si="10"/>
        <v>0</v>
      </c>
      <c r="K319" s="153"/>
      <c r="L319" s="34"/>
      <c r="M319" s="154" t="s">
        <v>1</v>
      </c>
      <c r="N319" s="155" t="s">
        <v>41</v>
      </c>
      <c r="O319" s="60"/>
      <c r="P319" s="156">
        <f t="shared" si="11"/>
        <v>0</v>
      </c>
      <c r="Q319" s="156">
        <v>0</v>
      </c>
      <c r="R319" s="156">
        <f t="shared" si="12"/>
        <v>0</v>
      </c>
      <c r="S319" s="156">
        <v>0</v>
      </c>
      <c r="T319" s="157">
        <f t="shared" si="13"/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58" t="s">
        <v>207</v>
      </c>
      <c r="AT319" s="158" t="s">
        <v>132</v>
      </c>
      <c r="AU319" s="158" t="s">
        <v>137</v>
      </c>
      <c r="AY319" s="18" t="s">
        <v>129</v>
      </c>
      <c r="BE319" s="159">
        <f t="shared" si="14"/>
        <v>0</v>
      </c>
      <c r="BF319" s="159">
        <f t="shared" si="15"/>
        <v>0</v>
      </c>
      <c r="BG319" s="159">
        <f t="shared" si="16"/>
        <v>0</v>
      </c>
      <c r="BH319" s="159">
        <f t="shared" si="17"/>
        <v>0</v>
      </c>
      <c r="BI319" s="159">
        <f t="shared" si="18"/>
        <v>0</v>
      </c>
      <c r="BJ319" s="18" t="s">
        <v>137</v>
      </c>
      <c r="BK319" s="159">
        <f t="shared" si="19"/>
        <v>0</v>
      </c>
      <c r="BL319" s="18" t="s">
        <v>207</v>
      </c>
      <c r="BM319" s="158" t="s">
        <v>562</v>
      </c>
    </row>
    <row r="320" spans="1:65" s="12" customFormat="1" ht="22.9" customHeight="1">
      <c r="B320" s="132"/>
      <c r="D320" s="133" t="s">
        <v>74</v>
      </c>
      <c r="E320" s="143" t="s">
        <v>563</v>
      </c>
      <c r="F320" s="143" t="s">
        <v>564</v>
      </c>
      <c r="I320" s="135"/>
      <c r="J320" s="144">
        <f>BK320</f>
        <v>0</v>
      </c>
      <c r="L320" s="132"/>
      <c r="M320" s="137"/>
      <c r="N320" s="138"/>
      <c r="O320" s="138"/>
      <c r="P320" s="139">
        <f>SUM(P321:P329)</f>
        <v>0</v>
      </c>
      <c r="Q320" s="138"/>
      <c r="R320" s="139">
        <f>SUM(R321:R329)</f>
        <v>0.13417000000000001</v>
      </c>
      <c r="S320" s="138"/>
      <c r="T320" s="140">
        <f>SUM(T321:T329)</f>
        <v>1.32</v>
      </c>
      <c r="AR320" s="133" t="s">
        <v>137</v>
      </c>
      <c r="AT320" s="141" t="s">
        <v>74</v>
      </c>
      <c r="AU320" s="141" t="s">
        <v>80</v>
      </c>
      <c r="AY320" s="133" t="s">
        <v>129</v>
      </c>
      <c r="BK320" s="142">
        <f>SUM(BK321:BK329)</f>
        <v>0</v>
      </c>
    </row>
    <row r="321" spans="1:65" s="2" customFormat="1" ht="16.5" customHeight="1">
      <c r="A321" s="33"/>
      <c r="B321" s="145"/>
      <c r="C321" s="146" t="s">
        <v>565</v>
      </c>
      <c r="D321" s="146" t="s">
        <v>132</v>
      </c>
      <c r="E321" s="147" t="s">
        <v>566</v>
      </c>
      <c r="F321" s="148" t="s">
        <v>567</v>
      </c>
      <c r="G321" s="149" t="s">
        <v>557</v>
      </c>
      <c r="H321" s="150">
        <v>1</v>
      </c>
      <c r="I321" s="151"/>
      <c r="J321" s="152">
        <f t="shared" ref="J321:J329" si="20">ROUND(I321*H321,2)</f>
        <v>0</v>
      </c>
      <c r="K321" s="153"/>
      <c r="L321" s="34"/>
      <c r="M321" s="154" t="s">
        <v>1</v>
      </c>
      <c r="N321" s="155" t="s">
        <v>41</v>
      </c>
      <c r="O321" s="60"/>
      <c r="P321" s="156">
        <f t="shared" ref="P321:P329" si="21">O321*H321</f>
        <v>0</v>
      </c>
      <c r="Q321" s="156">
        <v>0</v>
      </c>
      <c r="R321" s="156">
        <f t="shared" ref="R321:R329" si="22">Q321*H321</f>
        <v>0</v>
      </c>
      <c r="S321" s="156">
        <v>0</v>
      </c>
      <c r="T321" s="157">
        <f t="shared" ref="T321:T329" si="23"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58" t="s">
        <v>207</v>
      </c>
      <c r="AT321" s="158" t="s">
        <v>132</v>
      </c>
      <c r="AU321" s="158" t="s">
        <v>137</v>
      </c>
      <c r="AY321" s="18" t="s">
        <v>129</v>
      </c>
      <c r="BE321" s="159">
        <f t="shared" ref="BE321:BE329" si="24">IF(N321="základná",J321,0)</f>
        <v>0</v>
      </c>
      <c r="BF321" s="159">
        <f t="shared" ref="BF321:BF329" si="25">IF(N321="znížená",J321,0)</f>
        <v>0</v>
      </c>
      <c r="BG321" s="159">
        <f t="shared" ref="BG321:BG329" si="26">IF(N321="zákl. prenesená",J321,0)</f>
        <v>0</v>
      </c>
      <c r="BH321" s="159">
        <f t="shared" ref="BH321:BH329" si="27">IF(N321="zníž. prenesená",J321,0)</f>
        <v>0</v>
      </c>
      <c r="BI321" s="159">
        <f t="shared" ref="BI321:BI329" si="28">IF(N321="nulová",J321,0)</f>
        <v>0</v>
      </c>
      <c r="BJ321" s="18" t="s">
        <v>137</v>
      </c>
      <c r="BK321" s="159">
        <f t="shared" ref="BK321:BK329" si="29">ROUND(I321*H321,2)</f>
        <v>0</v>
      </c>
      <c r="BL321" s="18" t="s">
        <v>207</v>
      </c>
      <c r="BM321" s="158" t="s">
        <v>568</v>
      </c>
    </row>
    <row r="322" spans="1:65" s="2" customFormat="1" ht="16.5" customHeight="1">
      <c r="A322" s="33"/>
      <c r="B322" s="145"/>
      <c r="C322" s="146" t="s">
        <v>569</v>
      </c>
      <c r="D322" s="146" t="s">
        <v>132</v>
      </c>
      <c r="E322" s="147" t="s">
        <v>570</v>
      </c>
      <c r="F322" s="148" t="s">
        <v>571</v>
      </c>
      <c r="G322" s="149" t="s">
        <v>281</v>
      </c>
      <c r="H322" s="150">
        <v>1</v>
      </c>
      <c r="I322" s="151"/>
      <c r="J322" s="152">
        <f t="shared" si="20"/>
        <v>0</v>
      </c>
      <c r="K322" s="153"/>
      <c r="L322" s="34"/>
      <c r="M322" s="154" t="s">
        <v>1</v>
      </c>
      <c r="N322" s="155" t="s">
        <v>41</v>
      </c>
      <c r="O322" s="60"/>
      <c r="P322" s="156">
        <f t="shared" si="21"/>
        <v>0</v>
      </c>
      <c r="Q322" s="156">
        <v>3.3E-4</v>
      </c>
      <c r="R322" s="156">
        <f t="shared" si="22"/>
        <v>3.3E-4</v>
      </c>
      <c r="S322" s="156">
        <v>1.32</v>
      </c>
      <c r="T322" s="157">
        <f t="shared" si="23"/>
        <v>1.32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58" t="s">
        <v>207</v>
      </c>
      <c r="AT322" s="158" t="s">
        <v>132</v>
      </c>
      <c r="AU322" s="158" t="s">
        <v>137</v>
      </c>
      <c r="AY322" s="18" t="s">
        <v>129</v>
      </c>
      <c r="BE322" s="159">
        <f t="shared" si="24"/>
        <v>0</v>
      </c>
      <c r="BF322" s="159">
        <f t="shared" si="25"/>
        <v>0</v>
      </c>
      <c r="BG322" s="159">
        <f t="shared" si="26"/>
        <v>0</v>
      </c>
      <c r="BH322" s="159">
        <f t="shared" si="27"/>
        <v>0</v>
      </c>
      <c r="BI322" s="159">
        <f t="shared" si="28"/>
        <v>0</v>
      </c>
      <c r="BJ322" s="18" t="s">
        <v>137</v>
      </c>
      <c r="BK322" s="159">
        <f t="shared" si="29"/>
        <v>0</v>
      </c>
      <c r="BL322" s="18" t="s">
        <v>207</v>
      </c>
      <c r="BM322" s="158" t="s">
        <v>572</v>
      </c>
    </row>
    <row r="323" spans="1:65" s="2" customFormat="1" ht="16.5" customHeight="1">
      <c r="A323" s="33"/>
      <c r="B323" s="145"/>
      <c r="C323" s="146" t="s">
        <v>573</v>
      </c>
      <c r="D323" s="146" t="s">
        <v>132</v>
      </c>
      <c r="E323" s="147" t="s">
        <v>574</v>
      </c>
      <c r="F323" s="148" t="s">
        <v>575</v>
      </c>
      <c r="G323" s="149" t="s">
        <v>494</v>
      </c>
      <c r="H323" s="150">
        <v>24</v>
      </c>
      <c r="I323" s="151"/>
      <c r="J323" s="152">
        <f t="shared" si="20"/>
        <v>0</v>
      </c>
      <c r="K323" s="153"/>
      <c r="L323" s="34"/>
      <c r="M323" s="154" t="s">
        <v>1</v>
      </c>
      <c r="N323" s="155" t="s">
        <v>41</v>
      </c>
      <c r="O323" s="60"/>
      <c r="P323" s="156">
        <f t="shared" si="21"/>
        <v>0</v>
      </c>
      <c r="Q323" s="156">
        <v>0</v>
      </c>
      <c r="R323" s="156">
        <f t="shared" si="22"/>
        <v>0</v>
      </c>
      <c r="S323" s="156">
        <v>0</v>
      </c>
      <c r="T323" s="157">
        <f t="shared" si="23"/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58" t="s">
        <v>207</v>
      </c>
      <c r="AT323" s="158" t="s">
        <v>132</v>
      </c>
      <c r="AU323" s="158" t="s">
        <v>137</v>
      </c>
      <c r="AY323" s="18" t="s">
        <v>129</v>
      </c>
      <c r="BE323" s="159">
        <f t="shared" si="24"/>
        <v>0</v>
      </c>
      <c r="BF323" s="159">
        <f t="shared" si="25"/>
        <v>0</v>
      </c>
      <c r="BG323" s="159">
        <f t="shared" si="26"/>
        <v>0</v>
      </c>
      <c r="BH323" s="159">
        <f t="shared" si="27"/>
        <v>0</v>
      </c>
      <c r="BI323" s="159">
        <f t="shared" si="28"/>
        <v>0</v>
      </c>
      <c r="BJ323" s="18" t="s">
        <v>137</v>
      </c>
      <c r="BK323" s="159">
        <f t="shared" si="29"/>
        <v>0</v>
      </c>
      <c r="BL323" s="18" t="s">
        <v>207</v>
      </c>
      <c r="BM323" s="158" t="s">
        <v>576</v>
      </c>
    </row>
    <row r="324" spans="1:65" s="2" customFormat="1" ht="16.5" customHeight="1">
      <c r="A324" s="33"/>
      <c r="B324" s="145"/>
      <c r="C324" s="169" t="s">
        <v>577</v>
      </c>
      <c r="D324" s="169" t="s">
        <v>171</v>
      </c>
      <c r="E324" s="170" t="s">
        <v>578</v>
      </c>
      <c r="F324" s="171" t="s">
        <v>579</v>
      </c>
      <c r="G324" s="172" t="s">
        <v>281</v>
      </c>
      <c r="H324" s="173">
        <v>1</v>
      </c>
      <c r="I324" s="174"/>
      <c r="J324" s="175">
        <f t="shared" si="20"/>
        <v>0</v>
      </c>
      <c r="K324" s="176"/>
      <c r="L324" s="177"/>
      <c r="M324" s="178" t="s">
        <v>1</v>
      </c>
      <c r="N324" s="179" t="s">
        <v>41</v>
      </c>
      <c r="O324" s="60"/>
      <c r="P324" s="156">
        <f t="shared" si="21"/>
        <v>0</v>
      </c>
      <c r="Q324" s="156">
        <v>0.05</v>
      </c>
      <c r="R324" s="156">
        <f t="shared" si="22"/>
        <v>0.05</v>
      </c>
      <c r="S324" s="156">
        <v>0</v>
      </c>
      <c r="T324" s="157">
        <f t="shared" si="23"/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58" t="s">
        <v>299</v>
      </c>
      <c r="AT324" s="158" t="s">
        <v>171</v>
      </c>
      <c r="AU324" s="158" t="s">
        <v>137</v>
      </c>
      <c r="AY324" s="18" t="s">
        <v>129</v>
      </c>
      <c r="BE324" s="159">
        <f t="shared" si="24"/>
        <v>0</v>
      </c>
      <c r="BF324" s="159">
        <f t="shared" si="25"/>
        <v>0</v>
      </c>
      <c r="BG324" s="159">
        <f t="shared" si="26"/>
        <v>0</v>
      </c>
      <c r="BH324" s="159">
        <f t="shared" si="27"/>
        <v>0</v>
      </c>
      <c r="BI324" s="159">
        <f t="shared" si="28"/>
        <v>0</v>
      </c>
      <c r="BJ324" s="18" t="s">
        <v>137</v>
      </c>
      <c r="BK324" s="159">
        <f t="shared" si="29"/>
        <v>0</v>
      </c>
      <c r="BL324" s="18" t="s">
        <v>207</v>
      </c>
      <c r="BM324" s="158" t="s">
        <v>580</v>
      </c>
    </row>
    <row r="325" spans="1:65" s="2" customFormat="1" ht="16.5" customHeight="1">
      <c r="A325" s="33"/>
      <c r="B325" s="145"/>
      <c r="C325" s="169" t="s">
        <v>581</v>
      </c>
      <c r="D325" s="169" t="s">
        <v>171</v>
      </c>
      <c r="E325" s="170" t="s">
        <v>582</v>
      </c>
      <c r="F325" s="171" t="s">
        <v>583</v>
      </c>
      <c r="G325" s="172" t="s">
        <v>281</v>
      </c>
      <c r="H325" s="173">
        <v>1</v>
      </c>
      <c r="I325" s="174"/>
      <c r="J325" s="175">
        <f t="shared" si="20"/>
        <v>0</v>
      </c>
      <c r="K325" s="176"/>
      <c r="L325" s="177"/>
      <c r="M325" s="178" t="s">
        <v>1</v>
      </c>
      <c r="N325" s="179" t="s">
        <v>41</v>
      </c>
      <c r="O325" s="60"/>
      <c r="P325" s="156">
        <f t="shared" si="21"/>
        <v>0</v>
      </c>
      <c r="Q325" s="156">
        <v>0.05</v>
      </c>
      <c r="R325" s="156">
        <f t="shared" si="22"/>
        <v>0.05</v>
      </c>
      <c r="S325" s="156">
        <v>0</v>
      </c>
      <c r="T325" s="157">
        <f t="shared" si="23"/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58" t="s">
        <v>299</v>
      </c>
      <c r="AT325" s="158" t="s">
        <v>171</v>
      </c>
      <c r="AU325" s="158" t="s">
        <v>137</v>
      </c>
      <c r="AY325" s="18" t="s">
        <v>129</v>
      </c>
      <c r="BE325" s="159">
        <f t="shared" si="24"/>
        <v>0</v>
      </c>
      <c r="BF325" s="159">
        <f t="shared" si="25"/>
        <v>0</v>
      </c>
      <c r="BG325" s="159">
        <f t="shared" si="26"/>
        <v>0</v>
      </c>
      <c r="BH325" s="159">
        <f t="shared" si="27"/>
        <v>0</v>
      </c>
      <c r="BI325" s="159">
        <f t="shared" si="28"/>
        <v>0</v>
      </c>
      <c r="BJ325" s="18" t="s">
        <v>137</v>
      </c>
      <c r="BK325" s="159">
        <f t="shared" si="29"/>
        <v>0</v>
      </c>
      <c r="BL325" s="18" t="s">
        <v>207</v>
      </c>
      <c r="BM325" s="158" t="s">
        <v>584</v>
      </c>
    </row>
    <row r="326" spans="1:65" s="2" customFormat="1" ht="16.5" customHeight="1">
      <c r="A326" s="33"/>
      <c r="B326" s="145"/>
      <c r="C326" s="169" t="s">
        <v>585</v>
      </c>
      <c r="D326" s="169" t="s">
        <v>171</v>
      </c>
      <c r="E326" s="170" t="s">
        <v>586</v>
      </c>
      <c r="F326" s="171" t="s">
        <v>587</v>
      </c>
      <c r="G326" s="172" t="s">
        <v>281</v>
      </c>
      <c r="H326" s="173">
        <v>1</v>
      </c>
      <c r="I326" s="174"/>
      <c r="J326" s="175">
        <f t="shared" si="20"/>
        <v>0</v>
      </c>
      <c r="K326" s="176"/>
      <c r="L326" s="177"/>
      <c r="M326" s="178" t="s">
        <v>1</v>
      </c>
      <c r="N326" s="179" t="s">
        <v>41</v>
      </c>
      <c r="O326" s="60"/>
      <c r="P326" s="156">
        <f t="shared" si="21"/>
        <v>0</v>
      </c>
      <c r="Q326" s="156">
        <v>3.3840000000000002E-2</v>
      </c>
      <c r="R326" s="156">
        <f t="shared" si="22"/>
        <v>3.3840000000000002E-2</v>
      </c>
      <c r="S326" s="156">
        <v>0</v>
      </c>
      <c r="T326" s="157">
        <f t="shared" si="23"/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58" t="s">
        <v>299</v>
      </c>
      <c r="AT326" s="158" t="s">
        <v>171</v>
      </c>
      <c r="AU326" s="158" t="s">
        <v>137</v>
      </c>
      <c r="AY326" s="18" t="s">
        <v>129</v>
      </c>
      <c r="BE326" s="159">
        <f t="shared" si="24"/>
        <v>0</v>
      </c>
      <c r="BF326" s="159">
        <f t="shared" si="25"/>
        <v>0</v>
      </c>
      <c r="BG326" s="159">
        <f t="shared" si="26"/>
        <v>0</v>
      </c>
      <c r="BH326" s="159">
        <f t="shared" si="27"/>
        <v>0</v>
      </c>
      <c r="BI326" s="159">
        <f t="shared" si="28"/>
        <v>0</v>
      </c>
      <c r="BJ326" s="18" t="s">
        <v>137</v>
      </c>
      <c r="BK326" s="159">
        <f t="shared" si="29"/>
        <v>0</v>
      </c>
      <c r="BL326" s="18" t="s">
        <v>207</v>
      </c>
      <c r="BM326" s="158" t="s">
        <v>588</v>
      </c>
    </row>
    <row r="327" spans="1:65" s="2" customFormat="1" ht="16.5" customHeight="1">
      <c r="A327" s="33"/>
      <c r="B327" s="145"/>
      <c r="C327" s="169" t="s">
        <v>589</v>
      </c>
      <c r="D327" s="169" t="s">
        <v>171</v>
      </c>
      <c r="E327" s="170" t="s">
        <v>590</v>
      </c>
      <c r="F327" s="171" t="s">
        <v>591</v>
      </c>
      <c r="G327" s="172" t="s">
        <v>410</v>
      </c>
      <c r="H327" s="173">
        <v>1</v>
      </c>
      <c r="I327" s="174"/>
      <c r="J327" s="175">
        <f t="shared" si="20"/>
        <v>0</v>
      </c>
      <c r="K327" s="176"/>
      <c r="L327" s="177"/>
      <c r="M327" s="178" t="s">
        <v>1</v>
      </c>
      <c r="N327" s="179" t="s">
        <v>41</v>
      </c>
      <c r="O327" s="60"/>
      <c r="P327" s="156">
        <f t="shared" si="21"/>
        <v>0</v>
      </c>
      <c r="Q327" s="156">
        <v>0</v>
      </c>
      <c r="R327" s="156">
        <f t="shared" si="22"/>
        <v>0</v>
      </c>
      <c r="S327" s="156">
        <v>0</v>
      </c>
      <c r="T327" s="157">
        <f t="shared" si="23"/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58" t="s">
        <v>299</v>
      </c>
      <c r="AT327" s="158" t="s">
        <v>171</v>
      </c>
      <c r="AU327" s="158" t="s">
        <v>137</v>
      </c>
      <c r="AY327" s="18" t="s">
        <v>129</v>
      </c>
      <c r="BE327" s="159">
        <f t="shared" si="24"/>
        <v>0</v>
      </c>
      <c r="BF327" s="159">
        <f t="shared" si="25"/>
        <v>0</v>
      </c>
      <c r="BG327" s="159">
        <f t="shared" si="26"/>
        <v>0</v>
      </c>
      <c r="BH327" s="159">
        <f t="shared" si="27"/>
        <v>0</v>
      </c>
      <c r="BI327" s="159">
        <f t="shared" si="28"/>
        <v>0</v>
      </c>
      <c r="BJ327" s="18" t="s">
        <v>137</v>
      </c>
      <c r="BK327" s="159">
        <f t="shared" si="29"/>
        <v>0</v>
      </c>
      <c r="BL327" s="18" t="s">
        <v>207</v>
      </c>
      <c r="BM327" s="158" t="s">
        <v>592</v>
      </c>
    </row>
    <row r="328" spans="1:65" s="2" customFormat="1" ht="16.5" customHeight="1">
      <c r="A328" s="33"/>
      <c r="B328" s="145"/>
      <c r="C328" s="169" t="s">
        <v>593</v>
      </c>
      <c r="D328" s="169" t="s">
        <v>171</v>
      </c>
      <c r="E328" s="170" t="s">
        <v>594</v>
      </c>
      <c r="F328" s="171" t="s">
        <v>595</v>
      </c>
      <c r="G328" s="172" t="s">
        <v>205</v>
      </c>
      <c r="H328" s="173">
        <v>16</v>
      </c>
      <c r="I328" s="174"/>
      <c r="J328" s="175">
        <f t="shared" si="20"/>
        <v>0</v>
      </c>
      <c r="K328" s="176"/>
      <c r="L328" s="177"/>
      <c r="M328" s="178" t="s">
        <v>1</v>
      </c>
      <c r="N328" s="179" t="s">
        <v>41</v>
      </c>
      <c r="O328" s="60"/>
      <c r="P328" s="156">
        <f t="shared" si="21"/>
        <v>0</v>
      </c>
      <c r="Q328" s="156">
        <v>0</v>
      </c>
      <c r="R328" s="156">
        <f t="shared" si="22"/>
        <v>0</v>
      </c>
      <c r="S328" s="156">
        <v>0</v>
      </c>
      <c r="T328" s="157">
        <f t="shared" si="23"/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58" t="s">
        <v>299</v>
      </c>
      <c r="AT328" s="158" t="s">
        <v>171</v>
      </c>
      <c r="AU328" s="158" t="s">
        <v>137</v>
      </c>
      <c r="AY328" s="18" t="s">
        <v>129</v>
      </c>
      <c r="BE328" s="159">
        <f t="shared" si="24"/>
        <v>0</v>
      </c>
      <c r="BF328" s="159">
        <f t="shared" si="25"/>
        <v>0</v>
      </c>
      <c r="BG328" s="159">
        <f t="shared" si="26"/>
        <v>0</v>
      </c>
      <c r="BH328" s="159">
        <f t="shared" si="27"/>
        <v>0</v>
      </c>
      <c r="BI328" s="159">
        <f t="shared" si="28"/>
        <v>0</v>
      </c>
      <c r="BJ328" s="18" t="s">
        <v>137</v>
      </c>
      <c r="BK328" s="159">
        <f t="shared" si="29"/>
        <v>0</v>
      </c>
      <c r="BL328" s="18" t="s">
        <v>207</v>
      </c>
      <c r="BM328" s="158" t="s">
        <v>596</v>
      </c>
    </row>
    <row r="329" spans="1:65" s="2" customFormat="1" ht="16.5" customHeight="1">
      <c r="A329" s="33"/>
      <c r="B329" s="145"/>
      <c r="C329" s="146" t="s">
        <v>597</v>
      </c>
      <c r="D329" s="146" t="s">
        <v>132</v>
      </c>
      <c r="E329" s="147" t="s">
        <v>598</v>
      </c>
      <c r="F329" s="148" t="s">
        <v>556</v>
      </c>
      <c r="G329" s="149" t="s">
        <v>557</v>
      </c>
      <c r="H329" s="150">
        <v>1</v>
      </c>
      <c r="I329" s="151"/>
      <c r="J329" s="152">
        <f t="shared" si="20"/>
        <v>0</v>
      </c>
      <c r="K329" s="153"/>
      <c r="L329" s="34"/>
      <c r="M329" s="154" t="s">
        <v>1</v>
      </c>
      <c r="N329" s="155" t="s">
        <v>41</v>
      </c>
      <c r="O329" s="60"/>
      <c r="P329" s="156">
        <f t="shared" si="21"/>
        <v>0</v>
      </c>
      <c r="Q329" s="156">
        <v>0</v>
      </c>
      <c r="R329" s="156">
        <f t="shared" si="22"/>
        <v>0</v>
      </c>
      <c r="S329" s="156">
        <v>0</v>
      </c>
      <c r="T329" s="157">
        <f t="shared" si="23"/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58" t="s">
        <v>207</v>
      </c>
      <c r="AT329" s="158" t="s">
        <v>132</v>
      </c>
      <c r="AU329" s="158" t="s">
        <v>137</v>
      </c>
      <c r="AY329" s="18" t="s">
        <v>129</v>
      </c>
      <c r="BE329" s="159">
        <f t="shared" si="24"/>
        <v>0</v>
      </c>
      <c r="BF329" s="159">
        <f t="shared" si="25"/>
        <v>0</v>
      </c>
      <c r="BG329" s="159">
        <f t="shared" si="26"/>
        <v>0</v>
      </c>
      <c r="BH329" s="159">
        <f t="shared" si="27"/>
        <v>0</v>
      </c>
      <c r="BI329" s="159">
        <f t="shared" si="28"/>
        <v>0</v>
      </c>
      <c r="BJ329" s="18" t="s">
        <v>137</v>
      </c>
      <c r="BK329" s="159">
        <f t="shared" si="29"/>
        <v>0</v>
      </c>
      <c r="BL329" s="18" t="s">
        <v>207</v>
      </c>
      <c r="BM329" s="158" t="s">
        <v>599</v>
      </c>
    </row>
    <row r="330" spans="1:65" s="12" customFormat="1" ht="22.9" customHeight="1">
      <c r="B330" s="132"/>
      <c r="D330" s="133" t="s">
        <v>74</v>
      </c>
      <c r="E330" s="143" t="s">
        <v>600</v>
      </c>
      <c r="F330" s="143" t="s">
        <v>601</v>
      </c>
      <c r="I330" s="135"/>
      <c r="J330" s="144">
        <f>BK330</f>
        <v>0</v>
      </c>
      <c r="L330" s="132"/>
      <c r="M330" s="137"/>
      <c r="N330" s="138"/>
      <c r="O330" s="138"/>
      <c r="P330" s="139">
        <f>SUM(P331:P360)</f>
        <v>0</v>
      </c>
      <c r="Q330" s="138"/>
      <c r="R330" s="139">
        <f>SUM(R331:R360)</f>
        <v>5.5885856</v>
      </c>
      <c r="S330" s="138"/>
      <c r="T330" s="140">
        <f>SUM(T331:T360)</f>
        <v>10.37</v>
      </c>
      <c r="AR330" s="133" t="s">
        <v>137</v>
      </c>
      <c r="AT330" s="141" t="s">
        <v>74</v>
      </c>
      <c r="AU330" s="141" t="s">
        <v>80</v>
      </c>
      <c r="AY330" s="133" t="s">
        <v>129</v>
      </c>
      <c r="BK330" s="142">
        <f>SUM(BK331:BK360)</f>
        <v>0</v>
      </c>
    </row>
    <row r="331" spans="1:65" s="2" customFormat="1" ht="24.2" customHeight="1">
      <c r="A331" s="33"/>
      <c r="B331" s="145"/>
      <c r="C331" s="146" t="s">
        <v>602</v>
      </c>
      <c r="D331" s="146" t="s">
        <v>132</v>
      </c>
      <c r="E331" s="147" t="s">
        <v>603</v>
      </c>
      <c r="F331" s="148" t="s">
        <v>604</v>
      </c>
      <c r="G331" s="149" t="s">
        <v>281</v>
      </c>
      <c r="H331" s="150">
        <v>25</v>
      </c>
      <c r="I331" s="151"/>
      <c r="J331" s="152">
        <f>ROUND(I331*H331,2)</f>
        <v>0</v>
      </c>
      <c r="K331" s="153"/>
      <c r="L331" s="34"/>
      <c r="M331" s="154" t="s">
        <v>1</v>
      </c>
      <c r="N331" s="155" t="s">
        <v>41</v>
      </c>
      <c r="O331" s="60"/>
      <c r="P331" s="156">
        <f>O331*H331</f>
        <v>0</v>
      </c>
      <c r="Q331" s="156">
        <v>2.1000000000000001E-4</v>
      </c>
      <c r="R331" s="156">
        <f>Q331*H331</f>
        <v>5.2500000000000003E-3</v>
      </c>
      <c r="S331" s="156">
        <v>0</v>
      </c>
      <c r="T331" s="157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58" t="s">
        <v>207</v>
      </c>
      <c r="AT331" s="158" t="s">
        <v>132</v>
      </c>
      <c r="AU331" s="158" t="s">
        <v>137</v>
      </c>
      <c r="AY331" s="18" t="s">
        <v>129</v>
      </c>
      <c r="BE331" s="159">
        <f>IF(N331="základná",J331,0)</f>
        <v>0</v>
      </c>
      <c r="BF331" s="159">
        <f>IF(N331="znížená",J331,0)</f>
        <v>0</v>
      </c>
      <c r="BG331" s="159">
        <f>IF(N331="zákl. prenesená",J331,0)</f>
        <v>0</v>
      </c>
      <c r="BH331" s="159">
        <f>IF(N331="zníž. prenesená",J331,0)</f>
        <v>0</v>
      </c>
      <c r="BI331" s="159">
        <f>IF(N331="nulová",J331,0)</f>
        <v>0</v>
      </c>
      <c r="BJ331" s="18" t="s">
        <v>137</v>
      </c>
      <c r="BK331" s="159">
        <f>ROUND(I331*H331,2)</f>
        <v>0</v>
      </c>
      <c r="BL331" s="18" t="s">
        <v>207</v>
      </c>
      <c r="BM331" s="158" t="s">
        <v>605</v>
      </c>
    </row>
    <row r="332" spans="1:65" s="2" customFormat="1" ht="16.5" customHeight="1">
      <c r="A332" s="33"/>
      <c r="B332" s="145"/>
      <c r="C332" s="169" t="s">
        <v>606</v>
      </c>
      <c r="D332" s="169" t="s">
        <v>171</v>
      </c>
      <c r="E332" s="170" t="s">
        <v>607</v>
      </c>
      <c r="F332" s="171" t="s">
        <v>608</v>
      </c>
      <c r="G332" s="172" t="s">
        <v>281</v>
      </c>
      <c r="H332" s="173">
        <v>25</v>
      </c>
      <c r="I332" s="174"/>
      <c r="J332" s="175">
        <f>ROUND(I332*H332,2)</f>
        <v>0</v>
      </c>
      <c r="K332" s="176"/>
      <c r="L332" s="177"/>
      <c r="M332" s="178" t="s">
        <v>1</v>
      </c>
      <c r="N332" s="179" t="s">
        <v>41</v>
      </c>
      <c r="O332" s="60"/>
      <c r="P332" s="156">
        <f>O332*H332</f>
        <v>0</v>
      </c>
      <c r="Q332" s="156">
        <v>1E-3</v>
      </c>
      <c r="R332" s="156">
        <f>Q332*H332</f>
        <v>2.5000000000000001E-2</v>
      </c>
      <c r="S332" s="156">
        <v>0</v>
      </c>
      <c r="T332" s="157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58" t="s">
        <v>299</v>
      </c>
      <c r="AT332" s="158" t="s">
        <v>171</v>
      </c>
      <c r="AU332" s="158" t="s">
        <v>137</v>
      </c>
      <c r="AY332" s="18" t="s">
        <v>129</v>
      </c>
      <c r="BE332" s="159">
        <f>IF(N332="základná",J332,0)</f>
        <v>0</v>
      </c>
      <c r="BF332" s="159">
        <f>IF(N332="znížená",J332,0)</f>
        <v>0</v>
      </c>
      <c r="BG332" s="159">
        <f>IF(N332="zákl. prenesená",J332,0)</f>
        <v>0</v>
      </c>
      <c r="BH332" s="159">
        <f>IF(N332="zníž. prenesená",J332,0)</f>
        <v>0</v>
      </c>
      <c r="BI332" s="159">
        <f>IF(N332="nulová",J332,0)</f>
        <v>0</v>
      </c>
      <c r="BJ332" s="18" t="s">
        <v>137</v>
      </c>
      <c r="BK332" s="159">
        <f>ROUND(I332*H332,2)</f>
        <v>0</v>
      </c>
      <c r="BL332" s="18" t="s">
        <v>207</v>
      </c>
      <c r="BM332" s="158" t="s">
        <v>609</v>
      </c>
    </row>
    <row r="333" spans="1:65" s="2" customFormat="1" ht="24.2" customHeight="1">
      <c r="A333" s="33"/>
      <c r="B333" s="145"/>
      <c r="C333" s="146" t="s">
        <v>610</v>
      </c>
      <c r="D333" s="146" t="s">
        <v>132</v>
      </c>
      <c r="E333" s="147" t="s">
        <v>611</v>
      </c>
      <c r="F333" s="148" t="s">
        <v>612</v>
      </c>
      <c r="G333" s="149" t="s">
        <v>135</v>
      </c>
      <c r="H333" s="150">
        <v>170</v>
      </c>
      <c r="I333" s="151"/>
      <c r="J333" s="152">
        <f>ROUND(I333*H333,2)</f>
        <v>0</v>
      </c>
      <c r="K333" s="153"/>
      <c r="L333" s="34"/>
      <c r="M333" s="154" t="s">
        <v>1</v>
      </c>
      <c r="N333" s="155" t="s">
        <v>41</v>
      </c>
      <c r="O333" s="60"/>
      <c r="P333" s="156">
        <f>O333*H333</f>
        <v>0</v>
      </c>
      <c r="Q333" s="156">
        <v>0</v>
      </c>
      <c r="R333" s="156">
        <f>Q333*H333</f>
        <v>0</v>
      </c>
      <c r="S333" s="156">
        <v>5.6000000000000001E-2</v>
      </c>
      <c r="T333" s="157">
        <f>S333*H333</f>
        <v>9.52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58" t="s">
        <v>207</v>
      </c>
      <c r="AT333" s="158" t="s">
        <v>132</v>
      </c>
      <c r="AU333" s="158" t="s">
        <v>137</v>
      </c>
      <c r="AY333" s="18" t="s">
        <v>129</v>
      </c>
      <c r="BE333" s="159">
        <f>IF(N333="základná",J333,0)</f>
        <v>0</v>
      </c>
      <c r="BF333" s="159">
        <f>IF(N333="znížená",J333,0)</f>
        <v>0</v>
      </c>
      <c r="BG333" s="159">
        <f>IF(N333="zákl. prenesená",J333,0)</f>
        <v>0</v>
      </c>
      <c r="BH333" s="159">
        <f>IF(N333="zníž. prenesená",J333,0)</f>
        <v>0</v>
      </c>
      <c r="BI333" s="159">
        <f>IF(N333="nulová",J333,0)</f>
        <v>0</v>
      </c>
      <c r="BJ333" s="18" t="s">
        <v>137</v>
      </c>
      <c r="BK333" s="159">
        <f>ROUND(I333*H333,2)</f>
        <v>0</v>
      </c>
      <c r="BL333" s="18" t="s">
        <v>207</v>
      </c>
      <c r="BM333" s="158" t="s">
        <v>613</v>
      </c>
    </row>
    <row r="334" spans="1:65" s="2" customFormat="1" ht="24.2" customHeight="1">
      <c r="A334" s="33"/>
      <c r="B334" s="145"/>
      <c r="C334" s="146" t="s">
        <v>614</v>
      </c>
      <c r="D334" s="146" t="s">
        <v>132</v>
      </c>
      <c r="E334" s="147" t="s">
        <v>615</v>
      </c>
      <c r="F334" s="148" t="s">
        <v>616</v>
      </c>
      <c r="G334" s="149" t="s">
        <v>205</v>
      </c>
      <c r="H334" s="150">
        <v>163</v>
      </c>
      <c r="I334" s="151"/>
      <c r="J334" s="152">
        <f>ROUND(I334*H334,2)</f>
        <v>0</v>
      </c>
      <c r="K334" s="153"/>
      <c r="L334" s="34"/>
      <c r="M334" s="154" t="s">
        <v>1</v>
      </c>
      <c r="N334" s="155" t="s">
        <v>41</v>
      </c>
      <c r="O334" s="60"/>
      <c r="P334" s="156">
        <f>O334*H334</f>
        <v>0</v>
      </c>
      <c r="Q334" s="156">
        <v>2.5999999999999998E-4</v>
      </c>
      <c r="R334" s="156">
        <f>Q334*H334</f>
        <v>4.2379999999999994E-2</v>
      </c>
      <c r="S334" s="156">
        <v>0</v>
      </c>
      <c r="T334" s="157">
        <f>S334*H334</f>
        <v>0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58" t="s">
        <v>207</v>
      </c>
      <c r="AT334" s="158" t="s">
        <v>132</v>
      </c>
      <c r="AU334" s="158" t="s">
        <v>137</v>
      </c>
      <c r="AY334" s="18" t="s">
        <v>129</v>
      </c>
      <c r="BE334" s="159">
        <f>IF(N334="základná",J334,0)</f>
        <v>0</v>
      </c>
      <c r="BF334" s="159">
        <f>IF(N334="znížená",J334,0)</f>
        <v>0</v>
      </c>
      <c r="BG334" s="159">
        <f>IF(N334="zákl. prenesená",J334,0)</f>
        <v>0</v>
      </c>
      <c r="BH334" s="159">
        <f>IF(N334="zníž. prenesená",J334,0)</f>
        <v>0</v>
      </c>
      <c r="BI334" s="159">
        <f>IF(N334="nulová",J334,0)</f>
        <v>0</v>
      </c>
      <c r="BJ334" s="18" t="s">
        <v>137</v>
      </c>
      <c r="BK334" s="159">
        <f>ROUND(I334*H334,2)</f>
        <v>0</v>
      </c>
      <c r="BL334" s="18" t="s">
        <v>207</v>
      </c>
      <c r="BM334" s="158" t="s">
        <v>617</v>
      </c>
    </row>
    <row r="335" spans="1:65" s="13" customFormat="1" ht="11.25">
      <c r="B335" s="160"/>
      <c r="D335" s="161" t="s">
        <v>139</v>
      </c>
      <c r="E335" s="162" t="s">
        <v>1</v>
      </c>
      <c r="F335" s="163" t="s">
        <v>618</v>
      </c>
      <c r="H335" s="164">
        <v>20</v>
      </c>
      <c r="I335" s="165"/>
      <c r="L335" s="160"/>
      <c r="M335" s="166"/>
      <c r="N335" s="167"/>
      <c r="O335" s="167"/>
      <c r="P335" s="167"/>
      <c r="Q335" s="167"/>
      <c r="R335" s="167"/>
      <c r="S335" s="167"/>
      <c r="T335" s="168"/>
      <c r="AT335" s="162" t="s">
        <v>139</v>
      </c>
      <c r="AU335" s="162" t="s">
        <v>137</v>
      </c>
      <c r="AV335" s="13" t="s">
        <v>137</v>
      </c>
      <c r="AW335" s="13" t="s">
        <v>31</v>
      </c>
      <c r="AX335" s="13" t="s">
        <v>75</v>
      </c>
      <c r="AY335" s="162" t="s">
        <v>129</v>
      </c>
    </row>
    <row r="336" spans="1:65" s="13" customFormat="1" ht="11.25">
      <c r="B336" s="160"/>
      <c r="D336" s="161" t="s">
        <v>139</v>
      </c>
      <c r="E336" s="162" t="s">
        <v>1</v>
      </c>
      <c r="F336" s="163" t="s">
        <v>619</v>
      </c>
      <c r="H336" s="164">
        <v>143</v>
      </c>
      <c r="I336" s="165"/>
      <c r="L336" s="160"/>
      <c r="M336" s="166"/>
      <c r="N336" s="167"/>
      <c r="O336" s="167"/>
      <c r="P336" s="167"/>
      <c r="Q336" s="167"/>
      <c r="R336" s="167"/>
      <c r="S336" s="167"/>
      <c r="T336" s="168"/>
      <c r="AT336" s="162" t="s">
        <v>139</v>
      </c>
      <c r="AU336" s="162" t="s">
        <v>137</v>
      </c>
      <c r="AV336" s="13" t="s">
        <v>137</v>
      </c>
      <c r="AW336" s="13" t="s">
        <v>31</v>
      </c>
      <c r="AX336" s="13" t="s">
        <v>75</v>
      </c>
      <c r="AY336" s="162" t="s">
        <v>129</v>
      </c>
    </row>
    <row r="337" spans="1:65" s="15" customFormat="1" ht="11.25">
      <c r="B337" s="188"/>
      <c r="D337" s="161" t="s">
        <v>139</v>
      </c>
      <c r="E337" s="189" t="s">
        <v>1</v>
      </c>
      <c r="F337" s="190" t="s">
        <v>227</v>
      </c>
      <c r="H337" s="191">
        <v>163</v>
      </c>
      <c r="I337" s="192"/>
      <c r="L337" s="188"/>
      <c r="M337" s="193"/>
      <c r="N337" s="194"/>
      <c r="O337" s="194"/>
      <c r="P337" s="194"/>
      <c r="Q337" s="194"/>
      <c r="R337" s="194"/>
      <c r="S337" s="194"/>
      <c r="T337" s="195"/>
      <c r="AT337" s="189" t="s">
        <v>139</v>
      </c>
      <c r="AU337" s="189" t="s">
        <v>137</v>
      </c>
      <c r="AV337" s="15" t="s">
        <v>136</v>
      </c>
      <c r="AW337" s="15" t="s">
        <v>31</v>
      </c>
      <c r="AX337" s="15" t="s">
        <v>80</v>
      </c>
      <c r="AY337" s="189" t="s">
        <v>129</v>
      </c>
    </row>
    <row r="338" spans="1:65" s="2" customFormat="1" ht="24.2" customHeight="1">
      <c r="A338" s="33"/>
      <c r="B338" s="145"/>
      <c r="C338" s="146" t="s">
        <v>412</v>
      </c>
      <c r="D338" s="146" t="s">
        <v>132</v>
      </c>
      <c r="E338" s="147" t="s">
        <v>620</v>
      </c>
      <c r="F338" s="148" t="s">
        <v>621</v>
      </c>
      <c r="G338" s="149" t="s">
        <v>205</v>
      </c>
      <c r="H338" s="150">
        <v>240</v>
      </c>
      <c r="I338" s="151"/>
      <c r="J338" s="152">
        <f>ROUND(I338*H338,2)</f>
        <v>0</v>
      </c>
      <c r="K338" s="153"/>
      <c r="L338" s="34"/>
      <c r="M338" s="154" t="s">
        <v>1</v>
      </c>
      <c r="N338" s="155" t="s">
        <v>41</v>
      </c>
      <c r="O338" s="60"/>
      <c r="P338" s="156">
        <f>O338*H338</f>
        <v>0</v>
      </c>
      <c r="Q338" s="156">
        <v>2.5999999999999998E-4</v>
      </c>
      <c r="R338" s="156">
        <f>Q338*H338</f>
        <v>6.2399999999999997E-2</v>
      </c>
      <c r="S338" s="156">
        <v>0</v>
      </c>
      <c r="T338" s="157">
        <f>S338*H338</f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58" t="s">
        <v>207</v>
      </c>
      <c r="AT338" s="158" t="s">
        <v>132</v>
      </c>
      <c r="AU338" s="158" t="s">
        <v>137</v>
      </c>
      <c r="AY338" s="18" t="s">
        <v>129</v>
      </c>
      <c r="BE338" s="159">
        <f>IF(N338="základná",J338,0)</f>
        <v>0</v>
      </c>
      <c r="BF338" s="159">
        <f>IF(N338="znížená",J338,0)</f>
        <v>0</v>
      </c>
      <c r="BG338" s="159">
        <f>IF(N338="zákl. prenesená",J338,0)</f>
        <v>0</v>
      </c>
      <c r="BH338" s="159">
        <f>IF(N338="zníž. prenesená",J338,0)</f>
        <v>0</v>
      </c>
      <c r="BI338" s="159">
        <f>IF(N338="nulová",J338,0)</f>
        <v>0</v>
      </c>
      <c r="BJ338" s="18" t="s">
        <v>137</v>
      </c>
      <c r="BK338" s="159">
        <f>ROUND(I338*H338,2)</f>
        <v>0</v>
      </c>
      <c r="BL338" s="18" t="s">
        <v>207</v>
      </c>
      <c r="BM338" s="158" t="s">
        <v>622</v>
      </c>
    </row>
    <row r="339" spans="1:65" s="13" customFormat="1" ht="11.25">
      <c r="B339" s="160"/>
      <c r="D339" s="161" t="s">
        <v>139</v>
      </c>
      <c r="E339" s="162" t="s">
        <v>1</v>
      </c>
      <c r="F339" s="163" t="s">
        <v>623</v>
      </c>
      <c r="H339" s="164">
        <v>240</v>
      </c>
      <c r="I339" s="165"/>
      <c r="L339" s="160"/>
      <c r="M339" s="166"/>
      <c r="N339" s="167"/>
      <c r="O339" s="167"/>
      <c r="P339" s="167"/>
      <c r="Q339" s="167"/>
      <c r="R339" s="167"/>
      <c r="S339" s="167"/>
      <c r="T339" s="168"/>
      <c r="AT339" s="162" t="s">
        <v>139</v>
      </c>
      <c r="AU339" s="162" t="s">
        <v>137</v>
      </c>
      <c r="AV339" s="13" t="s">
        <v>137</v>
      </c>
      <c r="AW339" s="13" t="s">
        <v>31</v>
      </c>
      <c r="AX339" s="13" t="s">
        <v>80</v>
      </c>
      <c r="AY339" s="162" t="s">
        <v>129</v>
      </c>
    </row>
    <row r="340" spans="1:65" s="2" customFormat="1" ht="24.2" customHeight="1">
      <c r="A340" s="33"/>
      <c r="B340" s="145"/>
      <c r="C340" s="146" t="s">
        <v>624</v>
      </c>
      <c r="D340" s="146" t="s">
        <v>132</v>
      </c>
      <c r="E340" s="147" t="s">
        <v>625</v>
      </c>
      <c r="F340" s="148" t="s">
        <v>626</v>
      </c>
      <c r="G340" s="149" t="s">
        <v>205</v>
      </c>
      <c r="H340" s="150">
        <v>65</v>
      </c>
      <c r="I340" s="151"/>
      <c r="J340" s="152">
        <f>ROUND(I340*H340,2)</f>
        <v>0</v>
      </c>
      <c r="K340" s="153"/>
      <c r="L340" s="34"/>
      <c r="M340" s="154" t="s">
        <v>1</v>
      </c>
      <c r="N340" s="155" t="s">
        <v>41</v>
      </c>
      <c r="O340" s="60"/>
      <c r="P340" s="156">
        <f>O340*H340</f>
        <v>0</v>
      </c>
      <c r="Q340" s="156">
        <v>2.5999999999999998E-4</v>
      </c>
      <c r="R340" s="156">
        <f>Q340*H340</f>
        <v>1.6899999999999998E-2</v>
      </c>
      <c r="S340" s="156">
        <v>0</v>
      </c>
      <c r="T340" s="157">
        <f>S340*H340</f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58" t="s">
        <v>207</v>
      </c>
      <c r="AT340" s="158" t="s">
        <v>132</v>
      </c>
      <c r="AU340" s="158" t="s">
        <v>137</v>
      </c>
      <c r="AY340" s="18" t="s">
        <v>129</v>
      </c>
      <c r="BE340" s="159">
        <f>IF(N340="základná",J340,0)</f>
        <v>0</v>
      </c>
      <c r="BF340" s="159">
        <f>IF(N340="znížená",J340,0)</f>
        <v>0</v>
      </c>
      <c r="BG340" s="159">
        <f>IF(N340="zákl. prenesená",J340,0)</f>
        <v>0</v>
      </c>
      <c r="BH340" s="159">
        <f>IF(N340="zníž. prenesená",J340,0)</f>
        <v>0</v>
      </c>
      <c r="BI340" s="159">
        <f>IF(N340="nulová",J340,0)</f>
        <v>0</v>
      </c>
      <c r="BJ340" s="18" t="s">
        <v>137</v>
      </c>
      <c r="BK340" s="159">
        <f>ROUND(I340*H340,2)</f>
        <v>0</v>
      </c>
      <c r="BL340" s="18" t="s">
        <v>207</v>
      </c>
      <c r="BM340" s="158" t="s">
        <v>627</v>
      </c>
    </row>
    <row r="341" spans="1:65" s="13" customFormat="1" ht="11.25">
      <c r="B341" s="160"/>
      <c r="D341" s="161" t="s">
        <v>139</v>
      </c>
      <c r="E341" s="162" t="s">
        <v>1</v>
      </c>
      <c r="F341" s="163" t="s">
        <v>628</v>
      </c>
      <c r="H341" s="164">
        <v>38.5</v>
      </c>
      <c r="I341" s="165"/>
      <c r="L341" s="160"/>
      <c r="M341" s="166"/>
      <c r="N341" s="167"/>
      <c r="O341" s="167"/>
      <c r="P341" s="167"/>
      <c r="Q341" s="167"/>
      <c r="R341" s="167"/>
      <c r="S341" s="167"/>
      <c r="T341" s="168"/>
      <c r="AT341" s="162" t="s">
        <v>139</v>
      </c>
      <c r="AU341" s="162" t="s">
        <v>137</v>
      </c>
      <c r="AV341" s="13" t="s">
        <v>137</v>
      </c>
      <c r="AW341" s="13" t="s">
        <v>31</v>
      </c>
      <c r="AX341" s="13" t="s">
        <v>75</v>
      </c>
      <c r="AY341" s="162" t="s">
        <v>129</v>
      </c>
    </row>
    <row r="342" spans="1:65" s="13" customFormat="1" ht="11.25">
      <c r="B342" s="160"/>
      <c r="D342" s="161" t="s">
        <v>139</v>
      </c>
      <c r="E342" s="162" t="s">
        <v>1</v>
      </c>
      <c r="F342" s="163" t="s">
        <v>629</v>
      </c>
      <c r="H342" s="164">
        <v>26.5</v>
      </c>
      <c r="I342" s="165"/>
      <c r="L342" s="160"/>
      <c r="M342" s="166"/>
      <c r="N342" s="167"/>
      <c r="O342" s="167"/>
      <c r="P342" s="167"/>
      <c r="Q342" s="167"/>
      <c r="R342" s="167"/>
      <c r="S342" s="167"/>
      <c r="T342" s="168"/>
      <c r="AT342" s="162" t="s">
        <v>139</v>
      </c>
      <c r="AU342" s="162" t="s">
        <v>137</v>
      </c>
      <c r="AV342" s="13" t="s">
        <v>137</v>
      </c>
      <c r="AW342" s="13" t="s">
        <v>31</v>
      </c>
      <c r="AX342" s="13" t="s">
        <v>75</v>
      </c>
      <c r="AY342" s="162" t="s">
        <v>129</v>
      </c>
    </row>
    <row r="343" spans="1:65" s="15" customFormat="1" ht="11.25">
      <c r="B343" s="188"/>
      <c r="D343" s="161" t="s">
        <v>139</v>
      </c>
      <c r="E343" s="189" t="s">
        <v>1</v>
      </c>
      <c r="F343" s="190" t="s">
        <v>227</v>
      </c>
      <c r="H343" s="191">
        <v>65</v>
      </c>
      <c r="I343" s="192"/>
      <c r="L343" s="188"/>
      <c r="M343" s="193"/>
      <c r="N343" s="194"/>
      <c r="O343" s="194"/>
      <c r="P343" s="194"/>
      <c r="Q343" s="194"/>
      <c r="R343" s="194"/>
      <c r="S343" s="194"/>
      <c r="T343" s="195"/>
      <c r="AT343" s="189" t="s">
        <v>139</v>
      </c>
      <c r="AU343" s="189" t="s">
        <v>137</v>
      </c>
      <c r="AV343" s="15" t="s">
        <v>136</v>
      </c>
      <c r="AW343" s="15" t="s">
        <v>31</v>
      </c>
      <c r="AX343" s="15" t="s">
        <v>80</v>
      </c>
      <c r="AY343" s="189" t="s">
        <v>129</v>
      </c>
    </row>
    <row r="344" spans="1:65" s="2" customFormat="1" ht="16.5" customHeight="1">
      <c r="A344" s="33"/>
      <c r="B344" s="145"/>
      <c r="C344" s="169" t="s">
        <v>630</v>
      </c>
      <c r="D344" s="169" t="s">
        <v>171</v>
      </c>
      <c r="E344" s="170" t="s">
        <v>631</v>
      </c>
      <c r="F344" s="171" t="s">
        <v>632</v>
      </c>
      <c r="G344" s="172" t="s">
        <v>148</v>
      </c>
      <c r="H344" s="173">
        <v>7.4029999999999996</v>
      </c>
      <c r="I344" s="174"/>
      <c r="J344" s="175">
        <f>ROUND(I344*H344,2)</f>
        <v>0</v>
      </c>
      <c r="K344" s="176"/>
      <c r="L344" s="177"/>
      <c r="M344" s="178" t="s">
        <v>1</v>
      </c>
      <c r="N344" s="179" t="s">
        <v>41</v>
      </c>
      <c r="O344" s="60"/>
      <c r="P344" s="156">
        <f>O344*H344</f>
        <v>0</v>
      </c>
      <c r="Q344" s="156">
        <v>0.5</v>
      </c>
      <c r="R344" s="156">
        <f>Q344*H344</f>
        <v>3.7014999999999998</v>
      </c>
      <c r="S344" s="156">
        <v>0</v>
      </c>
      <c r="T344" s="157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58" t="s">
        <v>299</v>
      </c>
      <c r="AT344" s="158" t="s">
        <v>171</v>
      </c>
      <c r="AU344" s="158" t="s">
        <v>137</v>
      </c>
      <c r="AY344" s="18" t="s">
        <v>129</v>
      </c>
      <c r="BE344" s="159">
        <f>IF(N344="základná",J344,0)</f>
        <v>0</v>
      </c>
      <c r="BF344" s="159">
        <f>IF(N344="znížená",J344,0)</f>
        <v>0</v>
      </c>
      <c r="BG344" s="159">
        <f>IF(N344="zákl. prenesená",J344,0)</f>
        <v>0</v>
      </c>
      <c r="BH344" s="159">
        <f>IF(N344="zníž. prenesená",J344,0)</f>
        <v>0</v>
      </c>
      <c r="BI344" s="159">
        <f>IF(N344="nulová",J344,0)</f>
        <v>0</v>
      </c>
      <c r="BJ344" s="18" t="s">
        <v>137</v>
      </c>
      <c r="BK344" s="159">
        <f>ROUND(I344*H344,2)</f>
        <v>0</v>
      </c>
      <c r="BL344" s="18" t="s">
        <v>207</v>
      </c>
      <c r="BM344" s="158" t="s">
        <v>633</v>
      </c>
    </row>
    <row r="345" spans="1:65" s="13" customFormat="1" ht="11.25">
      <c r="B345" s="160"/>
      <c r="D345" s="161" t="s">
        <v>139</v>
      </c>
      <c r="E345" s="162" t="s">
        <v>1</v>
      </c>
      <c r="F345" s="163" t="s">
        <v>634</v>
      </c>
      <c r="H345" s="164">
        <v>7.4029999999999996</v>
      </c>
      <c r="I345" s="165"/>
      <c r="L345" s="160"/>
      <c r="M345" s="166"/>
      <c r="N345" s="167"/>
      <c r="O345" s="167"/>
      <c r="P345" s="167"/>
      <c r="Q345" s="167"/>
      <c r="R345" s="167"/>
      <c r="S345" s="167"/>
      <c r="T345" s="168"/>
      <c r="AT345" s="162" t="s">
        <v>139</v>
      </c>
      <c r="AU345" s="162" t="s">
        <v>137</v>
      </c>
      <c r="AV345" s="13" t="s">
        <v>137</v>
      </c>
      <c r="AW345" s="13" t="s">
        <v>31</v>
      </c>
      <c r="AX345" s="13" t="s">
        <v>80</v>
      </c>
      <c r="AY345" s="162" t="s">
        <v>129</v>
      </c>
    </row>
    <row r="346" spans="1:65" s="2" customFormat="1" ht="24.2" customHeight="1">
      <c r="A346" s="33"/>
      <c r="B346" s="145"/>
      <c r="C346" s="146" t="s">
        <v>635</v>
      </c>
      <c r="D346" s="146" t="s">
        <v>132</v>
      </c>
      <c r="E346" s="147" t="s">
        <v>636</v>
      </c>
      <c r="F346" s="148" t="s">
        <v>637</v>
      </c>
      <c r="G346" s="149" t="s">
        <v>205</v>
      </c>
      <c r="H346" s="150">
        <v>350</v>
      </c>
      <c r="I346" s="151"/>
      <c r="J346" s="152">
        <f>ROUND(I346*H346,2)</f>
        <v>0</v>
      </c>
      <c r="K346" s="153"/>
      <c r="L346" s="34"/>
      <c r="M346" s="154" t="s">
        <v>1</v>
      </c>
      <c r="N346" s="155" t="s">
        <v>41</v>
      </c>
      <c r="O346" s="60"/>
      <c r="P346" s="156">
        <f>O346*H346</f>
        <v>0</v>
      </c>
      <c r="Q346" s="156">
        <v>0</v>
      </c>
      <c r="R346" s="156">
        <f>Q346*H346</f>
        <v>0</v>
      </c>
      <c r="S346" s="156">
        <v>0</v>
      </c>
      <c r="T346" s="157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58" t="s">
        <v>207</v>
      </c>
      <c r="AT346" s="158" t="s">
        <v>132</v>
      </c>
      <c r="AU346" s="158" t="s">
        <v>137</v>
      </c>
      <c r="AY346" s="18" t="s">
        <v>129</v>
      </c>
      <c r="BE346" s="159">
        <f>IF(N346="základná",J346,0)</f>
        <v>0</v>
      </c>
      <c r="BF346" s="159">
        <f>IF(N346="znížená",J346,0)</f>
        <v>0</v>
      </c>
      <c r="BG346" s="159">
        <f>IF(N346="zákl. prenesená",J346,0)</f>
        <v>0</v>
      </c>
      <c r="BH346" s="159">
        <f>IF(N346="zníž. prenesená",J346,0)</f>
        <v>0</v>
      </c>
      <c r="BI346" s="159">
        <f>IF(N346="nulová",J346,0)</f>
        <v>0</v>
      </c>
      <c r="BJ346" s="18" t="s">
        <v>137</v>
      </c>
      <c r="BK346" s="159">
        <f>ROUND(I346*H346,2)</f>
        <v>0</v>
      </c>
      <c r="BL346" s="18" t="s">
        <v>207</v>
      </c>
      <c r="BM346" s="158" t="s">
        <v>638</v>
      </c>
    </row>
    <row r="347" spans="1:65" s="2" customFormat="1" ht="16.5" customHeight="1">
      <c r="A347" s="33"/>
      <c r="B347" s="145"/>
      <c r="C347" s="146" t="s">
        <v>639</v>
      </c>
      <c r="D347" s="146" t="s">
        <v>132</v>
      </c>
      <c r="E347" s="147" t="s">
        <v>640</v>
      </c>
      <c r="F347" s="148" t="s">
        <v>641</v>
      </c>
      <c r="G347" s="149" t="s">
        <v>205</v>
      </c>
      <c r="H347" s="150">
        <v>260</v>
      </c>
      <c r="I347" s="151"/>
      <c r="J347" s="152">
        <f>ROUND(I347*H347,2)</f>
        <v>0</v>
      </c>
      <c r="K347" s="153"/>
      <c r="L347" s="34"/>
      <c r="M347" s="154" t="s">
        <v>1</v>
      </c>
      <c r="N347" s="155" t="s">
        <v>41</v>
      </c>
      <c r="O347" s="60"/>
      <c r="P347" s="156">
        <f>O347*H347</f>
        <v>0</v>
      </c>
      <c r="Q347" s="156">
        <v>0</v>
      </c>
      <c r="R347" s="156">
        <f>Q347*H347</f>
        <v>0</v>
      </c>
      <c r="S347" s="156">
        <v>0</v>
      </c>
      <c r="T347" s="157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58" t="s">
        <v>207</v>
      </c>
      <c r="AT347" s="158" t="s">
        <v>132</v>
      </c>
      <c r="AU347" s="158" t="s">
        <v>137</v>
      </c>
      <c r="AY347" s="18" t="s">
        <v>129</v>
      </c>
      <c r="BE347" s="159">
        <f>IF(N347="základná",J347,0)</f>
        <v>0</v>
      </c>
      <c r="BF347" s="159">
        <f>IF(N347="znížená",J347,0)</f>
        <v>0</v>
      </c>
      <c r="BG347" s="159">
        <f>IF(N347="zákl. prenesená",J347,0)</f>
        <v>0</v>
      </c>
      <c r="BH347" s="159">
        <f>IF(N347="zníž. prenesená",J347,0)</f>
        <v>0</v>
      </c>
      <c r="BI347" s="159">
        <f>IF(N347="nulová",J347,0)</f>
        <v>0</v>
      </c>
      <c r="BJ347" s="18" t="s">
        <v>137</v>
      </c>
      <c r="BK347" s="159">
        <f>ROUND(I347*H347,2)</f>
        <v>0</v>
      </c>
      <c r="BL347" s="18" t="s">
        <v>207</v>
      </c>
      <c r="BM347" s="158" t="s">
        <v>642</v>
      </c>
    </row>
    <row r="348" spans="1:65" s="2" customFormat="1" ht="24.2" customHeight="1">
      <c r="A348" s="33"/>
      <c r="B348" s="145"/>
      <c r="C348" s="169" t="s">
        <v>643</v>
      </c>
      <c r="D348" s="169" t="s">
        <v>171</v>
      </c>
      <c r="E348" s="170" t="s">
        <v>644</v>
      </c>
      <c r="F348" s="171" t="s">
        <v>645</v>
      </c>
      <c r="G348" s="172" t="s">
        <v>148</v>
      </c>
      <c r="H348" s="173">
        <v>1.423</v>
      </c>
      <c r="I348" s="174"/>
      <c r="J348" s="175">
        <f>ROUND(I348*H348,2)</f>
        <v>0</v>
      </c>
      <c r="K348" s="176"/>
      <c r="L348" s="177"/>
      <c r="M348" s="178" t="s">
        <v>1</v>
      </c>
      <c r="N348" s="179" t="s">
        <v>41</v>
      </c>
      <c r="O348" s="60"/>
      <c r="P348" s="156">
        <f>O348*H348</f>
        <v>0</v>
      </c>
      <c r="Q348" s="156">
        <v>0.5</v>
      </c>
      <c r="R348" s="156">
        <f>Q348*H348</f>
        <v>0.71150000000000002</v>
      </c>
      <c r="S348" s="156">
        <v>0</v>
      </c>
      <c r="T348" s="157">
        <f>S348*H348</f>
        <v>0</v>
      </c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R348" s="158" t="s">
        <v>299</v>
      </c>
      <c r="AT348" s="158" t="s">
        <v>171</v>
      </c>
      <c r="AU348" s="158" t="s">
        <v>137</v>
      </c>
      <c r="AY348" s="18" t="s">
        <v>129</v>
      </c>
      <c r="BE348" s="159">
        <f>IF(N348="základná",J348,0)</f>
        <v>0</v>
      </c>
      <c r="BF348" s="159">
        <f>IF(N348="znížená",J348,0)</f>
        <v>0</v>
      </c>
      <c r="BG348" s="159">
        <f>IF(N348="zákl. prenesená",J348,0)</f>
        <v>0</v>
      </c>
      <c r="BH348" s="159">
        <f>IF(N348="zníž. prenesená",J348,0)</f>
        <v>0</v>
      </c>
      <c r="BI348" s="159">
        <f>IF(N348="nulová",J348,0)</f>
        <v>0</v>
      </c>
      <c r="BJ348" s="18" t="s">
        <v>137</v>
      </c>
      <c r="BK348" s="159">
        <f>ROUND(I348*H348,2)</f>
        <v>0</v>
      </c>
      <c r="BL348" s="18" t="s">
        <v>207</v>
      </c>
      <c r="BM348" s="158" t="s">
        <v>646</v>
      </c>
    </row>
    <row r="349" spans="1:65" s="13" customFormat="1" ht="11.25">
      <c r="B349" s="160"/>
      <c r="D349" s="161" t="s">
        <v>139</v>
      </c>
      <c r="E349" s="162" t="s">
        <v>1</v>
      </c>
      <c r="F349" s="163" t="s">
        <v>647</v>
      </c>
      <c r="H349" s="164">
        <v>1.3180000000000001</v>
      </c>
      <c r="I349" s="165"/>
      <c r="L349" s="160"/>
      <c r="M349" s="166"/>
      <c r="N349" s="167"/>
      <c r="O349" s="167"/>
      <c r="P349" s="167"/>
      <c r="Q349" s="167"/>
      <c r="R349" s="167"/>
      <c r="S349" s="167"/>
      <c r="T349" s="168"/>
      <c r="AT349" s="162" t="s">
        <v>139</v>
      </c>
      <c r="AU349" s="162" t="s">
        <v>137</v>
      </c>
      <c r="AV349" s="13" t="s">
        <v>137</v>
      </c>
      <c r="AW349" s="13" t="s">
        <v>31</v>
      </c>
      <c r="AX349" s="13" t="s">
        <v>80</v>
      </c>
      <c r="AY349" s="162" t="s">
        <v>129</v>
      </c>
    </row>
    <row r="350" spans="1:65" s="13" customFormat="1" ht="11.25">
      <c r="B350" s="160"/>
      <c r="D350" s="161" t="s">
        <v>139</v>
      </c>
      <c r="F350" s="163" t="s">
        <v>648</v>
      </c>
      <c r="H350" s="164">
        <v>1.423</v>
      </c>
      <c r="I350" s="165"/>
      <c r="L350" s="160"/>
      <c r="M350" s="166"/>
      <c r="N350" s="167"/>
      <c r="O350" s="167"/>
      <c r="P350" s="167"/>
      <c r="Q350" s="167"/>
      <c r="R350" s="167"/>
      <c r="S350" s="167"/>
      <c r="T350" s="168"/>
      <c r="AT350" s="162" t="s">
        <v>139</v>
      </c>
      <c r="AU350" s="162" t="s">
        <v>137</v>
      </c>
      <c r="AV350" s="13" t="s">
        <v>137</v>
      </c>
      <c r="AW350" s="13" t="s">
        <v>3</v>
      </c>
      <c r="AX350" s="13" t="s">
        <v>80</v>
      </c>
      <c r="AY350" s="162" t="s">
        <v>129</v>
      </c>
    </row>
    <row r="351" spans="1:65" s="2" customFormat="1" ht="33" customHeight="1">
      <c r="A351" s="33"/>
      <c r="B351" s="145"/>
      <c r="C351" s="146" t="s">
        <v>649</v>
      </c>
      <c r="D351" s="146" t="s">
        <v>132</v>
      </c>
      <c r="E351" s="147" t="s">
        <v>650</v>
      </c>
      <c r="F351" s="148" t="s">
        <v>651</v>
      </c>
      <c r="G351" s="149" t="s">
        <v>135</v>
      </c>
      <c r="H351" s="150">
        <v>170</v>
      </c>
      <c r="I351" s="151"/>
      <c r="J351" s="152">
        <f>ROUND(I351*H351,2)</f>
        <v>0</v>
      </c>
      <c r="K351" s="153"/>
      <c r="L351" s="34"/>
      <c r="M351" s="154" t="s">
        <v>1</v>
      </c>
      <c r="N351" s="155" t="s">
        <v>41</v>
      </c>
      <c r="O351" s="60"/>
      <c r="P351" s="156">
        <f>O351*H351</f>
        <v>0</v>
      </c>
      <c r="Q351" s="156">
        <v>0</v>
      </c>
      <c r="R351" s="156">
        <f>Q351*H351</f>
        <v>0</v>
      </c>
      <c r="S351" s="156">
        <v>5.0000000000000001E-3</v>
      </c>
      <c r="T351" s="157">
        <f>S351*H351</f>
        <v>0.85</v>
      </c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R351" s="158" t="s">
        <v>207</v>
      </c>
      <c r="AT351" s="158" t="s">
        <v>132</v>
      </c>
      <c r="AU351" s="158" t="s">
        <v>137</v>
      </c>
      <c r="AY351" s="18" t="s">
        <v>129</v>
      </c>
      <c r="BE351" s="159">
        <f>IF(N351="základná",J351,0)</f>
        <v>0</v>
      </c>
      <c r="BF351" s="159">
        <f>IF(N351="znížená",J351,0)</f>
        <v>0</v>
      </c>
      <c r="BG351" s="159">
        <f>IF(N351="zákl. prenesená",J351,0)</f>
        <v>0</v>
      </c>
      <c r="BH351" s="159">
        <f>IF(N351="zníž. prenesená",J351,0)</f>
        <v>0</v>
      </c>
      <c r="BI351" s="159">
        <f>IF(N351="nulová",J351,0)</f>
        <v>0</v>
      </c>
      <c r="BJ351" s="18" t="s">
        <v>137</v>
      </c>
      <c r="BK351" s="159">
        <f>ROUND(I351*H351,2)</f>
        <v>0</v>
      </c>
      <c r="BL351" s="18" t="s">
        <v>207</v>
      </c>
      <c r="BM351" s="158" t="s">
        <v>652</v>
      </c>
    </row>
    <row r="352" spans="1:65" s="2" customFormat="1" ht="44.25" customHeight="1">
      <c r="A352" s="33"/>
      <c r="B352" s="145"/>
      <c r="C352" s="146" t="s">
        <v>653</v>
      </c>
      <c r="D352" s="146" t="s">
        <v>132</v>
      </c>
      <c r="E352" s="147" t="s">
        <v>654</v>
      </c>
      <c r="F352" s="148" t="s">
        <v>655</v>
      </c>
      <c r="G352" s="149" t="s">
        <v>148</v>
      </c>
      <c r="H352" s="150">
        <v>8.8260000000000005</v>
      </c>
      <c r="I352" s="151"/>
      <c r="J352" s="152">
        <f>ROUND(I352*H352,2)</f>
        <v>0</v>
      </c>
      <c r="K352" s="153"/>
      <c r="L352" s="34"/>
      <c r="M352" s="154" t="s">
        <v>1</v>
      </c>
      <c r="N352" s="155" t="s">
        <v>41</v>
      </c>
      <c r="O352" s="60"/>
      <c r="P352" s="156">
        <f>O352*H352</f>
        <v>0</v>
      </c>
      <c r="Q352" s="156">
        <v>2.3099999999999999E-2</v>
      </c>
      <c r="R352" s="156">
        <f>Q352*H352</f>
        <v>0.2038806</v>
      </c>
      <c r="S352" s="156">
        <v>0</v>
      </c>
      <c r="T352" s="157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58" t="s">
        <v>207</v>
      </c>
      <c r="AT352" s="158" t="s">
        <v>132</v>
      </c>
      <c r="AU352" s="158" t="s">
        <v>137</v>
      </c>
      <c r="AY352" s="18" t="s">
        <v>129</v>
      </c>
      <c r="BE352" s="159">
        <f>IF(N352="základná",J352,0)</f>
        <v>0</v>
      </c>
      <c r="BF352" s="159">
        <f>IF(N352="znížená",J352,0)</f>
        <v>0</v>
      </c>
      <c r="BG352" s="159">
        <f>IF(N352="zákl. prenesená",J352,0)</f>
        <v>0</v>
      </c>
      <c r="BH352" s="159">
        <f>IF(N352="zníž. prenesená",J352,0)</f>
        <v>0</v>
      </c>
      <c r="BI352" s="159">
        <f>IF(N352="nulová",J352,0)</f>
        <v>0</v>
      </c>
      <c r="BJ352" s="18" t="s">
        <v>137</v>
      </c>
      <c r="BK352" s="159">
        <f>ROUND(I352*H352,2)</f>
        <v>0</v>
      </c>
      <c r="BL352" s="18" t="s">
        <v>207</v>
      </c>
      <c r="BM352" s="158" t="s">
        <v>656</v>
      </c>
    </row>
    <row r="353" spans="1:65" s="13" customFormat="1" ht="11.25">
      <c r="B353" s="160"/>
      <c r="D353" s="161" t="s">
        <v>139</v>
      </c>
      <c r="E353" s="162" t="s">
        <v>1</v>
      </c>
      <c r="F353" s="163" t="s">
        <v>657</v>
      </c>
      <c r="H353" s="164">
        <v>8.8260000000000005</v>
      </c>
      <c r="I353" s="165"/>
      <c r="L353" s="160"/>
      <c r="M353" s="166"/>
      <c r="N353" s="167"/>
      <c r="O353" s="167"/>
      <c r="P353" s="167"/>
      <c r="Q353" s="167"/>
      <c r="R353" s="167"/>
      <c r="S353" s="167"/>
      <c r="T353" s="168"/>
      <c r="AT353" s="162" t="s">
        <v>139</v>
      </c>
      <c r="AU353" s="162" t="s">
        <v>137</v>
      </c>
      <c r="AV353" s="13" t="s">
        <v>137</v>
      </c>
      <c r="AW353" s="13" t="s">
        <v>31</v>
      </c>
      <c r="AX353" s="13" t="s">
        <v>80</v>
      </c>
      <c r="AY353" s="162" t="s">
        <v>129</v>
      </c>
    </row>
    <row r="354" spans="1:65" s="2" customFormat="1" ht="37.9" customHeight="1">
      <c r="A354" s="33"/>
      <c r="B354" s="145"/>
      <c r="C354" s="146" t="s">
        <v>658</v>
      </c>
      <c r="D354" s="146" t="s">
        <v>132</v>
      </c>
      <c r="E354" s="147" t="s">
        <v>659</v>
      </c>
      <c r="F354" s="148" t="s">
        <v>660</v>
      </c>
      <c r="G354" s="149" t="s">
        <v>135</v>
      </c>
      <c r="H354" s="150">
        <v>7.5</v>
      </c>
      <c r="I354" s="151"/>
      <c r="J354" s="152">
        <f>ROUND(I354*H354,2)</f>
        <v>0</v>
      </c>
      <c r="K354" s="153"/>
      <c r="L354" s="34"/>
      <c r="M354" s="154" t="s">
        <v>1</v>
      </c>
      <c r="N354" s="155" t="s">
        <v>41</v>
      </c>
      <c r="O354" s="60"/>
      <c r="P354" s="156">
        <f>O354*H354</f>
        <v>0</v>
      </c>
      <c r="Q354" s="156">
        <v>1.0370000000000001E-2</v>
      </c>
      <c r="R354" s="156">
        <f>Q354*H354</f>
        <v>7.7775000000000011E-2</v>
      </c>
      <c r="S354" s="156">
        <v>0</v>
      </c>
      <c r="T354" s="157">
        <f>S354*H354</f>
        <v>0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58" t="s">
        <v>207</v>
      </c>
      <c r="AT354" s="158" t="s">
        <v>132</v>
      </c>
      <c r="AU354" s="158" t="s">
        <v>137</v>
      </c>
      <c r="AY354" s="18" t="s">
        <v>129</v>
      </c>
      <c r="BE354" s="159">
        <f>IF(N354="základná",J354,0)</f>
        <v>0</v>
      </c>
      <c r="BF354" s="159">
        <f>IF(N354="znížená",J354,0)</f>
        <v>0</v>
      </c>
      <c r="BG354" s="159">
        <f>IF(N354="zákl. prenesená",J354,0)</f>
        <v>0</v>
      </c>
      <c r="BH354" s="159">
        <f>IF(N354="zníž. prenesená",J354,0)</f>
        <v>0</v>
      </c>
      <c r="BI354" s="159">
        <f>IF(N354="nulová",J354,0)</f>
        <v>0</v>
      </c>
      <c r="BJ354" s="18" t="s">
        <v>137</v>
      </c>
      <c r="BK354" s="159">
        <f>ROUND(I354*H354,2)</f>
        <v>0</v>
      </c>
      <c r="BL354" s="18" t="s">
        <v>207</v>
      </c>
      <c r="BM354" s="158" t="s">
        <v>661</v>
      </c>
    </row>
    <row r="355" spans="1:65" s="13" customFormat="1" ht="11.25">
      <c r="B355" s="160"/>
      <c r="D355" s="161" t="s">
        <v>139</v>
      </c>
      <c r="E355" s="162" t="s">
        <v>1</v>
      </c>
      <c r="F355" s="163" t="s">
        <v>662</v>
      </c>
      <c r="H355" s="164">
        <v>7.5</v>
      </c>
      <c r="I355" s="165"/>
      <c r="L355" s="160"/>
      <c r="M355" s="166"/>
      <c r="N355" s="167"/>
      <c r="O355" s="167"/>
      <c r="P355" s="167"/>
      <c r="Q355" s="167"/>
      <c r="R355" s="167"/>
      <c r="S355" s="167"/>
      <c r="T355" s="168"/>
      <c r="AT355" s="162" t="s">
        <v>139</v>
      </c>
      <c r="AU355" s="162" t="s">
        <v>137</v>
      </c>
      <c r="AV355" s="13" t="s">
        <v>137</v>
      </c>
      <c r="AW355" s="13" t="s">
        <v>31</v>
      </c>
      <c r="AX355" s="13" t="s">
        <v>75</v>
      </c>
      <c r="AY355" s="162" t="s">
        <v>129</v>
      </c>
    </row>
    <row r="356" spans="1:65" s="15" customFormat="1" ht="11.25">
      <c r="B356" s="188"/>
      <c r="D356" s="161" t="s">
        <v>139</v>
      </c>
      <c r="E356" s="189" t="s">
        <v>1</v>
      </c>
      <c r="F356" s="190" t="s">
        <v>227</v>
      </c>
      <c r="H356" s="191">
        <v>7.5</v>
      </c>
      <c r="I356" s="192"/>
      <c r="L356" s="188"/>
      <c r="M356" s="193"/>
      <c r="N356" s="194"/>
      <c r="O356" s="194"/>
      <c r="P356" s="194"/>
      <c r="Q356" s="194"/>
      <c r="R356" s="194"/>
      <c r="S356" s="194"/>
      <c r="T356" s="195"/>
      <c r="AT356" s="189" t="s">
        <v>139</v>
      </c>
      <c r="AU356" s="189" t="s">
        <v>137</v>
      </c>
      <c r="AV356" s="15" t="s">
        <v>136</v>
      </c>
      <c r="AW356" s="15" t="s">
        <v>31</v>
      </c>
      <c r="AX356" s="15" t="s">
        <v>80</v>
      </c>
      <c r="AY356" s="189" t="s">
        <v>129</v>
      </c>
    </row>
    <row r="357" spans="1:65" s="2" customFormat="1" ht="37.9" customHeight="1">
      <c r="A357" s="33"/>
      <c r="B357" s="145"/>
      <c r="C357" s="146" t="s">
        <v>663</v>
      </c>
      <c r="D357" s="146" t="s">
        <v>132</v>
      </c>
      <c r="E357" s="147" t="s">
        <v>664</v>
      </c>
      <c r="F357" s="148" t="s">
        <v>665</v>
      </c>
      <c r="G357" s="149" t="s">
        <v>135</v>
      </c>
      <c r="H357" s="150">
        <v>35</v>
      </c>
      <c r="I357" s="151"/>
      <c r="J357" s="152">
        <f>ROUND(I357*H357,2)</f>
        <v>0</v>
      </c>
      <c r="K357" s="153"/>
      <c r="L357" s="34"/>
      <c r="M357" s="154" t="s">
        <v>1</v>
      </c>
      <c r="N357" s="155" t="s">
        <v>41</v>
      </c>
      <c r="O357" s="60"/>
      <c r="P357" s="156">
        <f>O357*H357</f>
        <v>0</v>
      </c>
      <c r="Q357" s="156">
        <v>1.0370000000000001E-2</v>
      </c>
      <c r="R357" s="156">
        <f>Q357*H357</f>
        <v>0.36295000000000005</v>
      </c>
      <c r="S357" s="156">
        <v>0</v>
      </c>
      <c r="T357" s="157">
        <f>S357*H357</f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58" t="s">
        <v>207</v>
      </c>
      <c r="AT357" s="158" t="s">
        <v>132</v>
      </c>
      <c r="AU357" s="158" t="s">
        <v>137</v>
      </c>
      <c r="AY357" s="18" t="s">
        <v>129</v>
      </c>
      <c r="BE357" s="159">
        <f>IF(N357="základná",J357,0)</f>
        <v>0</v>
      </c>
      <c r="BF357" s="159">
        <f>IF(N357="znížená",J357,0)</f>
        <v>0</v>
      </c>
      <c r="BG357" s="159">
        <f>IF(N357="zákl. prenesená",J357,0)</f>
        <v>0</v>
      </c>
      <c r="BH357" s="159">
        <f>IF(N357="zníž. prenesená",J357,0)</f>
        <v>0</v>
      </c>
      <c r="BI357" s="159">
        <f>IF(N357="nulová",J357,0)</f>
        <v>0</v>
      </c>
      <c r="BJ357" s="18" t="s">
        <v>137</v>
      </c>
      <c r="BK357" s="159">
        <f>ROUND(I357*H357,2)</f>
        <v>0</v>
      </c>
      <c r="BL357" s="18" t="s">
        <v>207</v>
      </c>
      <c r="BM357" s="158" t="s">
        <v>666</v>
      </c>
    </row>
    <row r="358" spans="1:65" s="13" customFormat="1" ht="11.25">
      <c r="B358" s="160"/>
      <c r="D358" s="161" t="s">
        <v>139</v>
      </c>
      <c r="E358" s="162" t="s">
        <v>1</v>
      </c>
      <c r="F358" s="163" t="s">
        <v>312</v>
      </c>
      <c r="H358" s="164">
        <v>35</v>
      </c>
      <c r="I358" s="165"/>
      <c r="L358" s="160"/>
      <c r="M358" s="166"/>
      <c r="N358" s="167"/>
      <c r="O358" s="167"/>
      <c r="P358" s="167"/>
      <c r="Q358" s="167"/>
      <c r="R358" s="167"/>
      <c r="S358" s="167"/>
      <c r="T358" s="168"/>
      <c r="AT358" s="162" t="s">
        <v>139</v>
      </c>
      <c r="AU358" s="162" t="s">
        <v>137</v>
      </c>
      <c r="AV358" s="13" t="s">
        <v>137</v>
      </c>
      <c r="AW358" s="13" t="s">
        <v>31</v>
      </c>
      <c r="AX358" s="13" t="s">
        <v>80</v>
      </c>
      <c r="AY358" s="162" t="s">
        <v>129</v>
      </c>
    </row>
    <row r="359" spans="1:65" s="2" customFormat="1" ht="24.2" customHeight="1">
      <c r="A359" s="33"/>
      <c r="B359" s="145"/>
      <c r="C359" s="146" t="s">
        <v>667</v>
      </c>
      <c r="D359" s="146" t="s">
        <v>132</v>
      </c>
      <c r="E359" s="147" t="s">
        <v>668</v>
      </c>
      <c r="F359" s="148" t="s">
        <v>669</v>
      </c>
      <c r="G359" s="149" t="s">
        <v>135</v>
      </c>
      <c r="H359" s="150">
        <v>35</v>
      </c>
      <c r="I359" s="151"/>
      <c r="J359" s="152">
        <f>ROUND(I359*H359,2)</f>
        <v>0</v>
      </c>
      <c r="K359" s="153"/>
      <c r="L359" s="34"/>
      <c r="M359" s="154" t="s">
        <v>1</v>
      </c>
      <c r="N359" s="155" t="s">
        <v>41</v>
      </c>
      <c r="O359" s="60"/>
      <c r="P359" s="156">
        <f>O359*H359</f>
        <v>0</v>
      </c>
      <c r="Q359" s="156">
        <v>1.0829999999999999E-2</v>
      </c>
      <c r="R359" s="156">
        <f>Q359*H359</f>
        <v>0.37905</v>
      </c>
      <c r="S359" s="156">
        <v>0</v>
      </c>
      <c r="T359" s="157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58" t="s">
        <v>207</v>
      </c>
      <c r="AT359" s="158" t="s">
        <v>132</v>
      </c>
      <c r="AU359" s="158" t="s">
        <v>137</v>
      </c>
      <c r="AY359" s="18" t="s">
        <v>129</v>
      </c>
      <c r="BE359" s="159">
        <f>IF(N359="základná",J359,0)</f>
        <v>0</v>
      </c>
      <c r="BF359" s="159">
        <f>IF(N359="znížená",J359,0)</f>
        <v>0</v>
      </c>
      <c r="BG359" s="159">
        <f>IF(N359="zákl. prenesená",J359,0)</f>
        <v>0</v>
      </c>
      <c r="BH359" s="159">
        <f>IF(N359="zníž. prenesená",J359,0)</f>
        <v>0</v>
      </c>
      <c r="BI359" s="159">
        <f>IF(N359="nulová",J359,0)</f>
        <v>0</v>
      </c>
      <c r="BJ359" s="18" t="s">
        <v>137</v>
      </c>
      <c r="BK359" s="159">
        <f>ROUND(I359*H359,2)</f>
        <v>0</v>
      </c>
      <c r="BL359" s="18" t="s">
        <v>207</v>
      </c>
      <c r="BM359" s="158" t="s">
        <v>670</v>
      </c>
    </row>
    <row r="360" spans="1:65" s="2" customFormat="1" ht="24.2" customHeight="1">
      <c r="A360" s="33"/>
      <c r="B360" s="145"/>
      <c r="C360" s="146" t="s">
        <v>671</v>
      </c>
      <c r="D360" s="146" t="s">
        <v>132</v>
      </c>
      <c r="E360" s="147" t="s">
        <v>672</v>
      </c>
      <c r="F360" s="148" t="s">
        <v>673</v>
      </c>
      <c r="G360" s="149" t="s">
        <v>453</v>
      </c>
      <c r="H360" s="203"/>
      <c r="I360" s="151"/>
      <c r="J360" s="152">
        <f>ROUND(I360*H360,2)</f>
        <v>0</v>
      </c>
      <c r="K360" s="153"/>
      <c r="L360" s="34"/>
      <c r="M360" s="154" t="s">
        <v>1</v>
      </c>
      <c r="N360" s="155" t="s">
        <v>41</v>
      </c>
      <c r="O360" s="60"/>
      <c r="P360" s="156">
        <f>O360*H360</f>
        <v>0</v>
      </c>
      <c r="Q360" s="156">
        <v>0</v>
      </c>
      <c r="R360" s="156">
        <f>Q360*H360</f>
        <v>0</v>
      </c>
      <c r="S360" s="156">
        <v>0</v>
      </c>
      <c r="T360" s="157">
        <f>S360*H360</f>
        <v>0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58" t="s">
        <v>207</v>
      </c>
      <c r="AT360" s="158" t="s">
        <v>132</v>
      </c>
      <c r="AU360" s="158" t="s">
        <v>137</v>
      </c>
      <c r="AY360" s="18" t="s">
        <v>129</v>
      </c>
      <c r="BE360" s="159">
        <f>IF(N360="základná",J360,0)</f>
        <v>0</v>
      </c>
      <c r="BF360" s="159">
        <f>IF(N360="znížená",J360,0)</f>
        <v>0</v>
      </c>
      <c r="BG360" s="159">
        <f>IF(N360="zákl. prenesená",J360,0)</f>
        <v>0</v>
      </c>
      <c r="BH360" s="159">
        <f>IF(N360="zníž. prenesená",J360,0)</f>
        <v>0</v>
      </c>
      <c r="BI360" s="159">
        <f>IF(N360="nulová",J360,0)</f>
        <v>0</v>
      </c>
      <c r="BJ360" s="18" t="s">
        <v>137</v>
      </c>
      <c r="BK360" s="159">
        <f>ROUND(I360*H360,2)</f>
        <v>0</v>
      </c>
      <c r="BL360" s="18" t="s">
        <v>207</v>
      </c>
      <c r="BM360" s="158" t="s">
        <v>674</v>
      </c>
    </row>
    <row r="361" spans="1:65" s="12" customFormat="1" ht="22.9" customHeight="1">
      <c r="B361" s="132"/>
      <c r="D361" s="133" t="s">
        <v>74</v>
      </c>
      <c r="E361" s="143" t="s">
        <v>675</v>
      </c>
      <c r="F361" s="143" t="s">
        <v>676</v>
      </c>
      <c r="I361" s="135"/>
      <c r="J361" s="144">
        <f>BK361</f>
        <v>0</v>
      </c>
      <c r="L361" s="132"/>
      <c r="M361" s="137"/>
      <c r="N361" s="138"/>
      <c r="O361" s="138"/>
      <c r="P361" s="139">
        <f>SUM(P362:P370)</f>
        <v>0</v>
      </c>
      <c r="Q361" s="138"/>
      <c r="R361" s="139">
        <f>SUM(R362:R370)</f>
        <v>9.1577499999999992E-2</v>
      </c>
      <c r="S361" s="138"/>
      <c r="T361" s="140">
        <f>SUM(T362:T370)</f>
        <v>0.12415499999999999</v>
      </c>
      <c r="AR361" s="133" t="s">
        <v>137</v>
      </c>
      <c r="AT361" s="141" t="s">
        <v>74</v>
      </c>
      <c r="AU361" s="141" t="s">
        <v>80</v>
      </c>
      <c r="AY361" s="133" t="s">
        <v>129</v>
      </c>
      <c r="BK361" s="142">
        <f>SUM(BK362:BK370)</f>
        <v>0</v>
      </c>
    </row>
    <row r="362" spans="1:65" s="2" customFormat="1" ht="21.75" customHeight="1">
      <c r="A362" s="33"/>
      <c r="B362" s="145"/>
      <c r="C362" s="146" t="s">
        <v>677</v>
      </c>
      <c r="D362" s="146" t="s">
        <v>132</v>
      </c>
      <c r="E362" s="147" t="s">
        <v>678</v>
      </c>
      <c r="F362" s="148" t="s">
        <v>679</v>
      </c>
      <c r="G362" s="149" t="s">
        <v>281</v>
      </c>
      <c r="H362" s="150">
        <v>26</v>
      </c>
      <c r="I362" s="151"/>
      <c r="J362" s="152">
        <f>ROUND(I362*H362,2)</f>
        <v>0</v>
      </c>
      <c r="K362" s="153"/>
      <c r="L362" s="34"/>
      <c r="M362" s="154" t="s">
        <v>1</v>
      </c>
      <c r="N362" s="155" t="s">
        <v>41</v>
      </c>
      <c r="O362" s="60"/>
      <c r="P362" s="156">
        <f>O362*H362</f>
        <v>0</v>
      </c>
      <c r="Q362" s="156">
        <v>0</v>
      </c>
      <c r="R362" s="156">
        <f>Q362*H362</f>
        <v>0</v>
      </c>
      <c r="S362" s="156">
        <v>9.0000000000000006E-5</v>
      </c>
      <c r="T362" s="157">
        <f>S362*H362</f>
        <v>2.3400000000000001E-3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58" t="s">
        <v>207</v>
      </c>
      <c r="AT362" s="158" t="s">
        <v>132</v>
      </c>
      <c r="AU362" s="158" t="s">
        <v>137</v>
      </c>
      <c r="AY362" s="18" t="s">
        <v>129</v>
      </c>
      <c r="BE362" s="159">
        <f>IF(N362="základná",J362,0)</f>
        <v>0</v>
      </c>
      <c r="BF362" s="159">
        <f>IF(N362="znížená",J362,0)</f>
        <v>0</v>
      </c>
      <c r="BG362" s="159">
        <f>IF(N362="zákl. prenesená",J362,0)</f>
        <v>0</v>
      </c>
      <c r="BH362" s="159">
        <f>IF(N362="zníž. prenesená",J362,0)</f>
        <v>0</v>
      </c>
      <c r="BI362" s="159">
        <f>IF(N362="nulová",J362,0)</f>
        <v>0</v>
      </c>
      <c r="BJ362" s="18" t="s">
        <v>137</v>
      </c>
      <c r="BK362" s="159">
        <f>ROUND(I362*H362,2)</f>
        <v>0</v>
      </c>
      <c r="BL362" s="18" t="s">
        <v>207</v>
      </c>
      <c r="BM362" s="158" t="s">
        <v>680</v>
      </c>
    </row>
    <row r="363" spans="1:65" s="2" customFormat="1" ht="37.9" customHeight="1">
      <c r="A363" s="33"/>
      <c r="B363" s="145"/>
      <c r="C363" s="146" t="s">
        <v>681</v>
      </c>
      <c r="D363" s="146" t="s">
        <v>132</v>
      </c>
      <c r="E363" s="147" t="s">
        <v>682</v>
      </c>
      <c r="F363" s="148" t="s">
        <v>683</v>
      </c>
      <c r="G363" s="149" t="s">
        <v>205</v>
      </c>
      <c r="H363" s="150">
        <v>25.55</v>
      </c>
      <c r="I363" s="151"/>
      <c r="J363" s="152">
        <f>ROUND(I363*H363,2)</f>
        <v>0</v>
      </c>
      <c r="K363" s="153"/>
      <c r="L363" s="34"/>
      <c r="M363" s="154" t="s">
        <v>1</v>
      </c>
      <c r="N363" s="155" t="s">
        <v>41</v>
      </c>
      <c r="O363" s="60"/>
      <c r="P363" s="156">
        <f>O363*H363</f>
        <v>0</v>
      </c>
      <c r="Q363" s="156">
        <v>2.4499999999999999E-3</v>
      </c>
      <c r="R363" s="156">
        <f>Q363*H363</f>
        <v>6.25975E-2</v>
      </c>
      <c r="S363" s="156">
        <v>0</v>
      </c>
      <c r="T363" s="157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58" t="s">
        <v>207</v>
      </c>
      <c r="AT363" s="158" t="s">
        <v>132</v>
      </c>
      <c r="AU363" s="158" t="s">
        <v>137</v>
      </c>
      <c r="AY363" s="18" t="s">
        <v>129</v>
      </c>
      <c r="BE363" s="159">
        <f>IF(N363="základná",J363,0)</f>
        <v>0</v>
      </c>
      <c r="BF363" s="159">
        <f>IF(N363="znížená",J363,0)</f>
        <v>0</v>
      </c>
      <c r="BG363" s="159">
        <f>IF(N363="zákl. prenesená",J363,0)</f>
        <v>0</v>
      </c>
      <c r="BH363" s="159">
        <f>IF(N363="zníž. prenesená",J363,0)</f>
        <v>0</v>
      </c>
      <c r="BI363" s="159">
        <f>IF(N363="nulová",J363,0)</f>
        <v>0</v>
      </c>
      <c r="BJ363" s="18" t="s">
        <v>137</v>
      </c>
      <c r="BK363" s="159">
        <f>ROUND(I363*H363,2)</f>
        <v>0</v>
      </c>
      <c r="BL363" s="18" t="s">
        <v>207</v>
      </c>
      <c r="BM363" s="158" t="s">
        <v>684</v>
      </c>
    </row>
    <row r="364" spans="1:65" s="13" customFormat="1" ht="11.25">
      <c r="B364" s="160"/>
      <c r="D364" s="161" t="s">
        <v>139</v>
      </c>
      <c r="E364" s="162" t="s">
        <v>1</v>
      </c>
      <c r="F364" s="163" t="s">
        <v>685</v>
      </c>
      <c r="H364" s="164">
        <v>25.55</v>
      </c>
      <c r="I364" s="165"/>
      <c r="L364" s="160"/>
      <c r="M364" s="166"/>
      <c r="N364" s="167"/>
      <c r="O364" s="167"/>
      <c r="P364" s="167"/>
      <c r="Q364" s="167"/>
      <c r="R364" s="167"/>
      <c r="S364" s="167"/>
      <c r="T364" s="168"/>
      <c r="AT364" s="162" t="s">
        <v>139</v>
      </c>
      <c r="AU364" s="162" t="s">
        <v>137</v>
      </c>
      <c r="AV364" s="13" t="s">
        <v>137</v>
      </c>
      <c r="AW364" s="13" t="s">
        <v>31</v>
      </c>
      <c r="AX364" s="13" t="s">
        <v>80</v>
      </c>
      <c r="AY364" s="162" t="s">
        <v>129</v>
      </c>
    </row>
    <row r="365" spans="1:65" s="2" customFormat="1" ht="24.2" customHeight="1">
      <c r="A365" s="33"/>
      <c r="B365" s="145"/>
      <c r="C365" s="146" t="s">
        <v>686</v>
      </c>
      <c r="D365" s="146" t="s">
        <v>132</v>
      </c>
      <c r="E365" s="147" t="s">
        <v>687</v>
      </c>
      <c r="F365" s="148" t="s">
        <v>688</v>
      </c>
      <c r="G365" s="149" t="s">
        <v>205</v>
      </c>
      <c r="H365" s="150">
        <v>25.55</v>
      </c>
      <c r="I365" s="151"/>
      <c r="J365" s="152">
        <f t="shared" ref="J365:J370" si="30">ROUND(I365*H365,2)</f>
        <v>0</v>
      </c>
      <c r="K365" s="153"/>
      <c r="L365" s="34"/>
      <c r="M365" s="154" t="s">
        <v>1</v>
      </c>
      <c r="N365" s="155" t="s">
        <v>41</v>
      </c>
      <c r="O365" s="60"/>
      <c r="P365" s="156">
        <f t="shared" ref="P365:P370" si="31">O365*H365</f>
        <v>0</v>
      </c>
      <c r="Q365" s="156">
        <v>0</v>
      </c>
      <c r="R365" s="156">
        <f t="shared" ref="R365:R370" si="32">Q365*H365</f>
        <v>0</v>
      </c>
      <c r="S365" s="156">
        <v>3.3E-3</v>
      </c>
      <c r="T365" s="157">
        <f t="shared" ref="T365:T370" si="33">S365*H365</f>
        <v>8.4315000000000001E-2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58" t="s">
        <v>207</v>
      </c>
      <c r="AT365" s="158" t="s">
        <v>132</v>
      </c>
      <c r="AU365" s="158" t="s">
        <v>137</v>
      </c>
      <c r="AY365" s="18" t="s">
        <v>129</v>
      </c>
      <c r="BE365" s="159">
        <f t="shared" ref="BE365:BE370" si="34">IF(N365="základná",J365,0)</f>
        <v>0</v>
      </c>
      <c r="BF365" s="159">
        <f t="shared" ref="BF365:BF370" si="35">IF(N365="znížená",J365,0)</f>
        <v>0</v>
      </c>
      <c r="BG365" s="159">
        <f t="shared" ref="BG365:BG370" si="36">IF(N365="zákl. prenesená",J365,0)</f>
        <v>0</v>
      </c>
      <c r="BH365" s="159">
        <f t="shared" ref="BH365:BH370" si="37">IF(N365="zníž. prenesená",J365,0)</f>
        <v>0</v>
      </c>
      <c r="BI365" s="159">
        <f t="shared" ref="BI365:BI370" si="38">IF(N365="nulová",J365,0)</f>
        <v>0</v>
      </c>
      <c r="BJ365" s="18" t="s">
        <v>137</v>
      </c>
      <c r="BK365" s="159">
        <f t="shared" ref="BK365:BK370" si="39">ROUND(I365*H365,2)</f>
        <v>0</v>
      </c>
      <c r="BL365" s="18" t="s">
        <v>207</v>
      </c>
      <c r="BM365" s="158" t="s">
        <v>689</v>
      </c>
    </row>
    <row r="366" spans="1:65" s="2" customFormat="1" ht="33" customHeight="1">
      <c r="A366" s="33"/>
      <c r="B366" s="145"/>
      <c r="C366" s="146" t="s">
        <v>690</v>
      </c>
      <c r="D366" s="146" t="s">
        <v>132</v>
      </c>
      <c r="E366" s="147" t="s">
        <v>691</v>
      </c>
      <c r="F366" s="148" t="s">
        <v>692</v>
      </c>
      <c r="G366" s="149" t="s">
        <v>281</v>
      </c>
      <c r="H366" s="150">
        <v>3</v>
      </c>
      <c r="I366" s="151"/>
      <c r="J366" s="152">
        <f t="shared" si="30"/>
        <v>0</v>
      </c>
      <c r="K366" s="153"/>
      <c r="L366" s="34"/>
      <c r="M366" s="154" t="s">
        <v>1</v>
      </c>
      <c r="N366" s="155" t="s">
        <v>41</v>
      </c>
      <c r="O366" s="60"/>
      <c r="P366" s="156">
        <f t="shared" si="31"/>
        <v>0</v>
      </c>
      <c r="Q366" s="156">
        <v>1.58E-3</v>
      </c>
      <c r="R366" s="156">
        <f t="shared" si="32"/>
        <v>4.7400000000000003E-3</v>
      </c>
      <c r="S366" s="156">
        <v>0</v>
      </c>
      <c r="T366" s="157">
        <f t="shared" si="33"/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58" t="s">
        <v>207</v>
      </c>
      <c r="AT366" s="158" t="s">
        <v>132</v>
      </c>
      <c r="AU366" s="158" t="s">
        <v>137</v>
      </c>
      <c r="AY366" s="18" t="s">
        <v>129</v>
      </c>
      <c r="BE366" s="159">
        <f t="shared" si="34"/>
        <v>0</v>
      </c>
      <c r="BF366" s="159">
        <f t="shared" si="35"/>
        <v>0</v>
      </c>
      <c r="BG366" s="159">
        <f t="shared" si="36"/>
        <v>0</v>
      </c>
      <c r="BH366" s="159">
        <f t="shared" si="37"/>
        <v>0</v>
      </c>
      <c r="BI366" s="159">
        <f t="shared" si="38"/>
        <v>0</v>
      </c>
      <c r="BJ366" s="18" t="s">
        <v>137</v>
      </c>
      <c r="BK366" s="159">
        <f t="shared" si="39"/>
        <v>0</v>
      </c>
      <c r="BL366" s="18" t="s">
        <v>207</v>
      </c>
      <c r="BM366" s="158" t="s">
        <v>693</v>
      </c>
    </row>
    <row r="367" spans="1:65" s="2" customFormat="1" ht="24.2" customHeight="1">
      <c r="A367" s="33"/>
      <c r="B367" s="145"/>
      <c r="C367" s="146" t="s">
        <v>694</v>
      </c>
      <c r="D367" s="146" t="s">
        <v>132</v>
      </c>
      <c r="E367" s="147" t="s">
        <v>695</v>
      </c>
      <c r="F367" s="148" t="s">
        <v>696</v>
      </c>
      <c r="G367" s="149" t="s">
        <v>281</v>
      </c>
      <c r="H367" s="150">
        <v>3</v>
      </c>
      <c r="I367" s="151"/>
      <c r="J367" s="152">
        <f t="shared" si="30"/>
        <v>0</v>
      </c>
      <c r="K367" s="153"/>
      <c r="L367" s="34"/>
      <c r="M367" s="154" t="s">
        <v>1</v>
      </c>
      <c r="N367" s="155" t="s">
        <v>41</v>
      </c>
      <c r="O367" s="60"/>
      <c r="P367" s="156">
        <f t="shared" si="31"/>
        <v>0</v>
      </c>
      <c r="Q367" s="156">
        <v>0</v>
      </c>
      <c r="R367" s="156">
        <f t="shared" si="32"/>
        <v>0</v>
      </c>
      <c r="S367" s="156">
        <v>1.1000000000000001E-3</v>
      </c>
      <c r="T367" s="157">
        <f t="shared" si="33"/>
        <v>3.3E-3</v>
      </c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R367" s="158" t="s">
        <v>207</v>
      </c>
      <c r="AT367" s="158" t="s">
        <v>132</v>
      </c>
      <c r="AU367" s="158" t="s">
        <v>137</v>
      </c>
      <c r="AY367" s="18" t="s">
        <v>129</v>
      </c>
      <c r="BE367" s="159">
        <f t="shared" si="34"/>
        <v>0</v>
      </c>
      <c r="BF367" s="159">
        <f t="shared" si="35"/>
        <v>0</v>
      </c>
      <c r="BG367" s="159">
        <f t="shared" si="36"/>
        <v>0</v>
      </c>
      <c r="BH367" s="159">
        <f t="shared" si="37"/>
        <v>0</v>
      </c>
      <c r="BI367" s="159">
        <f t="shared" si="38"/>
        <v>0</v>
      </c>
      <c r="BJ367" s="18" t="s">
        <v>137</v>
      </c>
      <c r="BK367" s="159">
        <f t="shared" si="39"/>
        <v>0</v>
      </c>
      <c r="BL367" s="18" t="s">
        <v>207</v>
      </c>
      <c r="BM367" s="158" t="s">
        <v>697</v>
      </c>
    </row>
    <row r="368" spans="1:65" s="2" customFormat="1" ht="33" customHeight="1">
      <c r="A368" s="33"/>
      <c r="B368" s="145"/>
      <c r="C368" s="146" t="s">
        <v>698</v>
      </c>
      <c r="D368" s="146" t="s">
        <v>132</v>
      </c>
      <c r="E368" s="147" t="s">
        <v>699</v>
      </c>
      <c r="F368" s="148" t="s">
        <v>700</v>
      </c>
      <c r="G368" s="149" t="s">
        <v>205</v>
      </c>
      <c r="H368" s="150">
        <v>12</v>
      </c>
      <c r="I368" s="151"/>
      <c r="J368" s="152">
        <f t="shared" si="30"/>
        <v>0</v>
      </c>
      <c r="K368" s="153"/>
      <c r="L368" s="34"/>
      <c r="M368" s="154" t="s">
        <v>1</v>
      </c>
      <c r="N368" s="155" t="s">
        <v>41</v>
      </c>
      <c r="O368" s="60"/>
      <c r="P368" s="156">
        <f t="shared" si="31"/>
        <v>0</v>
      </c>
      <c r="Q368" s="156">
        <v>2.0200000000000001E-3</v>
      </c>
      <c r="R368" s="156">
        <f t="shared" si="32"/>
        <v>2.4240000000000001E-2</v>
      </c>
      <c r="S368" s="156">
        <v>0</v>
      </c>
      <c r="T368" s="157">
        <f t="shared" si="33"/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58" t="s">
        <v>207</v>
      </c>
      <c r="AT368" s="158" t="s">
        <v>132</v>
      </c>
      <c r="AU368" s="158" t="s">
        <v>137</v>
      </c>
      <c r="AY368" s="18" t="s">
        <v>129</v>
      </c>
      <c r="BE368" s="159">
        <f t="shared" si="34"/>
        <v>0</v>
      </c>
      <c r="BF368" s="159">
        <f t="shared" si="35"/>
        <v>0</v>
      </c>
      <c r="BG368" s="159">
        <f t="shared" si="36"/>
        <v>0</v>
      </c>
      <c r="BH368" s="159">
        <f t="shared" si="37"/>
        <v>0</v>
      </c>
      <c r="BI368" s="159">
        <f t="shared" si="38"/>
        <v>0</v>
      </c>
      <c r="BJ368" s="18" t="s">
        <v>137</v>
      </c>
      <c r="BK368" s="159">
        <f t="shared" si="39"/>
        <v>0</v>
      </c>
      <c r="BL368" s="18" t="s">
        <v>207</v>
      </c>
      <c r="BM368" s="158" t="s">
        <v>701</v>
      </c>
    </row>
    <row r="369" spans="1:65" s="2" customFormat="1" ht="24.2" customHeight="1">
      <c r="A369" s="33"/>
      <c r="B369" s="145"/>
      <c r="C369" s="146" t="s">
        <v>702</v>
      </c>
      <c r="D369" s="146" t="s">
        <v>132</v>
      </c>
      <c r="E369" s="147" t="s">
        <v>703</v>
      </c>
      <c r="F369" s="148" t="s">
        <v>704</v>
      </c>
      <c r="G369" s="149" t="s">
        <v>205</v>
      </c>
      <c r="H369" s="150">
        <v>12</v>
      </c>
      <c r="I369" s="151"/>
      <c r="J369" s="152">
        <f t="shared" si="30"/>
        <v>0</v>
      </c>
      <c r="K369" s="153"/>
      <c r="L369" s="34"/>
      <c r="M369" s="154" t="s">
        <v>1</v>
      </c>
      <c r="N369" s="155" t="s">
        <v>41</v>
      </c>
      <c r="O369" s="60"/>
      <c r="P369" s="156">
        <f t="shared" si="31"/>
        <v>0</v>
      </c>
      <c r="Q369" s="156">
        <v>0</v>
      </c>
      <c r="R369" s="156">
        <f t="shared" si="32"/>
        <v>0</v>
      </c>
      <c r="S369" s="156">
        <v>2.8500000000000001E-3</v>
      </c>
      <c r="T369" s="157">
        <f t="shared" si="33"/>
        <v>3.4200000000000001E-2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58" t="s">
        <v>207</v>
      </c>
      <c r="AT369" s="158" t="s">
        <v>132</v>
      </c>
      <c r="AU369" s="158" t="s">
        <v>137</v>
      </c>
      <c r="AY369" s="18" t="s">
        <v>129</v>
      </c>
      <c r="BE369" s="159">
        <f t="shared" si="34"/>
        <v>0</v>
      </c>
      <c r="BF369" s="159">
        <f t="shared" si="35"/>
        <v>0</v>
      </c>
      <c r="BG369" s="159">
        <f t="shared" si="36"/>
        <v>0</v>
      </c>
      <c r="BH369" s="159">
        <f t="shared" si="37"/>
        <v>0</v>
      </c>
      <c r="BI369" s="159">
        <f t="shared" si="38"/>
        <v>0</v>
      </c>
      <c r="BJ369" s="18" t="s">
        <v>137</v>
      </c>
      <c r="BK369" s="159">
        <f t="shared" si="39"/>
        <v>0</v>
      </c>
      <c r="BL369" s="18" t="s">
        <v>207</v>
      </c>
      <c r="BM369" s="158" t="s">
        <v>705</v>
      </c>
    </row>
    <row r="370" spans="1:65" s="2" customFormat="1" ht="24.2" customHeight="1">
      <c r="A370" s="33"/>
      <c r="B370" s="145"/>
      <c r="C370" s="146" t="s">
        <v>706</v>
      </c>
      <c r="D370" s="146" t="s">
        <v>132</v>
      </c>
      <c r="E370" s="147" t="s">
        <v>707</v>
      </c>
      <c r="F370" s="148" t="s">
        <v>708</v>
      </c>
      <c r="G370" s="149" t="s">
        <v>453</v>
      </c>
      <c r="H370" s="203"/>
      <c r="I370" s="151"/>
      <c r="J370" s="152">
        <f t="shared" si="30"/>
        <v>0</v>
      </c>
      <c r="K370" s="153"/>
      <c r="L370" s="34"/>
      <c r="M370" s="154" t="s">
        <v>1</v>
      </c>
      <c r="N370" s="155" t="s">
        <v>41</v>
      </c>
      <c r="O370" s="60"/>
      <c r="P370" s="156">
        <f t="shared" si="31"/>
        <v>0</v>
      </c>
      <c r="Q370" s="156">
        <v>0</v>
      </c>
      <c r="R370" s="156">
        <f t="shared" si="32"/>
        <v>0</v>
      </c>
      <c r="S370" s="156">
        <v>0</v>
      </c>
      <c r="T370" s="157">
        <f t="shared" si="33"/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58" t="s">
        <v>207</v>
      </c>
      <c r="AT370" s="158" t="s">
        <v>132</v>
      </c>
      <c r="AU370" s="158" t="s">
        <v>137</v>
      </c>
      <c r="AY370" s="18" t="s">
        <v>129</v>
      </c>
      <c r="BE370" s="159">
        <f t="shared" si="34"/>
        <v>0</v>
      </c>
      <c r="BF370" s="159">
        <f t="shared" si="35"/>
        <v>0</v>
      </c>
      <c r="BG370" s="159">
        <f t="shared" si="36"/>
        <v>0</v>
      </c>
      <c r="BH370" s="159">
        <f t="shared" si="37"/>
        <v>0</v>
      </c>
      <c r="BI370" s="159">
        <f t="shared" si="38"/>
        <v>0</v>
      </c>
      <c r="BJ370" s="18" t="s">
        <v>137</v>
      </c>
      <c r="BK370" s="159">
        <f t="shared" si="39"/>
        <v>0</v>
      </c>
      <c r="BL370" s="18" t="s">
        <v>207</v>
      </c>
      <c r="BM370" s="158" t="s">
        <v>709</v>
      </c>
    </row>
    <row r="371" spans="1:65" s="12" customFormat="1" ht="22.9" customHeight="1">
      <c r="B371" s="132"/>
      <c r="D371" s="133" t="s">
        <v>74</v>
      </c>
      <c r="E371" s="143" t="s">
        <v>710</v>
      </c>
      <c r="F371" s="143" t="s">
        <v>711</v>
      </c>
      <c r="I371" s="135"/>
      <c r="J371" s="144">
        <f>BK371</f>
        <v>0</v>
      </c>
      <c r="L371" s="132"/>
      <c r="M371" s="137"/>
      <c r="N371" s="138"/>
      <c r="O371" s="138"/>
      <c r="P371" s="139">
        <f>SUM(P372:P384)</f>
        <v>0</v>
      </c>
      <c r="Q371" s="138"/>
      <c r="R371" s="139">
        <f>SUM(R372:R384)</f>
        <v>8.4337836999999993</v>
      </c>
      <c r="S371" s="138"/>
      <c r="T371" s="140">
        <f>SUM(T372:T384)</f>
        <v>8.5</v>
      </c>
      <c r="AR371" s="133" t="s">
        <v>137</v>
      </c>
      <c r="AT371" s="141" t="s">
        <v>74</v>
      </c>
      <c r="AU371" s="141" t="s">
        <v>80</v>
      </c>
      <c r="AY371" s="133" t="s">
        <v>129</v>
      </c>
      <c r="BK371" s="142">
        <f>SUM(BK372:BK384)</f>
        <v>0</v>
      </c>
    </row>
    <row r="372" spans="1:65" s="2" customFormat="1" ht="24.2" customHeight="1">
      <c r="A372" s="33"/>
      <c r="B372" s="145"/>
      <c r="C372" s="146" t="s">
        <v>712</v>
      </c>
      <c r="D372" s="146" t="s">
        <v>132</v>
      </c>
      <c r="E372" s="147" t="s">
        <v>713</v>
      </c>
      <c r="F372" s="148" t="s">
        <v>714</v>
      </c>
      <c r="G372" s="149" t="s">
        <v>135</v>
      </c>
      <c r="H372" s="150">
        <v>170</v>
      </c>
      <c r="I372" s="151"/>
      <c r="J372" s="152">
        <f>ROUND(I372*H372,2)</f>
        <v>0</v>
      </c>
      <c r="K372" s="153"/>
      <c r="L372" s="34"/>
      <c r="M372" s="154" t="s">
        <v>1</v>
      </c>
      <c r="N372" s="155" t="s">
        <v>41</v>
      </c>
      <c r="O372" s="60"/>
      <c r="P372" s="156">
        <f>O372*H372</f>
        <v>0</v>
      </c>
      <c r="Q372" s="156">
        <v>0</v>
      </c>
      <c r="R372" s="156">
        <f>Q372*H372</f>
        <v>0</v>
      </c>
      <c r="S372" s="156">
        <v>0.05</v>
      </c>
      <c r="T372" s="157">
        <f>S372*H372</f>
        <v>8.5</v>
      </c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R372" s="158" t="s">
        <v>207</v>
      </c>
      <c r="AT372" s="158" t="s">
        <v>132</v>
      </c>
      <c r="AU372" s="158" t="s">
        <v>137</v>
      </c>
      <c r="AY372" s="18" t="s">
        <v>129</v>
      </c>
      <c r="BE372" s="159">
        <f>IF(N372="základná",J372,0)</f>
        <v>0</v>
      </c>
      <c r="BF372" s="159">
        <f>IF(N372="znížená",J372,0)</f>
        <v>0</v>
      </c>
      <c r="BG372" s="159">
        <f>IF(N372="zákl. prenesená",J372,0)</f>
        <v>0</v>
      </c>
      <c r="BH372" s="159">
        <f>IF(N372="zníž. prenesená",J372,0)</f>
        <v>0</v>
      </c>
      <c r="BI372" s="159">
        <f>IF(N372="nulová",J372,0)</f>
        <v>0</v>
      </c>
      <c r="BJ372" s="18" t="s">
        <v>137</v>
      </c>
      <c r="BK372" s="159">
        <f>ROUND(I372*H372,2)</f>
        <v>0</v>
      </c>
      <c r="BL372" s="18" t="s">
        <v>207</v>
      </c>
      <c r="BM372" s="158" t="s">
        <v>715</v>
      </c>
    </row>
    <row r="373" spans="1:65" s="2" customFormat="1" ht="24.2" customHeight="1">
      <c r="A373" s="33"/>
      <c r="B373" s="145"/>
      <c r="C373" s="146" t="s">
        <v>716</v>
      </c>
      <c r="D373" s="146" t="s">
        <v>132</v>
      </c>
      <c r="E373" s="147" t="s">
        <v>717</v>
      </c>
      <c r="F373" s="148" t="s">
        <v>718</v>
      </c>
      <c r="G373" s="149" t="s">
        <v>135</v>
      </c>
      <c r="H373" s="150">
        <v>170</v>
      </c>
      <c r="I373" s="151"/>
      <c r="J373" s="152">
        <f>ROUND(I373*H373,2)</f>
        <v>0</v>
      </c>
      <c r="K373" s="153"/>
      <c r="L373" s="34"/>
      <c r="M373" s="154" t="s">
        <v>1</v>
      </c>
      <c r="N373" s="155" t="s">
        <v>41</v>
      </c>
      <c r="O373" s="60"/>
      <c r="P373" s="156">
        <f>O373*H373</f>
        <v>0</v>
      </c>
      <c r="Q373" s="156">
        <v>4.36E-2</v>
      </c>
      <c r="R373" s="156">
        <f>Q373*H373</f>
        <v>7.4119999999999999</v>
      </c>
      <c r="S373" s="156">
        <v>0</v>
      </c>
      <c r="T373" s="157">
        <f>S373*H373</f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58" t="s">
        <v>207</v>
      </c>
      <c r="AT373" s="158" t="s">
        <v>132</v>
      </c>
      <c r="AU373" s="158" t="s">
        <v>137</v>
      </c>
      <c r="AY373" s="18" t="s">
        <v>129</v>
      </c>
      <c r="BE373" s="159">
        <f>IF(N373="základná",J373,0)</f>
        <v>0</v>
      </c>
      <c r="BF373" s="159">
        <f>IF(N373="znížená",J373,0)</f>
        <v>0</v>
      </c>
      <c r="BG373" s="159">
        <f>IF(N373="zákl. prenesená",J373,0)</f>
        <v>0</v>
      </c>
      <c r="BH373" s="159">
        <f>IF(N373="zníž. prenesená",J373,0)</f>
        <v>0</v>
      </c>
      <c r="BI373" s="159">
        <f>IF(N373="nulová",J373,0)</f>
        <v>0</v>
      </c>
      <c r="BJ373" s="18" t="s">
        <v>137</v>
      </c>
      <c r="BK373" s="159">
        <f>ROUND(I373*H373,2)</f>
        <v>0</v>
      </c>
      <c r="BL373" s="18" t="s">
        <v>207</v>
      </c>
      <c r="BM373" s="158" t="s">
        <v>719</v>
      </c>
    </row>
    <row r="374" spans="1:65" s="2" customFormat="1" ht="24.2" customHeight="1">
      <c r="A374" s="33"/>
      <c r="B374" s="145"/>
      <c r="C374" s="146" t="s">
        <v>720</v>
      </c>
      <c r="D374" s="146" t="s">
        <v>132</v>
      </c>
      <c r="E374" s="147" t="s">
        <v>721</v>
      </c>
      <c r="F374" s="148" t="s">
        <v>722</v>
      </c>
      <c r="G374" s="149" t="s">
        <v>205</v>
      </c>
      <c r="H374" s="150">
        <v>11.4</v>
      </c>
      <c r="I374" s="151"/>
      <c r="J374" s="152">
        <f>ROUND(I374*H374,2)</f>
        <v>0</v>
      </c>
      <c r="K374" s="153"/>
      <c r="L374" s="34"/>
      <c r="M374" s="154" t="s">
        <v>1</v>
      </c>
      <c r="N374" s="155" t="s">
        <v>41</v>
      </c>
      <c r="O374" s="60"/>
      <c r="P374" s="156">
        <f>O374*H374</f>
        <v>0</v>
      </c>
      <c r="Q374" s="156">
        <v>1.2030000000000001E-2</v>
      </c>
      <c r="R374" s="156">
        <f>Q374*H374</f>
        <v>0.13714200000000001</v>
      </c>
      <c r="S374" s="156">
        <v>0</v>
      </c>
      <c r="T374" s="157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58" t="s">
        <v>207</v>
      </c>
      <c r="AT374" s="158" t="s">
        <v>132</v>
      </c>
      <c r="AU374" s="158" t="s">
        <v>137</v>
      </c>
      <c r="AY374" s="18" t="s">
        <v>129</v>
      </c>
      <c r="BE374" s="159">
        <f>IF(N374="základná",J374,0)</f>
        <v>0</v>
      </c>
      <c r="BF374" s="159">
        <f>IF(N374="znížená",J374,0)</f>
        <v>0</v>
      </c>
      <c r="BG374" s="159">
        <f>IF(N374="zákl. prenesená",J374,0)</f>
        <v>0</v>
      </c>
      <c r="BH374" s="159">
        <f>IF(N374="zníž. prenesená",J374,0)</f>
        <v>0</v>
      </c>
      <c r="BI374" s="159">
        <f>IF(N374="nulová",J374,0)</f>
        <v>0</v>
      </c>
      <c r="BJ374" s="18" t="s">
        <v>137</v>
      </c>
      <c r="BK374" s="159">
        <f>ROUND(I374*H374,2)</f>
        <v>0</v>
      </c>
      <c r="BL374" s="18" t="s">
        <v>207</v>
      </c>
      <c r="BM374" s="158" t="s">
        <v>723</v>
      </c>
    </row>
    <row r="375" spans="1:65" s="2" customFormat="1" ht="24.2" customHeight="1">
      <c r="A375" s="33"/>
      <c r="B375" s="145"/>
      <c r="C375" s="146" t="s">
        <v>724</v>
      </c>
      <c r="D375" s="146" t="s">
        <v>132</v>
      </c>
      <c r="E375" s="147" t="s">
        <v>725</v>
      </c>
      <c r="F375" s="148" t="s">
        <v>726</v>
      </c>
      <c r="G375" s="149" t="s">
        <v>205</v>
      </c>
      <c r="H375" s="150">
        <v>40</v>
      </c>
      <c r="I375" s="151"/>
      <c r="J375" s="152">
        <f>ROUND(I375*H375,2)</f>
        <v>0</v>
      </c>
      <c r="K375" s="153"/>
      <c r="L375" s="34"/>
      <c r="M375" s="154" t="s">
        <v>1</v>
      </c>
      <c r="N375" s="155" t="s">
        <v>41</v>
      </c>
      <c r="O375" s="60"/>
      <c r="P375" s="156">
        <f>O375*H375</f>
        <v>0</v>
      </c>
      <c r="Q375" s="156">
        <v>3.8999999999999999E-4</v>
      </c>
      <c r="R375" s="156">
        <f>Q375*H375</f>
        <v>1.5599999999999999E-2</v>
      </c>
      <c r="S375" s="156">
        <v>0</v>
      </c>
      <c r="T375" s="157">
        <f>S375*H375</f>
        <v>0</v>
      </c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R375" s="158" t="s">
        <v>207</v>
      </c>
      <c r="AT375" s="158" t="s">
        <v>132</v>
      </c>
      <c r="AU375" s="158" t="s">
        <v>137</v>
      </c>
      <c r="AY375" s="18" t="s">
        <v>129</v>
      </c>
      <c r="BE375" s="159">
        <f>IF(N375="základná",J375,0)</f>
        <v>0</v>
      </c>
      <c r="BF375" s="159">
        <f>IF(N375="znížená",J375,0)</f>
        <v>0</v>
      </c>
      <c r="BG375" s="159">
        <f>IF(N375="zákl. prenesená",J375,0)</f>
        <v>0</v>
      </c>
      <c r="BH375" s="159">
        <f>IF(N375="zníž. prenesená",J375,0)</f>
        <v>0</v>
      </c>
      <c r="BI375" s="159">
        <f>IF(N375="nulová",J375,0)</f>
        <v>0</v>
      </c>
      <c r="BJ375" s="18" t="s">
        <v>137</v>
      </c>
      <c r="BK375" s="159">
        <f>ROUND(I375*H375,2)</f>
        <v>0</v>
      </c>
      <c r="BL375" s="18" t="s">
        <v>207</v>
      </c>
      <c r="BM375" s="158" t="s">
        <v>727</v>
      </c>
    </row>
    <row r="376" spans="1:65" s="2" customFormat="1" ht="16.5" customHeight="1">
      <c r="A376" s="33"/>
      <c r="B376" s="145"/>
      <c r="C376" s="146" t="s">
        <v>728</v>
      </c>
      <c r="D376" s="146" t="s">
        <v>132</v>
      </c>
      <c r="E376" s="147" t="s">
        <v>729</v>
      </c>
      <c r="F376" s="148" t="s">
        <v>730</v>
      </c>
      <c r="G376" s="149" t="s">
        <v>205</v>
      </c>
      <c r="H376" s="150">
        <v>33.508000000000003</v>
      </c>
      <c r="I376" s="151"/>
      <c r="J376" s="152">
        <f>ROUND(I376*H376,2)</f>
        <v>0</v>
      </c>
      <c r="K376" s="153"/>
      <c r="L376" s="34"/>
      <c r="M376" s="154" t="s">
        <v>1</v>
      </c>
      <c r="N376" s="155" t="s">
        <v>41</v>
      </c>
      <c r="O376" s="60"/>
      <c r="P376" s="156">
        <f>O376*H376</f>
        <v>0</v>
      </c>
      <c r="Q376" s="156">
        <v>1.315E-2</v>
      </c>
      <c r="R376" s="156">
        <f>Q376*H376</f>
        <v>0.44063020000000003</v>
      </c>
      <c r="S376" s="156">
        <v>0</v>
      </c>
      <c r="T376" s="157">
        <f>S376*H376</f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58" t="s">
        <v>207</v>
      </c>
      <c r="AT376" s="158" t="s">
        <v>132</v>
      </c>
      <c r="AU376" s="158" t="s">
        <v>137</v>
      </c>
      <c r="AY376" s="18" t="s">
        <v>129</v>
      </c>
      <c r="BE376" s="159">
        <f>IF(N376="základná",J376,0)</f>
        <v>0</v>
      </c>
      <c r="BF376" s="159">
        <f>IF(N376="znížená",J376,0)</f>
        <v>0</v>
      </c>
      <c r="BG376" s="159">
        <f>IF(N376="zákl. prenesená",J376,0)</f>
        <v>0</v>
      </c>
      <c r="BH376" s="159">
        <f>IF(N376="zníž. prenesená",J376,0)</f>
        <v>0</v>
      </c>
      <c r="BI376" s="159">
        <f>IF(N376="nulová",J376,0)</f>
        <v>0</v>
      </c>
      <c r="BJ376" s="18" t="s">
        <v>137</v>
      </c>
      <c r="BK376" s="159">
        <f>ROUND(I376*H376,2)</f>
        <v>0</v>
      </c>
      <c r="BL376" s="18" t="s">
        <v>207</v>
      </c>
      <c r="BM376" s="158" t="s">
        <v>731</v>
      </c>
    </row>
    <row r="377" spans="1:65" s="13" customFormat="1" ht="11.25">
      <c r="B377" s="160"/>
      <c r="D377" s="161" t="s">
        <v>139</v>
      </c>
      <c r="E377" s="162" t="s">
        <v>1</v>
      </c>
      <c r="F377" s="163" t="s">
        <v>732</v>
      </c>
      <c r="H377" s="164">
        <v>33.508000000000003</v>
      </c>
      <c r="I377" s="165"/>
      <c r="L377" s="160"/>
      <c r="M377" s="166"/>
      <c r="N377" s="167"/>
      <c r="O377" s="167"/>
      <c r="P377" s="167"/>
      <c r="Q377" s="167"/>
      <c r="R377" s="167"/>
      <c r="S377" s="167"/>
      <c r="T377" s="168"/>
      <c r="AT377" s="162" t="s">
        <v>139</v>
      </c>
      <c r="AU377" s="162" t="s">
        <v>137</v>
      </c>
      <c r="AV377" s="13" t="s">
        <v>137</v>
      </c>
      <c r="AW377" s="13" t="s">
        <v>31</v>
      </c>
      <c r="AX377" s="13" t="s">
        <v>80</v>
      </c>
      <c r="AY377" s="162" t="s">
        <v>129</v>
      </c>
    </row>
    <row r="378" spans="1:65" s="2" customFormat="1" ht="21.75" customHeight="1">
      <c r="A378" s="33"/>
      <c r="B378" s="145"/>
      <c r="C378" s="146" t="s">
        <v>733</v>
      </c>
      <c r="D378" s="146" t="s">
        <v>132</v>
      </c>
      <c r="E378" s="147" t="s">
        <v>734</v>
      </c>
      <c r="F378" s="148" t="s">
        <v>735</v>
      </c>
      <c r="G378" s="149" t="s">
        <v>205</v>
      </c>
      <c r="H378" s="150">
        <v>25.55</v>
      </c>
      <c r="I378" s="151"/>
      <c r="J378" s="152">
        <f>ROUND(I378*H378,2)</f>
        <v>0</v>
      </c>
      <c r="K378" s="153"/>
      <c r="L378" s="34"/>
      <c r="M378" s="154" t="s">
        <v>1</v>
      </c>
      <c r="N378" s="155" t="s">
        <v>41</v>
      </c>
      <c r="O378" s="60"/>
      <c r="P378" s="156">
        <f>O378*H378</f>
        <v>0</v>
      </c>
      <c r="Q378" s="156">
        <v>3.13E-3</v>
      </c>
      <c r="R378" s="156">
        <f>Q378*H378</f>
        <v>7.9971500000000001E-2</v>
      </c>
      <c r="S378" s="156">
        <v>0</v>
      </c>
      <c r="T378" s="157">
        <f>S378*H378</f>
        <v>0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58" t="s">
        <v>207</v>
      </c>
      <c r="AT378" s="158" t="s">
        <v>132</v>
      </c>
      <c r="AU378" s="158" t="s">
        <v>137</v>
      </c>
      <c r="AY378" s="18" t="s">
        <v>129</v>
      </c>
      <c r="BE378" s="159">
        <f>IF(N378="základná",J378,0)</f>
        <v>0</v>
      </c>
      <c r="BF378" s="159">
        <f>IF(N378="znížená",J378,0)</f>
        <v>0</v>
      </c>
      <c r="BG378" s="159">
        <f>IF(N378="zákl. prenesená",J378,0)</f>
        <v>0</v>
      </c>
      <c r="BH378" s="159">
        <f>IF(N378="zníž. prenesená",J378,0)</f>
        <v>0</v>
      </c>
      <c r="BI378" s="159">
        <f>IF(N378="nulová",J378,0)</f>
        <v>0</v>
      </c>
      <c r="BJ378" s="18" t="s">
        <v>137</v>
      </c>
      <c r="BK378" s="159">
        <f>ROUND(I378*H378,2)</f>
        <v>0</v>
      </c>
      <c r="BL378" s="18" t="s">
        <v>207</v>
      </c>
      <c r="BM378" s="158" t="s">
        <v>736</v>
      </c>
    </row>
    <row r="379" spans="1:65" s="13" customFormat="1" ht="11.25">
      <c r="B379" s="160"/>
      <c r="D379" s="161" t="s">
        <v>139</v>
      </c>
      <c r="E379" s="162" t="s">
        <v>1</v>
      </c>
      <c r="F379" s="163" t="s">
        <v>685</v>
      </c>
      <c r="H379" s="164">
        <v>25.55</v>
      </c>
      <c r="I379" s="165"/>
      <c r="L379" s="160"/>
      <c r="M379" s="166"/>
      <c r="N379" s="167"/>
      <c r="O379" s="167"/>
      <c r="P379" s="167"/>
      <c r="Q379" s="167"/>
      <c r="R379" s="167"/>
      <c r="S379" s="167"/>
      <c r="T379" s="168"/>
      <c r="AT379" s="162" t="s">
        <v>139</v>
      </c>
      <c r="AU379" s="162" t="s">
        <v>137</v>
      </c>
      <c r="AV379" s="13" t="s">
        <v>137</v>
      </c>
      <c r="AW379" s="13" t="s">
        <v>31</v>
      </c>
      <c r="AX379" s="13" t="s">
        <v>80</v>
      </c>
      <c r="AY379" s="162" t="s">
        <v>129</v>
      </c>
    </row>
    <row r="380" spans="1:65" s="2" customFormat="1" ht="21.75" customHeight="1">
      <c r="A380" s="33"/>
      <c r="B380" s="145"/>
      <c r="C380" s="146" t="s">
        <v>737</v>
      </c>
      <c r="D380" s="146" t="s">
        <v>132</v>
      </c>
      <c r="E380" s="147" t="s">
        <v>738</v>
      </c>
      <c r="F380" s="148" t="s">
        <v>739</v>
      </c>
      <c r="G380" s="149" t="s">
        <v>281</v>
      </c>
      <c r="H380" s="150">
        <v>2</v>
      </c>
      <c r="I380" s="151"/>
      <c r="J380" s="152">
        <f>ROUND(I380*H380,2)</f>
        <v>0</v>
      </c>
      <c r="K380" s="153"/>
      <c r="L380" s="34"/>
      <c r="M380" s="154" t="s">
        <v>1</v>
      </c>
      <c r="N380" s="155" t="s">
        <v>41</v>
      </c>
      <c r="O380" s="60"/>
      <c r="P380" s="156">
        <f>O380*H380</f>
        <v>0</v>
      </c>
      <c r="Q380" s="156">
        <v>4.5300000000000002E-3</v>
      </c>
      <c r="R380" s="156">
        <f>Q380*H380</f>
        <v>9.0600000000000003E-3</v>
      </c>
      <c r="S380" s="156">
        <v>0</v>
      </c>
      <c r="T380" s="157">
        <f>S380*H380</f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58" t="s">
        <v>207</v>
      </c>
      <c r="AT380" s="158" t="s">
        <v>132</v>
      </c>
      <c r="AU380" s="158" t="s">
        <v>137</v>
      </c>
      <c r="AY380" s="18" t="s">
        <v>129</v>
      </c>
      <c r="BE380" s="159">
        <f>IF(N380="základná",J380,0)</f>
        <v>0</v>
      </c>
      <c r="BF380" s="159">
        <f>IF(N380="znížená",J380,0)</f>
        <v>0</v>
      </c>
      <c r="BG380" s="159">
        <f>IF(N380="zákl. prenesená",J380,0)</f>
        <v>0</v>
      </c>
      <c r="BH380" s="159">
        <f>IF(N380="zníž. prenesená",J380,0)</f>
        <v>0</v>
      </c>
      <c r="BI380" s="159">
        <f>IF(N380="nulová",J380,0)</f>
        <v>0</v>
      </c>
      <c r="BJ380" s="18" t="s">
        <v>137</v>
      </c>
      <c r="BK380" s="159">
        <f>ROUND(I380*H380,2)</f>
        <v>0</v>
      </c>
      <c r="BL380" s="18" t="s">
        <v>207</v>
      </c>
      <c r="BM380" s="158" t="s">
        <v>740</v>
      </c>
    </row>
    <row r="381" spans="1:65" s="2" customFormat="1" ht="16.5" customHeight="1">
      <c r="A381" s="33"/>
      <c r="B381" s="145"/>
      <c r="C381" s="146" t="s">
        <v>741</v>
      </c>
      <c r="D381" s="146" t="s">
        <v>132</v>
      </c>
      <c r="E381" s="147" t="s">
        <v>742</v>
      </c>
      <c r="F381" s="148" t="s">
        <v>743</v>
      </c>
      <c r="G381" s="149" t="s">
        <v>205</v>
      </c>
      <c r="H381" s="150">
        <v>3.6</v>
      </c>
      <c r="I381" s="151"/>
      <c r="J381" s="152">
        <f>ROUND(I381*H381,2)</f>
        <v>0</v>
      </c>
      <c r="K381" s="153"/>
      <c r="L381" s="34"/>
      <c r="M381" s="154" t="s">
        <v>1</v>
      </c>
      <c r="N381" s="155" t="s">
        <v>41</v>
      </c>
      <c r="O381" s="60"/>
      <c r="P381" s="156">
        <f>O381*H381</f>
        <v>0</v>
      </c>
      <c r="Q381" s="156">
        <v>3.8500000000000001E-3</v>
      </c>
      <c r="R381" s="156">
        <f>Q381*H381</f>
        <v>1.3860000000000001E-2</v>
      </c>
      <c r="S381" s="156">
        <v>0</v>
      </c>
      <c r="T381" s="157">
        <f>S381*H381</f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58" t="s">
        <v>207</v>
      </c>
      <c r="AT381" s="158" t="s">
        <v>132</v>
      </c>
      <c r="AU381" s="158" t="s">
        <v>137</v>
      </c>
      <c r="AY381" s="18" t="s">
        <v>129</v>
      </c>
      <c r="BE381" s="159">
        <f>IF(N381="základná",J381,0)</f>
        <v>0</v>
      </c>
      <c r="BF381" s="159">
        <f>IF(N381="znížená",J381,0)</f>
        <v>0</v>
      </c>
      <c r="BG381" s="159">
        <f>IF(N381="zákl. prenesená",J381,0)</f>
        <v>0</v>
      </c>
      <c r="BH381" s="159">
        <f>IF(N381="zníž. prenesená",J381,0)</f>
        <v>0</v>
      </c>
      <c r="BI381" s="159">
        <f>IF(N381="nulová",J381,0)</f>
        <v>0</v>
      </c>
      <c r="BJ381" s="18" t="s">
        <v>137</v>
      </c>
      <c r="BK381" s="159">
        <f>ROUND(I381*H381,2)</f>
        <v>0</v>
      </c>
      <c r="BL381" s="18" t="s">
        <v>207</v>
      </c>
      <c r="BM381" s="158" t="s">
        <v>744</v>
      </c>
    </row>
    <row r="382" spans="1:65" s="2" customFormat="1" ht="16.5" customHeight="1">
      <c r="A382" s="33"/>
      <c r="B382" s="145"/>
      <c r="C382" s="146" t="s">
        <v>745</v>
      </c>
      <c r="D382" s="146" t="s">
        <v>132</v>
      </c>
      <c r="E382" s="147" t="s">
        <v>746</v>
      </c>
      <c r="F382" s="148" t="s">
        <v>747</v>
      </c>
      <c r="G382" s="149" t="s">
        <v>281</v>
      </c>
      <c r="H382" s="150">
        <v>66</v>
      </c>
      <c r="I382" s="151"/>
      <c r="J382" s="152">
        <f>ROUND(I382*H382,2)</f>
        <v>0</v>
      </c>
      <c r="K382" s="153"/>
      <c r="L382" s="34"/>
      <c r="M382" s="154" t="s">
        <v>1</v>
      </c>
      <c r="N382" s="155" t="s">
        <v>41</v>
      </c>
      <c r="O382" s="60"/>
      <c r="P382" s="156">
        <f>O382*H382</f>
        <v>0</v>
      </c>
      <c r="Q382" s="156">
        <v>4.5199999999999997E-3</v>
      </c>
      <c r="R382" s="156">
        <f>Q382*H382</f>
        <v>0.29831999999999997</v>
      </c>
      <c r="S382" s="156">
        <v>0</v>
      </c>
      <c r="T382" s="157">
        <f>S382*H382</f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58" t="s">
        <v>207</v>
      </c>
      <c r="AT382" s="158" t="s">
        <v>132</v>
      </c>
      <c r="AU382" s="158" t="s">
        <v>137</v>
      </c>
      <c r="AY382" s="18" t="s">
        <v>129</v>
      </c>
      <c r="BE382" s="159">
        <f>IF(N382="základná",J382,0)</f>
        <v>0</v>
      </c>
      <c r="BF382" s="159">
        <f>IF(N382="znížená",J382,0)</f>
        <v>0</v>
      </c>
      <c r="BG382" s="159">
        <f>IF(N382="zákl. prenesená",J382,0)</f>
        <v>0</v>
      </c>
      <c r="BH382" s="159">
        <f>IF(N382="zníž. prenesená",J382,0)</f>
        <v>0</v>
      </c>
      <c r="BI382" s="159">
        <f>IF(N382="nulová",J382,0)</f>
        <v>0</v>
      </c>
      <c r="BJ382" s="18" t="s">
        <v>137</v>
      </c>
      <c r="BK382" s="159">
        <f>ROUND(I382*H382,2)</f>
        <v>0</v>
      </c>
      <c r="BL382" s="18" t="s">
        <v>207</v>
      </c>
      <c r="BM382" s="158" t="s">
        <v>748</v>
      </c>
    </row>
    <row r="383" spans="1:65" s="2" customFormat="1" ht="21.75" customHeight="1">
      <c r="A383" s="33"/>
      <c r="B383" s="145"/>
      <c r="C383" s="146" t="s">
        <v>749</v>
      </c>
      <c r="D383" s="146" t="s">
        <v>132</v>
      </c>
      <c r="E383" s="147" t="s">
        <v>750</v>
      </c>
      <c r="F383" s="148" t="s">
        <v>751</v>
      </c>
      <c r="G383" s="149" t="s">
        <v>135</v>
      </c>
      <c r="H383" s="150">
        <v>170</v>
      </c>
      <c r="I383" s="151"/>
      <c r="J383" s="152">
        <f>ROUND(I383*H383,2)</f>
        <v>0</v>
      </c>
      <c r="K383" s="153"/>
      <c r="L383" s="34"/>
      <c r="M383" s="154" t="s">
        <v>1</v>
      </c>
      <c r="N383" s="155" t="s">
        <v>41</v>
      </c>
      <c r="O383" s="60"/>
      <c r="P383" s="156">
        <f>O383*H383</f>
        <v>0</v>
      </c>
      <c r="Q383" s="156">
        <v>1.6000000000000001E-4</v>
      </c>
      <c r="R383" s="156">
        <f>Q383*H383</f>
        <v>2.7200000000000002E-2</v>
      </c>
      <c r="S383" s="156">
        <v>0</v>
      </c>
      <c r="T383" s="157">
        <f>S383*H383</f>
        <v>0</v>
      </c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R383" s="158" t="s">
        <v>207</v>
      </c>
      <c r="AT383" s="158" t="s">
        <v>132</v>
      </c>
      <c r="AU383" s="158" t="s">
        <v>137</v>
      </c>
      <c r="AY383" s="18" t="s">
        <v>129</v>
      </c>
      <c r="BE383" s="159">
        <f>IF(N383="základná",J383,0)</f>
        <v>0</v>
      </c>
      <c r="BF383" s="159">
        <f>IF(N383="znížená",J383,0)</f>
        <v>0</v>
      </c>
      <c r="BG383" s="159">
        <f>IF(N383="zákl. prenesená",J383,0)</f>
        <v>0</v>
      </c>
      <c r="BH383" s="159">
        <f>IF(N383="zníž. prenesená",J383,0)</f>
        <v>0</v>
      </c>
      <c r="BI383" s="159">
        <f>IF(N383="nulová",J383,0)</f>
        <v>0</v>
      </c>
      <c r="BJ383" s="18" t="s">
        <v>137</v>
      </c>
      <c r="BK383" s="159">
        <f>ROUND(I383*H383,2)</f>
        <v>0</v>
      </c>
      <c r="BL383" s="18" t="s">
        <v>207</v>
      </c>
      <c r="BM383" s="158" t="s">
        <v>752</v>
      </c>
    </row>
    <row r="384" spans="1:65" s="2" customFormat="1" ht="24.2" customHeight="1">
      <c r="A384" s="33"/>
      <c r="B384" s="145"/>
      <c r="C384" s="146" t="s">
        <v>753</v>
      </c>
      <c r="D384" s="146" t="s">
        <v>132</v>
      </c>
      <c r="E384" s="147" t="s">
        <v>754</v>
      </c>
      <c r="F384" s="148" t="s">
        <v>755</v>
      </c>
      <c r="G384" s="149" t="s">
        <v>453</v>
      </c>
      <c r="H384" s="203"/>
      <c r="I384" s="151"/>
      <c r="J384" s="152">
        <f>ROUND(I384*H384,2)</f>
        <v>0</v>
      </c>
      <c r="K384" s="153"/>
      <c r="L384" s="34"/>
      <c r="M384" s="154" t="s">
        <v>1</v>
      </c>
      <c r="N384" s="155" t="s">
        <v>41</v>
      </c>
      <c r="O384" s="60"/>
      <c r="P384" s="156">
        <f>O384*H384</f>
        <v>0</v>
      </c>
      <c r="Q384" s="156">
        <v>0</v>
      </c>
      <c r="R384" s="156">
        <f>Q384*H384</f>
        <v>0</v>
      </c>
      <c r="S384" s="156">
        <v>0</v>
      </c>
      <c r="T384" s="157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58" t="s">
        <v>207</v>
      </c>
      <c r="AT384" s="158" t="s">
        <v>132</v>
      </c>
      <c r="AU384" s="158" t="s">
        <v>137</v>
      </c>
      <c r="AY384" s="18" t="s">
        <v>129</v>
      </c>
      <c r="BE384" s="159">
        <f>IF(N384="základná",J384,0)</f>
        <v>0</v>
      </c>
      <c r="BF384" s="159">
        <f>IF(N384="znížená",J384,0)</f>
        <v>0</v>
      </c>
      <c r="BG384" s="159">
        <f>IF(N384="zákl. prenesená",J384,0)</f>
        <v>0</v>
      </c>
      <c r="BH384" s="159">
        <f>IF(N384="zníž. prenesená",J384,0)</f>
        <v>0</v>
      </c>
      <c r="BI384" s="159">
        <f>IF(N384="nulová",J384,0)</f>
        <v>0</v>
      </c>
      <c r="BJ384" s="18" t="s">
        <v>137</v>
      </c>
      <c r="BK384" s="159">
        <f>ROUND(I384*H384,2)</f>
        <v>0</v>
      </c>
      <c r="BL384" s="18" t="s">
        <v>207</v>
      </c>
      <c r="BM384" s="158" t="s">
        <v>756</v>
      </c>
    </row>
    <row r="385" spans="1:65" s="12" customFormat="1" ht="22.9" customHeight="1">
      <c r="B385" s="132"/>
      <c r="D385" s="133" t="s">
        <v>74</v>
      </c>
      <c r="E385" s="143" t="s">
        <v>757</v>
      </c>
      <c r="F385" s="143" t="s">
        <v>758</v>
      </c>
      <c r="I385" s="135"/>
      <c r="J385" s="144">
        <f>BK385</f>
        <v>0</v>
      </c>
      <c r="L385" s="132"/>
      <c r="M385" s="137"/>
      <c r="N385" s="138"/>
      <c r="O385" s="138"/>
      <c r="P385" s="139">
        <f>SUM(P386:P415)</f>
        <v>0</v>
      </c>
      <c r="Q385" s="138"/>
      <c r="R385" s="139">
        <f>SUM(R386:R415)</f>
        <v>1.0633528999999999</v>
      </c>
      <c r="S385" s="138"/>
      <c r="T385" s="140">
        <f>SUM(T386:T415)</f>
        <v>0</v>
      </c>
      <c r="AR385" s="133" t="s">
        <v>137</v>
      </c>
      <c r="AT385" s="141" t="s">
        <v>74</v>
      </c>
      <c r="AU385" s="141" t="s">
        <v>80</v>
      </c>
      <c r="AY385" s="133" t="s">
        <v>129</v>
      </c>
      <c r="BK385" s="142">
        <f>SUM(BK386:BK415)</f>
        <v>0</v>
      </c>
    </row>
    <row r="386" spans="1:65" s="2" customFormat="1" ht="24.2" customHeight="1">
      <c r="A386" s="33"/>
      <c r="B386" s="145"/>
      <c r="C386" s="146" t="s">
        <v>759</v>
      </c>
      <c r="D386" s="146" t="s">
        <v>132</v>
      </c>
      <c r="E386" s="147" t="s">
        <v>760</v>
      </c>
      <c r="F386" s="148" t="s">
        <v>761</v>
      </c>
      <c r="G386" s="149" t="s">
        <v>135</v>
      </c>
      <c r="H386" s="150">
        <v>51.57</v>
      </c>
      <c r="I386" s="151"/>
      <c r="J386" s="152">
        <f>ROUND(I386*H386,2)</f>
        <v>0</v>
      </c>
      <c r="K386" s="153"/>
      <c r="L386" s="34"/>
      <c r="M386" s="154" t="s">
        <v>1</v>
      </c>
      <c r="N386" s="155" t="s">
        <v>41</v>
      </c>
      <c r="O386" s="60"/>
      <c r="P386" s="156">
        <f>O386*H386</f>
        <v>0</v>
      </c>
      <c r="Q386" s="156">
        <v>3.0000000000000001E-5</v>
      </c>
      <c r="R386" s="156">
        <f>Q386*H386</f>
        <v>1.5471E-3</v>
      </c>
      <c r="S386" s="156">
        <v>0</v>
      </c>
      <c r="T386" s="157">
        <f>S386*H386</f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58" t="s">
        <v>207</v>
      </c>
      <c r="AT386" s="158" t="s">
        <v>132</v>
      </c>
      <c r="AU386" s="158" t="s">
        <v>137</v>
      </c>
      <c r="AY386" s="18" t="s">
        <v>129</v>
      </c>
      <c r="BE386" s="159">
        <f>IF(N386="základná",J386,0)</f>
        <v>0</v>
      </c>
      <c r="BF386" s="159">
        <f>IF(N386="znížená",J386,0)</f>
        <v>0</v>
      </c>
      <c r="BG386" s="159">
        <f>IF(N386="zákl. prenesená",J386,0)</f>
        <v>0</v>
      </c>
      <c r="BH386" s="159">
        <f>IF(N386="zníž. prenesená",J386,0)</f>
        <v>0</v>
      </c>
      <c r="BI386" s="159">
        <f>IF(N386="nulová",J386,0)</f>
        <v>0</v>
      </c>
      <c r="BJ386" s="18" t="s">
        <v>137</v>
      </c>
      <c r="BK386" s="159">
        <f>ROUND(I386*H386,2)</f>
        <v>0</v>
      </c>
      <c r="BL386" s="18" t="s">
        <v>207</v>
      </c>
      <c r="BM386" s="158" t="s">
        <v>762</v>
      </c>
    </row>
    <row r="387" spans="1:65" s="16" customFormat="1" ht="11.25">
      <c r="B387" s="196"/>
      <c r="D387" s="161" t="s">
        <v>139</v>
      </c>
      <c r="E387" s="197" t="s">
        <v>1</v>
      </c>
      <c r="F387" s="198" t="s">
        <v>763</v>
      </c>
      <c r="H387" s="197" t="s">
        <v>1</v>
      </c>
      <c r="I387" s="199"/>
      <c r="L387" s="196"/>
      <c r="M387" s="200"/>
      <c r="N387" s="201"/>
      <c r="O387" s="201"/>
      <c r="P387" s="201"/>
      <c r="Q387" s="201"/>
      <c r="R387" s="201"/>
      <c r="S387" s="201"/>
      <c r="T387" s="202"/>
      <c r="AT387" s="197" t="s">
        <v>139</v>
      </c>
      <c r="AU387" s="197" t="s">
        <v>137</v>
      </c>
      <c r="AV387" s="16" t="s">
        <v>80</v>
      </c>
      <c r="AW387" s="16" t="s">
        <v>31</v>
      </c>
      <c r="AX387" s="16" t="s">
        <v>75</v>
      </c>
      <c r="AY387" s="197" t="s">
        <v>129</v>
      </c>
    </row>
    <row r="388" spans="1:65" s="13" customFormat="1" ht="11.25">
      <c r="B388" s="160"/>
      <c r="D388" s="161" t="s">
        <v>139</v>
      </c>
      <c r="E388" s="162" t="s">
        <v>1</v>
      </c>
      <c r="F388" s="163" t="s">
        <v>764</v>
      </c>
      <c r="H388" s="164">
        <v>51.57</v>
      </c>
      <c r="I388" s="165"/>
      <c r="L388" s="160"/>
      <c r="M388" s="166"/>
      <c r="N388" s="167"/>
      <c r="O388" s="167"/>
      <c r="P388" s="167"/>
      <c r="Q388" s="167"/>
      <c r="R388" s="167"/>
      <c r="S388" s="167"/>
      <c r="T388" s="168"/>
      <c r="AT388" s="162" t="s">
        <v>139</v>
      </c>
      <c r="AU388" s="162" t="s">
        <v>137</v>
      </c>
      <c r="AV388" s="13" t="s">
        <v>137</v>
      </c>
      <c r="AW388" s="13" t="s">
        <v>31</v>
      </c>
      <c r="AX388" s="13" t="s">
        <v>80</v>
      </c>
      <c r="AY388" s="162" t="s">
        <v>129</v>
      </c>
    </row>
    <row r="389" spans="1:65" s="2" customFormat="1" ht="24.2" customHeight="1">
      <c r="A389" s="33"/>
      <c r="B389" s="145"/>
      <c r="C389" s="169" t="s">
        <v>765</v>
      </c>
      <c r="D389" s="169" t="s">
        <v>171</v>
      </c>
      <c r="E389" s="170" t="s">
        <v>766</v>
      </c>
      <c r="F389" s="171" t="s">
        <v>767</v>
      </c>
      <c r="G389" s="172" t="s">
        <v>135</v>
      </c>
      <c r="H389" s="173">
        <v>53.633000000000003</v>
      </c>
      <c r="I389" s="174"/>
      <c r="J389" s="175">
        <f>ROUND(I389*H389,2)</f>
        <v>0</v>
      </c>
      <c r="K389" s="176"/>
      <c r="L389" s="177"/>
      <c r="M389" s="178" t="s">
        <v>1</v>
      </c>
      <c r="N389" s="179" t="s">
        <v>41</v>
      </c>
      <c r="O389" s="60"/>
      <c r="P389" s="156">
        <f>O389*H389</f>
        <v>0</v>
      </c>
      <c r="Q389" s="156">
        <v>6.6E-3</v>
      </c>
      <c r="R389" s="156">
        <f>Q389*H389</f>
        <v>0.35397780000000001</v>
      </c>
      <c r="S389" s="156">
        <v>0</v>
      </c>
      <c r="T389" s="157">
        <f>S389*H389</f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58" t="s">
        <v>299</v>
      </c>
      <c r="AT389" s="158" t="s">
        <v>171</v>
      </c>
      <c r="AU389" s="158" t="s">
        <v>137</v>
      </c>
      <c r="AY389" s="18" t="s">
        <v>129</v>
      </c>
      <c r="BE389" s="159">
        <f>IF(N389="základná",J389,0)</f>
        <v>0</v>
      </c>
      <c r="BF389" s="159">
        <f>IF(N389="znížená",J389,0)</f>
        <v>0</v>
      </c>
      <c r="BG389" s="159">
        <f>IF(N389="zákl. prenesená",J389,0)</f>
        <v>0</v>
      </c>
      <c r="BH389" s="159">
        <f>IF(N389="zníž. prenesená",J389,0)</f>
        <v>0</v>
      </c>
      <c r="BI389" s="159">
        <f>IF(N389="nulová",J389,0)</f>
        <v>0</v>
      </c>
      <c r="BJ389" s="18" t="s">
        <v>137</v>
      </c>
      <c r="BK389" s="159">
        <f>ROUND(I389*H389,2)</f>
        <v>0</v>
      </c>
      <c r="BL389" s="18" t="s">
        <v>207</v>
      </c>
      <c r="BM389" s="158" t="s">
        <v>768</v>
      </c>
    </row>
    <row r="390" spans="1:65" s="13" customFormat="1" ht="11.25">
      <c r="B390" s="160"/>
      <c r="D390" s="161" t="s">
        <v>139</v>
      </c>
      <c r="F390" s="163" t="s">
        <v>769</v>
      </c>
      <c r="H390" s="164">
        <v>53.633000000000003</v>
      </c>
      <c r="I390" s="165"/>
      <c r="L390" s="160"/>
      <c r="M390" s="166"/>
      <c r="N390" s="167"/>
      <c r="O390" s="167"/>
      <c r="P390" s="167"/>
      <c r="Q390" s="167"/>
      <c r="R390" s="167"/>
      <c r="S390" s="167"/>
      <c r="T390" s="168"/>
      <c r="AT390" s="162" t="s">
        <v>139</v>
      </c>
      <c r="AU390" s="162" t="s">
        <v>137</v>
      </c>
      <c r="AV390" s="13" t="s">
        <v>137</v>
      </c>
      <c r="AW390" s="13" t="s">
        <v>3</v>
      </c>
      <c r="AX390" s="13" t="s">
        <v>80</v>
      </c>
      <c r="AY390" s="162" t="s">
        <v>129</v>
      </c>
    </row>
    <row r="391" spans="1:65" s="2" customFormat="1" ht="24.2" customHeight="1">
      <c r="A391" s="33"/>
      <c r="B391" s="145"/>
      <c r="C391" s="146" t="s">
        <v>770</v>
      </c>
      <c r="D391" s="146" t="s">
        <v>132</v>
      </c>
      <c r="E391" s="147" t="s">
        <v>771</v>
      </c>
      <c r="F391" s="148" t="s">
        <v>772</v>
      </c>
      <c r="G391" s="149" t="s">
        <v>205</v>
      </c>
      <c r="H391" s="150">
        <v>68.599999999999994</v>
      </c>
      <c r="I391" s="151"/>
      <c r="J391" s="152">
        <f>ROUND(I391*H391,2)</f>
        <v>0</v>
      </c>
      <c r="K391" s="153"/>
      <c r="L391" s="34"/>
      <c r="M391" s="154" t="s">
        <v>1</v>
      </c>
      <c r="N391" s="155" t="s">
        <v>41</v>
      </c>
      <c r="O391" s="60"/>
      <c r="P391" s="156">
        <f>O391*H391</f>
        <v>0</v>
      </c>
      <c r="Q391" s="156">
        <v>1.8000000000000001E-4</v>
      </c>
      <c r="R391" s="156">
        <f>Q391*H391</f>
        <v>1.2348E-2</v>
      </c>
      <c r="S391" s="156">
        <v>0</v>
      </c>
      <c r="T391" s="157">
        <f>S391*H391</f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58" t="s">
        <v>207</v>
      </c>
      <c r="AT391" s="158" t="s">
        <v>132</v>
      </c>
      <c r="AU391" s="158" t="s">
        <v>137</v>
      </c>
      <c r="AY391" s="18" t="s">
        <v>129</v>
      </c>
      <c r="BE391" s="159">
        <f>IF(N391="základná",J391,0)</f>
        <v>0</v>
      </c>
      <c r="BF391" s="159">
        <f>IF(N391="znížená",J391,0)</f>
        <v>0</v>
      </c>
      <c r="BG391" s="159">
        <f>IF(N391="zákl. prenesená",J391,0)</f>
        <v>0</v>
      </c>
      <c r="BH391" s="159">
        <f>IF(N391="zníž. prenesená",J391,0)</f>
        <v>0</v>
      </c>
      <c r="BI391" s="159">
        <f>IF(N391="nulová",J391,0)</f>
        <v>0</v>
      </c>
      <c r="BJ391" s="18" t="s">
        <v>137</v>
      </c>
      <c r="BK391" s="159">
        <f>ROUND(I391*H391,2)</f>
        <v>0</v>
      </c>
      <c r="BL391" s="18" t="s">
        <v>207</v>
      </c>
      <c r="BM391" s="158" t="s">
        <v>773</v>
      </c>
    </row>
    <row r="392" spans="1:65" s="13" customFormat="1" ht="11.25">
      <c r="B392" s="160"/>
      <c r="D392" s="161" t="s">
        <v>139</v>
      </c>
      <c r="E392" s="162" t="s">
        <v>1</v>
      </c>
      <c r="F392" s="163" t="s">
        <v>353</v>
      </c>
      <c r="H392" s="164">
        <v>13.8</v>
      </c>
      <c r="I392" s="165"/>
      <c r="L392" s="160"/>
      <c r="M392" s="166"/>
      <c r="N392" s="167"/>
      <c r="O392" s="167"/>
      <c r="P392" s="167"/>
      <c r="Q392" s="167"/>
      <c r="R392" s="167"/>
      <c r="S392" s="167"/>
      <c r="T392" s="168"/>
      <c r="AT392" s="162" t="s">
        <v>139</v>
      </c>
      <c r="AU392" s="162" t="s">
        <v>137</v>
      </c>
      <c r="AV392" s="13" t="s">
        <v>137</v>
      </c>
      <c r="AW392" s="13" t="s">
        <v>31</v>
      </c>
      <c r="AX392" s="13" t="s">
        <v>75</v>
      </c>
      <c r="AY392" s="162" t="s">
        <v>129</v>
      </c>
    </row>
    <row r="393" spans="1:65" s="13" customFormat="1" ht="11.25">
      <c r="B393" s="160"/>
      <c r="D393" s="161" t="s">
        <v>139</v>
      </c>
      <c r="E393" s="162" t="s">
        <v>1</v>
      </c>
      <c r="F393" s="163" t="s">
        <v>354</v>
      </c>
      <c r="H393" s="164">
        <v>29.5</v>
      </c>
      <c r="I393" s="165"/>
      <c r="L393" s="160"/>
      <c r="M393" s="166"/>
      <c r="N393" s="167"/>
      <c r="O393" s="167"/>
      <c r="P393" s="167"/>
      <c r="Q393" s="167"/>
      <c r="R393" s="167"/>
      <c r="S393" s="167"/>
      <c r="T393" s="168"/>
      <c r="AT393" s="162" t="s">
        <v>139</v>
      </c>
      <c r="AU393" s="162" t="s">
        <v>137</v>
      </c>
      <c r="AV393" s="13" t="s">
        <v>137</v>
      </c>
      <c r="AW393" s="13" t="s">
        <v>31</v>
      </c>
      <c r="AX393" s="13" t="s">
        <v>75</v>
      </c>
      <c r="AY393" s="162" t="s">
        <v>129</v>
      </c>
    </row>
    <row r="394" spans="1:65" s="13" customFormat="1" ht="11.25">
      <c r="B394" s="160"/>
      <c r="D394" s="161" t="s">
        <v>139</v>
      </c>
      <c r="E394" s="162" t="s">
        <v>1</v>
      </c>
      <c r="F394" s="163" t="s">
        <v>355</v>
      </c>
      <c r="H394" s="164">
        <v>8.6999999999999993</v>
      </c>
      <c r="I394" s="165"/>
      <c r="L394" s="160"/>
      <c r="M394" s="166"/>
      <c r="N394" s="167"/>
      <c r="O394" s="167"/>
      <c r="P394" s="167"/>
      <c r="Q394" s="167"/>
      <c r="R394" s="167"/>
      <c r="S394" s="167"/>
      <c r="T394" s="168"/>
      <c r="AT394" s="162" t="s">
        <v>139</v>
      </c>
      <c r="AU394" s="162" t="s">
        <v>137</v>
      </c>
      <c r="AV394" s="13" t="s">
        <v>137</v>
      </c>
      <c r="AW394" s="13" t="s">
        <v>31</v>
      </c>
      <c r="AX394" s="13" t="s">
        <v>75</v>
      </c>
      <c r="AY394" s="162" t="s">
        <v>129</v>
      </c>
    </row>
    <row r="395" spans="1:65" s="13" customFormat="1" ht="11.25">
      <c r="B395" s="160"/>
      <c r="D395" s="161" t="s">
        <v>139</v>
      </c>
      <c r="E395" s="162" t="s">
        <v>1</v>
      </c>
      <c r="F395" s="163" t="s">
        <v>358</v>
      </c>
      <c r="H395" s="164">
        <v>2.4</v>
      </c>
      <c r="I395" s="165"/>
      <c r="L395" s="160"/>
      <c r="M395" s="166"/>
      <c r="N395" s="167"/>
      <c r="O395" s="167"/>
      <c r="P395" s="167"/>
      <c r="Q395" s="167"/>
      <c r="R395" s="167"/>
      <c r="S395" s="167"/>
      <c r="T395" s="168"/>
      <c r="AT395" s="162" t="s">
        <v>139</v>
      </c>
      <c r="AU395" s="162" t="s">
        <v>137</v>
      </c>
      <c r="AV395" s="13" t="s">
        <v>137</v>
      </c>
      <c r="AW395" s="13" t="s">
        <v>31</v>
      </c>
      <c r="AX395" s="13" t="s">
        <v>75</v>
      </c>
      <c r="AY395" s="162" t="s">
        <v>129</v>
      </c>
    </row>
    <row r="396" spans="1:65" s="13" customFormat="1" ht="11.25">
      <c r="B396" s="160"/>
      <c r="D396" s="161" t="s">
        <v>139</v>
      </c>
      <c r="E396" s="162" t="s">
        <v>1</v>
      </c>
      <c r="F396" s="163" t="s">
        <v>359</v>
      </c>
      <c r="H396" s="164">
        <v>3.2</v>
      </c>
      <c r="I396" s="165"/>
      <c r="L396" s="160"/>
      <c r="M396" s="166"/>
      <c r="N396" s="167"/>
      <c r="O396" s="167"/>
      <c r="P396" s="167"/>
      <c r="Q396" s="167"/>
      <c r="R396" s="167"/>
      <c r="S396" s="167"/>
      <c r="T396" s="168"/>
      <c r="AT396" s="162" t="s">
        <v>139</v>
      </c>
      <c r="AU396" s="162" t="s">
        <v>137</v>
      </c>
      <c r="AV396" s="13" t="s">
        <v>137</v>
      </c>
      <c r="AW396" s="13" t="s">
        <v>31</v>
      </c>
      <c r="AX396" s="13" t="s">
        <v>75</v>
      </c>
      <c r="AY396" s="162" t="s">
        <v>129</v>
      </c>
    </row>
    <row r="397" spans="1:65" s="13" customFormat="1" ht="11.25">
      <c r="B397" s="160"/>
      <c r="D397" s="161" t="s">
        <v>139</v>
      </c>
      <c r="E397" s="162" t="s">
        <v>1</v>
      </c>
      <c r="F397" s="163" t="s">
        <v>356</v>
      </c>
      <c r="H397" s="164">
        <v>5.8</v>
      </c>
      <c r="I397" s="165"/>
      <c r="L397" s="160"/>
      <c r="M397" s="166"/>
      <c r="N397" s="167"/>
      <c r="O397" s="167"/>
      <c r="P397" s="167"/>
      <c r="Q397" s="167"/>
      <c r="R397" s="167"/>
      <c r="S397" s="167"/>
      <c r="T397" s="168"/>
      <c r="AT397" s="162" t="s">
        <v>139</v>
      </c>
      <c r="AU397" s="162" t="s">
        <v>137</v>
      </c>
      <c r="AV397" s="13" t="s">
        <v>137</v>
      </c>
      <c r="AW397" s="13" t="s">
        <v>31</v>
      </c>
      <c r="AX397" s="13" t="s">
        <v>75</v>
      </c>
      <c r="AY397" s="162" t="s">
        <v>129</v>
      </c>
    </row>
    <row r="398" spans="1:65" s="13" customFormat="1" ht="11.25">
      <c r="B398" s="160"/>
      <c r="D398" s="161" t="s">
        <v>139</v>
      </c>
      <c r="E398" s="162" t="s">
        <v>1</v>
      </c>
      <c r="F398" s="163" t="s">
        <v>357</v>
      </c>
      <c r="H398" s="164">
        <v>5.2</v>
      </c>
      <c r="I398" s="165"/>
      <c r="L398" s="160"/>
      <c r="M398" s="166"/>
      <c r="N398" s="167"/>
      <c r="O398" s="167"/>
      <c r="P398" s="167"/>
      <c r="Q398" s="167"/>
      <c r="R398" s="167"/>
      <c r="S398" s="167"/>
      <c r="T398" s="168"/>
      <c r="AT398" s="162" t="s">
        <v>139</v>
      </c>
      <c r="AU398" s="162" t="s">
        <v>137</v>
      </c>
      <c r="AV398" s="13" t="s">
        <v>137</v>
      </c>
      <c r="AW398" s="13" t="s">
        <v>31</v>
      </c>
      <c r="AX398" s="13" t="s">
        <v>75</v>
      </c>
      <c r="AY398" s="162" t="s">
        <v>129</v>
      </c>
    </row>
    <row r="399" spans="1:65" s="15" customFormat="1" ht="11.25">
      <c r="B399" s="188"/>
      <c r="D399" s="161" t="s">
        <v>139</v>
      </c>
      <c r="E399" s="189" t="s">
        <v>1</v>
      </c>
      <c r="F399" s="190" t="s">
        <v>227</v>
      </c>
      <c r="H399" s="191">
        <v>68.599999999999994</v>
      </c>
      <c r="I399" s="192"/>
      <c r="L399" s="188"/>
      <c r="M399" s="193"/>
      <c r="N399" s="194"/>
      <c r="O399" s="194"/>
      <c r="P399" s="194"/>
      <c r="Q399" s="194"/>
      <c r="R399" s="194"/>
      <c r="S399" s="194"/>
      <c r="T399" s="195"/>
      <c r="AT399" s="189" t="s">
        <v>139</v>
      </c>
      <c r="AU399" s="189" t="s">
        <v>137</v>
      </c>
      <c r="AV399" s="15" t="s">
        <v>136</v>
      </c>
      <c r="AW399" s="15" t="s">
        <v>31</v>
      </c>
      <c r="AX399" s="15" t="s">
        <v>80</v>
      </c>
      <c r="AY399" s="189" t="s">
        <v>129</v>
      </c>
    </row>
    <row r="400" spans="1:65" s="2" customFormat="1" ht="37.9" customHeight="1">
      <c r="A400" s="33"/>
      <c r="B400" s="145"/>
      <c r="C400" s="169" t="s">
        <v>774</v>
      </c>
      <c r="D400" s="169" t="s">
        <v>171</v>
      </c>
      <c r="E400" s="170" t="s">
        <v>775</v>
      </c>
      <c r="F400" s="171" t="s">
        <v>776</v>
      </c>
      <c r="G400" s="172" t="s">
        <v>281</v>
      </c>
      <c r="H400" s="173">
        <v>5</v>
      </c>
      <c r="I400" s="174"/>
      <c r="J400" s="175">
        <f t="shared" ref="J400:J415" si="40">ROUND(I400*H400,2)</f>
        <v>0</v>
      </c>
      <c r="K400" s="176"/>
      <c r="L400" s="177"/>
      <c r="M400" s="178" t="s">
        <v>1</v>
      </c>
      <c r="N400" s="179" t="s">
        <v>41</v>
      </c>
      <c r="O400" s="60"/>
      <c r="P400" s="156">
        <f t="shared" ref="P400:P415" si="41">O400*H400</f>
        <v>0</v>
      </c>
      <c r="Q400" s="156">
        <v>2.4E-2</v>
      </c>
      <c r="R400" s="156">
        <f t="shared" ref="R400:R415" si="42">Q400*H400</f>
        <v>0.12</v>
      </c>
      <c r="S400" s="156">
        <v>0</v>
      </c>
      <c r="T400" s="157">
        <f t="shared" ref="T400:T415" si="43">S400*H400</f>
        <v>0</v>
      </c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R400" s="158" t="s">
        <v>299</v>
      </c>
      <c r="AT400" s="158" t="s">
        <v>171</v>
      </c>
      <c r="AU400" s="158" t="s">
        <v>137</v>
      </c>
      <c r="AY400" s="18" t="s">
        <v>129</v>
      </c>
      <c r="BE400" s="159">
        <f t="shared" ref="BE400:BE415" si="44">IF(N400="základná",J400,0)</f>
        <v>0</v>
      </c>
      <c r="BF400" s="159">
        <f t="shared" ref="BF400:BF415" si="45">IF(N400="znížená",J400,0)</f>
        <v>0</v>
      </c>
      <c r="BG400" s="159">
        <f t="shared" ref="BG400:BG415" si="46">IF(N400="zákl. prenesená",J400,0)</f>
        <v>0</v>
      </c>
      <c r="BH400" s="159">
        <f t="shared" ref="BH400:BH415" si="47">IF(N400="zníž. prenesená",J400,0)</f>
        <v>0</v>
      </c>
      <c r="BI400" s="159">
        <f t="shared" ref="BI400:BI415" si="48">IF(N400="nulová",J400,0)</f>
        <v>0</v>
      </c>
      <c r="BJ400" s="18" t="s">
        <v>137</v>
      </c>
      <c r="BK400" s="159">
        <f t="shared" ref="BK400:BK415" si="49">ROUND(I400*H400,2)</f>
        <v>0</v>
      </c>
      <c r="BL400" s="18" t="s">
        <v>207</v>
      </c>
      <c r="BM400" s="158" t="s">
        <v>777</v>
      </c>
    </row>
    <row r="401" spans="1:65" s="2" customFormat="1" ht="37.9" customHeight="1">
      <c r="A401" s="33"/>
      <c r="B401" s="145"/>
      <c r="C401" s="169" t="s">
        <v>778</v>
      </c>
      <c r="D401" s="169" t="s">
        <v>171</v>
      </c>
      <c r="E401" s="170" t="s">
        <v>779</v>
      </c>
      <c r="F401" s="171" t="s">
        <v>780</v>
      </c>
      <c r="G401" s="172" t="s">
        <v>281</v>
      </c>
      <c r="H401" s="173">
        <v>2</v>
      </c>
      <c r="I401" s="174"/>
      <c r="J401" s="175">
        <f t="shared" si="40"/>
        <v>0</v>
      </c>
      <c r="K401" s="176"/>
      <c r="L401" s="177"/>
      <c r="M401" s="178" t="s">
        <v>1</v>
      </c>
      <c r="N401" s="179" t="s">
        <v>41</v>
      </c>
      <c r="O401" s="60"/>
      <c r="P401" s="156">
        <f t="shared" si="41"/>
        <v>0</v>
      </c>
      <c r="Q401" s="156">
        <v>2.4E-2</v>
      </c>
      <c r="R401" s="156">
        <f t="shared" si="42"/>
        <v>4.8000000000000001E-2</v>
      </c>
      <c r="S401" s="156">
        <v>0</v>
      </c>
      <c r="T401" s="157">
        <f t="shared" si="43"/>
        <v>0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58" t="s">
        <v>299</v>
      </c>
      <c r="AT401" s="158" t="s">
        <v>171</v>
      </c>
      <c r="AU401" s="158" t="s">
        <v>137</v>
      </c>
      <c r="AY401" s="18" t="s">
        <v>129</v>
      </c>
      <c r="BE401" s="159">
        <f t="shared" si="44"/>
        <v>0</v>
      </c>
      <c r="BF401" s="159">
        <f t="shared" si="45"/>
        <v>0</v>
      </c>
      <c r="BG401" s="159">
        <f t="shared" si="46"/>
        <v>0</v>
      </c>
      <c r="BH401" s="159">
        <f t="shared" si="47"/>
        <v>0</v>
      </c>
      <c r="BI401" s="159">
        <f t="shared" si="48"/>
        <v>0</v>
      </c>
      <c r="BJ401" s="18" t="s">
        <v>137</v>
      </c>
      <c r="BK401" s="159">
        <f t="shared" si="49"/>
        <v>0</v>
      </c>
      <c r="BL401" s="18" t="s">
        <v>207</v>
      </c>
      <c r="BM401" s="158" t="s">
        <v>781</v>
      </c>
    </row>
    <row r="402" spans="1:65" s="2" customFormat="1" ht="37.9" customHeight="1">
      <c r="A402" s="33"/>
      <c r="B402" s="145"/>
      <c r="C402" s="169" t="s">
        <v>782</v>
      </c>
      <c r="D402" s="169" t="s">
        <v>171</v>
      </c>
      <c r="E402" s="170" t="s">
        <v>783</v>
      </c>
      <c r="F402" s="171" t="s">
        <v>784</v>
      </c>
      <c r="G402" s="172" t="s">
        <v>281</v>
      </c>
      <c r="H402" s="173">
        <v>3</v>
      </c>
      <c r="I402" s="174"/>
      <c r="J402" s="175">
        <f t="shared" si="40"/>
        <v>0</v>
      </c>
      <c r="K402" s="176"/>
      <c r="L402" s="177"/>
      <c r="M402" s="178" t="s">
        <v>1</v>
      </c>
      <c r="N402" s="179" t="s">
        <v>41</v>
      </c>
      <c r="O402" s="60"/>
      <c r="P402" s="156">
        <f t="shared" si="41"/>
        <v>0</v>
      </c>
      <c r="Q402" s="156">
        <v>2.4E-2</v>
      </c>
      <c r="R402" s="156">
        <f t="shared" si="42"/>
        <v>7.2000000000000008E-2</v>
      </c>
      <c r="S402" s="156">
        <v>0</v>
      </c>
      <c r="T402" s="157">
        <f t="shared" si="43"/>
        <v>0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58" t="s">
        <v>299</v>
      </c>
      <c r="AT402" s="158" t="s">
        <v>171</v>
      </c>
      <c r="AU402" s="158" t="s">
        <v>137</v>
      </c>
      <c r="AY402" s="18" t="s">
        <v>129</v>
      </c>
      <c r="BE402" s="159">
        <f t="shared" si="44"/>
        <v>0</v>
      </c>
      <c r="BF402" s="159">
        <f t="shared" si="45"/>
        <v>0</v>
      </c>
      <c r="BG402" s="159">
        <f t="shared" si="46"/>
        <v>0</v>
      </c>
      <c r="BH402" s="159">
        <f t="shared" si="47"/>
        <v>0</v>
      </c>
      <c r="BI402" s="159">
        <f t="shared" si="48"/>
        <v>0</v>
      </c>
      <c r="BJ402" s="18" t="s">
        <v>137</v>
      </c>
      <c r="BK402" s="159">
        <f t="shared" si="49"/>
        <v>0</v>
      </c>
      <c r="BL402" s="18" t="s">
        <v>207</v>
      </c>
      <c r="BM402" s="158" t="s">
        <v>785</v>
      </c>
    </row>
    <row r="403" spans="1:65" s="2" customFormat="1" ht="33" customHeight="1">
      <c r="A403" s="33"/>
      <c r="B403" s="145"/>
      <c r="C403" s="169" t="s">
        <v>786</v>
      </c>
      <c r="D403" s="169" t="s">
        <v>171</v>
      </c>
      <c r="E403" s="170" t="s">
        <v>787</v>
      </c>
      <c r="F403" s="171" t="s">
        <v>788</v>
      </c>
      <c r="G403" s="172" t="s">
        <v>281</v>
      </c>
      <c r="H403" s="173">
        <v>1</v>
      </c>
      <c r="I403" s="174"/>
      <c r="J403" s="175">
        <f t="shared" si="40"/>
        <v>0</v>
      </c>
      <c r="K403" s="176"/>
      <c r="L403" s="177"/>
      <c r="M403" s="178" t="s">
        <v>1</v>
      </c>
      <c r="N403" s="179" t="s">
        <v>41</v>
      </c>
      <c r="O403" s="60"/>
      <c r="P403" s="156">
        <f t="shared" si="41"/>
        <v>0</v>
      </c>
      <c r="Q403" s="156">
        <v>2.4E-2</v>
      </c>
      <c r="R403" s="156">
        <f t="shared" si="42"/>
        <v>2.4E-2</v>
      </c>
      <c r="S403" s="156">
        <v>0</v>
      </c>
      <c r="T403" s="157">
        <f t="shared" si="43"/>
        <v>0</v>
      </c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R403" s="158" t="s">
        <v>299</v>
      </c>
      <c r="AT403" s="158" t="s">
        <v>171</v>
      </c>
      <c r="AU403" s="158" t="s">
        <v>137</v>
      </c>
      <c r="AY403" s="18" t="s">
        <v>129</v>
      </c>
      <c r="BE403" s="159">
        <f t="shared" si="44"/>
        <v>0</v>
      </c>
      <c r="BF403" s="159">
        <f t="shared" si="45"/>
        <v>0</v>
      </c>
      <c r="BG403" s="159">
        <f t="shared" si="46"/>
        <v>0</v>
      </c>
      <c r="BH403" s="159">
        <f t="shared" si="47"/>
        <v>0</v>
      </c>
      <c r="BI403" s="159">
        <f t="shared" si="48"/>
        <v>0</v>
      </c>
      <c r="BJ403" s="18" t="s">
        <v>137</v>
      </c>
      <c r="BK403" s="159">
        <f t="shared" si="49"/>
        <v>0</v>
      </c>
      <c r="BL403" s="18" t="s">
        <v>207</v>
      </c>
      <c r="BM403" s="158" t="s">
        <v>789</v>
      </c>
    </row>
    <row r="404" spans="1:65" s="2" customFormat="1" ht="24.2" customHeight="1">
      <c r="A404" s="33"/>
      <c r="B404" s="145"/>
      <c r="C404" s="169" t="s">
        <v>790</v>
      </c>
      <c r="D404" s="169" t="s">
        <v>171</v>
      </c>
      <c r="E404" s="170" t="s">
        <v>791</v>
      </c>
      <c r="F404" s="171" t="s">
        <v>792</v>
      </c>
      <c r="G404" s="172" t="s">
        <v>281</v>
      </c>
      <c r="H404" s="173">
        <v>1</v>
      </c>
      <c r="I404" s="174"/>
      <c r="J404" s="175">
        <f t="shared" si="40"/>
        <v>0</v>
      </c>
      <c r="K404" s="176"/>
      <c r="L404" s="177"/>
      <c r="M404" s="178" t="s">
        <v>1</v>
      </c>
      <c r="N404" s="179" t="s">
        <v>41</v>
      </c>
      <c r="O404" s="60"/>
      <c r="P404" s="156">
        <f t="shared" si="41"/>
        <v>0</v>
      </c>
      <c r="Q404" s="156">
        <v>2.4E-2</v>
      </c>
      <c r="R404" s="156">
        <f t="shared" si="42"/>
        <v>2.4E-2</v>
      </c>
      <c r="S404" s="156">
        <v>0</v>
      </c>
      <c r="T404" s="157">
        <f t="shared" si="43"/>
        <v>0</v>
      </c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R404" s="158" t="s">
        <v>299</v>
      </c>
      <c r="AT404" s="158" t="s">
        <v>171</v>
      </c>
      <c r="AU404" s="158" t="s">
        <v>137</v>
      </c>
      <c r="AY404" s="18" t="s">
        <v>129</v>
      </c>
      <c r="BE404" s="159">
        <f t="shared" si="44"/>
        <v>0</v>
      </c>
      <c r="BF404" s="159">
        <f t="shared" si="45"/>
        <v>0</v>
      </c>
      <c r="BG404" s="159">
        <f t="shared" si="46"/>
        <v>0</v>
      </c>
      <c r="BH404" s="159">
        <f t="shared" si="47"/>
        <v>0</v>
      </c>
      <c r="BI404" s="159">
        <f t="shared" si="48"/>
        <v>0</v>
      </c>
      <c r="BJ404" s="18" t="s">
        <v>137</v>
      </c>
      <c r="BK404" s="159">
        <f t="shared" si="49"/>
        <v>0</v>
      </c>
      <c r="BL404" s="18" t="s">
        <v>207</v>
      </c>
      <c r="BM404" s="158" t="s">
        <v>793</v>
      </c>
    </row>
    <row r="405" spans="1:65" s="2" customFormat="1" ht="24.2" customHeight="1">
      <c r="A405" s="33"/>
      <c r="B405" s="145"/>
      <c r="C405" s="169" t="s">
        <v>794</v>
      </c>
      <c r="D405" s="169" t="s">
        <v>171</v>
      </c>
      <c r="E405" s="170" t="s">
        <v>795</v>
      </c>
      <c r="F405" s="171" t="s">
        <v>796</v>
      </c>
      <c r="G405" s="172" t="s">
        <v>281</v>
      </c>
      <c r="H405" s="173">
        <v>1</v>
      </c>
      <c r="I405" s="174"/>
      <c r="J405" s="175">
        <f t="shared" si="40"/>
        <v>0</v>
      </c>
      <c r="K405" s="176"/>
      <c r="L405" s="177"/>
      <c r="M405" s="178" t="s">
        <v>1</v>
      </c>
      <c r="N405" s="179" t="s">
        <v>41</v>
      </c>
      <c r="O405" s="60"/>
      <c r="P405" s="156">
        <f t="shared" si="41"/>
        <v>0</v>
      </c>
      <c r="Q405" s="156">
        <v>4.6019999999999998E-2</v>
      </c>
      <c r="R405" s="156">
        <f t="shared" si="42"/>
        <v>4.6019999999999998E-2</v>
      </c>
      <c r="S405" s="156">
        <v>0</v>
      </c>
      <c r="T405" s="157">
        <f t="shared" si="43"/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58" t="s">
        <v>299</v>
      </c>
      <c r="AT405" s="158" t="s">
        <v>171</v>
      </c>
      <c r="AU405" s="158" t="s">
        <v>137</v>
      </c>
      <c r="AY405" s="18" t="s">
        <v>129</v>
      </c>
      <c r="BE405" s="159">
        <f t="shared" si="44"/>
        <v>0</v>
      </c>
      <c r="BF405" s="159">
        <f t="shared" si="45"/>
        <v>0</v>
      </c>
      <c r="BG405" s="159">
        <f t="shared" si="46"/>
        <v>0</v>
      </c>
      <c r="BH405" s="159">
        <f t="shared" si="47"/>
        <v>0</v>
      </c>
      <c r="BI405" s="159">
        <f t="shared" si="48"/>
        <v>0</v>
      </c>
      <c r="BJ405" s="18" t="s">
        <v>137</v>
      </c>
      <c r="BK405" s="159">
        <f t="shared" si="49"/>
        <v>0</v>
      </c>
      <c r="BL405" s="18" t="s">
        <v>207</v>
      </c>
      <c r="BM405" s="158" t="s">
        <v>797</v>
      </c>
    </row>
    <row r="406" spans="1:65" s="2" customFormat="1" ht="24.2" customHeight="1">
      <c r="A406" s="33"/>
      <c r="B406" s="145"/>
      <c r="C406" s="169" t="s">
        <v>798</v>
      </c>
      <c r="D406" s="169" t="s">
        <v>171</v>
      </c>
      <c r="E406" s="170" t="s">
        <v>799</v>
      </c>
      <c r="F406" s="171" t="s">
        <v>800</v>
      </c>
      <c r="G406" s="172" t="s">
        <v>281</v>
      </c>
      <c r="H406" s="173">
        <v>1</v>
      </c>
      <c r="I406" s="174"/>
      <c r="J406" s="175">
        <f t="shared" si="40"/>
        <v>0</v>
      </c>
      <c r="K406" s="176"/>
      <c r="L406" s="177"/>
      <c r="M406" s="178" t="s">
        <v>1</v>
      </c>
      <c r="N406" s="179" t="s">
        <v>41</v>
      </c>
      <c r="O406" s="60"/>
      <c r="P406" s="156">
        <f t="shared" si="41"/>
        <v>0</v>
      </c>
      <c r="Q406" s="156">
        <v>0</v>
      </c>
      <c r="R406" s="156">
        <f t="shared" si="42"/>
        <v>0</v>
      </c>
      <c r="S406" s="156">
        <v>0</v>
      </c>
      <c r="T406" s="157">
        <f t="shared" si="43"/>
        <v>0</v>
      </c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R406" s="158" t="s">
        <v>299</v>
      </c>
      <c r="AT406" s="158" t="s">
        <v>171</v>
      </c>
      <c r="AU406" s="158" t="s">
        <v>137</v>
      </c>
      <c r="AY406" s="18" t="s">
        <v>129</v>
      </c>
      <c r="BE406" s="159">
        <f t="shared" si="44"/>
        <v>0</v>
      </c>
      <c r="BF406" s="159">
        <f t="shared" si="45"/>
        <v>0</v>
      </c>
      <c r="BG406" s="159">
        <f t="shared" si="46"/>
        <v>0</v>
      </c>
      <c r="BH406" s="159">
        <f t="shared" si="47"/>
        <v>0</v>
      </c>
      <c r="BI406" s="159">
        <f t="shared" si="48"/>
        <v>0</v>
      </c>
      <c r="BJ406" s="18" t="s">
        <v>137</v>
      </c>
      <c r="BK406" s="159">
        <f t="shared" si="49"/>
        <v>0</v>
      </c>
      <c r="BL406" s="18" t="s">
        <v>207</v>
      </c>
      <c r="BM406" s="158" t="s">
        <v>801</v>
      </c>
    </row>
    <row r="407" spans="1:65" s="2" customFormat="1" ht="33" customHeight="1">
      <c r="A407" s="33"/>
      <c r="B407" s="145"/>
      <c r="C407" s="146" t="s">
        <v>802</v>
      </c>
      <c r="D407" s="146" t="s">
        <v>132</v>
      </c>
      <c r="E407" s="147" t="s">
        <v>803</v>
      </c>
      <c r="F407" s="148" t="s">
        <v>804</v>
      </c>
      <c r="G407" s="149" t="s">
        <v>281</v>
      </c>
      <c r="H407" s="150">
        <v>13</v>
      </c>
      <c r="I407" s="151"/>
      <c r="J407" s="152">
        <f t="shared" si="40"/>
        <v>0</v>
      </c>
      <c r="K407" s="153"/>
      <c r="L407" s="34"/>
      <c r="M407" s="154" t="s">
        <v>1</v>
      </c>
      <c r="N407" s="155" t="s">
        <v>41</v>
      </c>
      <c r="O407" s="60"/>
      <c r="P407" s="156">
        <f t="shared" si="41"/>
        <v>0</v>
      </c>
      <c r="Q407" s="156">
        <v>0</v>
      </c>
      <c r="R407" s="156">
        <f t="shared" si="42"/>
        <v>0</v>
      </c>
      <c r="S407" s="156">
        <v>0</v>
      </c>
      <c r="T407" s="157">
        <f t="shared" si="43"/>
        <v>0</v>
      </c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R407" s="158" t="s">
        <v>207</v>
      </c>
      <c r="AT407" s="158" t="s">
        <v>132</v>
      </c>
      <c r="AU407" s="158" t="s">
        <v>137</v>
      </c>
      <c r="AY407" s="18" t="s">
        <v>129</v>
      </c>
      <c r="BE407" s="159">
        <f t="shared" si="44"/>
        <v>0</v>
      </c>
      <c r="BF407" s="159">
        <f t="shared" si="45"/>
        <v>0</v>
      </c>
      <c r="BG407" s="159">
        <f t="shared" si="46"/>
        <v>0</v>
      </c>
      <c r="BH407" s="159">
        <f t="shared" si="47"/>
        <v>0</v>
      </c>
      <c r="BI407" s="159">
        <f t="shared" si="48"/>
        <v>0</v>
      </c>
      <c r="BJ407" s="18" t="s">
        <v>137</v>
      </c>
      <c r="BK407" s="159">
        <f t="shared" si="49"/>
        <v>0</v>
      </c>
      <c r="BL407" s="18" t="s">
        <v>207</v>
      </c>
      <c r="BM407" s="158" t="s">
        <v>805</v>
      </c>
    </row>
    <row r="408" spans="1:65" s="2" customFormat="1" ht="24.2" customHeight="1">
      <c r="A408" s="33"/>
      <c r="B408" s="145"/>
      <c r="C408" s="169" t="s">
        <v>806</v>
      </c>
      <c r="D408" s="169" t="s">
        <v>171</v>
      </c>
      <c r="E408" s="170" t="s">
        <v>807</v>
      </c>
      <c r="F408" s="171" t="s">
        <v>808</v>
      </c>
      <c r="G408" s="172" t="s">
        <v>281</v>
      </c>
      <c r="H408" s="173">
        <v>13</v>
      </c>
      <c r="I408" s="174"/>
      <c r="J408" s="175">
        <f t="shared" si="40"/>
        <v>0</v>
      </c>
      <c r="K408" s="176"/>
      <c r="L408" s="177"/>
      <c r="M408" s="178" t="s">
        <v>1</v>
      </c>
      <c r="N408" s="179" t="s">
        <v>41</v>
      </c>
      <c r="O408" s="60"/>
      <c r="P408" s="156">
        <f t="shared" si="41"/>
        <v>0</v>
      </c>
      <c r="Q408" s="156">
        <v>1E-3</v>
      </c>
      <c r="R408" s="156">
        <f t="shared" si="42"/>
        <v>1.3000000000000001E-2</v>
      </c>
      <c r="S408" s="156">
        <v>0</v>
      </c>
      <c r="T408" s="157">
        <f t="shared" si="43"/>
        <v>0</v>
      </c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R408" s="158" t="s">
        <v>299</v>
      </c>
      <c r="AT408" s="158" t="s">
        <v>171</v>
      </c>
      <c r="AU408" s="158" t="s">
        <v>137</v>
      </c>
      <c r="AY408" s="18" t="s">
        <v>129</v>
      </c>
      <c r="BE408" s="159">
        <f t="shared" si="44"/>
        <v>0</v>
      </c>
      <c r="BF408" s="159">
        <f t="shared" si="45"/>
        <v>0</v>
      </c>
      <c r="BG408" s="159">
        <f t="shared" si="46"/>
        <v>0</v>
      </c>
      <c r="BH408" s="159">
        <f t="shared" si="47"/>
        <v>0</v>
      </c>
      <c r="BI408" s="159">
        <f t="shared" si="48"/>
        <v>0</v>
      </c>
      <c r="BJ408" s="18" t="s">
        <v>137</v>
      </c>
      <c r="BK408" s="159">
        <f t="shared" si="49"/>
        <v>0</v>
      </c>
      <c r="BL408" s="18" t="s">
        <v>207</v>
      </c>
      <c r="BM408" s="158" t="s">
        <v>809</v>
      </c>
    </row>
    <row r="409" spans="1:65" s="2" customFormat="1" ht="24.2" customHeight="1">
      <c r="A409" s="33"/>
      <c r="B409" s="145"/>
      <c r="C409" s="169" t="s">
        <v>810</v>
      </c>
      <c r="D409" s="169" t="s">
        <v>171</v>
      </c>
      <c r="E409" s="170" t="s">
        <v>811</v>
      </c>
      <c r="F409" s="171" t="s">
        <v>812</v>
      </c>
      <c r="G409" s="172" t="s">
        <v>281</v>
      </c>
      <c r="H409" s="173">
        <v>13</v>
      </c>
      <c r="I409" s="174"/>
      <c r="J409" s="175">
        <f t="shared" si="40"/>
        <v>0</v>
      </c>
      <c r="K409" s="176"/>
      <c r="L409" s="177"/>
      <c r="M409" s="178" t="s">
        <v>1</v>
      </c>
      <c r="N409" s="179" t="s">
        <v>41</v>
      </c>
      <c r="O409" s="60"/>
      <c r="P409" s="156">
        <f t="shared" si="41"/>
        <v>0</v>
      </c>
      <c r="Q409" s="156">
        <v>2.5000000000000001E-2</v>
      </c>
      <c r="R409" s="156">
        <f t="shared" si="42"/>
        <v>0.32500000000000001</v>
      </c>
      <c r="S409" s="156">
        <v>0</v>
      </c>
      <c r="T409" s="157">
        <f t="shared" si="43"/>
        <v>0</v>
      </c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R409" s="158" t="s">
        <v>299</v>
      </c>
      <c r="AT409" s="158" t="s">
        <v>171</v>
      </c>
      <c r="AU409" s="158" t="s">
        <v>137</v>
      </c>
      <c r="AY409" s="18" t="s">
        <v>129</v>
      </c>
      <c r="BE409" s="159">
        <f t="shared" si="44"/>
        <v>0</v>
      </c>
      <c r="BF409" s="159">
        <f t="shared" si="45"/>
        <v>0</v>
      </c>
      <c r="BG409" s="159">
        <f t="shared" si="46"/>
        <v>0</v>
      </c>
      <c r="BH409" s="159">
        <f t="shared" si="47"/>
        <v>0</v>
      </c>
      <c r="BI409" s="159">
        <f t="shared" si="48"/>
        <v>0</v>
      </c>
      <c r="BJ409" s="18" t="s">
        <v>137</v>
      </c>
      <c r="BK409" s="159">
        <f t="shared" si="49"/>
        <v>0</v>
      </c>
      <c r="BL409" s="18" t="s">
        <v>207</v>
      </c>
      <c r="BM409" s="158" t="s">
        <v>813</v>
      </c>
    </row>
    <row r="410" spans="1:65" s="2" customFormat="1" ht="16.5" customHeight="1">
      <c r="A410" s="33"/>
      <c r="B410" s="145"/>
      <c r="C410" s="146" t="s">
        <v>814</v>
      </c>
      <c r="D410" s="146" t="s">
        <v>132</v>
      </c>
      <c r="E410" s="147" t="s">
        <v>815</v>
      </c>
      <c r="F410" s="148" t="s">
        <v>816</v>
      </c>
      <c r="G410" s="149" t="s">
        <v>281</v>
      </c>
      <c r="H410" s="150">
        <v>13</v>
      </c>
      <c r="I410" s="151"/>
      <c r="J410" s="152">
        <f t="shared" si="40"/>
        <v>0</v>
      </c>
      <c r="K410" s="153"/>
      <c r="L410" s="34"/>
      <c r="M410" s="154" t="s">
        <v>1</v>
      </c>
      <c r="N410" s="155" t="s">
        <v>41</v>
      </c>
      <c r="O410" s="60"/>
      <c r="P410" s="156">
        <f t="shared" si="41"/>
        <v>0</v>
      </c>
      <c r="Q410" s="156">
        <v>3.0000000000000001E-5</v>
      </c>
      <c r="R410" s="156">
        <f t="shared" si="42"/>
        <v>3.8999999999999999E-4</v>
      </c>
      <c r="S410" s="156">
        <v>0</v>
      </c>
      <c r="T410" s="157">
        <f t="shared" si="43"/>
        <v>0</v>
      </c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R410" s="158" t="s">
        <v>207</v>
      </c>
      <c r="AT410" s="158" t="s">
        <v>132</v>
      </c>
      <c r="AU410" s="158" t="s">
        <v>137</v>
      </c>
      <c r="AY410" s="18" t="s">
        <v>129</v>
      </c>
      <c r="BE410" s="159">
        <f t="shared" si="44"/>
        <v>0</v>
      </c>
      <c r="BF410" s="159">
        <f t="shared" si="45"/>
        <v>0</v>
      </c>
      <c r="BG410" s="159">
        <f t="shared" si="46"/>
        <v>0</v>
      </c>
      <c r="BH410" s="159">
        <f t="shared" si="47"/>
        <v>0</v>
      </c>
      <c r="BI410" s="159">
        <f t="shared" si="48"/>
        <v>0</v>
      </c>
      <c r="BJ410" s="18" t="s">
        <v>137</v>
      </c>
      <c r="BK410" s="159">
        <f t="shared" si="49"/>
        <v>0</v>
      </c>
      <c r="BL410" s="18" t="s">
        <v>207</v>
      </c>
      <c r="BM410" s="158" t="s">
        <v>817</v>
      </c>
    </row>
    <row r="411" spans="1:65" s="2" customFormat="1" ht="16.5" customHeight="1">
      <c r="A411" s="33"/>
      <c r="B411" s="145"/>
      <c r="C411" s="169" t="s">
        <v>818</v>
      </c>
      <c r="D411" s="169" t="s">
        <v>171</v>
      </c>
      <c r="E411" s="170" t="s">
        <v>819</v>
      </c>
      <c r="F411" s="171" t="s">
        <v>820</v>
      </c>
      <c r="G411" s="172" t="s">
        <v>281</v>
      </c>
      <c r="H411" s="173">
        <v>13</v>
      </c>
      <c r="I411" s="174"/>
      <c r="J411" s="175">
        <f t="shared" si="40"/>
        <v>0</v>
      </c>
      <c r="K411" s="176"/>
      <c r="L411" s="177"/>
      <c r="M411" s="178" t="s">
        <v>1</v>
      </c>
      <c r="N411" s="179" t="s">
        <v>41</v>
      </c>
      <c r="O411" s="60"/>
      <c r="P411" s="156">
        <f t="shared" si="41"/>
        <v>0</v>
      </c>
      <c r="Q411" s="156">
        <v>1.39E-3</v>
      </c>
      <c r="R411" s="156">
        <f t="shared" si="42"/>
        <v>1.8069999999999999E-2</v>
      </c>
      <c r="S411" s="156">
        <v>0</v>
      </c>
      <c r="T411" s="157">
        <f t="shared" si="43"/>
        <v>0</v>
      </c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R411" s="158" t="s">
        <v>299</v>
      </c>
      <c r="AT411" s="158" t="s">
        <v>171</v>
      </c>
      <c r="AU411" s="158" t="s">
        <v>137</v>
      </c>
      <c r="AY411" s="18" t="s">
        <v>129</v>
      </c>
      <c r="BE411" s="159">
        <f t="shared" si="44"/>
        <v>0</v>
      </c>
      <c r="BF411" s="159">
        <f t="shared" si="45"/>
        <v>0</v>
      </c>
      <c r="BG411" s="159">
        <f t="shared" si="46"/>
        <v>0</v>
      </c>
      <c r="BH411" s="159">
        <f t="shared" si="47"/>
        <v>0</v>
      </c>
      <c r="BI411" s="159">
        <f t="shared" si="48"/>
        <v>0</v>
      </c>
      <c r="BJ411" s="18" t="s">
        <v>137</v>
      </c>
      <c r="BK411" s="159">
        <f t="shared" si="49"/>
        <v>0</v>
      </c>
      <c r="BL411" s="18" t="s">
        <v>207</v>
      </c>
      <c r="BM411" s="158" t="s">
        <v>821</v>
      </c>
    </row>
    <row r="412" spans="1:65" s="2" customFormat="1" ht="16.5" customHeight="1">
      <c r="A412" s="33"/>
      <c r="B412" s="145"/>
      <c r="C412" s="146" t="s">
        <v>822</v>
      </c>
      <c r="D412" s="146" t="s">
        <v>132</v>
      </c>
      <c r="E412" s="147" t="s">
        <v>823</v>
      </c>
      <c r="F412" s="148" t="s">
        <v>824</v>
      </c>
      <c r="G412" s="149" t="s">
        <v>494</v>
      </c>
      <c r="H412" s="150">
        <v>6</v>
      </c>
      <c r="I412" s="151"/>
      <c r="J412" s="152">
        <f t="shared" si="40"/>
        <v>0</v>
      </c>
      <c r="K412" s="153"/>
      <c r="L412" s="34"/>
      <c r="M412" s="154" t="s">
        <v>1</v>
      </c>
      <c r="N412" s="155" t="s">
        <v>41</v>
      </c>
      <c r="O412" s="60"/>
      <c r="P412" s="156">
        <f t="shared" si="41"/>
        <v>0</v>
      </c>
      <c r="Q412" s="156">
        <v>0</v>
      </c>
      <c r="R412" s="156">
        <f t="shared" si="42"/>
        <v>0</v>
      </c>
      <c r="S412" s="156">
        <v>0</v>
      </c>
      <c r="T412" s="157">
        <f t="shared" si="43"/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58" t="s">
        <v>207</v>
      </c>
      <c r="AT412" s="158" t="s">
        <v>132</v>
      </c>
      <c r="AU412" s="158" t="s">
        <v>137</v>
      </c>
      <c r="AY412" s="18" t="s">
        <v>129</v>
      </c>
      <c r="BE412" s="159">
        <f t="shared" si="44"/>
        <v>0</v>
      </c>
      <c r="BF412" s="159">
        <f t="shared" si="45"/>
        <v>0</v>
      </c>
      <c r="BG412" s="159">
        <f t="shared" si="46"/>
        <v>0</v>
      </c>
      <c r="BH412" s="159">
        <f t="shared" si="47"/>
        <v>0</v>
      </c>
      <c r="BI412" s="159">
        <f t="shared" si="48"/>
        <v>0</v>
      </c>
      <c r="BJ412" s="18" t="s">
        <v>137</v>
      </c>
      <c r="BK412" s="159">
        <f t="shared" si="49"/>
        <v>0</v>
      </c>
      <c r="BL412" s="18" t="s">
        <v>207</v>
      </c>
      <c r="BM412" s="158" t="s">
        <v>825</v>
      </c>
    </row>
    <row r="413" spans="1:65" s="2" customFormat="1" ht="16.5" customHeight="1">
      <c r="A413" s="33"/>
      <c r="B413" s="145"/>
      <c r="C413" s="169" t="s">
        <v>826</v>
      </c>
      <c r="D413" s="169" t="s">
        <v>171</v>
      </c>
      <c r="E413" s="170" t="s">
        <v>827</v>
      </c>
      <c r="F413" s="171" t="s">
        <v>828</v>
      </c>
      <c r="G413" s="172" t="s">
        <v>281</v>
      </c>
      <c r="H413" s="173">
        <v>1</v>
      </c>
      <c r="I413" s="174"/>
      <c r="J413" s="175">
        <f t="shared" si="40"/>
        <v>0</v>
      </c>
      <c r="K413" s="176"/>
      <c r="L413" s="177"/>
      <c r="M413" s="178" t="s">
        <v>1</v>
      </c>
      <c r="N413" s="179" t="s">
        <v>41</v>
      </c>
      <c r="O413" s="60"/>
      <c r="P413" s="156">
        <f t="shared" si="41"/>
        <v>0</v>
      </c>
      <c r="Q413" s="156">
        <v>2.5000000000000001E-3</v>
      </c>
      <c r="R413" s="156">
        <f t="shared" si="42"/>
        <v>2.5000000000000001E-3</v>
      </c>
      <c r="S413" s="156">
        <v>0</v>
      </c>
      <c r="T413" s="157">
        <f t="shared" si="43"/>
        <v>0</v>
      </c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R413" s="158" t="s">
        <v>299</v>
      </c>
      <c r="AT413" s="158" t="s">
        <v>171</v>
      </c>
      <c r="AU413" s="158" t="s">
        <v>137</v>
      </c>
      <c r="AY413" s="18" t="s">
        <v>129</v>
      </c>
      <c r="BE413" s="159">
        <f t="shared" si="44"/>
        <v>0</v>
      </c>
      <c r="BF413" s="159">
        <f t="shared" si="45"/>
        <v>0</v>
      </c>
      <c r="BG413" s="159">
        <f t="shared" si="46"/>
        <v>0</v>
      </c>
      <c r="BH413" s="159">
        <f t="shared" si="47"/>
        <v>0</v>
      </c>
      <c r="BI413" s="159">
        <f t="shared" si="48"/>
        <v>0</v>
      </c>
      <c r="BJ413" s="18" t="s">
        <v>137</v>
      </c>
      <c r="BK413" s="159">
        <f t="shared" si="49"/>
        <v>0</v>
      </c>
      <c r="BL413" s="18" t="s">
        <v>207</v>
      </c>
      <c r="BM413" s="158" t="s">
        <v>829</v>
      </c>
    </row>
    <row r="414" spans="1:65" s="2" customFormat="1" ht="16.5" customHeight="1">
      <c r="A414" s="33"/>
      <c r="B414" s="145"/>
      <c r="C414" s="169" t="s">
        <v>830</v>
      </c>
      <c r="D414" s="169" t="s">
        <v>171</v>
      </c>
      <c r="E414" s="170" t="s">
        <v>831</v>
      </c>
      <c r="F414" s="171" t="s">
        <v>832</v>
      </c>
      <c r="G414" s="172" t="s">
        <v>281</v>
      </c>
      <c r="H414" s="173">
        <v>1</v>
      </c>
      <c r="I414" s="174"/>
      <c r="J414" s="175">
        <f t="shared" si="40"/>
        <v>0</v>
      </c>
      <c r="K414" s="176"/>
      <c r="L414" s="177"/>
      <c r="M414" s="178" t="s">
        <v>1</v>
      </c>
      <c r="N414" s="179" t="s">
        <v>41</v>
      </c>
      <c r="O414" s="60"/>
      <c r="P414" s="156">
        <f t="shared" si="41"/>
        <v>0</v>
      </c>
      <c r="Q414" s="156">
        <v>2.5000000000000001E-3</v>
      </c>
      <c r="R414" s="156">
        <f t="shared" si="42"/>
        <v>2.5000000000000001E-3</v>
      </c>
      <c r="S414" s="156">
        <v>0</v>
      </c>
      <c r="T414" s="157">
        <f t="shared" si="43"/>
        <v>0</v>
      </c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R414" s="158" t="s">
        <v>299</v>
      </c>
      <c r="AT414" s="158" t="s">
        <v>171</v>
      </c>
      <c r="AU414" s="158" t="s">
        <v>137</v>
      </c>
      <c r="AY414" s="18" t="s">
        <v>129</v>
      </c>
      <c r="BE414" s="159">
        <f t="shared" si="44"/>
        <v>0</v>
      </c>
      <c r="BF414" s="159">
        <f t="shared" si="45"/>
        <v>0</v>
      </c>
      <c r="BG414" s="159">
        <f t="shared" si="46"/>
        <v>0</v>
      </c>
      <c r="BH414" s="159">
        <f t="shared" si="47"/>
        <v>0</v>
      </c>
      <c r="BI414" s="159">
        <f t="shared" si="48"/>
        <v>0</v>
      </c>
      <c r="BJ414" s="18" t="s">
        <v>137</v>
      </c>
      <c r="BK414" s="159">
        <f t="shared" si="49"/>
        <v>0</v>
      </c>
      <c r="BL414" s="18" t="s">
        <v>207</v>
      </c>
      <c r="BM414" s="158" t="s">
        <v>833</v>
      </c>
    </row>
    <row r="415" spans="1:65" s="2" customFormat="1" ht="24.2" customHeight="1">
      <c r="A415" s="33"/>
      <c r="B415" s="145"/>
      <c r="C415" s="146" t="s">
        <v>834</v>
      </c>
      <c r="D415" s="146" t="s">
        <v>132</v>
      </c>
      <c r="E415" s="147" t="s">
        <v>835</v>
      </c>
      <c r="F415" s="148" t="s">
        <v>836</v>
      </c>
      <c r="G415" s="149" t="s">
        <v>453</v>
      </c>
      <c r="H415" s="203"/>
      <c r="I415" s="151"/>
      <c r="J415" s="152">
        <f t="shared" si="40"/>
        <v>0</v>
      </c>
      <c r="K415" s="153"/>
      <c r="L415" s="34"/>
      <c r="M415" s="154" t="s">
        <v>1</v>
      </c>
      <c r="N415" s="155" t="s">
        <v>41</v>
      </c>
      <c r="O415" s="60"/>
      <c r="P415" s="156">
        <f t="shared" si="41"/>
        <v>0</v>
      </c>
      <c r="Q415" s="156">
        <v>0</v>
      </c>
      <c r="R415" s="156">
        <f t="shared" si="42"/>
        <v>0</v>
      </c>
      <c r="S415" s="156">
        <v>0</v>
      </c>
      <c r="T415" s="157">
        <f t="shared" si="43"/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58" t="s">
        <v>207</v>
      </c>
      <c r="AT415" s="158" t="s">
        <v>132</v>
      </c>
      <c r="AU415" s="158" t="s">
        <v>137</v>
      </c>
      <c r="AY415" s="18" t="s">
        <v>129</v>
      </c>
      <c r="BE415" s="159">
        <f t="shared" si="44"/>
        <v>0</v>
      </c>
      <c r="BF415" s="159">
        <f t="shared" si="45"/>
        <v>0</v>
      </c>
      <c r="BG415" s="159">
        <f t="shared" si="46"/>
        <v>0</v>
      </c>
      <c r="BH415" s="159">
        <f t="shared" si="47"/>
        <v>0</v>
      </c>
      <c r="BI415" s="159">
        <f t="shared" si="48"/>
        <v>0</v>
      </c>
      <c r="BJ415" s="18" t="s">
        <v>137</v>
      </c>
      <c r="BK415" s="159">
        <f t="shared" si="49"/>
        <v>0</v>
      </c>
      <c r="BL415" s="18" t="s">
        <v>207</v>
      </c>
      <c r="BM415" s="158" t="s">
        <v>837</v>
      </c>
    </row>
    <row r="416" spans="1:65" s="12" customFormat="1" ht="22.9" customHeight="1">
      <c r="B416" s="132"/>
      <c r="D416" s="133" t="s">
        <v>74</v>
      </c>
      <c r="E416" s="143" t="s">
        <v>838</v>
      </c>
      <c r="F416" s="143" t="s">
        <v>839</v>
      </c>
      <c r="I416" s="135"/>
      <c r="J416" s="144">
        <f>BK416</f>
        <v>0</v>
      </c>
      <c r="L416" s="132"/>
      <c r="M416" s="137"/>
      <c r="N416" s="138"/>
      <c r="O416" s="138"/>
      <c r="P416" s="139">
        <f>SUM(P417:P420)</f>
        <v>0</v>
      </c>
      <c r="Q416" s="138"/>
      <c r="R416" s="139">
        <f>SUM(R417:R420)</f>
        <v>1.8000000000000001E-4</v>
      </c>
      <c r="S416" s="138"/>
      <c r="T416" s="140">
        <f>SUM(T417:T420)</f>
        <v>0</v>
      </c>
      <c r="AR416" s="133" t="s">
        <v>137</v>
      </c>
      <c r="AT416" s="141" t="s">
        <v>74</v>
      </c>
      <c r="AU416" s="141" t="s">
        <v>80</v>
      </c>
      <c r="AY416" s="133" t="s">
        <v>129</v>
      </c>
      <c r="BK416" s="142">
        <f>SUM(BK417:BK420)</f>
        <v>0</v>
      </c>
    </row>
    <row r="417" spans="1:65" s="2" customFormat="1" ht="16.5" customHeight="1">
      <c r="A417" s="33"/>
      <c r="B417" s="145"/>
      <c r="C417" s="146" t="s">
        <v>840</v>
      </c>
      <c r="D417" s="146" t="s">
        <v>132</v>
      </c>
      <c r="E417" s="147" t="s">
        <v>841</v>
      </c>
      <c r="F417" s="148" t="s">
        <v>842</v>
      </c>
      <c r="G417" s="149" t="s">
        <v>281</v>
      </c>
      <c r="H417" s="150">
        <v>2</v>
      </c>
      <c r="I417" s="151"/>
      <c r="J417" s="152">
        <f>ROUND(I417*H417,2)</f>
        <v>0</v>
      </c>
      <c r="K417" s="153"/>
      <c r="L417" s="34"/>
      <c r="M417" s="154" t="s">
        <v>1</v>
      </c>
      <c r="N417" s="155" t="s">
        <v>41</v>
      </c>
      <c r="O417" s="60"/>
      <c r="P417" s="156">
        <f>O417*H417</f>
        <v>0</v>
      </c>
      <c r="Q417" s="156">
        <v>9.0000000000000006E-5</v>
      </c>
      <c r="R417" s="156">
        <f>Q417*H417</f>
        <v>1.8000000000000001E-4</v>
      </c>
      <c r="S417" s="156">
        <v>0</v>
      </c>
      <c r="T417" s="157">
        <f>S417*H417</f>
        <v>0</v>
      </c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R417" s="158" t="s">
        <v>207</v>
      </c>
      <c r="AT417" s="158" t="s">
        <v>132</v>
      </c>
      <c r="AU417" s="158" t="s">
        <v>137</v>
      </c>
      <c r="AY417" s="18" t="s">
        <v>129</v>
      </c>
      <c r="BE417" s="159">
        <f>IF(N417="základná",J417,0)</f>
        <v>0</v>
      </c>
      <c r="BF417" s="159">
        <f>IF(N417="znížená",J417,0)</f>
        <v>0</v>
      </c>
      <c r="BG417" s="159">
        <f>IF(N417="zákl. prenesená",J417,0)</f>
        <v>0</v>
      </c>
      <c r="BH417" s="159">
        <f>IF(N417="zníž. prenesená",J417,0)</f>
        <v>0</v>
      </c>
      <c r="BI417" s="159">
        <f>IF(N417="nulová",J417,0)</f>
        <v>0</v>
      </c>
      <c r="BJ417" s="18" t="s">
        <v>137</v>
      </c>
      <c r="BK417" s="159">
        <f>ROUND(I417*H417,2)</f>
        <v>0</v>
      </c>
      <c r="BL417" s="18" t="s">
        <v>207</v>
      </c>
      <c r="BM417" s="158" t="s">
        <v>843</v>
      </c>
    </row>
    <row r="418" spans="1:65" s="2" customFormat="1" ht="24.2" customHeight="1">
      <c r="A418" s="33"/>
      <c r="B418" s="145"/>
      <c r="C418" s="169" t="s">
        <v>844</v>
      </c>
      <c r="D418" s="169" t="s">
        <v>171</v>
      </c>
      <c r="E418" s="170" t="s">
        <v>845</v>
      </c>
      <c r="F418" s="171" t="s">
        <v>846</v>
      </c>
      <c r="G418" s="172" t="s">
        <v>281</v>
      </c>
      <c r="H418" s="173">
        <v>1</v>
      </c>
      <c r="I418" s="174"/>
      <c r="J418" s="175">
        <f>ROUND(I418*H418,2)</f>
        <v>0</v>
      </c>
      <c r="K418" s="176"/>
      <c r="L418" s="177"/>
      <c r="M418" s="178" t="s">
        <v>1</v>
      </c>
      <c r="N418" s="179" t="s">
        <v>41</v>
      </c>
      <c r="O418" s="60"/>
      <c r="P418" s="156">
        <f>O418*H418</f>
        <v>0</v>
      </c>
      <c r="Q418" s="156">
        <v>0</v>
      </c>
      <c r="R418" s="156">
        <f>Q418*H418</f>
        <v>0</v>
      </c>
      <c r="S418" s="156">
        <v>0</v>
      </c>
      <c r="T418" s="157">
        <f>S418*H418</f>
        <v>0</v>
      </c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R418" s="158" t="s">
        <v>299</v>
      </c>
      <c r="AT418" s="158" t="s">
        <v>171</v>
      </c>
      <c r="AU418" s="158" t="s">
        <v>137</v>
      </c>
      <c r="AY418" s="18" t="s">
        <v>129</v>
      </c>
      <c r="BE418" s="159">
        <f>IF(N418="základná",J418,0)</f>
        <v>0</v>
      </c>
      <c r="BF418" s="159">
        <f>IF(N418="znížená",J418,0)</f>
        <v>0</v>
      </c>
      <c r="BG418" s="159">
        <f>IF(N418="zákl. prenesená",J418,0)</f>
        <v>0</v>
      </c>
      <c r="BH418" s="159">
        <f>IF(N418="zníž. prenesená",J418,0)</f>
        <v>0</v>
      </c>
      <c r="BI418" s="159">
        <f>IF(N418="nulová",J418,0)</f>
        <v>0</v>
      </c>
      <c r="BJ418" s="18" t="s">
        <v>137</v>
      </c>
      <c r="BK418" s="159">
        <f>ROUND(I418*H418,2)</f>
        <v>0</v>
      </c>
      <c r="BL418" s="18" t="s">
        <v>207</v>
      </c>
      <c r="BM418" s="158" t="s">
        <v>847</v>
      </c>
    </row>
    <row r="419" spans="1:65" s="2" customFormat="1" ht="24.2" customHeight="1">
      <c r="A419" s="33"/>
      <c r="B419" s="145"/>
      <c r="C419" s="169" t="s">
        <v>848</v>
      </c>
      <c r="D419" s="169" t="s">
        <v>171</v>
      </c>
      <c r="E419" s="170" t="s">
        <v>849</v>
      </c>
      <c r="F419" s="171" t="s">
        <v>850</v>
      </c>
      <c r="G419" s="172" t="s">
        <v>281</v>
      </c>
      <c r="H419" s="173">
        <v>1</v>
      </c>
      <c r="I419" s="174"/>
      <c r="J419" s="175">
        <f>ROUND(I419*H419,2)</f>
        <v>0</v>
      </c>
      <c r="K419" s="176"/>
      <c r="L419" s="177"/>
      <c r="M419" s="178" t="s">
        <v>1</v>
      </c>
      <c r="N419" s="179" t="s">
        <v>41</v>
      </c>
      <c r="O419" s="60"/>
      <c r="P419" s="156">
        <f>O419*H419</f>
        <v>0</v>
      </c>
      <c r="Q419" s="156">
        <v>0</v>
      </c>
      <c r="R419" s="156">
        <f>Q419*H419</f>
        <v>0</v>
      </c>
      <c r="S419" s="156">
        <v>0</v>
      </c>
      <c r="T419" s="157">
        <f>S419*H419</f>
        <v>0</v>
      </c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R419" s="158" t="s">
        <v>299</v>
      </c>
      <c r="AT419" s="158" t="s">
        <v>171</v>
      </c>
      <c r="AU419" s="158" t="s">
        <v>137</v>
      </c>
      <c r="AY419" s="18" t="s">
        <v>129</v>
      </c>
      <c r="BE419" s="159">
        <f>IF(N419="základná",J419,0)</f>
        <v>0</v>
      </c>
      <c r="BF419" s="159">
        <f>IF(N419="znížená",J419,0)</f>
        <v>0</v>
      </c>
      <c r="BG419" s="159">
        <f>IF(N419="zákl. prenesená",J419,0)</f>
        <v>0</v>
      </c>
      <c r="BH419" s="159">
        <f>IF(N419="zníž. prenesená",J419,0)</f>
        <v>0</v>
      </c>
      <c r="BI419" s="159">
        <f>IF(N419="nulová",J419,0)</f>
        <v>0</v>
      </c>
      <c r="BJ419" s="18" t="s">
        <v>137</v>
      </c>
      <c r="BK419" s="159">
        <f>ROUND(I419*H419,2)</f>
        <v>0</v>
      </c>
      <c r="BL419" s="18" t="s">
        <v>207</v>
      </c>
      <c r="BM419" s="158" t="s">
        <v>851</v>
      </c>
    </row>
    <row r="420" spans="1:65" s="2" customFormat="1" ht="24.2" customHeight="1">
      <c r="A420" s="33"/>
      <c r="B420" s="145"/>
      <c r="C420" s="146" t="s">
        <v>852</v>
      </c>
      <c r="D420" s="146" t="s">
        <v>132</v>
      </c>
      <c r="E420" s="147" t="s">
        <v>853</v>
      </c>
      <c r="F420" s="148" t="s">
        <v>854</v>
      </c>
      <c r="G420" s="149" t="s">
        <v>453</v>
      </c>
      <c r="H420" s="203"/>
      <c r="I420" s="151"/>
      <c r="J420" s="152">
        <f>ROUND(I420*H420,2)</f>
        <v>0</v>
      </c>
      <c r="K420" s="153"/>
      <c r="L420" s="34"/>
      <c r="M420" s="154" t="s">
        <v>1</v>
      </c>
      <c r="N420" s="155" t="s">
        <v>41</v>
      </c>
      <c r="O420" s="60"/>
      <c r="P420" s="156">
        <f>O420*H420</f>
        <v>0</v>
      </c>
      <c r="Q420" s="156">
        <v>0</v>
      </c>
      <c r="R420" s="156">
        <f>Q420*H420</f>
        <v>0</v>
      </c>
      <c r="S420" s="156">
        <v>0</v>
      </c>
      <c r="T420" s="157">
        <f>S420*H420</f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58" t="s">
        <v>207</v>
      </c>
      <c r="AT420" s="158" t="s">
        <v>132</v>
      </c>
      <c r="AU420" s="158" t="s">
        <v>137</v>
      </c>
      <c r="AY420" s="18" t="s">
        <v>129</v>
      </c>
      <c r="BE420" s="159">
        <f>IF(N420="základná",J420,0)</f>
        <v>0</v>
      </c>
      <c r="BF420" s="159">
        <f>IF(N420="znížená",J420,0)</f>
        <v>0</v>
      </c>
      <c r="BG420" s="159">
        <f>IF(N420="zákl. prenesená",J420,0)</f>
        <v>0</v>
      </c>
      <c r="BH420" s="159">
        <f>IF(N420="zníž. prenesená",J420,0)</f>
        <v>0</v>
      </c>
      <c r="BI420" s="159">
        <f>IF(N420="nulová",J420,0)</f>
        <v>0</v>
      </c>
      <c r="BJ420" s="18" t="s">
        <v>137</v>
      </c>
      <c r="BK420" s="159">
        <f>ROUND(I420*H420,2)</f>
        <v>0</v>
      </c>
      <c r="BL420" s="18" t="s">
        <v>207</v>
      </c>
      <c r="BM420" s="158" t="s">
        <v>855</v>
      </c>
    </row>
    <row r="421" spans="1:65" s="12" customFormat="1" ht="22.9" customHeight="1">
      <c r="B421" s="132"/>
      <c r="D421" s="133" t="s">
        <v>74</v>
      </c>
      <c r="E421" s="143" t="s">
        <v>856</v>
      </c>
      <c r="F421" s="143" t="s">
        <v>857</v>
      </c>
      <c r="I421" s="135"/>
      <c r="J421" s="144">
        <f>BK421</f>
        <v>0</v>
      </c>
      <c r="L421" s="132"/>
      <c r="M421" s="137"/>
      <c r="N421" s="138"/>
      <c r="O421" s="138"/>
      <c r="P421" s="139">
        <f>SUM(P422:P440)</f>
        <v>0</v>
      </c>
      <c r="Q421" s="138"/>
      <c r="R421" s="139">
        <f>SUM(R422:R440)</f>
        <v>1.3836826499999999</v>
      </c>
      <c r="S421" s="138"/>
      <c r="T421" s="140">
        <f>SUM(T422:T440)</f>
        <v>0</v>
      </c>
      <c r="AR421" s="133" t="s">
        <v>137</v>
      </c>
      <c r="AT421" s="141" t="s">
        <v>74</v>
      </c>
      <c r="AU421" s="141" t="s">
        <v>80</v>
      </c>
      <c r="AY421" s="133" t="s">
        <v>129</v>
      </c>
      <c r="BK421" s="142">
        <f>SUM(BK422:BK440)</f>
        <v>0</v>
      </c>
    </row>
    <row r="422" spans="1:65" s="2" customFormat="1" ht="24.2" customHeight="1">
      <c r="A422" s="33"/>
      <c r="B422" s="145"/>
      <c r="C422" s="146" t="s">
        <v>858</v>
      </c>
      <c r="D422" s="146" t="s">
        <v>132</v>
      </c>
      <c r="E422" s="147" t="s">
        <v>859</v>
      </c>
      <c r="F422" s="148" t="s">
        <v>860</v>
      </c>
      <c r="G422" s="149" t="s">
        <v>205</v>
      </c>
      <c r="H422" s="150">
        <v>60.85</v>
      </c>
      <c r="I422" s="151"/>
      <c r="J422" s="152">
        <f>ROUND(I422*H422,2)</f>
        <v>0</v>
      </c>
      <c r="K422" s="153"/>
      <c r="L422" s="34"/>
      <c r="M422" s="154" t="s">
        <v>1</v>
      </c>
      <c r="N422" s="155" t="s">
        <v>41</v>
      </c>
      <c r="O422" s="60"/>
      <c r="P422" s="156">
        <f>O422*H422</f>
        <v>0</v>
      </c>
      <c r="Q422" s="156">
        <v>3.4299999999999999E-3</v>
      </c>
      <c r="R422" s="156">
        <f>Q422*H422</f>
        <v>0.2087155</v>
      </c>
      <c r="S422" s="156">
        <v>0</v>
      </c>
      <c r="T422" s="157">
        <f>S422*H422</f>
        <v>0</v>
      </c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R422" s="158" t="s">
        <v>207</v>
      </c>
      <c r="AT422" s="158" t="s">
        <v>132</v>
      </c>
      <c r="AU422" s="158" t="s">
        <v>137</v>
      </c>
      <c r="AY422" s="18" t="s">
        <v>129</v>
      </c>
      <c r="BE422" s="159">
        <f>IF(N422="základná",J422,0)</f>
        <v>0</v>
      </c>
      <c r="BF422" s="159">
        <f>IF(N422="znížená",J422,0)</f>
        <v>0</v>
      </c>
      <c r="BG422" s="159">
        <f>IF(N422="zákl. prenesená",J422,0)</f>
        <v>0</v>
      </c>
      <c r="BH422" s="159">
        <f>IF(N422="zníž. prenesená",J422,0)</f>
        <v>0</v>
      </c>
      <c r="BI422" s="159">
        <f>IF(N422="nulová",J422,0)</f>
        <v>0</v>
      </c>
      <c r="BJ422" s="18" t="s">
        <v>137</v>
      </c>
      <c r="BK422" s="159">
        <f>ROUND(I422*H422,2)</f>
        <v>0</v>
      </c>
      <c r="BL422" s="18" t="s">
        <v>207</v>
      </c>
      <c r="BM422" s="158" t="s">
        <v>861</v>
      </c>
    </row>
    <row r="423" spans="1:65" s="16" customFormat="1" ht="11.25">
      <c r="B423" s="196"/>
      <c r="D423" s="161" t="s">
        <v>139</v>
      </c>
      <c r="E423" s="197" t="s">
        <v>1</v>
      </c>
      <c r="F423" s="198" t="s">
        <v>862</v>
      </c>
      <c r="H423" s="197" t="s">
        <v>1</v>
      </c>
      <c r="I423" s="199"/>
      <c r="L423" s="196"/>
      <c r="M423" s="200"/>
      <c r="N423" s="201"/>
      <c r="O423" s="201"/>
      <c r="P423" s="201"/>
      <c r="Q423" s="201"/>
      <c r="R423" s="201"/>
      <c r="S423" s="201"/>
      <c r="T423" s="202"/>
      <c r="AT423" s="197" t="s">
        <v>139</v>
      </c>
      <c r="AU423" s="197" t="s">
        <v>137</v>
      </c>
      <c r="AV423" s="16" t="s">
        <v>80</v>
      </c>
      <c r="AW423" s="16" t="s">
        <v>31</v>
      </c>
      <c r="AX423" s="16" t="s">
        <v>75</v>
      </c>
      <c r="AY423" s="197" t="s">
        <v>129</v>
      </c>
    </row>
    <row r="424" spans="1:65" s="13" customFormat="1" ht="11.25">
      <c r="B424" s="160"/>
      <c r="D424" s="161" t="s">
        <v>139</v>
      </c>
      <c r="E424" s="162" t="s">
        <v>1</v>
      </c>
      <c r="F424" s="163" t="s">
        <v>863</v>
      </c>
      <c r="H424" s="164">
        <v>9.99</v>
      </c>
      <c r="I424" s="165"/>
      <c r="L424" s="160"/>
      <c r="M424" s="166"/>
      <c r="N424" s="167"/>
      <c r="O424" s="167"/>
      <c r="P424" s="167"/>
      <c r="Q424" s="167"/>
      <c r="R424" s="167"/>
      <c r="S424" s="167"/>
      <c r="T424" s="168"/>
      <c r="AT424" s="162" t="s">
        <v>139</v>
      </c>
      <c r="AU424" s="162" t="s">
        <v>137</v>
      </c>
      <c r="AV424" s="13" t="s">
        <v>137</v>
      </c>
      <c r="AW424" s="13" t="s">
        <v>31</v>
      </c>
      <c r="AX424" s="13" t="s">
        <v>75</v>
      </c>
      <c r="AY424" s="162" t="s">
        <v>129</v>
      </c>
    </row>
    <row r="425" spans="1:65" s="13" customFormat="1" ht="11.25">
      <c r="B425" s="160"/>
      <c r="D425" s="161" t="s">
        <v>139</v>
      </c>
      <c r="E425" s="162" t="s">
        <v>1</v>
      </c>
      <c r="F425" s="163" t="s">
        <v>864</v>
      </c>
      <c r="H425" s="164">
        <v>12.6</v>
      </c>
      <c r="I425" s="165"/>
      <c r="L425" s="160"/>
      <c r="M425" s="166"/>
      <c r="N425" s="167"/>
      <c r="O425" s="167"/>
      <c r="P425" s="167"/>
      <c r="Q425" s="167"/>
      <c r="R425" s="167"/>
      <c r="S425" s="167"/>
      <c r="T425" s="168"/>
      <c r="AT425" s="162" t="s">
        <v>139</v>
      </c>
      <c r="AU425" s="162" t="s">
        <v>137</v>
      </c>
      <c r="AV425" s="13" t="s">
        <v>137</v>
      </c>
      <c r="AW425" s="13" t="s">
        <v>31</v>
      </c>
      <c r="AX425" s="13" t="s">
        <v>75</v>
      </c>
      <c r="AY425" s="162" t="s">
        <v>129</v>
      </c>
    </row>
    <row r="426" spans="1:65" s="13" customFormat="1" ht="11.25">
      <c r="B426" s="160"/>
      <c r="D426" s="161" t="s">
        <v>139</v>
      </c>
      <c r="E426" s="162" t="s">
        <v>1</v>
      </c>
      <c r="F426" s="163" t="s">
        <v>865</v>
      </c>
      <c r="H426" s="164">
        <v>5.94</v>
      </c>
      <c r="I426" s="165"/>
      <c r="L426" s="160"/>
      <c r="M426" s="166"/>
      <c r="N426" s="167"/>
      <c r="O426" s="167"/>
      <c r="P426" s="167"/>
      <c r="Q426" s="167"/>
      <c r="R426" s="167"/>
      <c r="S426" s="167"/>
      <c r="T426" s="168"/>
      <c r="AT426" s="162" t="s">
        <v>139</v>
      </c>
      <c r="AU426" s="162" t="s">
        <v>137</v>
      </c>
      <c r="AV426" s="13" t="s">
        <v>137</v>
      </c>
      <c r="AW426" s="13" t="s">
        <v>31</v>
      </c>
      <c r="AX426" s="13" t="s">
        <v>75</v>
      </c>
      <c r="AY426" s="162" t="s">
        <v>129</v>
      </c>
    </row>
    <row r="427" spans="1:65" s="13" customFormat="1" ht="11.25">
      <c r="B427" s="160"/>
      <c r="D427" s="161" t="s">
        <v>139</v>
      </c>
      <c r="E427" s="162" t="s">
        <v>1</v>
      </c>
      <c r="F427" s="163" t="s">
        <v>866</v>
      </c>
      <c r="H427" s="164">
        <v>5.0599999999999996</v>
      </c>
      <c r="I427" s="165"/>
      <c r="L427" s="160"/>
      <c r="M427" s="166"/>
      <c r="N427" s="167"/>
      <c r="O427" s="167"/>
      <c r="P427" s="167"/>
      <c r="Q427" s="167"/>
      <c r="R427" s="167"/>
      <c r="S427" s="167"/>
      <c r="T427" s="168"/>
      <c r="AT427" s="162" t="s">
        <v>139</v>
      </c>
      <c r="AU427" s="162" t="s">
        <v>137</v>
      </c>
      <c r="AV427" s="13" t="s">
        <v>137</v>
      </c>
      <c r="AW427" s="13" t="s">
        <v>31</v>
      </c>
      <c r="AX427" s="13" t="s">
        <v>75</v>
      </c>
      <c r="AY427" s="162" t="s">
        <v>129</v>
      </c>
    </row>
    <row r="428" spans="1:65" s="13" customFormat="1" ht="11.25">
      <c r="B428" s="160"/>
      <c r="D428" s="161" t="s">
        <v>139</v>
      </c>
      <c r="E428" s="162" t="s">
        <v>1</v>
      </c>
      <c r="F428" s="163" t="s">
        <v>867</v>
      </c>
      <c r="H428" s="164">
        <v>14.5</v>
      </c>
      <c r="I428" s="165"/>
      <c r="L428" s="160"/>
      <c r="M428" s="166"/>
      <c r="N428" s="167"/>
      <c r="O428" s="167"/>
      <c r="P428" s="167"/>
      <c r="Q428" s="167"/>
      <c r="R428" s="167"/>
      <c r="S428" s="167"/>
      <c r="T428" s="168"/>
      <c r="AT428" s="162" t="s">
        <v>139</v>
      </c>
      <c r="AU428" s="162" t="s">
        <v>137</v>
      </c>
      <c r="AV428" s="13" t="s">
        <v>137</v>
      </c>
      <c r="AW428" s="13" t="s">
        <v>31</v>
      </c>
      <c r="AX428" s="13" t="s">
        <v>75</v>
      </c>
      <c r="AY428" s="162" t="s">
        <v>129</v>
      </c>
    </row>
    <row r="429" spans="1:65" s="14" customFormat="1" ht="11.25">
      <c r="B429" s="180"/>
      <c r="D429" s="161" t="s">
        <v>139</v>
      </c>
      <c r="E429" s="181" t="s">
        <v>1</v>
      </c>
      <c r="F429" s="182" t="s">
        <v>222</v>
      </c>
      <c r="H429" s="183">
        <v>48.09</v>
      </c>
      <c r="I429" s="184"/>
      <c r="L429" s="180"/>
      <c r="M429" s="185"/>
      <c r="N429" s="186"/>
      <c r="O429" s="186"/>
      <c r="P429" s="186"/>
      <c r="Q429" s="186"/>
      <c r="R429" s="186"/>
      <c r="S429" s="186"/>
      <c r="T429" s="187"/>
      <c r="AT429" s="181" t="s">
        <v>139</v>
      </c>
      <c r="AU429" s="181" t="s">
        <v>137</v>
      </c>
      <c r="AV429" s="14" t="s">
        <v>130</v>
      </c>
      <c r="AW429" s="14" t="s">
        <v>31</v>
      </c>
      <c r="AX429" s="14" t="s">
        <v>75</v>
      </c>
      <c r="AY429" s="181" t="s">
        <v>129</v>
      </c>
    </row>
    <row r="430" spans="1:65" s="13" customFormat="1" ht="11.25">
      <c r="B430" s="160"/>
      <c r="D430" s="161" t="s">
        <v>139</v>
      </c>
      <c r="E430" s="162" t="s">
        <v>1</v>
      </c>
      <c r="F430" s="163" t="s">
        <v>868</v>
      </c>
      <c r="H430" s="164">
        <v>12.76</v>
      </c>
      <c r="I430" s="165"/>
      <c r="L430" s="160"/>
      <c r="M430" s="166"/>
      <c r="N430" s="167"/>
      <c r="O430" s="167"/>
      <c r="P430" s="167"/>
      <c r="Q430" s="167"/>
      <c r="R430" s="167"/>
      <c r="S430" s="167"/>
      <c r="T430" s="168"/>
      <c r="AT430" s="162" t="s">
        <v>139</v>
      </c>
      <c r="AU430" s="162" t="s">
        <v>137</v>
      </c>
      <c r="AV430" s="13" t="s">
        <v>137</v>
      </c>
      <c r="AW430" s="13" t="s">
        <v>31</v>
      </c>
      <c r="AX430" s="13" t="s">
        <v>75</v>
      </c>
      <c r="AY430" s="162" t="s">
        <v>129</v>
      </c>
    </row>
    <row r="431" spans="1:65" s="15" customFormat="1" ht="11.25">
      <c r="B431" s="188"/>
      <c r="D431" s="161" t="s">
        <v>139</v>
      </c>
      <c r="E431" s="189" t="s">
        <v>1</v>
      </c>
      <c r="F431" s="190" t="s">
        <v>227</v>
      </c>
      <c r="H431" s="191">
        <v>60.85</v>
      </c>
      <c r="I431" s="192"/>
      <c r="L431" s="188"/>
      <c r="M431" s="193"/>
      <c r="N431" s="194"/>
      <c r="O431" s="194"/>
      <c r="P431" s="194"/>
      <c r="Q431" s="194"/>
      <c r="R431" s="194"/>
      <c r="S431" s="194"/>
      <c r="T431" s="195"/>
      <c r="AT431" s="189" t="s">
        <v>139</v>
      </c>
      <c r="AU431" s="189" t="s">
        <v>137</v>
      </c>
      <c r="AV431" s="15" t="s">
        <v>136</v>
      </c>
      <c r="AW431" s="15" t="s">
        <v>31</v>
      </c>
      <c r="AX431" s="15" t="s">
        <v>80</v>
      </c>
      <c r="AY431" s="189" t="s">
        <v>129</v>
      </c>
    </row>
    <row r="432" spans="1:65" s="2" customFormat="1" ht="16.5" customHeight="1">
      <c r="A432" s="33"/>
      <c r="B432" s="145"/>
      <c r="C432" s="169" t="s">
        <v>869</v>
      </c>
      <c r="D432" s="169" t="s">
        <v>171</v>
      </c>
      <c r="E432" s="170" t="s">
        <v>870</v>
      </c>
      <c r="F432" s="171" t="s">
        <v>871</v>
      </c>
      <c r="G432" s="172" t="s">
        <v>281</v>
      </c>
      <c r="H432" s="173">
        <v>210.96700000000001</v>
      </c>
      <c r="I432" s="174"/>
      <c r="J432" s="175">
        <f>ROUND(I432*H432,2)</f>
        <v>0</v>
      </c>
      <c r="K432" s="176"/>
      <c r="L432" s="177"/>
      <c r="M432" s="178" t="s">
        <v>1</v>
      </c>
      <c r="N432" s="179" t="s">
        <v>41</v>
      </c>
      <c r="O432" s="60"/>
      <c r="P432" s="156">
        <f>O432*H432</f>
        <v>0</v>
      </c>
      <c r="Q432" s="156">
        <v>4.4999999999999999E-4</v>
      </c>
      <c r="R432" s="156">
        <f>Q432*H432</f>
        <v>9.493515000000001E-2</v>
      </c>
      <c r="S432" s="156">
        <v>0</v>
      </c>
      <c r="T432" s="157">
        <f>S432*H432</f>
        <v>0</v>
      </c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R432" s="158" t="s">
        <v>299</v>
      </c>
      <c r="AT432" s="158" t="s">
        <v>171</v>
      </c>
      <c r="AU432" s="158" t="s">
        <v>137</v>
      </c>
      <c r="AY432" s="18" t="s">
        <v>129</v>
      </c>
      <c r="BE432" s="159">
        <f>IF(N432="základná",J432,0)</f>
        <v>0</v>
      </c>
      <c r="BF432" s="159">
        <f>IF(N432="znížená",J432,0)</f>
        <v>0</v>
      </c>
      <c r="BG432" s="159">
        <f>IF(N432="zákl. prenesená",J432,0)</f>
        <v>0</v>
      </c>
      <c r="BH432" s="159">
        <f>IF(N432="zníž. prenesená",J432,0)</f>
        <v>0</v>
      </c>
      <c r="BI432" s="159">
        <f>IF(N432="nulová",J432,0)</f>
        <v>0</v>
      </c>
      <c r="BJ432" s="18" t="s">
        <v>137</v>
      </c>
      <c r="BK432" s="159">
        <f>ROUND(I432*H432,2)</f>
        <v>0</v>
      </c>
      <c r="BL432" s="18" t="s">
        <v>207</v>
      </c>
      <c r="BM432" s="158" t="s">
        <v>872</v>
      </c>
    </row>
    <row r="433" spans="1:65" s="13" customFormat="1" ht="11.25">
      <c r="B433" s="160"/>
      <c r="D433" s="161" t="s">
        <v>139</v>
      </c>
      <c r="F433" s="163" t="s">
        <v>873</v>
      </c>
      <c r="H433" s="164">
        <v>210.96700000000001</v>
      </c>
      <c r="I433" s="165"/>
      <c r="L433" s="160"/>
      <c r="M433" s="166"/>
      <c r="N433" s="167"/>
      <c r="O433" s="167"/>
      <c r="P433" s="167"/>
      <c r="Q433" s="167"/>
      <c r="R433" s="167"/>
      <c r="S433" s="167"/>
      <c r="T433" s="168"/>
      <c r="AT433" s="162" t="s">
        <v>139</v>
      </c>
      <c r="AU433" s="162" t="s">
        <v>137</v>
      </c>
      <c r="AV433" s="13" t="s">
        <v>137</v>
      </c>
      <c r="AW433" s="13" t="s">
        <v>3</v>
      </c>
      <c r="AX433" s="13" t="s">
        <v>80</v>
      </c>
      <c r="AY433" s="162" t="s">
        <v>129</v>
      </c>
    </row>
    <row r="434" spans="1:65" s="2" customFormat="1" ht="16.5" customHeight="1">
      <c r="A434" s="33"/>
      <c r="B434" s="145"/>
      <c r="C434" s="146" t="s">
        <v>874</v>
      </c>
      <c r="D434" s="146" t="s">
        <v>132</v>
      </c>
      <c r="E434" s="147" t="s">
        <v>875</v>
      </c>
      <c r="F434" s="148" t="s">
        <v>876</v>
      </c>
      <c r="G434" s="149" t="s">
        <v>135</v>
      </c>
      <c r="H434" s="150">
        <v>54.63</v>
      </c>
      <c r="I434" s="151"/>
      <c r="J434" s="152">
        <f>ROUND(I434*H434,2)</f>
        <v>0</v>
      </c>
      <c r="K434" s="153"/>
      <c r="L434" s="34"/>
      <c r="M434" s="154" t="s">
        <v>1</v>
      </c>
      <c r="N434" s="155" t="s">
        <v>41</v>
      </c>
      <c r="O434" s="60"/>
      <c r="P434" s="156">
        <f>O434*H434</f>
        <v>0</v>
      </c>
      <c r="Q434" s="156">
        <v>3.65E-3</v>
      </c>
      <c r="R434" s="156">
        <f>Q434*H434</f>
        <v>0.19939950000000001</v>
      </c>
      <c r="S434" s="156">
        <v>0</v>
      </c>
      <c r="T434" s="157">
        <f>S434*H434</f>
        <v>0</v>
      </c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R434" s="158" t="s">
        <v>207</v>
      </c>
      <c r="AT434" s="158" t="s">
        <v>132</v>
      </c>
      <c r="AU434" s="158" t="s">
        <v>137</v>
      </c>
      <c r="AY434" s="18" t="s">
        <v>129</v>
      </c>
      <c r="BE434" s="159">
        <f>IF(N434="základná",J434,0)</f>
        <v>0</v>
      </c>
      <c r="BF434" s="159">
        <f>IF(N434="znížená",J434,0)</f>
        <v>0</v>
      </c>
      <c r="BG434" s="159">
        <f>IF(N434="zákl. prenesená",J434,0)</f>
        <v>0</v>
      </c>
      <c r="BH434" s="159">
        <f>IF(N434="zníž. prenesená",J434,0)</f>
        <v>0</v>
      </c>
      <c r="BI434" s="159">
        <f>IF(N434="nulová",J434,0)</f>
        <v>0</v>
      </c>
      <c r="BJ434" s="18" t="s">
        <v>137</v>
      </c>
      <c r="BK434" s="159">
        <f>ROUND(I434*H434,2)</f>
        <v>0</v>
      </c>
      <c r="BL434" s="18" t="s">
        <v>207</v>
      </c>
      <c r="BM434" s="158" t="s">
        <v>877</v>
      </c>
    </row>
    <row r="435" spans="1:65" s="13" customFormat="1" ht="11.25">
      <c r="B435" s="160"/>
      <c r="D435" s="161" t="s">
        <v>139</v>
      </c>
      <c r="E435" s="162" t="s">
        <v>1</v>
      </c>
      <c r="F435" s="163" t="s">
        <v>878</v>
      </c>
      <c r="H435" s="164">
        <v>40.96</v>
      </c>
      <c r="I435" s="165"/>
      <c r="L435" s="160"/>
      <c r="M435" s="166"/>
      <c r="N435" s="167"/>
      <c r="O435" s="167"/>
      <c r="P435" s="167"/>
      <c r="Q435" s="167"/>
      <c r="R435" s="167"/>
      <c r="S435" s="167"/>
      <c r="T435" s="168"/>
      <c r="AT435" s="162" t="s">
        <v>139</v>
      </c>
      <c r="AU435" s="162" t="s">
        <v>137</v>
      </c>
      <c r="AV435" s="13" t="s">
        <v>137</v>
      </c>
      <c r="AW435" s="13" t="s">
        <v>31</v>
      </c>
      <c r="AX435" s="13" t="s">
        <v>75</v>
      </c>
      <c r="AY435" s="162" t="s">
        <v>129</v>
      </c>
    </row>
    <row r="436" spans="1:65" s="13" customFormat="1" ht="11.25">
      <c r="B436" s="160"/>
      <c r="D436" s="161" t="s">
        <v>139</v>
      </c>
      <c r="E436" s="162" t="s">
        <v>1</v>
      </c>
      <c r="F436" s="163" t="s">
        <v>879</v>
      </c>
      <c r="H436" s="164">
        <v>13.67</v>
      </c>
      <c r="I436" s="165"/>
      <c r="L436" s="160"/>
      <c r="M436" s="166"/>
      <c r="N436" s="167"/>
      <c r="O436" s="167"/>
      <c r="P436" s="167"/>
      <c r="Q436" s="167"/>
      <c r="R436" s="167"/>
      <c r="S436" s="167"/>
      <c r="T436" s="168"/>
      <c r="AT436" s="162" t="s">
        <v>139</v>
      </c>
      <c r="AU436" s="162" t="s">
        <v>137</v>
      </c>
      <c r="AV436" s="13" t="s">
        <v>137</v>
      </c>
      <c r="AW436" s="13" t="s">
        <v>31</v>
      </c>
      <c r="AX436" s="13" t="s">
        <v>75</v>
      </c>
      <c r="AY436" s="162" t="s">
        <v>129</v>
      </c>
    </row>
    <row r="437" spans="1:65" s="15" customFormat="1" ht="11.25">
      <c r="B437" s="188"/>
      <c r="D437" s="161" t="s">
        <v>139</v>
      </c>
      <c r="E437" s="189" t="s">
        <v>1</v>
      </c>
      <c r="F437" s="190" t="s">
        <v>227</v>
      </c>
      <c r="H437" s="191">
        <v>54.63</v>
      </c>
      <c r="I437" s="192"/>
      <c r="L437" s="188"/>
      <c r="M437" s="193"/>
      <c r="N437" s="194"/>
      <c r="O437" s="194"/>
      <c r="P437" s="194"/>
      <c r="Q437" s="194"/>
      <c r="R437" s="194"/>
      <c r="S437" s="194"/>
      <c r="T437" s="195"/>
      <c r="AT437" s="189" t="s">
        <v>139</v>
      </c>
      <c r="AU437" s="189" t="s">
        <v>137</v>
      </c>
      <c r="AV437" s="15" t="s">
        <v>136</v>
      </c>
      <c r="AW437" s="15" t="s">
        <v>31</v>
      </c>
      <c r="AX437" s="15" t="s">
        <v>80</v>
      </c>
      <c r="AY437" s="189" t="s">
        <v>129</v>
      </c>
    </row>
    <row r="438" spans="1:65" s="2" customFormat="1" ht="16.5" customHeight="1">
      <c r="A438" s="33"/>
      <c r="B438" s="145"/>
      <c r="C438" s="169" t="s">
        <v>880</v>
      </c>
      <c r="D438" s="169" t="s">
        <v>171</v>
      </c>
      <c r="E438" s="170" t="s">
        <v>881</v>
      </c>
      <c r="F438" s="171" t="s">
        <v>882</v>
      </c>
      <c r="G438" s="172" t="s">
        <v>135</v>
      </c>
      <c r="H438" s="173">
        <v>56.814999999999998</v>
      </c>
      <c r="I438" s="174"/>
      <c r="J438" s="175">
        <f>ROUND(I438*H438,2)</f>
        <v>0</v>
      </c>
      <c r="K438" s="176"/>
      <c r="L438" s="177"/>
      <c r="M438" s="178" t="s">
        <v>1</v>
      </c>
      <c r="N438" s="179" t="s">
        <v>41</v>
      </c>
      <c r="O438" s="60"/>
      <c r="P438" s="156">
        <f>O438*H438</f>
        <v>0</v>
      </c>
      <c r="Q438" s="156">
        <v>1.55E-2</v>
      </c>
      <c r="R438" s="156">
        <f>Q438*H438</f>
        <v>0.88063249999999993</v>
      </c>
      <c r="S438" s="156">
        <v>0</v>
      </c>
      <c r="T438" s="157">
        <f>S438*H438</f>
        <v>0</v>
      </c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R438" s="158" t="s">
        <v>299</v>
      </c>
      <c r="AT438" s="158" t="s">
        <v>171</v>
      </c>
      <c r="AU438" s="158" t="s">
        <v>137</v>
      </c>
      <c r="AY438" s="18" t="s">
        <v>129</v>
      </c>
      <c r="BE438" s="159">
        <f>IF(N438="základná",J438,0)</f>
        <v>0</v>
      </c>
      <c r="BF438" s="159">
        <f>IF(N438="znížená",J438,0)</f>
        <v>0</v>
      </c>
      <c r="BG438" s="159">
        <f>IF(N438="zákl. prenesená",J438,0)</f>
        <v>0</v>
      </c>
      <c r="BH438" s="159">
        <f>IF(N438="zníž. prenesená",J438,0)</f>
        <v>0</v>
      </c>
      <c r="BI438" s="159">
        <f>IF(N438="nulová",J438,0)</f>
        <v>0</v>
      </c>
      <c r="BJ438" s="18" t="s">
        <v>137</v>
      </c>
      <c r="BK438" s="159">
        <f>ROUND(I438*H438,2)</f>
        <v>0</v>
      </c>
      <c r="BL438" s="18" t="s">
        <v>207</v>
      </c>
      <c r="BM438" s="158" t="s">
        <v>883</v>
      </c>
    </row>
    <row r="439" spans="1:65" s="13" customFormat="1" ht="11.25">
      <c r="B439" s="160"/>
      <c r="D439" s="161" t="s">
        <v>139</v>
      </c>
      <c r="F439" s="163" t="s">
        <v>884</v>
      </c>
      <c r="H439" s="164">
        <v>56.814999999999998</v>
      </c>
      <c r="I439" s="165"/>
      <c r="L439" s="160"/>
      <c r="M439" s="166"/>
      <c r="N439" s="167"/>
      <c r="O439" s="167"/>
      <c r="P439" s="167"/>
      <c r="Q439" s="167"/>
      <c r="R439" s="167"/>
      <c r="S439" s="167"/>
      <c r="T439" s="168"/>
      <c r="AT439" s="162" t="s">
        <v>139</v>
      </c>
      <c r="AU439" s="162" t="s">
        <v>137</v>
      </c>
      <c r="AV439" s="13" t="s">
        <v>137</v>
      </c>
      <c r="AW439" s="13" t="s">
        <v>3</v>
      </c>
      <c r="AX439" s="13" t="s">
        <v>80</v>
      </c>
      <c r="AY439" s="162" t="s">
        <v>129</v>
      </c>
    </row>
    <row r="440" spans="1:65" s="2" customFormat="1" ht="24.2" customHeight="1">
      <c r="A440" s="33"/>
      <c r="B440" s="145"/>
      <c r="C440" s="146" t="s">
        <v>885</v>
      </c>
      <c r="D440" s="146" t="s">
        <v>132</v>
      </c>
      <c r="E440" s="147" t="s">
        <v>886</v>
      </c>
      <c r="F440" s="148" t="s">
        <v>887</v>
      </c>
      <c r="G440" s="149" t="s">
        <v>453</v>
      </c>
      <c r="H440" s="203"/>
      <c r="I440" s="151"/>
      <c r="J440" s="152">
        <f>ROUND(I440*H440,2)</f>
        <v>0</v>
      </c>
      <c r="K440" s="153"/>
      <c r="L440" s="34"/>
      <c r="M440" s="154" t="s">
        <v>1</v>
      </c>
      <c r="N440" s="155" t="s">
        <v>41</v>
      </c>
      <c r="O440" s="60"/>
      <c r="P440" s="156">
        <f>O440*H440</f>
        <v>0</v>
      </c>
      <c r="Q440" s="156">
        <v>0</v>
      </c>
      <c r="R440" s="156">
        <f>Q440*H440</f>
        <v>0</v>
      </c>
      <c r="S440" s="156">
        <v>0</v>
      </c>
      <c r="T440" s="157">
        <f>S440*H440</f>
        <v>0</v>
      </c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R440" s="158" t="s">
        <v>207</v>
      </c>
      <c r="AT440" s="158" t="s">
        <v>132</v>
      </c>
      <c r="AU440" s="158" t="s">
        <v>137</v>
      </c>
      <c r="AY440" s="18" t="s">
        <v>129</v>
      </c>
      <c r="BE440" s="159">
        <f>IF(N440="základná",J440,0)</f>
        <v>0</v>
      </c>
      <c r="BF440" s="159">
        <f>IF(N440="znížená",J440,0)</f>
        <v>0</v>
      </c>
      <c r="BG440" s="159">
        <f>IF(N440="zákl. prenesená",J440,0)</f>
        <v>0</v>
      </c>
      <c r="BH440" s="159">
        <f>IF(N440="zníž. prenesená",J440,0)</f>
        <v>0</v>
      </c>
      <c r="BI440" s="159">
        <f>IF(N440="nulová",J440,0)</f>
        <v>0</v>
      </c>
      <c r="BJ440" s="18" t="s">
        <v>137</v>
      </c>
      <c r="BK440" s="159">
        <f>ROUND(I440*H440,2)</f>
        <v>0</v>
      </c>
      <c r="BL440" s="18" t="s">
        <v>207</v>
      </c>
      <c r="BM440" s="158" t="s">
        <v>888</v>
      </c>
    </row>
    <row r="441" spans="1:65" s="12" customFormat="1" ht="22.9" customHeight="1">
      <c r="B441" s="132"/>
      <c r="D441" s="133" t="s">
        <v>74</v>
      </c>
      <c r="E441" s="143" t="s">
        <v>889</v>
      </c>
      <c r="F441" s="143" t="s">
        <v>890</v>
      </c>
      <c r="I441" s="135"/>
      <c r="J441" s="144">
        <f>BK441</f>
        <v>0</v>
      </c>
      <c r="L441" s="132"/>
      <c r="M441" s="137"/>
      <c r="N441" s="138"/>
      <c r="O441" s="138"/>
      <c r="P441" s="139">
        <f>SUM(P442:P459)</f>
        <v>0</v>
      </c>
      <c r="Q441" s="138"/>
      <c r="R441" s="139">
        <f>SUM(R442:R459)</f>
        <v>7.3330699999999999E-2</v>
      </c>
      <c r="S441" s="138"/>
      <c r="T441" s="140">
        <f>SUM(T442:T459)</f>
        <v>0</v>
      </c>
      <c r="AR441" s="133" t="s">
        <v>137</v>
      </c>
      <c r="AT441" s="141" t="s">
        <v>74</v>
      </c>
      <c r="AU441" s="141" t="s">
        <v>80</v>
      </c>
      <c r="AY441" s="133" t="s">
        <v>129</v>
      </c>
      <c r="BK441" s="142">
        <f>SUM(BK442:BK459)</f>
        <v>0</v>
      </c>
    </row>
    <row r="442" spans="1:65" s="2" customFormat="1" ht="24.2" customHeight="1">
      <c r="A442" s="33"/>
      <c r="B442" s="145"/>
      <c r="C442" s="146" t="s">
        <v>891</v>
      </c>
      <c r="D442" s="146" t="s">
        <v>132</v>
      </c>
      <c r="E442" s="147" t="s">
        <v>892</v>
      </c>
      <c r="F442" s="148" t="s">
        <v>893</v>
      </c>
      <c r="G442" s="149" t="s">
        <v>205</v>
      </c>
      <c r="H442" s="150">
        <v>63.46</v>
      </c>
      <c r="I442" s="151"/>
      <c r="J442" s="152">
        <f>ROUND(I442*H442,2)</f>
        <v>0</v>
      </c>
      <c r="K442" s="153"/>
      <c r="L442" s="34"/>
      <c r="M442" s="154" t="s">
        <v>1</v>
      </c>
      <c r="N442" s="155" t="s">
        <v>41</v>
      </c>
      <c r="O442" s="60"/>
      <c r="P442" s="156">
        <f>O442*H442</f>
        <v>0</v>
      </c>
      <c r="Q442" s="156">
        <v>2.0000000000000002E-5</v>
      </c>
      <c r="R442" s="156">
        <f>Q442*H442</f>
        <v>1.2692000000000001E-3</v>
      </c>
      <c r="S442" s="156">
        <v>0</v>
      </c>
      <c r="T442" s="157">
        <f>S442*H442</f>
        <v>0</v>
      </c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R442" s="158" t="s">
        <v>207</v>
      </c>
      <c r="AT442" s="158" t="s">
        <v>132</v>
      </c>
      <c r="AU442" s="158" t="s">
        <v>137</v>
      </c>
      <c r="AY442" s="18" t="s">
        <v>129</v>
      </c>
      <c r="BE442" s="159">
        <f>IF(N442="základná",J442,0)</f>
        <v>0</v>
      </c>
      <c r="BF442" s="159">
        <f>IF(N442="znížená",J442,0)</f>
        <v>0</v>
      </c>
      <c r="BG442" s="159">
        <f>IF(N442="zákl. prenesená",J442,0)</f>
        <v>0</v>
      </c>
      <c r="BH442" s="159">
        <f>IF(N442="zníž. prenesená",J442,0)</f>
        <v>0</v>
      </c>
      <c r="BI442" s="159">
        <f>IF(N442="nulová",J442,0)</f>
        <v>0</v>
      </c>
      <c r="BJ442" s="18" t="s">
        <v>137</v>
      </c>
      <c r="BK442" s="159">
        <f>ROUND(I442*H442,2)</f>
        <v>0</v>
      </c>
      <c r="BL442" s="18" t="s">
        <v>207</v>
      </c>
      <c r="BM442" s="158" t="s">
        <v>894</v>
      </c>
    </row>
    <row r="443" spans="1:65" s="16" customFormat="1" ht="11.25">
      <c r="B443" s="196"/>
      <c r="D443" s="161" t="s">
        <v>139</v>
      </c>
      <c r="E443" s="197" t="s">
        <v>1</v>
      </c>
      <c r="F443" s="198" t="s">
        <v>862</v>
      </c>
      <c r="H443" s="197" t="s">
        <v>1</v>
      </c>
      <c r="I443" s="199"/>
      <c r="L443" s="196"/>
      <c r="M443" s="200"/>
      <c r="N443" s="201"/>
      <c r="O443" s="201"/>
      <c r="P443" s="201"/>
      <c r="Q443" s="201"/>
      <c r="R443" s="201"/>
      <c r="S443" s="201"/>
      <c r="T443" s="202"/>
      <c r="AT443" s="197" t="s">
        <v>139</v>
      </c>
      <c r="AU443" s="197" t="s">
        <v>137</v>
      </c>
      <c r="AV443" s="16" t="s">
        <v>80</v>
      </c>
      <c r="AW443" s="16" t="s">
        <v>31</v>
      </c>
      <c r="AX443" s="16" t="s">
        <v>75</v>
      </c>
      <c r="AY443" s="197" t="s">
        <v>129</v>
      </c>
    </row>
    <row r="444" spans="1:65" s="13" customFormat="1" ht="11.25">
      <c r="B444" s="160"/>
      <c r="D444" s="161" t="s">
        <v>139</v>
      </c>
      <c r="E444" s="162" t="s">
        <v>1</v>
      </c>
      <c r="F444" s="163" t="s">
        <v>895</v>
      </c>
      <c r="H444" s="164">
        <v>14.8</v>
      </c>
      <c r="I444" s="165"/>
      <c r="L444" s="160"/>
      <c r="M444" s="166"/>
      <c r="N444" s="167"/>
      <c r="O444" s="167"/>
      <c r="P444" s="167"/>
      <c r="Q444" s="167"/>
      <c r="R444" s="167"/>
      <c r="S444" s="167"/>
      <c r="T444" s="168"/>
      <c r="AT444" s="162" t="s">
        <v>139</v>
      </c>
      <c r="AU444" s="162" t="s">
        <v>137</v>
      </c>
      <c r="AV444" s="13" t="s">
        <v>137</v>
      </c>
      <c r="AW444" s="13" t="s">
        <v>31</v>
      </c>
      <c r="AX444" s="13" t="s">
        <v>75</v>
      </c>
      <c r="AY444" s="162" t="s">
        <v>129</v>
      </c>
    </row>
    <row r="445" spans="1:65" s="13" customFormat="1" ht="11.25">
      <c r="B445" s="160"/>
      <c r="D445" s="161" t="s">
        <v>139</v>
      </c>
      <c r="E445" s="162" t="s">
        <v>1</v>
      </c>
      <c r="F445" s="163" t="s">
        <v>896</v>
      </c>
      <c r="H445" s="164">
        <v>15.1</v>
      </c>
      <c r="I445" s="165"/>
      <c r="L445" s="160"/>
      <c r="M445" s="166"/>
      <c r="N445" s="167"/>
      <c r="O445" s="167"/>
      <c r="P445" s="167"/>
      <c r="Q445" s="167"/>
      <c r="R445" s="167"/>
      <c r="S445" s="167"/>
      <c r="T445" s="168"/>
      <c r="AT445" s="162" t="s">
        <v>139</v>
      </c>
      <c r="AU445" s="162" t="s">
        <v>137</v>
      </c>
      <c r="AV445" s="13" t="s">
        <v>137</v>
      </c>
      <c r="AW445" s="13" t="s">
        <v>31</v>
      </c>
      <c r="AX445" s="13" t="s">
        <v>75</v>
      </c>
      <c r="AY445" s="162" t="s">
        <v>129</v>
      </c>
    </row>
    <row r="446" spans="1:65" s="16" customFormat="1" ht="11.25">
      <c r="B446" s="196"/>
      <c r="D446" s="161" t="s">
        <v>139</v>
      </c>
      <c r="E446" s="197" t="s">
        <v>1</v>
      </c>
      <c r="F446" s="198" t="s">
        <v>763</v>
      </c>
      <c r="H446" s="197" t="s">
        <v>1</v>
      </c>
      <c r="I446" s="199"/>
      <c r="L446" s="196"/>
      <c r="M446" s="200"/>
      <c r="N446" s="201"/>
      <c r="O446" s="201"/>
      <c r="P446" s="201"/>
      <c r="Q446" s="201"/>
      <c r="R446" s="201"/>
      <c r="S446" s="201"/>
      <c r="T446" s="202"/>
      <c r="AT446" s="197" t="s">
        <v>139</v>
      </c>
      <c r="AU446" s="197" t="s">
        <v>137</v>
      </c>
      <c r="AV446" s="16" t="s">
        <v>80</v>
      </c>
      <c r="AW446" s="16" t="s">
        <v>31</v>
      </c>
      <c r="AX446" s="16" t="s">
        <v>75</v>
      </c>
      <c r="AY446" s="197" t="s">
        <v>129</v>
      </c>
    </row>
    <row r="447" spans="1:65" s="13" customFormat="1" ht="11.25">
      <c r="B447" s="160"/>
      <c r="D447" s="161" t="s">
        <v>139</v>
      </c>
      <c r="E447" s="162" t="s">
        <v>1</v>
      </c>
      <c r="F447" s="163" t="s">
        <v>897</v>
      </c>
      <c r="H447" s="164">
        <v>16.48</v>
      </c>
      <c r="I447" s="165"/>
      <c r="L447" s="160"/>
      <c r="M447" s="166"/>
      <c r="N447" s="167"/>
      <c r="O447" s="167"/>
      <c r="P447" s="167"/>
      <c r="Q447" s="167"/>
      <c r="R447" s="167"/>
      <c r="S447" s="167"/>
      <c r="T447" s="168"/>
      <c r="AT447" s="162" t="s">
        <v>139</v>
      </c>
      <c r="AU447" s="162" t="s">
        <v>137</v>
      </c>
      <c r="AV447" s="13" t="s">
        <v>137</v>
      </c>
      <c r="AW447" s="13" t="s">
        <v>31</v>
      </c>
      <c r="AX447" s="13" t="s">
        <v>75</v>
      </c>
      <c r="AY447" s="162" t="s">
        <v>129</v>
      </c>
    </row>
    <row r="448" spans="1:65" s="13" customFormat="1" ht="11.25">
      <c r="B448" s="160"/>
      <c r="D448" s="161" t="s">
        <v>139</v>
      </c>
      <c r="E448" s="162" t="s">
        <v>1</v>
      </c>
      <c r="F448" s="163" t="s">
        <v>898</v>
      </c>
      <c r="H448" s="164">
        <v>17.079999999999998</v>
      </c>
      <c r="I448" s="165"/>
      <c r="L448" s="160"/>
      <c r="M448" s="166"/>
      <c r="N448" s="167"/>
      <c r="O448" s="167"/>
      <c r="P448" s="167"/>
      <c r="Q448" s="167"/>
      <c r="R448" s="167"/>
      <c r="S448" s="167"/>
      <c r="T448" s="168"/>
      <c r="AT448" s="162" t="s">
        <v>139</v>
      </c>
      <c r="AU448" s="162" t="s">
        <v>137</v>
      </c>
      <c r="AV448" s="13" t="s">
        <v>137</v>
      </c>
      <c r="AW448" s="13" t="s">
        <v>31</v>
      </c>
      <c r="AX448" s="13" t="s">
        <v>75</v>
      </c>
      <c r="AY448" s="162" t="s">
        <v>129</v>
      </c>
    </row>
    <row r="449" spans="1:65" s="15" customFormat="1" ht="11.25">
      <c r="B449" s="188"/>
      <c r="D449" s="161" t="s">
        <v>139</v>
      </c>
      <c r="E449" s="189" t="s">
        <v>1</v>
      </c>
      <c r="F449" s="190" t="s">
        <v>227</v>
      </c>
      <c r="H449" s="191">
        <v>63.459999999999994</v>
      </c>
      <c r="I449" s="192"/>
      <c r="L449" s="188"/>
      <c r="M449" s="193"/>
      <c r="N449" s="194"/>
      <c r="O449" s="194"/>
      <c r="P449" s="194"/>
      <c r="Q449" s="194"/>
      <c r="R449" s="194"/>
      <c r="S449" s="194"/>
      <c r="T449" s="195"/>
      <c r="AT449" s="189" t="s">
        <v>139</v>
      </c>
      <c r="AU449" s="189" t="s">
        <v>137</v>
      </c>
      <c r="AV449" s="15" t="s">
        <v>136</v>
      </c>
      <c r="AW449" s="15" t="s">
        <v>31</v>
      </c>
      <c r="AX449" s="15" t="s">
        <v>80</v>
      </c>
      <c r="AY449" s="189" t="s">
        <v>129</v>
      </c>
    </row>
    <row r="450" spans="1:65" s="2" customFormat="1" ht="16.5" customHeight="1">
      <c r="A450" s="33"/>
      <c r="B450" s="145"/>
      <c r="C450" s="169" t="s">
        <v>899</v>
      </c>
      <c r="D450" s="169" t="s">
        <v>171</v>
      </c>
      <c r="E450" s="170" t="s">
        <v>900</v>
      </c>
      <c r="F450" s="171" t="s">
        <v>901</v>
      </c>
      <c r="G450" s="172" t="s">
        <v>205</v>
      </c>
      <c r="H450" s="173">
        <v>64.094999999999999</v>
      </c>
      <c r="I450" s="174"/>
      <c r="J450" s="175">
        <f>ROUND(I450*H450,2)</f>
        <v>0</v>
      </c>
      <c r="K450" s="176"/>
      <c r="L450" s="177"/>
      <c r="M450" s="178" t="s">
        <v>1</v>
      </c>
      <c r="N450" s="179" t="s">
        <v>41</v>
      </c>
      <c r="O450" s="60"/>
      <c r="P450" s="156">
        <f>O450*H450</f>
        <v>0</v>
      </c>
      <c r="Q450" s="156">
        <v>5.0000000000000001E-4</v>
      </c>
      <c r="R450" s="156">
        <f>Q450*H450</f>
        <v>3.20475E-2</v>
      </c>
      <c r="S450" s="156">
        <v>0</v>
      </c>
      <c r="T450" s="157">
        <f>S450*H450</f>
        <v>0</v>
      </c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R450" s="158" t="s">
        <v>299</v>
      </c>
      <c r="AT450" s="158" t="s">
        <v>171</v>
      </c>
      <c r="AU450" s="158" t="s">
        <v>137</v>
      </c>
      <c r="AY450" s="18" t="s">
        <v>129</v>
      </c>
      <c r="BE450" s="159">
        <f>IF(N450="základná",J450,0)</f>
        <v>0</v>
      </c>
      <c r="BF450" s="159">
        <f>IF(N450="znížená",J450,0)</f>
        <v>0</v>
      </c>
      <c r="BG450" s="159">
        <f>IF(N450="zákl. prenesená",J450,0)</f>
        <v>0</v>
      </c>
      <c r="BH450" s="159">
        <f>IF(N450="zníž. prenesená",J450,0)</f>
        <v>0</v>
      </c>
      <c r="BI450" s="159">
        <f>IF(N450="nulová",J450,0)</f>
        <v>0</v>
      </c>
      <c r="BJ450" s="18" t="s">
        <v>137</v>
      </c>
      <c r="BK450" s="159">
        <f>ROUND(I450*H450,2)</f>
        <v>0</v>
      </c>
      <c r="BL450" s="18" t="s">
        <v>207</v>
      </c>
      <c r="BM450" s="158" t="s">
        <v>902</v>
      </c>
    </row>
    <row r="451" spans="1:65" s="13" customFormat="1" ht="11.25">
      <c r="B451" s="160"/>
      <c r="D451" s="161" t="s">
        <v>139</v>
      </c>
      <c r="F451" s="163" t="s">
        <v>903</v>
      </c>
      <c r="H451" s="164">
        <v>64.094999999999999</v>
      </c>
      <c r="I451" s="165"/>
      <c r="L451" s="160"/>
      <c r="M451" s="166"/>
      <c r="N451" s="167"/>
      <c r="O451" s="167"/>
      <c r="P451" s="167"/>
      <c r="Q451" s="167"/>
      <c r="R451" s="167"/>
      <c r="S451" s="167"/>
      <c r="T451" s="168"/>
      <c r="AT451" s="162" t="s">
        <v>139</v>
      </c>
      <c r="AU451" s="162" t="s">
        <v>137</v>
      </c>
      <c r="AV451" s="13" t="s">
        <v>137</v>
      </c>
      <c r="AW451" s="13" t="s">
        <v>3</v>
      </c>
      <c r="AX451" s="13" t="s">
        <v>80</v>
      </c>
      <c r="AY451" s="162" t="s">
        <v>129</v>
      </c>
    </row>
    <row r="452" spans="1:65" s="2" customFormat="1" ht="16.5" customHeight="1">
      <c r="A452" s="33"/>
      <c r="B452" s="145"/>
      <c r="C452" s="146" t="s">
        <v>904</v>
      </c>
      <c r="D452" s="146" t="s">
        <v>132</v>
      </c>
      <c r="E452" s="147" t="s">
        <v>905</v>
      </c>
      <c r="F452" s="148" t="s">
        <v>906</v>
      </c>
      <c r="G452" s="149" t="s">
        <v>135</v>
      </c>
      <c r="H452" s="150">
        <v>74.099999999999994</v>
      </c>
      <c r="I452" s="151"/>
      <c r="J452" s="152">
        <f>ROUND(I452*H452,2)</f>
        <v>0</v>
      </c>
      <c r="K452" s="153"/>
      <c r="L452" s="34"/>
      <c r="M452" s="154" t="s">
        <v>1</v>
      </c>
      <c r="N452" s="155" t="s">
        <v>41</v>
      </c>
      <c r="O452" s="60"/>
      <c r="P452" s="156">
        <f>O452*H452</f>
        <v>0</v>
      </c>
      <c r="Q452" s="156">
        <v>3.6000000000000002E-4</v>
      </c>
      <c r="R452" s="156">
        <f>Q452*H452</f>
        <v>2.6675999999999998E-2</v>
      </c>
      <c r="S452" s="156">
        <v>0</v>
      </c>
      <c r="T452" s="157">
        <f>S452*H452</f>
        <v>0</v>
      </c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R452" s="158" t="s">
        <v>207</v>
      </c>
      <c r="AT452" s="158" t="s">
        <v>132</v>
      </c>
      <c r="AU452" s="158" t="s">
        <v>137</v>
      </c>
      <c r="AY452" s="18" t="s">
        <v>129</v>
      </c>
      <c r="BE452" s="159">
        <f>IF(N452="základná",J452,0)</f>
        <v>0</v>
      </c>
      <c r="BF452" s="159">
        <f>IF(N452="znížená",J452,0)</f>
        <v>0</v>
      </c>
      <c r="BG452" s="159">
        <f>IF(N452="zákl. prenesená",J452,0)</f>
        <v>0</v>
      </c>
      <c r="BH452" s="159">
        <f>IF(N452="zníž. prenesená",J452,0)</f>
        <v>0</v>
      </c>
      <c r="BI452" s="159">
        <f>IF(N452="nulová",J452,0)</f>
        <v>0</v>
      </c>
      <c r="BJ452" s="18" t="s">
        <v>137</v>
      </c>
      <c r="BK452" s="159">
        <f>ROUND(I452*H452,2)</f>
        <v>0</v>
      </c>
      <c r="BL452" s="18" t="s">
        <v>207</v>
      </c>
      <c r="BM452" s="158" t="s">
        <v>907</v>
      </c>
    </row>
    <row r="453" spans="1:65" s="2" customFormat="1" ht="16.5" customHeight="1">
      <c r="A453" s="33"/>
      <c r="B453" s="145"/>
      <c r="C453" s="146" t="s">
        <v>908</v>
      </c>
      <c r="D453" s="146" t="s">
        <v>132</v>
      </c>
      <c r="E453" s="147" t="s">
        <v>909</v>
      </c>
      <c r="F453" s="148" t="s">
        <v>910</v>
      </c>
      <c r="G453" s="149" t="s">
        <v>135</v>
      </c>
      <c r="H453" s="150">
        <v>74.099999999999994</v>
      </c>
      <c r="I453" s="151"/>
      <c r="J453" s="152">
        <f>ROUND(I453*H453,2)</f>
        <v>0</v>
      </c>
      <c r="K453" s="153"/>
      <c r="L453" s="34"/>
      <c r="M453" s="154" t="s">
        <v>1</v>
      </c>
      <c r="N453" s="155" t="s">
        <v>41</v>
      </c>
      <c r="O453" s="60"/>
      <c r="P453" s="156">
        <f>O453*H453</f>
        <v>0</v>
      </c>
      <c r="Q453" s="156">
        <v>1.8000000000000001E-4</v>
      </c>
      <c r="R453" s="156">
        <f>Q453*H453</f>
        <v>1.3337999999999999E-2</v>
      </c>
      <c r="S453" s="156">
        <v>0</v>
      </c>
      <c r="T453" s="157">
        <f>S453*H453</f>
        <v>0</v>
      </c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R453" s="158" t="s">
        <v>207</v>
      </c>
      <c r="AT453" s="158" t="s">
        <v>132</v>
      </c>
      <c r="AU453" s="158" t="s">
        <v>137</v>
      </c>
      <c r="AY453" s="18" t="s">
        <v>129</v>
      </c>
      <c r="BE453" s="159">
        <f>IF(N453="základná",J453,0)</f>
        <v>0</v>
      </c>
      <c r="BF453" s="159">
        <f>IF(N453="znížená",J453,0)</f>
        <v>0</v>
      </c>
      <c r="BG453" s="159">
        <f>IF(N453="zákl. prenesená",J453,0)</f>
        <v>0</v>
      </c>
      <c r="BH453" s="159">
        <f>IF(N453="zníž. prenesená",J453,0)</f>
        <v>0</v>
      </c>
      <c r="BI453" s="159">
        <f>IF(N453="nulová",J453,0)</f>
        <v>0</v>
      </c>
      <c r="BJ453" s="18" t="s">
        <v>137</v>
      </c>
      <c r="BK453" s="159">
        <f>ROUND(I453*H453,2)</f>
        <v>0</v>
      </c>
      <c r="BL453" s="18" t="s">
        <v>207</v>
      </c>
      <c r="BM453" s="158" t="s">
        <v>911</v>
      </c>
    </row>
    <row r="454" spans="1:65" s="16" customFormat="1" ht="11.25">
      <c r="B454" s="196"/>
      <c r="D454" s="161" t="s">
        <v>139</v>
      </c>
      <c r="E454" s="197" t="s">
        <v>1</v>
      </c>
      <c r="F454" s="198" t="s">
        <v>862</v>
      </c>
      <c r="H454" s="197" t="s">
        <v>1</v>
      </c>
      <c r="I454" s="199"/>
      <c r="L454" s="196"/>
      <c r="M454" s="200"/>
      <c r="N454" s="201"/>
      <c r="O454" s="201"/>
      <c r="P454" s="201"/>
      <c r="Q454" s="201"/>
      <c r="R454" s="201"/>
      <c r="S454" s="201"/>
      <c r="T454" s="202"/>
      <c r="AT454" s="197" t="s">
        <v>139</v>
      </c>
      <c r="AU454" s="197" t="s">
        <v>137</v>
      </c>
      <c r="AV454" s="16" t="s">
        <v>80</v>
      </c>
      <c r="AW454" s="16" t="s">
        <v>31</v>
      </c>
      <c r="AX454" s="16" t="s">
        <v>75</v>
      </c>
      <c r="AY454" s="197" t="s">
        <v>129</v>
      </c>
    </row>
    <row r="455" spans="1:65" s="13" customFormat="1" ht="11.25">
      <c r="B455" s="160"/>
      <c r="D455" s="161" t="s">
        <v>139</v>
      </c>
      <c r="E455" s="162" t="s">
        <v>1</v>
      </c>
      <c r="F455" s="163" t="s">
        <v>912</v>
      </c>
      <c r="H455" s="164">
        <v>34.200000000000003</v>
      </c>
      <c r="I455" s="165"/>
      <c r="L455" s="160"/>
      <c r="M455" s="166"/>
      <c r="N455" s="167"/>
      <c r="O455" s="167"/>
      <c r="P455" s="167"/>
      <c r="Q455" s="167"/>
      <c r="R455" s="167"/>
      <c r="S455" s="167"/>
      <c r="T455" s="168"/>
      <c r="AT455" s="162" t="s">
        <v>139</v>
      </c>
      <c r="AU455" s="162" t="s">
        <v>137</v>
      </c>
      <c r="AV455" s="13" t="s">
        <v>137</v>
      </c>
      <c r="AW455" s="13" t="s">
        <v>31</v>
      </c>
      <c r="AX455" s="13" t="s">
        <v>75</v>
      </c>
      <c r="AY455" s="162" t="s">
        <v>129</v>
      </c>
    </row>
    <row r="456" spans="1:65" s="16" customFormat="1" ht="11.25">
      <c r="B456" s="196"/>
      <c r="D456" s="161" t="s">
        <v>139</v>
      </c>
      <c r="E456" s="197" t="s">
        <v>1</v>
      </c>
      <c r="F456" s="198" t="s">
        <v>763</v>
      </c>
      <c r="H456" s="197" t="s">
        <v>1</v>
      </c>
      <c r="I456" s="199"/>
      <c r="L456" s="196"/>
      <c r="M456" s="200"/>
      <c r="N456" s="201"/>
      <c r="O456" s="201"/>
      <c r="P456" s="201"/>
      <c r="Q456" s="201"/>
      <c r="R456" s="201"/>
      <c r="S456" s="201"/>
      <c r="T456" s="202"/>
      <c r="AT456" s="197" t="s">
        <v>139</v>
      </c>
      <c r="AU456" s="197" t="s">
        <v>137</v>
      </c>
      <c r="AV456" s="16" t="s">
        <v>80</v>
      </c>
      <c r="AW456" s="16" t="s">
        <v>31</v>
      </c>
      <c r="AX456" s="16" t="s">
        <v>75</v>
      </c>
      <c r="AY456" s="197" t="s">
        <v>129</v>
      </c>
    </row>
    <row r="457" spans="1:65" s="13" customFormat="1" ht="11.25">
      <c r="B457" s="160"/>
      <c r="D457" s="161" t="s">
        <v>139</v>
      </c>
      <c r="E457" s="162" t="s">
        <v>1</v>
      </c>
      <c r="F457" s="163" t="s">
        <v>913</v>
      </c>
      <c r="H457" s="164">
        <v>39.9</v>
      </c>
      <c r="I457" s="165"/>
      <c r="L457" s="160"/>
      <c r="M457" s="166"/>
      <c r="N457" s="167"/>
      <c r="O457" s="167"/>
      <c r="P457" s="167"/>
      <c r="Q457" s="167"/>
      <c r="R457" s="167"/>
      <c r="S457" s="167"/>
      <c r="T457" s="168"/>
      <c r="AT457" s="162" t="s">
        <v>139</v>
      </c>
      <c r="AU457" s="162" t="s">
        <v>137</v>
      </c>
      <c r="AV457" s="13" t="s">
        <v>137</v>
      </c>
      <c r="AW457" s="13" t="s">
        <v>31</v>
      </c>
      <c r="AX457" s="13" t="s">
        <v>75</v>
      </c>
      <c r="AY457" s="162" t="s">
        <v>129</v>
      </c>
    </row>
    <row r="458" spans="1:65" s="15" customFormat="1" ht="11.25">
      <c r="B458" s="188"/>
      <c r="D458" s="161" t="s">
        <v>139</v>
      </c>
      <c r="E458" s="189" t="s">
        <v>1</v>
      </c>
      <c r="F458" s="190" t="s">
        <v>227</v>
      </c>
      <c r="H458" s="191">
        <v>74.099999999999994</v>
      </c>
      <c r="I458" s="192"/>
      <c r="L458" s="188"/>
      <c r="M458" s="193"/>
      <c r="N458" s="194"/>
      <c r="O458" s="194"/>
      <c r="P458" s="194"/>
      <c r="Q458" s="194"/>
      <c r="R458" s="194"/>
      <c r="S458" s="194"/>
      <c r="T458" s="195"/>
      <c r="AT458" s="189" t="s">
        <v>139</v>
      </c>
      <c r="AU458" s="189" t="s">
        <v>137</v>
      </c>
      <c r="AV458" s="15" t="s">
        <v>136</v>
      </c>
      <c r="AW458" s="15" t="s">
        <v>31</v>
      </c>
      <c r="AX458" s="15" t="s">
        <v>80</v>
      </c>
      <c r="AY458" s="189" t="s">
        <v>129</v>
      </c>
    </row>
    <row r="459" spans="1:65" s="2" customFormat="1" ht="24.2" customHeight="1">
      <c r="A459" s="33"/>
      <c r="B459" s="145"/>
      <c r="C459" s="146" t="s">
        <v>914</v>
      </c>
      <c r="D459" s="146" t="s">
        <v>132</v>
      </c>
      <c r="E459" s="147" t="s">
        <v>915</v>
      </c>
      <c r="F459" s="148" t="s">
        <v>916</v>
      </c>
      <c r="G459" s="149" t="s">
        <v>453</v>
      </c>
      <c r="H459" s="203"/>
      <c r="I459" s="151"/>
      <c r="J459" s="152">
        <f>ROUND(I459*H459,2)</f>
        <v>0</v>
      </c>
      <c r="K459" s="153"/>
      <c r="L459" s="34"/>
      <c r="M459" s="154" t="s">
        <v>1</v>
      </c>
      <c r="N459" s="155" t="s">
        <v>41</v>
      </c>
      <c r="O459" s="60"/>
      <c r="P459" s="156">
        <f>O459*H459</f>
        <v>0</v>
      </c>
      <c r="Q459" s="156">
        <v>0</v>
      </c>
      <c r="R459" s="156">
        <f>Q459*H459</f>
        <v>0</v>
      </c>
      <c r="S459" s="156">
        <v>0</v>
      </c>
      <c r="T459" s="157">
        <f>S459*H459</f>
        <v>0</v>
      </c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R459" s="158" t="s">
        <v>207</v>
      </c>
      <c r="AT459" s="158" t="s">
        <v>132</v>
      </c>
      <c r="AU459" s="158" t="s">
        <v>137</v>
      </c>
      <c r="AY459" s="18" t="s">
        <v>129</v>
      </c>
      <c r="BE459" s="159">
        <f>IF(N459="základná",J459,0)</f>
        <v>0</v>
      </c>
      <c r="BF459" s="159">
        <f>IF(N459="znížená",J459,0)</f>
        <v>0</v>
      </c>
      <c r="BG459" s="159">
        <f>IF(N459="zákl. prenesená",J459,0)</f>
        <v>0</v>
      </c>
      <c r="BH459" s="159">
        <f>IF(N459="zníž. prenesená",J459,0)</f>
        <v>0</v>
      </c>
      <c r="BI459" s="159">
        <f>IF(N459="nulová",J459,0)</f>
        <v>0</v>
      </c>
      <c r="BJ459" s="18" t="s">
        <v>137</v>
      </c>
      <c r="BK459" s="159">
        <f>ROUND(I459*H459,2)</f>
        <v>0</v>
      </c>
      <c r="BL459" s="18" t="s">
        <v>207</v>
      </c>
      <c r="BM459" s="158" t="s">
        <v>917</v>
      </c>
    </row>
    <row r="460" spans="1:65" s="12" customFormat="1" ht="22.9" customHeight="1">
      <c r="B460" s="132"/>
      <c r="D460" s="133" t="s">
        <v>74</v>
      </c>
      <c r="E460" s="143" t="s">
        <v>918</v>
      </c>
      <c r="F460" s="143" t="s">
        <v>919</v>
      </c>
      <c r="I460" s="135"/>
      <c r="J460" s="144">
        <f>BK460</f>
        <v>0</v>
      </c>
      <c r="L460" s="132"/>
      <c r="M460" s="137"/>
      <c r="N460" s="138"/>
      <c r="O460" s="138"/>
      <c r="P460" s="139">
        <f>SUM(P461:P465)</f>
        <v>0</v>
      </c>
      <c r="Q460" s="138"/>
      <c r="R460" s="139">
        <f>SUM(R461:R465)</f>
        <v>0.40972500000000001</v>
      </c>
      <c r="S460" s="138"/>
      <c r="T460" s="140">
        <f>SUM(T461:T465)</f>
        <v>4.3840000000000004E-2</v>
      </c>
      <c r="AR460" s="133" t="s">
        <v>137</v>
      </c>
      <c r="AT460" s="141" t="s">
        <v>74</v>
      </c>
      <c r="AU460" s="141" t="s">
        <v>80</v>
      </c>
      <c r="AY460" s="133" t="s">
        <v>129</v>
      </c>
      <c r="BK460" s="142">
        <f>SUM(BK461:BK465)</f>
        <v>0</v>
      </c>
    </row>
    <row r="461" spans="1:65" s="2" customFormat="1" ht="24.2" customHeight="1">
      <c r="A461" s="33"/>
      <c r="B461" s="145"/>
      <c r="C461" s="146" t="s">
        <v>920</v>
      </c>
      <c r="D461" s="146" t="s">
        <v>132</v>
      </c>
      <c r="E461" s="147" t="s">
        <v>921</v>
      </c>
      <c r="F461" s="148" t="s">
        <v>922</v>
      </c>
      <c r="G461" s="149" t="s">
        <v>135</v>
      </c>
      <c r="H461" s="150">
        <v>43.84</v>
      </c>
      <c r="I461" s="151"/>
      <c r="J461" s="152">
        <f>ROUND(I461*H461,2)</f>
        <v>0</v>
      </c>
      <c r="K461" s="153"/>
      <c r="L461" s="34"/>
      <c r="M461" s="154" t="s">
        <v>1</v>
      </c>
      <c r="N461" s="155" t="s">
        <v>41</v>
      </c>
      <c r="O461" s="60"/>
      <c r="P461" s="156">
        <f>O461*H461</f>
        <v>0</v>
      </c>
      <c r="Q461" s="156">
        <v>0</v>
      </c>
      <c r="R461" s="156">
        <f>Q461*H461</f>
        <v>0</v>
      </c>
      <c r="S461" s="156">
        <v>1E-3</v>
      </c>
      <c r="T461" s="157">
        <f>S461*H461</f>
        <v>4.3840000000000004E-2</v>
      </c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R461" s="158" t="s">
        <v>207</v>
      </c>
      <c r="AT461" s="158" t="s">
        <v>132</v>
      </c>
      <c r="AU461" s="158" t="s">
        <v>137</v>
      </c>
      <c r="AY461" s="18" t="s">
        <v>129</v>
      </c>
      <c r="BE461" s="159">
        <f>IF(N461="základná",J461,0)</f>
        <v>0</v>
      </c>
      <c r="BF461" s="159">
        <f>IF(N461="znížená",J461,0)</f>
        <v>0</v>
      </c>
      <c r="BG461" s="159">
        <f>IF(N461="zákl. prenesená",J461,0)</f>
        <v>0</v>
      </c>
      <c r="BH461" s="159">
        <f>IF(N461="zníž. prenesená",J461,0)</f>
        <v>0</v>
      </c>
      <c r="BI461" s="159">
        <f>IF(N461="nulová",J461,0)</f>
        <v>0</v>
      </c>
      <c r="BJ461" s="18" t="s">
        <v>137</v>
      </c>
      <c r="BK461" s="159">
        <f>ROUND(I461*H461,2)</f>
        <v>0</v>
      </c>
      <c r="BL461" s="18" t="s">
        <v>207</v>
      </c>
      <c r="BM461" s="158" t="s">
        <v>923</v>
      </c>
    </row>
    <row r="462" spans="1:65" s="13" customFormat="1" ht="11.25">
      <c r="B462" s="160"/>
      <c r="D462" s="161" t="s">
        <v>139</v>
      </c>
      <c r="E462" s="162" t="s">
        <v>1</v>
      </c>
      <c r="F462" s="163" t="s">
        <v>924</v>
      </c>
      <c r="H462" s="164">
        <v>32.17</v>
      </c>
      <c r="I462" s="165"/>
      <c r="L462" s="160"/>
      <c r="M462" s="166"/>
      <c r="N462" s="167"/>
      <c r="O462" s="167"/>
      <c r="P462" s="167"/>
      <c r="Q462" s="167"/>
      <c r="R462" s="167"/>
      <c r="S462" s="167"/>
      <c r="T462" s="168"/>
      <c r="AT462" s="162" t="s">
        <v>139</v>
      </c>
      <c r="AU462" s="162" t="s">
        <v>137</v>
      </c>
      <c r="AV462" s="13" t="s">
        <v>137</v>
      </c>
      <c r="AW462" s="13" t="s">
        <v>31</v>
      </c>
      <c r="AX462" s="13" t="s">
        <v>75</v>
      </c>
      <c r="AY462" s="162" t="s">
        <v>129</v>
      </c>
    </row>
    <row r="463" spans="1:65" s="13" customFormat="1" ht="11.25">
      <c r="B463" s="160"/>
      <c r="D463" s="161" t="s">
        <v>139</v>
      </c>
      <c r="E463" s="162" t="s">
        <v>1</v>
      </c>
      <c r="F463" s="163" t="s">
        <v>925</v>
      </c>
      <c r="H463" s="164">
        <v>11.67</v>
      </c>
      <c r="I463" s="165"/>
      <c r="L463" s="160"/>
      <c r="M463" s="166"/>
      <c r="N463" s="167"/>
      <c r="O463" s="167"/>
      <c r="P463" s="167"/>
      <c r="Q463" s="167"/>
      <c r="R463" s="167"/>
      <c r="S463" s="167"/>
      <c r="T463" s="168"/>
      <c r="AT463" s="162" t="s">
        <v>139</v>
      </c>
      <c r="AU463" s="162" t="s">
        <v>137</v>
      </c>
      <c r="AV463" s="13" t="s">
        <v>137</v>
      </c>
      <c r="AW463" s="13" t="s">
        <v>31</v>
      </c>
      <c r="AX463" s="13" t="s">
        <v>75</v>
      </c>
      <c r="AY463" s="162" t="s">
        <v>129</v>
      </c>
    </row>
    <row r="464" spans="1:65" s="15" customFormat="1" ht="11.25">
      <c r="B464" s="188"/>
      <c r="D464" s="161" t="s">
        <v>139</v>
      </c>
      <c r="E464" s="189" t="s">
        <v>1</v>
      </c>
      <c r="F464" s="190" t="s">
        <v>227</v>
      </c>
      <c r="H464" s="191">
        <v>43.84</v>
      </c>
      <c r="I464" s="192"/>
      <c r="L464" s="188"/>
      <c r="M464" s="193"/>
      <c r="N464" s="194"/>
      <c r="O464" s="194"/>
      <c r="P464" s="194"/>
      <c r="Q464" s="194"/>
      <c r="R464" s="194"/>
      <c r="S464" s="194"/>
      <c r="T464" s="195"/>
      <c r="AT464" s="189" t="s">
        <v>139</v>
      </c>
      <c r="AU464" s="189" t="s">
        <v>137</v>
      </c>
      <c r="AV464" s="15" t="s">
        <v>136</v>
      </c>
      <c r="AW464" s="15" t="s">
        <v>31</v>
      </c>
      <c r="AX464" s="15" t="s">
        <v>80</v>
      </c>
      <c r="AY464" s="189" t="s">
        <v>129</v>
      </c>
    </row>
    <row r="465" spans="1:65" s="2" customFormat="1" ht="21.75" customHeight="1">
      <c r="A465" s="33"/>
      <c r="B465" s="145"/>
      <c r="C465" s="146" t="s">
        <v>926</v>
      </c>
      <c r="D465" s="146" t="s">
        <v>132</v>
      </c>
      <c r="E465" s="147" t="s">
        <v>927</v>
      </c>
      <c r="F465" s="148" t="s">
        <v>928</v>
      </c>
      <c r="G465" s="149" t="s">
        <v>135</v>
      </c>
      <c r="H465" s="150">
        <v>54.63</v>
      </c>
      <c r="I465" s="151"/>
      <c r="J465" s="152">
        <f>ROUND(I465*H465,2)</f>
        <v>0</v>
      </c>
      <c r="K465" s="153"/>
      <c r="L465" s="34"/>
      <c r="M465" s="154" t="s">
        <v>1</v>
      </c>
      <c r="N465" s="155" t="s">
        <v>41</v>
      </c>
      <c r="O465" s="60"/>
      <c r="P465" s="156">
        <f>O465*H465</f>
        <v>0</v>
      </c>
      <c r="Q465" s="156">
        <v>7.4999999999999997E-3</v>
      </c>
      <c r="R465" s="156">
        <f>Q465*H465</f>
        <v>0.40972500000000001</v>
      </c>
      <c r="S465" s="156">
        <v>0</v>
      </c>
      <c r="T465" s="157">
        <f>S465*H465</f>
        <v>0</v>
      </c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R465" s="158" t="s">
        <v>207</v>
      </c>
      <c r="AT465" s="158" t="s">
        <v>132</v>
      </c>
      <c r="AU465" s="158" t="s">
        <v>137</v>
      </c>
      <c r="AY465" s="18" t="s">
        <v>129</v>
      </c>
      <c r="BE465" s="159">
        <f>IF(N465="základná",J465,0)</f>
        <v>0</v>
      </c>
      <c r="BF465" s="159">
        <f>IF(N465="znížená",J465,0)</f>
        <v>0</v>
      </c>
      <c r="BG465" s="159">
        <f>IF(N465="zákl. prenesená",J465,0)</f>
        <v>0</v>
      </c>
      <c r="BH465" s="159">
        <f>IF(N465="zníž. prenesená",J465,0)</f>
        <v>0</v>
      </c>
      <c r="BI465" s="159">
        <f>IF(N465="nulová",J465,0)</f>
        <v>0</v>
      </c>
      <c r="BJ465" s="18" t="s">
        <v>137</v>
      </c>
      <c r="BK465" s="159">
        <f>ROUND(I465*H465,2)</f>
        <v>0</v>
      </c>
      <c r="BL465" s="18" t="s">
        <v>207</v>
      </c>
      <c r="BM465" s="158" t="s">
        <v>929</v>
      </c>
    </row>
    <row r="466" spans="1:65" s="12" customFormat="1" ht="22.9" customHeight="1">
      <c r="B466" s="132"/>
      <c r="D466" s="133" t="s">
        <v>74</v>
      </c>
      <c r="E466" s="143" t="s">
        <v>930</v>
      </c>
      <c r="F466" s="143" t="s">
        <v>931</v>
      </c>
      <c r="I466" s="135"/>
      <c r="J466" s="144">
        <f>BK466</f>
        <v>0</v>
      </c>
      <c r="L466" s="132"/>
      <c r="M466" s="137"/>
      <c r="N466" s="138"/>
      <c r="O466" s="138"/>
      <c r="P466" s="139">
        <f>SUM(P467:P471)</f>
        <v>0</v>
      </c>
      <c r="Q466" s="138"/>
      <c r="R466" s="139">
        <f>SUM(R467:R471)</f>
        <v>7.4188799999999999E-2</v>
      </c>
      <c r="S466" s="138"/>
      <c r="T466" s="140">
        <f>SUM(T467:T471)</f>
        <v>0</v>
      </c>
      <c r="AR466" s="133" t="s">
        <v>137</v>
      </c>
      <c r="AT466" s="141" t="s">
        <v>74</v>
      </c>
      <c r="AU466" s="141" t="s">
        <v>80</v>
      </c>
      <c r="AY466" s="133" t="s">
        <v>129</v>
      </c>
      <c r="BK466" s="142">
        <f>SUM(BK467:BK471)</f>
        <v>0</v>
      </c>
    </row>
    <row r="467" spans="1:65" s="2" customFormat="1" ht="24.2" customHeight="1">
      <c r="A467" s="33"/>
      <c r="B467" s="145"/>
      <c r="C467" s="146" t="s">
        <v>932</v>
      </c>
      <c r="D467" s="146" t="s">
        <v>132</v>
      </c>
      <c r="E467" s="147" t="s">
        <v>933</v>
      </c>
      <c r="F467" s="148" t="s">
        <v>934</v>
      </c>
      <c r="G467" s="149" t="s">
        <v>135</v>
      </c>
      <c r="H467" s="150">
        <v>15.36</v>
      </c>
      <c r="I467" s="151"/>
      <c r="J467" s="152">
        <f>ROUND(I467*H467,2)</f>
        <v>0</v>
      </c>
      <c r="K467" s="153"/>
      <c r="L467" s="34"/>
      <c r="M467" s="154" t="s">
        <v>1</v>
      </c>
      <c r="N467" s="155" t="s">
        <v>41</v>
      </c>
      <c r="O467" s="60"/>
      <c r="P467" s="156">
        <f>O467*H467</f>
        <v>0</v>
      </c>
      <c r="Q467" s="156">
        <v>3.15E-3</v>
      </c>
      <c r="R467" s="156">
        <f>Q467*H467</f>
        <v>4.8383999999999996E-2</v>
      </c>
      <c r="S467" s="156">
        <v>0</v>
      </c>
      <c r="T467" s="157">
        <f>S467*H467</f>
        <v>0</v>
      </c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R467" s="158" t="s">
        <v>207</v>
      </c>
      <c r="AT467" s="158" t="s">
        <v>132</v>
      </c>
      <c r="AU467" s="158" t="s">
        <v>137</v>
      </c>
      <c r="AY467" s="18" t="s">
        <v>129</v>
      </c>
      <c r="BE467" s="159">
        <f>IF(N467="základná",J467,0)</f>
        <v>0</v>
      </c>
      <c r="BF467" s="159">
        <f>IF(N467="znížená",J467,0)</f>
        <v>0</v>
      </c>
      <c r="BG467" s="159">
        <f>IF(N467="zákl. prenesená",J467,0)</f>
        <v>0</v>
      </c>
      <c r="BH467" s="159">
        <f>IF(N467="zníž. prenesená",J467,0)</f>
        <v>0</v>
      </c>
      <c r="BI467" s="159">
        <f>IF(N467="nulová",J467,0)</f>
        <v>0</v>
      </c>
      <c r="BJ467" s="18" t="s">
        <v>137</v>
      </c>
      <c r="BK467" s="159">
        <f>ROUND(I467*H467,2)</f>
        <v>0</v>
      </c>
      <c r="BL467" s="18" t="s">
        <v>207</v>
      </c>
      <c r="BM467" s="158" t="s">
        <v>935</v>
      </c>
    </row>
    <row r="468" spans="1:65" s="13" customFormat="1" ht="11.25">
      <c r="B468" s="160"/>
      <c r="D468" s="161" t="s">
        <v>139</v>
      </c>
      <c r="E468" s="162" t="s">
        <v>1</v>
      </c>
      <c r="F468" s="163" t="s">
        <v>936</v>
      </c>
      <c r="H468" s="164">
        <v>15.36</v>
      </c>
      <c r="I468" s="165"/>
      <c r="L468" s="160"/>
      <c r="M468" s="166"/>
      <c r="N468" s="167"/>
      <c r="O468" s="167"/>
      <c r="P468" s="167"/>
      <c r="Q468" s="167"/>
      <c r="R468" s="167"/>
      <c r="S468" s="167"/>
      <c r="T468" s="168"/>
      <c r="AT468" s="162" t="s">
        <v>139</v>
      </c>
      <c r="AU468" s="162" t="s">
        <v>137</v>
      </c>
      <c r="AV468" s="13" t="s">
        <v>137</v>
      </c>
      <c r="AW468" s="13" t="s">
        <v>31</v>
      </c>
      <c r="AX468" s="13" t="s">
        <v>80</v>
      </c>
      <c r="AY468" s="162" t="s">
        <v>129</v>
      </c>
    </row>
    <row r="469" spans="1:65" s="2" customFormat="1" ht="16.5" customHeight="1">
      <c r="A469" s="33"/>
      <c r="B469" s="145"/>
      <c r="C469" s="169" t="s">
        <v>937</v>
      </c>
      <c r="D469" s="169" t="s">
        <v>171</v>
      </c>
      <c r="E469" s="170" t="s">
        <v>938</v>
      </c>
      <c r="F469" s="171" t="s">
        <v>939</v>
      </c>
      <c r="G469" s="172" t="s">
        <v>135</v>
      </c>
      <c r="H469" s="173">
        <v>16.128</v>
      </c>
      <c r="I469" s="174"/>
      <c r="J469" s="175">
        <f>ROUND(I469*H469,2)</f>
        <v>0</v>
      </c>
      <c r="K469" s="176"/>
      <c r="L469" s="177"/>
      <c r="M469" s="178" t="s">
        <v>1</v>
      </c>
      <c r="N469" s="179" t="s">
        <v>41</v>
      </c>
      <c r="O469" s="60"/>
      <c r="P469" s="156">
        <f>O469*H469</f>
        <v>0</v>
      </c>
      <c r="Q469" s="156">
        <v>1.6000000000000001E-3</v>
      </c>
      <c r="R469" s="156">
        <f>Q469*H469</f>
        <v>2.5804800000000003E-2</v>
      </c>
      <c r="S469" s="156">
        <v>0</v>
      </c>
      <c r="T469" s="157">
        <f>S469*H469</f>
        <v>0</v>
      </c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R469" s="158" t="s">
        <v>299</v>
      </c>
      <c r="AT469" s="158" t="s">
        <v>171</v>
      </c>
      <c r="AU469" s="158" t="s">
        <v>137</v>
      </c>
      <c r="AY469" s="18" t="s">
        <v>129</v>
      </c>
      <c r="BE469" s="159">
        <f>IF(N469="základná",J469,0)</f>
        <v>0</v>
      </c>
      <c r="BF469" s="159">
        <f>IF(N469="znížená",J469,0)</f>
        <v>0</v>
      </c>
      <c r="BG469" s="159">
        <f>IF(N469="zákl. prenesená",J469,0)</f>
        <v>0</v>
      </c>
      <c r="BH469" s="159">
        <f>IF(N469="zníž. prenesená",J469,0)</f>
        <v>0</v>
      </c>
      <c r="BI469" s="159">
        <f>IF(N469="nulová",J469,0)</f>
        <v>0</v>
      </c>
      <c r="BJ469" s="18" t="s">
        <v>137</v>
      </c>
      <c r="BK469" s="159">
        <f>ROUND(I469*H469,2)</f>
        <v>0</v>
      </c>
      <c r="BL469" s="18" t="s">
        <v>207</v>
      </c>
      <c r="BM469" s="158" t="s">
        <v>940</v>
      </c>
    </row>
    <row r="470" spans="1:65" s="13" customFormat="1" ht="11.25">
      <c r="B470" s="160"/>
      <c r="D470" s="161" t="s">
        <v>139</v>
      </c>
      <c r="F470" s="163" t="s">
        <v>941</v>
      </c>
      <c r="H470" s="164">
        <v>16.128</v>
      </c>
      <c r="I470" s="165"/>
      <c r="L470" s="160"/>
      <c r="M470" s="166"/>
      <c r="N470" s="167"/>
      <c r="O470" s="167"/>
      <c r="P470" s="167"/>
      <c r="Q470" s="167"/>
      <c r="R470" s="167"/>
      <c r="S470" s="167"/>
      <c r="T470" s="168"/>
      <c r="AT470" s="162" t="s">
        <v>139</v>
      </c>
      <c r="AU470" s="162" t="s">
        <v>137</v>
      </c>
      <c r="AV470" s="13" t="s">
        <v>137</v>
      </c>
      <c r="AW470" s="13" t="s">
        <v>3</v>
      </c>
      <c r="AX470" s="13" t="s">
        <v>80</v>
      </c>
      <c r="AY470" s="162" t="s">
        <v>129</v>
      </c>
    </row>
    <row r="471" spans="1:65" s="2" customFormat="1" ht="24.2" customHeight="1">
      <c r="A471" s="33"/>
      <c r="B471" s="145"/>
      <c r="C471" s="146" t="s">
        <v>942</v>
      </c>
      <c r="D471" s="146" t="s">
        <v>132</v>
      </c>
      <c r="E471" s="147" t="s">
        <v>943</v>
      </c>
      <c r="F471" s="148" t="s">
        <v>944</v>
      </c>
      <c r="G471" s="149" t="s">
        <v>453</v>
      </c>
      <c r="H471" s="203"/>
      <c r="I471" s="151"/>
      <c r="J471" s="152">
        <f>ROUND(I471*H471,2)</f>
        <v>0</v>
      </c>
      <c r="K471" s="153"/>
      <c r="L471" s="34"/>
      <c r="M471" s="154" t="s">
        <v>1</v>
      </c>
      <c r="N471" s="155" t="s">
        <v>41</v>
      </c>
      <c r="O471" s="60"/>
      <c r="P471" s="156">
        <f>O471*H471</f>
        <v>0</v>
      </c>
      <c r="Q471" s="156">
        <v>0</v>
      </c>
      <c r="R471" s="156">
        <f>Q471*H471</f>
        <v>0</v>
      </c>
      <c r="S471" s="156">
        <v>0</v>
      </c>
      <c r="T471" s="157">
        <f>S471*H471</f>
        <v>0</v>
      </c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R471" s="158" t="s">
        <v>207</v>
      </c>
      <c r="AT471" s="158" t="s">
        <v>132</v>
      </c>
      <c r="AU471" s="158" t="s">
        <v>137</v>
      </c>
      <c r="AY471" s="18" t="s">
        <v>129</v>
      </c>
      <c r="BE471" s="159">
        <f>IF(N471="základná",J471,0)</f>
        <v>0</v>
      </c>
      <c r="BF471" s="159">
        <f>IF(N471="znížená",J471,0)</f>
        <v>0</v>
      </c>
      <c r="BG471" s="159">
        <f>IF(N471="zákl. prenesená",J471,0)</f>
        <v>0</v>
      </c>
      <c r="BH471" s="159">
        <f>IF(N471="zníž. prenesená",J471,0)</f>
        <v>0</v>
      </c>
      <c r="BI471" s="159">
        <f>IF(N471="nulová",J471,0)</f>
        <v>0</v>
      </c>
      <c r="BJ471" s="18" t="s">
        <v>137</v>
      </c>
      <c r="BK471" s="159">
        <f>ROUND(I471*H471,2)</f>
        <v>0</v>
      </c>
      <c r="BL471" s="18" t="s">
        <v>207</v>
      </c>
      <c r="BM471" s="158" t="s">
        <v>945</v>
      </c>
    </row>
    <row r="472" spans="1:65" s="12" customFormat="1" ht="22.9" customHeight="1">
      <c r="B472" s="132"/>
      <c r="D472" s="133" t="s">
        <v>74</v>
      </c>
      <c r="E472" s="143" t="s">
        <v>946</v>
      </c>
      <c r="F472" s="143" t="s">
        <v>947</v>
      </c>
      <c r="I472" s="135"/>
      <c r="J472" s="144">
        <f>BK472</f>
        <v>0</v>
      </c>
      <c r="L472" s="132"/>
      <c r="M472" s="137"/>
      <c r="N472" s="138"/>
      <c r="O472" s="138"/>
      <c r="P472" s="139">
        <f>SUM(P473:P487)</f>
        <v>0</v>
      </c>
      <c r="Q472" s="138"/>
      <c r="R472" s="139">
        <f>SUM(R473:R487)</f>
        <v>4.6515400000000005E-2</v>
      </c>
      <c r="S472" s="138"/>
      <c r="T472" s="140">
        <f>SUM(T473:T487)</f>
        <v>0</v>
      </c>
      <c r="AR472" s="133" t="s">
        <v>137</v>
      </c>
      <c r="AT472" s="141" t="s">
        <v>74</v>
      </c>
      <c r="AU472" s="141" t="s">
        <v>80</v>
      </c>
      <c r="AY472" s="133" t="s">
        <v>129</v>
      </c>
      <c r="BK472" s="142">
        <f>SUM(BK473:BK487)</f>
        <v>0</v>
      </c>
    </row>
    <row r="473" spans="1:65" s="2" customFormat="1" ht="33" customHeight="1">
      <c r="A473" s="33"/>
      <c r="B473" s="145"/>
      <c r="C473" s="146" t="s">
        <v>948</v>
      </c>
      <c r="D473" s="146" t="s">
        <v>132</v>
      </c>
      <c r="E473" s="147" t="s">
        <v>949</v>
      </c>
      <c r="F473" s="148" t="s">
        <v>950</v>
      </c>
      <c r="G473" s="149" t="s">
        <v>135</v>
      </c>
      <c r="H473" s="150">
        <v>15.6</v>
      </c>
      <c r="I473" s="151"/>
      <c r="J473" s="152">
        <f>ROUND(I473*H473,2)</f>
        <v>0</v>
      </c>
      <c r="K473" s="153"/>
      <c r="L473" s="34"/>
      <c r="M473" s="154" t="s">
        <v>1</v>
      </c>
      <c r="N473" s="155" t="s">
        <v>41</v>
      </c>
      <c r="O473" s="60"/>
      <c r="P473" s="156">
        <f>O473*H473</f>
        <v>0</v>
      </c>
      <c r="Q473" s="156">
        <v>0</v>
      </c>
      <c r="R473" s="156">
        <f>Q473*H473</f>
        <v>0</v>
      </c>
      <c r="S473" s="156">
        <v>0</v>
      </c>
      <c r="T473" s="157">
        <f>S473*H473</f>
        <v>0</v>
      </c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R473" s="158" t="s">
        <v>207</v>
      </c>
      <c r="AT473" s="158" t="s">
        <v>132</v>
      </c>
      <c r="AU473" s="158" t="s">
        <v>137</v>
      </c>
      <c r="AY473" s="18" t="s">
        <v>129</v>
      </c>
      <c r="BE473" s="159">
        <f>IF(N473="základná",J473,0)</f>
        <v>0</v>
      </c>
      <c r="BF473" s="159">
        <f>IF(N473="znížená",J473,0)</f>
        <v>0</v>
      </c>
      <c r="BG473" s="159">
        <f>IF(N473="zákl. prenesená",J473,0)</f>
        <v>0</v>
      </c>
      <c r="BH473" s="159">
        <f>IF(N473="zníž. prenesená",J473,0)</f>
        <v>0</v>
      </c>
      <c r="BI473" s="159">
        <f>IF(N473="nulová",J473,0)</f>
        <v>0</v>
      </c>
      <c r="BJ473" s="18" t="s">
        <v>137</v>
      </c>
      <c r="BK473" s="159">
        <f>ROUND(I473*H473,2)</f>
        <v>0</v>
      </c>
      <c r="BL473" s="18" t="s">
        <v>207</v>
      </c>
      <c r="BM473" s="158" t="s">
        <v>951</v>
      </c>
    </row>
    <row r="474" spans="1:65" s="16" customFormat="1" ht="11.25">
      <c r="B474" s="196"/>
      <c r="D474" s="161" t="s">
        <v>139</v>
      </c>
      <c r="E474" s="197" t="s">
        <v>1</v>
      </c>
      <c r="F474" s="198" t="s">
        <v>952</v>
      </c>
      <c r="H474" s="197" t="s">
        <v>1</v>
      </c>
      <c r="I474" s="199"/>
      <c r="L474" s="196"/>
      <c r="M474" s="200"/>
      <c r="N474" s="201"/>
      <c r="O474" s="201"/>
      <c r="P474" s="201"/>
      <c r="Q474" s="201"/>
      <c r="R474" s="201"/>
      <c r="S474" s="201"/>
      <c r="T474" s="202"/>
      <c r="AT474" s="197" t="s">
        <v>139</v>
      </c>
      <c r="AU474" s="197" t="s">
        <v>137</v>
      </c>
      <c r="AV474" s="16" t="s">
        <v>80</v>
      </c>
      <c r="AW474" s="16" t="s">
        <v>31</v>
      </c>
      <c r="AX474" s="16" t="s">
        <v>75</v>
      </c>
      <c r="AY474" s="197" t="s">
        <v>129</v>
      </c>
    </row>
    <row r="475" spans="1:65" s="13" customFormat="1" ht="11.25">
      <c r="B475" s="160"/>
      <c r="D475" s="161" t="s">
        <v>139</v>
      </c>
      <c r="E475" s="162" t="s">
        <v>1</v>
      </c>
      <c r="F475" s="163" t="s">
        <v>953</v>
      </c>
      <c r="H475" s="164">
        <v>15.6</v>
      </c>
      <c r="I475" s="165"/>
      <c r="L475" s="160"/>
      <c r="M475" s="166"/>
      <c r="N475" s="167"/>
      <c r="O475" s="167"/>
      <c r="P475" s="167"/>
      <c r="Q475" s="167"/>
      <c r="R475" s="167"/>
      <c r="S475" s="167"/>
      <c r="T475" s="168"/>
      <c r="AT475" s="162" t="s">
        <v>139</v>
      </c>
      <c r="AU475" s="162" t="s">
        <v>137</v>
      </c>
      <c r="AV475" s="13" t="s">
        <v>137</v>
      </c>
      <c r="AW475" s="13" t="s">
        <v>31</v>
      </c>
      <c r="AX475" s="13" t="s">
        <v>80</v>
      </c>
      <c r="AY475" s="162" t="s">
        <v>129</v>
      </c>
    </row>
    <row r="476" spans="1:65" s="2" customFormat="1" ht="24.2" customHeight="1">
      <c r="A476" s="33"/>
      <c r="B476" s="145"/>
      <c r="C476" s="146" t="s">
        <v>954</v>
      </c>
      <c r="D476" s="146" t="s">
        <v>132</v>
      </c>
      <c r="E476" s="147" t="s">
        <v>955</v>
      </c>
      <c r="F476" s="148" t="s">
        <v>956</v>
      </c>
      <c r="G476" s="149" t="s">
        <v>135</v>
      </c>
      <c r="H476" s="150">
        <v>15.6</v>
      </c>
      <c r="I476" s="151"/>
      <c r="J476" s="152">
        <f t="shared" ref="J476:J481" si="50">ROUND(I476*H476,2)</f>
        <v>0</v>
      </c>
      <c r="K476" s="153"/>
      <c r="L476" s="34"/>
      <c r="M476" s="154" t="s">
        <v>1</v>
      </c>
      <c r="N476" s="155" t="s">
        <v>41</v>
      </c>
      <c r="O476" s="60"/>
      <c r="P476" s="156">
        <f t="shared" ref="P476:P481" si="51">O476*H476</f>
        <v>0</v>
      </c>
      <c r="Q476" s="156">
        <v>1.6000000000000001E-4</v>
      </c>
      <c r="R476" s="156">
        <f t="shared" ref="R476:R481" si="52">Q476*H476</f>
        <v>2.496E-3</v>
      </c>
      <c r="S476" s="156">
        <v>0</v>
      </c>
      <c r="T476" s="157">
        <f t="shared" ref="T476:T481" si="53">S476*H476</f>
        <v>0</v>
      </c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R476" s="158" t="s">
        <v>207</v>
      </c>
      <c r="AT476" s="158" t="s">
        <v>132</v>
      </c>
      <c r="AU476" s="158" t="s">
        <v>137</v>
      </c>
      <c r="AY476" s="18" t="s">
        <v>129</v>
      </c>
      <c r="BE476" s="159">
        <f t="shared" ref="BE476:BE481" si="54">IF(N476="základná",J476,0)</f>
        <v>0</v>
      </c>
      <c r="BF476" s="159">
        <f t="shared" ref="BF476:BF481" si="55">IF(N476="znížená",J476,0)</f>
        <v>0</v>
      </c>
      <c r="BG476" s="159">
        <f t="shared" ref="BG476:BG481" si="56">IF(N476="zákl. prenesená",J476,0)</f>
        <v>0</v>
      </c>
      <c r="BH476" s="159">
        <f t="shared" ref="BH476:BH481" si="57">IF(N476="zníž. prenesená",J476,0)</f>
        <v>0</v>
      </c>
      <c r="BI476" s="159">
        <f t="shared" ref="BI476:BI481" si="58">IF(N476="nulová",J476,0)</f>
        <v>0</v>
      </c>
      <c r="BJ476" s="18" t="s">
        <v>137</v>
      </c>
      <c r="BK476" s="159">
        <f t="shared" ref="BK476:BK481" si="59">ROUND(I476*H476,2)</f>
        <v>0</v>
      </c>
      <c r="BL476" s="18" t="s">
        <v>207</v>
      </c>
      <c r="BM476" s="158" t="s">
        <v>957</v>
      </c>
    </row>
    <row r="477" spans="1:65" s="2" customFormat="1" ht="24.2" customHeight="1">
      <c r="A477" s="33"/>
      <c r="B477" s="145"/>
      <c r="C477" s="146" t="s">
        <v>958</v>
      </c>
      <c r="D477" s="146" t="s">
        <v>132</v>
      </c>
      <c r="E477" s="147" t="s">
        <v>959</v>
      </c>
      <c r="F477" s="148" t="s">
        <v>960</v>
      </c>
      <c r="G477" s="149" t="s">
        <v>135</v>
      </c>
      <c r="H477" s="150">
        <v>15.6</v>
      </c>
      <c r="I477" s="151"/>
      <c r="J477" s="152">
        <f t="shared" si="50"/>
        <v>0</v>
      </c>
      <c r="K477" s="153"/>
      <c r="L477" s="34"/>
      <c r="M477" s="154" t="s">
        <v>1</v>
      </c>
      <c r="N477" s="155" t="s">
        <v>41</v>
      </c>
      <c r="O477" s="60"/>
      <c r="P477" s="156">
        <f t="shared" si="51"/>
        <v>0</v>
      </c>
      <c r="Q477" s="156">
        <v>8.0000000000000007E-5</v>
      </c>
      <c r="R477" s="156">
        <f t="shared" si="52"/>
        <v>1.248E-3</v>
      </c>
      <c r="S477" s="156">
        <v>0</v>
      </c>
      <c r="T477" s="157">
        <f t="shared" si="53"/>
        <v>0</v>
      </c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R477" s="158" t="s">
        <v>207</v>
      </c>
      <c r="AT477" s="158" t="s">
        <v>132</v>
      </c>
      <c r="AU477" s="158" t="s">
        <v>137</v>
      </c>
      <c r="AY477" s="18" t="s">
        <v>129</v>
      </c>
      <c r="BE477" s="159">
        <f t="shared" si="54"/>
        <v>0</v>
      </c>
      <c r="BF477" s="159">
        <f t="shared" si="55"/>
        <v>0</v>
      </c>
      <c r="BG477" s="159">
        <f t="shared" si="56"/>
        <v>0</v>
      </c>
      <c r="BH477" s="159">
        <f t="shared" si="57"/>
        <v>0</v>
      </c>
      <c r="BI477" s="159">
        <f t="shared" si="58"/>
        <v>0</v>
      </c>
      <c r="BJ477" s="18" t="s">
        <v>137</v>
      </c>
      <c r="BK477" s="159">
        <f t="shared" si="59"/>
        <v>0</v>
      </c>
      <c r="BL477" s="18" t="s">
        <v>207</v>
      </c>
      <c r="BM477" s="158" t="s">
        <v>961</v>
      </c>
    </row>
    <row r="478" spans="1:65" s="2" customFormat="1" ht="24.2" customHeight="1">
      <c r="A478" s="33"/>
      <c r="B478" s="145"/>
      <c r="C478" s="146" t="s">
        <v>962</v>
      </c>
      <c r="D478" s="146" t="s">
        <v>132</v>
      </c>
      <c r="E478" s="147" t="s">
        <v>963</v>
      </c>
      <c r="F478" s="148" t="s">
        <v>964</v>
      </c>
      <c r="G478" s="149" t="s">
        <v>205</v>
      </c>
      <c r="H478" s="150">
        <v>180</v>
      </c>
      <c r="I478" s="151"/>
      <c r="J478" s="152">
        <f t="shared" si="50"/>
        <v>0</v>
      </c>
      <c r="K478" s="153"/>
      <c r="L478" s="34"/>
      <c r="M478" s="154" t="s">
        <v>1</v>
      </c>
      <c r="N478" s="155" t="s">
        <v>41</v>
      </c>
      <c r="O478" s="60"/>
      <c r="P478" s="156">
        <f t="shared" si="51"/>
        <v>0</v>
      </c>
      <c r="Q478" s="156">
        <v>0</v>
      </c>
      <c r="R478" s="156">
        <f t="shared" si="52"/>
        <v>0</v>
      </c>
      <c r="S478" s="156">
        <v>0</v>
      </c>
      <c r="T478" s="157">
        <f t="shared" si="53"/>
        <v>0</v>
      </c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R478" s="158" t="s">
        <v>207</v>
      </c>
      <c r="AT478" s="158" t="s">
        <v>132</v>
      </c>
      <c r="AU478" s="158" t="s">
        <v>137</v>
      </c>
      <c r="AY478" s="18" t="s">
        <v>129</v>
      </c>
      <c r="BE478" s="159">
        <f t="shared" si="54"/>
        <v>0</v>
      </c>
      <c r="BF478" s="159">
        <f t="shared" si="55"/>
        <v>0</v>
      </c>
      <c r="BG478" s="159">
        <f t="shared" si="56"/>
        <v>0</v>
      </c>
      <c r="BH478" s="159">
        <f t="shared" si="57"/>
        <v>0</v>
      </c>
      <c r="BI478" s="159">
        <f t="shared" si="58"/>
        <v>0</v>
      </c>
      <c r="BJ478" s="18" t="s">
        <v>137</v>
      </c>
      <c r="BK478" s="159">
        <f t="shared" si="59"/>
        <v>0</v>
      </c>
      <c r="BL478" s="18" t="s">
        <v>207</v>
      </c>
      <c r="BM478" s="158" t="s">
        <v>965</v>
      </c>
    </row>
    <row r="479" spans="1:65" s="2" customFormat="1" ht="33" customHeight="1">
      <c r="A479" s="33"/>
      <c r="B479" s="145"/>
      <c r="C479" s="146" t="s">
        <v>966</v>
      </c>
      <c r="D479" s="146" t="s">
        <v>132</v>
      </c>
      <c r="E479" s="147" t="s">
        <v>967</v>
      </c>
      <c r="F479" s="148" t="s">
        <v>968</v>
      </c>
      <c r="G479" s="149" t="s">
        <v>205</v>
      </c>
      <c r="H479" s="150">
        <v>180</v>
      </c>
      <c r="I479" s="151"/>
      <c r="J479" s="152">
        <f t="shared" si="50"/>
        <v>0</v>
      </c>
      <c r="K479" s="153"/>
      <c r="L479" s="34"/>
      <c r="M479" s="154" t="s">
        <v>1</v>
      </c>
      <c r="N479" s="155" t="s">
        <v>41</v>
      </c>
      <c r="O479" s="60"/>
      <c r="P479" s="156">
        <f t="shared" si="51"/>
        <v>0</v>
      </c>
      <c r="Q479" s="156">
        <v>1.2E-4</v>
      </c>
      <c r="R479" s="156">
        <f t="shared" si="52"/>
        <v>2.1600000000000001E-2</v>
      </c>
      <c r="S479" s="156">
        <v>0</v>
      </c>
      <c r="T479" s="157">
        <f t="shared" si="53"/>
        <v>0</v>
      </c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R479" s="158" t="s">
        <v>207</v>
      </c>
      <c r="AT479" s="158" t="s">
        <v>132</v>
      </c>
      <c r="AU479" s="158" t="s">
        <v>137</v>
      </c>
      <c r="AY479" s="18" t="s">
        <v>129</v>
      </c>
      <c r="BE479" s="159">
        <f t="shared" si="54"/>
        <v>0</v>
      </c>
      <c r="BF479" s="159">
        <f t="shared" si="55"/>
        <v>0</v>
      </c>
      <c r="BG479" s="159">
        <f t="shared" si="56"/>
        <v>0</v>
      </c>
      <c r="BH479" s="159">
        <f t="shared" si="57"/>
        <v>0</v>
      </c>
      <c r="BI479" s="159">
        <f t="shared" si="58"/>
        <v>0</v>
      </c>
      <c r="BJ479" s="18" t="s">
        <v>137</v>
      </c>
      <c r="BK479" s="159">
        <f t="shared" si="59"/>
        <v>0</v>
      </c>
      <c r="BL479" s="18" t="s">
        <v>207</v>
      </c>
      <c r="BM479" s="158" t="s">
        <v>969</v>
      </c>
    </row>
    <row r="480" spans="1:65" s="2" customFormat="1" ht="33" customHeight="1">
      <c r="A480" s="33"/>
      <c r="B480" s="145"/>
      <c r="C480" s="146" t="s">
        <v>970</v>
      </c>
      <c r="D480" s="146" t="s">
        <v>132</v>
      </c>
      <c r="E480" s="147" t="s">
        <v>971</v>
      </c>
      <c r="F480" s="148" t="s">
        <v>972</v>
      </c>
      <c r="G480" s="149" t="s">
        <v>135</v>
      </c>
      <c r="H480" s="150">
        <v>51.57</v>
      </c>
      <c r="I480" s="151"/>
      <c r="J480" s="152">
        <f t="shared" si="50"/>
        <v>0</v>
      </c>
      <c r="K480" s="153"/>
      <c r="L480" s="34"/>
      <c r="M480" s="154" t="s">
        <v>1</v>
      </c>
      <c r="N480" s="155" t="s">
        <v>41</v>
      </c>
      <c r="O480" s="60"/>
      <c r="P480" s="156">
        <f t="shared" si="51"/>
        <v>0</v>
      </c>
      <c r="Q480" s="156">
        <v>3.2000000000000003E-4</v>
      </c>
      <c r="R480" s="156">
        <f t="shared" si="52"/>
        <v>1.65024E-2</v>
      </c>
      <c r="S480" s="156">
        <v>0</v>
      </c>
      <c r="T480" s="157">
        <f t="shared" si="53"/>
        <v>0</v>
      </c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R480" s="158" t="s">
        <v>207</v>
      </c>
      <c r="AT480" s="158" t="s">
        <v>132</v>
      </c>
      <c r="AU480" s="158" t="s">
        <v>137</v>
      </c>
      <c r="AY480" s="18" t="s">
        <v>129</v>
      </c>
      <c r="BE480" s="159">
        <f t="shared" si="54"/>
        <v>0</v>
      </c>
      <c r="BF480" s="159">
        <f t="shared" si="55"/>
        <v>0</v>
      </c>
      <c r="BG480" s="159">
        <f t="shared" si="56"/>
        <v>0</v>
      </c>
      <c r="BH480" s="159">
        <f t="shared" si="57"/>
        <v>0</v>
      </c>
      <c r="BI480" s="159">
        <f t="shared" si="58"/>
        <v>0</v>
      </c>
      <c r="BJ480" s="18" t="s">
        <v>137</v>
      </c>
      <c r="BK480" s="159">
        <f t="shared" si="59"/>
        <v>0</v>
      </c>
      <c r="BL480" s="18" t="s">
        <v>207</v>
      </c>
      <c r="BM480" s="158" t="s">
        <v>973</v>
      </c>
    </row>
    <row r="481" spans="1:65" s="2" customFormat="1" ht="37.9" customHeight="1">
      <c r="A481" s="33"/>
      <c r="B481" s="145"/>
      <c r="C481" s="146" t="s">
        <v>974</v>
      </c>
      <c r="D481" s="146" t="s">
        <v>132</v>
      </c>
      <c r="E481" s="147" t="s">
        <v>975</v>
      </c>
      <c r="F481" s="148" t="s">
        <v>976</v>
      </c>
      <c r="G481" s="149" t="s">
        <v>135</v>
      </c>
      <c r="H481" s="150">
        <v>233.45</v>
      </c>
      <c r="I481" s="151"/>
      <c r="J481" s="152">
        <f t="shared" si="50"/>
        <v>0</v>
      </c>
      <c r="K481" s="153"/>
      <c r="L481" s="34"/>
      <c r="M481" s="154" t="s">
        <v>1</v>
      </c>
      <c r="N481" s="155" t="s">
        <v>41</v>
      </c>
      <c r="O481" s="60"/>
      <c r="P481" s="156">
        <f t="shared" si="51"/>
        <v>0</v>
      </c>
      <c r="Q481" s="156">
        <v>2.0000000000000002E-5</v>
      </c>
      <c r="R481" s="156">
        <f t="shared" si="52"/>
        <v>4.6690000000000004E-3</v>
      </c>
      <c r="S481" s="156">
        <v>0</v>
      </c>
      <c r="T481" s="157">
        <f t="shared" si="53"/>
        <v>0</v>
      </c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R481" s="158" t="s">
        <v>207</v>
      </c>
      <c r="AT481" s="158" t="s">
        <v>132</v>
      </c>
      <c r="AU481" s="158" t="s">
        <v>137</v>
      </c>
      <c r="AY481" s="18" t="s">
        <v>129</v>
      </c>
      <c r="BE481" s="159">
        <f t="shared" si="54"/>
        <v>0</v>
      </c>
      <c r="BF481" s="159">
        <f t="shared" si="55"/>
        <v>0</v>
      </c>
      <c r="BG481" s="159">
        <f t="shared" si="56"/>
        <v>0</v>
      </c>
      <c r="BH481" s="159">
        <f t="shared" si="57"/>
        <v>0</v>
      </c>
      <c r="BI481" s="159">
        <f t="shared" si="58"/>
        <v>0</v>
      </c>
      <c r="BJ481" s="18" t="s">
        <v>137</v>
      </c>
      <c r="BK481" s="159">
        <f t="shared" si="59"/>
        <v>0</v>
      </c>
      <c r="BL481" s="18" t="s">
        <v>207</v>
      </c>
      <c r="BM481" s="158" t="s">
        <v>977</v>
      </c>
    </row>
    <row r="482" spans="1:65" s="13" customFormat="1" ht="11.25">
      <c r="B482" s="160"/>
      <c r="D482" s="161" t="s">
        <v>139</v>
      </c>
      <c r="E482" s="162" t="s">
        <v>1</v>
      </c>
      <c r="F482" s="163" t="s">
        <v>978</v>
      </c>
      <c r="H482" s="164">
        <v>23.1</v>
      </c>
      <c r="I482" s="165"/>
      <c r="L482" s="160"/>
      <c r="M482" s="166"/>
      <c r="N482" s="167"/>
      <c r="O482" s="167"/>
      <c r="P482" s="167"/>
      <c r="Q482" s="167"/>
      <c r="R482" s="167"/>
      <c r="S482" s="167"/>
      <c r="T482" s="168"/>
      <c r="AT482" s="162" t="s">
        <v>139</v>
      </c>
      <c r="AU482" s="162" t="s">
        <v>137</v>
      </c>
      <c r="AV482" s="13" t="s">
        <v>137</v>
      </c>
      <c r="AW482" s="13" t="s">
        <v>31</v>
      </c>
      <c r="AX482" s="13" t="s">
        <v>75</v>
      </c>
      <c r="AY482" s="162" t="s">
        <v>129</v>
      </c>
    </row>
    <row r="483" spans="1:65" s="13" customFormat="1" ht="11.25">
      <c r="B483" s="160"/>
      <c r="D483" s="161" t="s">
        <v>139</v>
      </c>
      <c r="E483" s="162" t="s">
        <v>1</v>
      </c>
      <c r="F483" s="163" t="s">
        <v>979</v>
      </c>
      <c r="H483" s="164">
        <v>17.489999999999998</v>
      </c>
      <c r="I483" s="165"/>
      <c r="L483" s="160"/>
      <c r="M483" s="166"/>
      <c r="N483" s="167"/>
      <c r="O483" s="167"/>
      <c r="P483" s="167"/>
      <c r="Q483" s="167"/>
      <c r="R483" s="167"/>
      <c r="S483" s="167"/>
      <c r="T483" s="168"/>
      <c r="AT483" s="162" t="s">
        <v>139</v>
      </c>
      <c r="AU483" s="162" t="s">
        <v>137</v>
      </c>
      <c r="AV483" s="13" t="s">
        <v>137</v>
      </c>
      <c r="AW483" s="13" t="s">
        <v>31</v>
      </c>
      <c r="AX483" s="13" t="s">
        <v>75</v>
      </c>
      <c r="AY483" s="162" t="s">
        <v>129</v>
      </c>
    </row>
    <row r="484" spans="1:65" s="13" customFormat="1" ht="11.25">
      <c r="B484" s="160"/>
      <c r="D484" s="161" t="s">
        <v>139</v>
      </c>
      <c r="E484" s="162" t="s">
        <v>1</v>
      </c>
      <c r="F484" s="163" t="s">
        <v>980</v>
      </c>
      <c r="H484" s="164">
        <v>124.8</v>
      </c>
      <c r="I484" s="165"/>
      <c r="L484" s="160"/>
      <c r="M484" s="166"/>
      <c r="N484" s="167"/>
      <c r="O484" s="167"/>
      <c r="P484" s="167"/>
      <c r="Q484" s="167"/>
      <c r="R484" s="167"/>
      <c r="S484" s="167"/>
      <c r="T484" s="168"/>
      <c r="AT484" s="162" t="s">
        <v>139</v>
      </c>
      <c r="AU484" s="162" t="s">
        <v>137</v>
      </c>
      <c r="AV484" s="13" t="s">
        <v>137</v>
      </c>
      <c r="AW484" s="13" t="s">
        <v>31</v>
      </c>
      <c r="AX484" s="13" t="s">
        <v>75</v>
      </c>
      <c r="AY484" s="162" t="s">
        <v>129</v>
      </c>
    </row>
    <row r="485" spans="1:65" s="13" customFormat="1" ht="11.25">
      <c r="B485" s="160"/>
      <c r="D485" s="161" t="s">
        <v>139</v>
      </c>
      <c r="E485" s="162" t="s">
        <v>1</v>
      </c>
      <c r="F485" s="163" t="s">
        <v>981</v>
      </c>
      <c r="H485" s="164">
        <v>8</v>
      </c>
      <c r="I485" s="165"/>
      <c r="L485" s="160"/>
      <c r="M485" s="166"/>
      <c r="N485" s="167"/>
      <c r="O485" s="167"/>
      <c r="P485" s="167"/>
      <c r="Q485" s="167"/>
      <c r="R485" s="167"/>
      <c r="S485" s="167"/>
      <c r="T485" s="168"/>
      <c r="AT485" s="162" t="s">
        <v>139</v>
      </c>
      <c r="AU485" s="162" t="s">
        <v>137</v>
      </c>
      <c r="AV485" s="13" t="s">
        <v>137</v>
      </c>
      <c r="AW485" s="13" t="s">
        <v>31</v>
      </c>
      <c r="AX485" s="13" t="s">
        <v>75</v>
      </c>
      <c r="AY485" s="162" t="s">
        <v>129</v>
      </c>
    </row>
    <row r="486" spans="1:65" s="13" customFormat="1" ht="11.25">
      <c r="B486" s="160"/>
      <c r="D486" s="161" t="s">
        <v>139</v>
      </c>
      <c r="E486" s="162" t="s">
        <v>1</v>
      </c>
      <c r="F486" s="163" t="s">
        <v>982</v>
      </c>
      <c r="H486" s="164">
        <v>60.06</v>
      </c>
      <c r="I486" s="165"/>
      <c r="L486" s="160"/>
      <c r="M486" s="166"/>
      <c r="N486" s="167"/>
      <c r="O486" s="167"/>
      <c r="P486" s="167"/>
      <c r="Q486" s="167"/>
      <c r="R486" s="167"/>
      <c r="S486" s="167"/>
      <c r="T486" s="168"/>
      <c r="AT486" s="162" t="s">
        <v>139</v>
      </c>
      <c r="AU486" s="162" t="s">
        <v>137</v>
      </c>
      <c r="AV486" s="13" t="s">
        <v>137</v>
      </c>
      <c r="AW486" s="13" t="s">
        <v>31</v>
      </c>
      <c r="AX486" s="13" t="s">
        <v>75</v>
      </c>
      <c r="AY486" s="162" t="s">
        <v>129</v>
      </c>
    </row>
    <row r="487" spans="1:65" s="15" customFormat="1" ht="11.25">
      <c r="B487" s="188"/>
      <c r="D487" s="161" t="s">
        <v>139</v>
      </c>
      <c r="E487" s="189" t="s">
        <v>1</v>
      </c>
      <c r="F487" s="190" t="s">
        <v>227</v>
      </c>
      <c r="H487" s="191">
        <v>233.45</v>
      </c>
      <c r="I487" s="192"/>
      <c r="L487" s="188"/>
      <c r="M487" s="193"/>
      <c r="N487" s="194"/>
      <c r="O487" s="194"/>
      <c r="P487" s="194"/>
      <c r="Q487" s="194"/>
      <c r="R487" s="194"/>
      <c r="S487" s="194"/>
      <c r="T487" s="195"/>
      <c r="AT487" s="189" t="s">
        <v>139</v>
      </c>
      <c r="AU487" s="189" t="s">
        <v>137</v>
      </c>
      <c r="AV487" s="15" t="s">
        <v>136</v>
      </c>
      <c r="AW487" s="15" t="s">
        <v>31</v>
      </c>
      <c r="AX487" s="15" t="s">
        <v>80</v>
      </c>
      <c r="AY487" s="189" t="s">
        <v>129</v>
      </c>
    </row>
    <row r="488" spans="1:65" s="12" customFormat="1" ht="22.9" customHeight="1">
      <c r="B488" s="132"/>
      <c r="D488" s="133" t="s">
        <v>74</v>
      </c>
      <c r="E488" s="143" t="s">
        <v>983</v>
      </c>
      <c r="F488" s="143" t="s">
        <v>984</v>
      </c>
      <c r="I488" s="135"/>
      <c r="J488" s="144">
        <f>BK488</f>
        <v>0</v>
      </c>
      <c r="L488" s="132"/>
      <c r="M488" s="137"/>
      <c r="N488" s="138"/>
      <c r="O488" s="138"/>
      <c r="P488" s="139">
        <f>SUM(P489:P500)</f>
        <v>0</v>
      </c>
      <c r="Q488" s="138"/>
      <c r="R488" s="139">
        <f>SUM(R489:R500)</f>
        <v>0.31300724000000002</v>
      </c>
      <c r="S488" s="138"/>
      <c r="T488" s="140">
        <f>SUM(T489:T500)</f>
        <v>0</v>
      </c>
      <c r="AR488" s="133" t="s">
        <v>137</v>
      </c>
      <c r="AT488" s="141" t="s">
        <v>74</v>
      </c>
      <c r="AU488" s="141" t="s">
        <v>80</v>
      </c>
      <c r="AY488" s="133" t="s">
        <v>129</v>
      </c>
      <c r="BK488" s="142">
        <f>SUM(BK489:BK500)</f>
        <v>0</v>
      </c>
    </row>
    <row r="489" spans="1:65" s="2" customFormat="1" ht="24.2" customHeight="1">
      <c r="A489" s="33"/>
      <c r="B489" s="145"/>
      <c r="C489" s="146" t="s">
        <v>985</v>
      </c>
      <c r="D489" s="146" t="s">
        <v>132</v>
      </c>
      <c r="E489" s="147" t="s">
        <v>986</v>
      </c>
      <c r="F489" s="148" t="s">
        <v>987</v>
      </c>
      <c r="G489" s="149" t="s">
        <v>135</v>
      </c>
      <c r="H489" s="150">
        <v>601.93700000000001</v>
      </c>
      <c r="I489" s="151"/>
      <c r="J489" s="152">
        <f>ROUND(I489*H489,2)</f>
        <v>0</v>
      </c>
      <c r="K489" s="153"/>
      <c r="L489" s="34"/>
      <c r="M489" s="154" t="s">
        <v>1</v>
      </c>
      <c r="N489" s="155" t="s">
        <v>41</v>
      </c>
      <c r="O489" s="60"/>
      <c r="P489" s="156">
        <f>O489*H489</f>
        <v>0</v>
      </c>
      <c r="Q489" s="156">
        <v>0</v>
      </c>
      <c r="R489" s="156">
        <f>Q489*H489</f>
        <v>0</v>
      </c>
      <c r="S489" s="156">
        <v>0</v>
      </c>
      <c r="T489" s="157">
        <f>S489*H489</f>
        <v>0</v>
      </c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R489" s="158" t="s">
        <v>207</v>
      </c>
      <c r="AT489" s="158" t="s">
        <v>132</v>
      </c>
      <c r="AU489" s="158" t="s">
        <v>137</v>
      </c>
      <c r="AY489" s="18" t="s">
        <v>129</v>
      </c>
      <c r="BE489" s="159">
        <f>IF(N489="základná",J489,0)</f>
        <v>0</v>
      </c>
      <c r="BF489" s="159">
        <f>IF(N489="znížená",J489,0)</f>
        <v>0</v>
      </c>
      <c r="BG489" s="159">
        <f>IF(N489="zákl. prenesená",J489,0)</f>
        <v>0</v>
      </c>
      <c r="BH489" s="159">
        <f>IF(N489="zníž. prenesená",J489,0)</f>
        <v>0</v>
      </c>
      <c r="BI489" s="159">
        <f>IF(N489="nulová",J489,0)</f>
        <v>0</v>
      </c>
      <c r="BJ489" s="18" t="s">
        <v>137</v>
      </c>
      <c r="BK489" s="159">
        <f>ROUND(I489*H489,2)</f>
        <v>0</v>
      </c>
      <c r="BL489" s="18" t="s">
        <v>207</v>
      </c>
      <c r="BM489" s="158" t="s">
        <v>988</v>
      </c>
    </row>
    <row r="490" spans="1:65" s="16" customFormat="1" ht="11.25">
      <c r="B490" s="196"/>
      <c r="D490" s="161" t="s">
        <v>139</v>
      </c>
      <c r="E490" s="197" t="s">
        <v>1</v>
      </c>
      <c r="F490" s="198" t="s">
        <v>989</v>
      </c>
      <c r="H490" s="197" t="s">
        <v>1</v>
      </c>
      <c r="I490" s="199"/>
      <c r="L490" s="196"/>
      <c r="M490" s="200"/>
      <c r="N490" s="201"/>
      <c r="O490" s="201"/>
      <c r="P490" s="201"/>
      <c r="Q490" s="201"/>
      <c r="R490" s="201"/>
      <c r="S490" s="201"/>
      <c r="T490" s="202"/>
      <c r="AT490" s="197" t="s">
        <v>139</v>
      </c>
      <c r="AU490" s="197" t="s">
        <v>137</v>
      </c>
      <c r="AV490" s="16" t="s">
        <v>80</v>
      </c>
      <c r="AW490" s="16" t="s">
        <v>31</v>
      </c>
      <c r="AX490" s="16" t="s">
        <v>75</v>
      </c>
      <c r="AY490" s="197" t="s">
        <v>129</v>
      </c>
    </row>
    <row r="491" spans="1:65" s="13" customFormat="1" ht="11.25">
      <c r="B491" s="160"/>
      <c r="D491" s="161" t="s">
        <v>139</v>
      </c>
      <c r="E491" s="162" t="s">
        <v>1</v>
      </c>
      <c r="F491" s="163" t="s">
        <v>316</v>
      </c>
      <c r="H491" s="164">
        <v>30.28</v>
      </c>
      <c r="I491" s="165"/>
      <c r="L491" s="160"/>
      <c r="M491" s="166"/>
      <c r="N491" s="167"/>
      <c r="O491" s="167"/>
      <c r="P491" s="167"/>
      <c r="Q491" s="167"/>
      <c r="R491" s="167"/>
      <c r="S491" s="167"/>
      <c r="T491" s="168"/>
      <c r="AT491" s="162" t="s">
        <v>139</v>
      </c>
      <c r="AU491" s="162" t="s">
        <v>137</v>
      </c>
      <c r="AV491" s="13" t="s">
        <v>137</v>
      </c>
      <c r="AW491" s="13" t="s">
        <v>31</v>
      </c>
      <c r="AX491" s="13" t="s">
        <v>75</v>
      </c>
      <c r="AY491" s="162" t="s">
        <v>129</v>
      </c>
    </row>
    <row r="492" spans="1:65" s="13" customFormat="1" ht="11.25">
      <c r="B492" s="160"/>
      <c r="D492" s="161" t="s">
        <v>139</v>
      </c>
      <c r="E492" s="162" t="s">
        <v>1</v>
      </c>
      <c r="F492" s="163" t="s">
        <v>990</v>
      </c>
      <c r="H492" s="164">
        <v>30.315000000000001</v>
      </c>
      <c r="I492" s="165"/>
      <c r="L492" s="160"/>
      <c r="M492" s="166"/>
      <c r="N492" s="167"/>
      <c r="O492" s="167"/>
      <c r="P492" s="167"/>
      <c r="Q492" s="167"/>
      <c r="R492" s="167"/>
      <c r="S492" s="167"/>
      <c r="T492" s="168"/>
      <c r="AT492" s="162" t="s">
        <v>139</v>
      </c>
      <c r="AU492" s="162" t="s">
        <v>137</v>
      </c>
      <c r="AV492" s="13" t="s">
        <v>137</v>
      </c>
      <c r="AW492" s="13" t="s">
        <v>31</v>
      </c>
      <c r="AX492" s="13" t="s">
        <v>75</v>
      </c>
      <c r="AY492" s="162" t="s">
        <v>129</v>
      </c>
    </row>
    <row r="493" spans="1:65" s="13" customFormat="1" ht="11.25">
      <c r="B493" s="160"/>
      <c r="D493" s="161" t="s">
        <v>139</v>
      </c>
      <c r="E493" s="162" t="s">
        <v>1</v>
      </c>
      <c r="F493" s="163" t="s">
        <v>991</v>
      </c>
      <c r="H493" s="164">
        <v>22.79</v>
      </c>
      <c r="I493" s="165"/>
      <c r="L493" s="160"/>
      <c r="M493" s="166"/>
      <c r="N493" s="167"/>
      <c r="O493" s="167"/>
      <c r="P493" s="167"/>
      <c r="Q493" s="167"/>
      <c r="R493" s="167"/>
      <c r="S493" s="167"/>
      <c r="T493" s="168"/>
      <c r="AT493" s="162" t="s">
        <v>139</v>
      </c>
      <c r="AU493" s="162" t="s">
        <v>137</v>
      </c>
      <c r="AV493" s="13" t="s">
        <v>137</v>
      </c>
      <c r="AW493" s="13" t="s">
        <v>31</v>
      </c>
      <c r="AX493" s="13" t="s">
        <v>75</v>
      </c>
      <c r="AY493" s="162" t="s">
        <v>129</v>
      </c>
    </row>
    <row r="494" spans="1:65" s="13" customFormat="1" ht="11.25">
      <c r="B494" s="160"/>
      <c r="D494" s="161" t="s">
        <v>139</v>
      </c>
      <c r="E494" s="162" t="s">
        <v>1</v>
      </c>
      <c r="F494" s="163" t="s">
        <v>992</v>
      </c>
      <c r="H494" s="164">
        <v>34.185000000000002</v>
      </c>
      <c r="I494" s="165"/>
      <c r="L494" s="160"/>
      <c r="M494" s="166"/>
      <c r="N494" s="167"/>
      <c r="O494" s="167"/>
      <c r="P494" s="167"/>
      <c r="Q494" s="167"/>
      <c r="R494" s="167"/>
      <c r="S494" s="167"/>
      <c r="T494" s="168"/>
      <c r="AT494" s="162" t="s">
        <v>139</v>
      </c>
      <c r="AU494" s="162" t="s">
        <v>137</v>
      </c>
      <c r="AV494" s="13" t="s">
        <v>137</v>
      </c>
      <c r="AW494" s="13" t="s">
        <v>31</v>
      </c>
      <c r="AX494" s="13" t="s">
        <v>75</v>
      </c>
      <c r="AY494" s="162" t="s">
        <v>129</v>
      </c>
    </row>
    <row r="495" spans="1:65" s="14" customFormat="1" ht="11.25">
      <c r="B495" s="180"/>
      <c r="D495" s="161" t="s">
        <v>139</v>
      </c>
      <c r="E495" s="181" t="s">
        <v>1</v>
      </c>
      <c r="F495" s="182" t="s">
        <v>222</v>
      </c>
      <c r="H495" s="183">
        <v>117.57</v>
      </c>
      <c r="I495" s="184"/>
      <c r="L495" s="180"/>
      <c r="M495" s="185"/>
      <c r="N495" s="186"/>
      <c r="O495" s="186"/>
      <c r="P495" s="186"/>
      <c r="Q495" s="186"/>
      <c r="R495" s="186"/>
      <c r="S495" s="186"/>
      <c r="T495" s="187"/>
      <c r="AT495" s="181" t="s">
        <v>139</v>
      </c>
      <c r="AU495" s="181" t="s">
        <v>137</v>
      </c>
      <c r="AV495" s="14" t="s">
        <v>130</v>
      </c>
      <c r="AW495" s="14" t="s">
        <v>31</v>
      </c>
      <c r="AX495" s="14" t="s">
        <v>75</v>
      </c>
      <c r="AY495" s="181" t="s">
        <v>129</v>
      </c>
    </row>
    <row r="496" spans="1:65" s="16" customFormat="1" ht="11.25">
      <c r="B496" s="196"/>
      <c r="D496" s="161" t="s">
        <v>139</v>
      </c>
      <c r="E496" s="197" t="s">
        <v>1</v>
      </c>
      <c r="F496" s="198" t="s">
        <v>993</v>
      </c>
      <c r="H496" s="197" t="s">
        <v>1</v>
      </c>
      <c r="I496" s="199"/>
      <c r="L496" s="196"/>
      <c r="M496" s="200"/>
      <c r="N496" s="201"/>
      <c r="O496" s="201"/>
      <c r="P496" s="201"/>
      <c r="Q496" s="201"/>
      <c r="R496" s="201"/>
      <c r="S496" s="201"/>
      <c r="T496" s="202"/>
      <c r="AT496" s="197" t="s">
        <v>139</v>
      </c>
      <c r="AU496" s="197" t="s">
        <v>137</v>
      </c>
      <c r="AV496" s="16" t="s">
        <v>80</v>
      </c>
      <c r="AW496" s="16" t="s">
        <v>31</v>
      </c>
      <c r="AX496" s="16" t="s">
        <v>75</v>
      </c>
      <c r="AY496" s="197" t="s">
        <v>129</v>
      </c>
    </row>
    <row r="497" spans="1:65" s="13" customFormat="1" ht="11.25">
      <c r="B497" s="160"/>
      <c r="D497" s="161" t="s">
        <v>139</v>
      </c>
      <c r="E497" s="162" t="s">
        <v>1</v>
      </c>
      <c r="F497" s="163" t="s">
        <v>994</v>
      </c>
      <c r="H497" s="164">
        <v>484.36700000000002</v>
      </c>
      <c r="I497" s="165"/>
      <c r="L497" s="160"/>
      <c r="M497" s="166"/>
      <c r="N497" s="167"/>
      <c r="O497" s="167"/>
      <c r="P497" s="167"/>
      <c r="Q497" s="167"/>
      <c r="R497" s="167"/>
      <c r="S497" s="167"/>
      <c r="T497" s="168"/>
      <c r="AT497" s="162" t="s">
        <v>139</v>
      </c>
      <c r="AU497" s="162" t="s">
        <v>137</v>
      </c>
      <c r="AV497" s="13" t="s">
        <v>137</v>
      </c>
      <c r="AW497" s="13" t="s">
        <v>31</v>
      </c>
      <c r="AX497" s="13" t="s">
        <v>75</v>
      </c>
      <c r="AY497" s="162" t="s">
        <v>129</v>
      </c>
    </row>
    <row r="498" spans="1:65" s="15" customFormat="1" ht="11.25">
      <c r="B498" s="188"/>
      <c r="D498" s="161" t="s">
        <v>139</v>
      </c>
      <c r="E498" s="189" t="s">
        <v>1</v>
      </c>
      <c r="F498" s="190" t="s">
        <v>227</v>
      </c>
      <c r="H498" s="191">
        <v>601.93700000000001</v>
      </c>
      <c r="I498" s="192"/>
      <c r="L498" s="188"/>
      <c r="M498" s="193"/>
      <c r="N498" s="194"/>
      <c r="O498" s="194"/>
      <c r="P498" s="194"/>
      <c r="Q498" s="194"/>
      <c r="R498" s="194"/>
      <c r="S498" s="194"/>
      <c r="T498" s="195"/>
      <c r="AT498" s="189" t="s">
        <v>139</v>
      </c>
      <c r="AU498" s="189" t="s">
        <v>137</v>
      </c>
      <c r="AV498" s="15" t="s">
        <v>136</v>
      </c>
      <c r="AW498" s="15" t="s">
        <v>31</v>
      </c>
      <c r="AX498" s="15" t="s">
        <v>80</v>
      </c>
      <c r="AY498" s="189" t="s">
        <v>129</v>
      </c>
    </row>
    <row r="499" spans="1:65" s="2" customFormat="1" ht="24.2" customHeight="1">
      <c r="A499" s="33"/>
      <c r="B499" s="145"/>
      <c r="C499" s="146" t="s">
        <v>995</v>
      </c>
      <c r="D499" s="146" t="s">
        <v>132</v>
      </c>
      <c r="E499" s="147" t="s">
        <v>996</v>
      </c>
      <c r="F499" s="148" t="s">
        <v>997</v>
      </c>
      <c r="G499" s="149" t="s">
        <v>135</v>
      </c>
      <c r="H499" s="150">
        <v>601.93700000000001</v>
      </c>
      <c r="I499" s="151"/>
      <c r="J499" s="152">
        <f>ROUND(I499*H499,2)</f>
        <v>0</v>
      </c>
      <c r="K499" s="153"/>
      <c r="L499" s="34"/>
      <c r="M499" s="154" t="s">
        <v>1</v>
      </c>
      <c r="N499" s="155" t="s">
        <v>41</v>
      </c>
      <c r="O499" s="60"/>
      <c r="P499" s="156">
        <f>O499*H499</f>
        <v>0</v>
      </c>
      <c r="Q499" s="156">
        <v>1E-4</v>
      </c>
      <c r="R499" s="156">
        <f>Q499*H499</f>
        <v>6.0193700000000003E-2</v>
      </c>
      <c r="S499" s="156">
        <v>0</v>
      </c>
      <c r="T499" s="157">
        <f>S499*H499</f>
        <v>0</v>
      </c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R499" s="158" t="s">
        <v>207</v>
      </c>
      <c r="AT499" s="158" t="s">
        <v>132</v>
      </c>
      <c r="AU499" s="158" t="s">
        <v>137</v>
      </c>
      <c r="AY499" s="18" t="s">
        <v>129</v>
      </c>
      <c r="BE499" s="159">
        <f>IF(N499="základná",J499,0)</f>
        <v>0</v>
      </c>
      <c r="BF499" s="159">
        <f>IF(N499="znížená",J499,0)</f>
        <v>0</v>
      </c>
      <c r="BG499" s="159">
        <f>IF(N499="zákl. prenesená",J499,0)</f>
        <v>0</v>
      </c>
      <c r="BH499" s="159">
        <f>IF(N499="zníž. prenesená",J499,0)</f>
        <v>0</v>
      </c>
      <c r="BI499" s="159">
        <f>IF(N499="nulová",J499,0)</f>
        <v>0</v>
      </c>
      <c r="BJ499" s="18" t="s">
        <v>137</v>
      </c>
      <c r="BK499" s="159">
        <f>ROUND(I499*H499,2)</f>
        <v>0</v>
      </c>
      <c r="BL499" s="18" t="s">
        <v>207</v>
      </c>
      <c r="BM499" s="158" t="s">
        <v>998</v>
      </c>
    </row>
    <row r="500" spans="1:65" s="2" customFormat="1" ht="33" customHeight="1">
      <c r="A500" s="33"/>
      <c r="B500" s="145"/>
      <c r="C500" s="146" t="s">
        <v>999</v>
      </c>
      <c r="D500" s="146" t="s">
        <v>132</v>
      </c>
      <c r="E500" s="147" t="s">
        <v>1000</v>
      </c>
      <c r="F500" s="148" t="s">
        <v>1001</v>
      </c>
      <c r="G500" s="149" t="s">
        <v>135</v>
      </c>
      <c r="H500" s="150">
        <v>601.93700000000001</v>
      </c>
      <c r="I500" s="151"/>
      <c r="J500" s="152">
        <f>ROUND(I500*H500,2)</f>
        <v>0</v>
      </c>
      <c r="K500" s="153"/>
      <c r="L500" s="34"/>
      <c r="M500" s="154" t="s">
        <v>1</v>
      </c>
      <c r="N500" s="155" t="s">
        <v>41</v>
      </c>
      <c r="O500" s="60"/>
      <c r="P500" s="156">
        <f>O500*H500</f>
        <v>0</v>
      </c>
      <c r="Q500" s="156">
        <v>4.2000000000000002E-4</v>
      </c>
      <c r="R500" s="156">
        <f>Q500*H500</f>
        <v>0.25281354</v>
      </c>
      <c r="S500" s="156">
        <v>0</v>
      </c>
      <c r="T500" s="157">
        <f>S500*H500</f>
        <v>0</v>
      </c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R500" s="158" t="s">
        <v>207</v>
      </c>
      <c r="AT500" s="158" t="s">
        <v>132</v>
      </c>
      <c r="AU500" s="158" t="s">
        <v>137</v>
      </c>
      <c r="AY500" s="18" t="s">
        <v>129</v>
      </c>
      <c r="BE500" s="159">
        <f>IF(N500="základná",J500,0)</f>
        <v>0</v>
      </c>
      <c r="BF500" s="159">
        <f>IF(N500="znížená",J500,0)</f>
        <v>0</v>
      </c>
      <c r="BG500" s="159">
        <f>IF(N500="zákl. prenesená",J500,0)</f>
        <v>0</v>
      </c>
      <c r="BH500" s="159">
        <f>IF(N500="zníž. prenesená",J500,0)</f>
        <v>0</v>
      </c>
      <c r="BI500" s="159">
        <f>IF(N500="nulová",J500,0)</f>
        <v>0</v>
      </c>
      <c r="BJ500" s="18" t="s">
        <v>137</v>
      </c>
      <c r="BK500" s="159">
        <f>ROUND(I500*H500,2)</f>
        <v>0</v>
      </c>
      <c r="BL500" s="18" t="s">
        <v>207</v>
      </c>
      <c r="BM500" s="158" t="s">
        <v>1002</v>
      </c>
    </row>
    <row r="501" spans="1:65" s="12" customFormat="1" ht="22.9" customHeight="1">
      <c r="B501" s="132"/>
      <c r="D501" s="133" t="s">
        <v>74</v>
      </c>
      <c r="E501" s="143" t="s">
        <v>1003</v>
      </c>
      <c r="F501" s="143" t="s">
        <v>1004</v>
      </c>
      <c r="I501" s="135"/>
      <c r="J501" s="144">
        <f>BK501</f>
        <v>0</v>
      </c>
      <c r="L501" s="132"/>
      <c r="M501" s="137"/>
      <c r="N501" s="138"/>
      <c r="O501" s="138"/>
      <c r="P501" s="139">
        <f>SUM(P502:P503)</f>
        <v>0</v>
      </c>
      <c r="Q501" s="138"/>
      <c r="R501" s="139">
        <f>SUM(R502:R503)</f>
        <v>0</v>
      </c>
      <c r="S501" s="138"/>
      <c r="T501" s="140">
        <f>SUM(T502:T503)</f>
        <v>0</v>
      </c>
      <c r="AR501" s="133" t="s">
        <v>137</v>
      </c>
      <c r="AT501" s="141" t="s">
        <v>74</v>
      </c>
      <c r="AU501" s="141" t="s">
        <v>80</v>
      </c>
      <c r="AY501" s="133" t="s">
        <v>129</v>
      </c>
      <c r="BK501" s="142">
        <f>SUM(BK502:BK503)</f>
        <v>0</v>
      </c>
    </row>
    <row r="502" spans="1:65" s="2" customFormat="1" ht="16.5" customHeight="1">
      <c r="A502" s="33"/>
      <c r="B502" s="145"/>
      <c r="C502" s="169" t="s">
        <v>1005</v>
      </c>
      <c r="D502" s="169" t="s">
        <v>171</v>
      </c>
      <c r="E502" s="170" t="s">
        <v>1006</v>
      </c>
      <c r="F502" s="171" t="s">
        <v>1007</v>
      </c>
      <c r="G502" s="172" t="s">
        <v>281</v>
      </c>
      <c r="H502" s="173">
        <v>1</v>
      </c>
      <c r="I502" s="174"/>
      <c r="J502" s="175">
        <f>ROUND(I502*H502,2)</f>
        <v>0</v>
      </c>
      <c r="K502" s="176"/>
      <c r="L502" s="177"/>
      <c r="M502" s="178" t="s">
        <v>1</v>
      </c>
      <c r="N502" s="179" t="s">
        <v>41</v>
      </c>
      <c r="O502" s="60"/>
      <c r="P502" s="156">
        <f>O502*H502</f>
        <v>0</v>
      </c>
      <c r="Q502" s="156">
        <v>0</v>
      </c>
      <c r="R502" s="156">
        <f>Q502*H502</f>
        <v>0</v>
      </c>
      <c r="S502" s="156">
        <v>0</v>
      </c>
      <c r="T502" s="157">
        <f>S502*H502</f>
        <v>0</v>
      </c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R502" s="158" t="s">
        <v>299</v>
      </c>
      <c r="AT502" s="158" t="s">
        <v>171</v>
      </c>
      <c r="AU502" s="158" t="s">
        <v>137</v>
      </c>
      <c r="AY502" s="18" t="s">
        <v>129</v>
      </c>
      <c r="BE502" s="159">
        <f>IF(N502="základná",J502,0)</f>
        <v>0</v>
      </c>
      <c r="BF502" s="159">
        <f>IF(N502="znížená",J502,0)</f>
        <v>0</v>
      </c>
      <c r="BG502" s="159">
        <f>IF(N502="zákl. prenesená",J502,0)</f>
        <v>0</v>
      </c>
      <c r="BH502" s="159">
        <f>IF(N502="zníž. prenesená",J502,0)</f>
        <v>0</v>
      </c>
      <c r="BI502" s="159">
        <f>IF(N502="nulová",J502,0)</f>
        <v>0</v>
      </c>
      <c r="BJ502" s="18" t="s">
        <v>137</v>
      </c>
      <c r="BK502" s="159">
        <f>ROUND(I502*H502,2)</f>
        <v>0</v>
      </c>
      <c r="BL502" s="18" t="s">
        <v>207</v>
      </c>
      <c r="BM502" s="158" t="s">
        <v>1008</v>
      </c>
    </row>
    <row r="503" spans="1:65" s="2" customFormat="1" ht="16.5" customHeight="1">
      <c r="A503" s="33"/>
      <c r="B503" s="145"/>
      <c r="C503" s="169" t="s">
        <v>1009</v>
      </c>
      <c r="D503" s="169" t="s">
        <v>171</v>
      </c>
      <c r="E503" s="170" t="s">
        <v>1010</v>
      </c>
      <c r="F503" s="171" t="s">
        <v>1011</v>
      </c>
      <c r="G503" s="172" t="s">
        <v>281</v>
      </c>
      <c r="H503" s="173">
        <v>1</v>
      </c>
      <c r="I503" s="174"/>
      <c r="J503" s="175">
        <f>ROUND(I503*H503,2)</f>
        <v>0</v>
      </c>
      <c r="K503" s="176"/>
      <c r="L503" s="177"/>
      <c r="M503" s="178" t="s">
        <v>1</v>
      </c>
      <c r="N503" s="179" t="s">
        <v>41</v>
      </c>
      <c r="O503" s="60"/>
      <c r="P503" s="156">
        <f>O503*H503</f>
        <v>0</v>
      </c>
      <c r="Q503" s="156">
        <v>0</v>
      </c>
      <c r="R503" s="156">
        <f>Q503*H503</f>
        <v>0</v>
      </c>
      <c r="S503" s="156">
        <v>0</v>
      </c>
      <c r="T503" s="157">
        <f>S503*H503</f>
        <v>0</v>
      </c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R503" s="158" t="s">
        <v>299</v>
      </c>
      <c r="AT503" s="158" t="s">
        <v>171</v>
      </c>
      <c r="AU503" s="158" t="s">
        <v>137</v>
      </c>
      <c r="AY503" s="18" t="s">
        <v>129</v>
      </c>
      <c r="BE503" s="159">
        <f>IF(N503="základná",J503,0)</f>
        <v>0</v>
      </c>
      <c r="BF503" s="159">
        <f>IF(N503="znížená",J503,0)</f>
        <v>0</v>
      </c>
      <c r="BG503" s="159">
        <f>IF(N503="zákl. prenesená",J503,0)</f>
        <v>0</v>
      </c>
      <c r="BH503" s="159">
        <f>IF(N503="zníž. prenesená",J503,0)</f>
        <v>0</v>
      </c>
      <c r="BI503" s="159">
        <f>IF(N503="nulová",J503,0)</f>
        <v>0</v>
      </c>
      <c r="BJ503" s="18" t="s">
        <v>137</v>
      </c>
      <c r="BK503" s="159">
        <f>ROUND(I503*H503,2)</f>
        <v>0</v>
      </c>
      <c r="BL503" s="18" t="s">
        <v>207</v>
      </c>
      <c r="BM503" s="158" t="s">
        <v>1012</v>
      </c>
    </row>
    <row r="504" spans="1:65" s="12" customFormat="1" ht="25.9" customHeight="1">
      <c r="B504" s="132"/>
      <c r="D504" s="133" t="s">
        <v>74</v>
      </c>
      <c r="E504" s="134" t="s">
        <v>171</v>
      </c>
      <c r="F504" s="134" t="s">
        <v>1013</v>
      </c>
      <c r="I504" s="135"/>
      <c r="J504" s="136">
        <f>BK504</f>
        <v>0</v>
      </c>
      <c r="L504" s="132"/>
      <c r="M504" s="137"/>
      <c r="N504" s="138"/>
      <c r="O504" s="138"/>
      <c r="P504" s="139">
        <f>P505</f>
        <v>0</v>
      </c>
      <c r="Q504" s="138"/>
      <c r="R504" s="139">
        <f>R505</f>
        <v>0</v>
      </c>
      <c r="S504" s="138"/>
      <c r="T504" s="140">
        <f>T505</f>
        <v>2.9000000000000002E-3</v>
      </c>
      <c r="AR504" s="133" t="s">
        <v>130</v>
      </c>
      <c r="AT504" s="141" t="s">
        <v>74</v>
      </c>
      <c r="AU504" s="141" t="s">
        <v>75</v>
      </c>
      <c r="AY504" s="133" t="s">
        <v>129</v>
      </c>
      <c r="BK504" s="142">
        <f>BK505</f>
        <v>0</v>
      </c>
    </row>
    <row r="505" spans="1:65" s="12" customFormat="1" ht="22.9" customHeight="1">
      <c r="B505" s="132"/>
      <c r="D505" s="133" t="s">
        <v>74</v>
      </c>
      <c r="E505" s="143" t="s">
        <v>1014</v>
      </c>
      <c r="F505" s="143" t="s">
        <v>1015</v>
      </c>
      <c r="I505" s="135"/>
      <c r="J505" s="144">
        <f>BK505</f>
        <v>0</v>
      </c>
      <c r="L505" s="132"/>
      <c r="M505" s="137"/>
      <c r="N505" s="138"/>
      <c r="O505" s="138"/>
      <c r="P505" s="139">
        <f>SUM(P506:P519)</f>
        <v>0</v>
      </c>
      <c r="Q505" s="138"/>
      <c r="R505" s="139">
        <f>SUM(R506:R519)</f>
        <v>0</v>
      </c>
      <c r="S505" s="138"/>
      <c r="T505" s="140">
        <f>SUM(T506:T519)</f>
        <v>2.9000000000000002E-3</v>
      </c>
      <c r="AR505" s="133" t="s">
        <v>130</v>
      </c>
      <c r="AT505" s="141" t="s">
        <v>74</v>
      </c>
      <c r="AU505" s="141" t="s">
        <v>80</v>
      </c>
      <c r="AY505" s="133" t="s">
        <v>129</v>
      </c>
      <c r="BK505" s="142">
        <f>SUM(BK506:BK519)</f>
        <v>0</v>
      </c>
    </row>
    <row r="506" spans="1:65" s="2" customFormat="1" ht="16.5" customHeight="1">
      <c r="A506" s="33"/>
      <c r="B506" s="145"/>
      <c r="C506" s="146" t="s">
        <v>1016</v>
      </c>
      <c r="D506" s="146" t="s">
        <v>132</v>
      </c>
      <c r="E506" s="147" t="s">
        <v>1017</v>
      </c>
      <c r="F506" s="148" t="s">
        <v>1018</v>
      </c>
      <c r="G506" s="149" t="s">
        <v>281</v>
      </c>
      <c r="H506" s="150">
        <v>16</v>
      </c>
      <c r="I506" s="151"/>
      <c r="J506" s="152">
        <f t="shared" ref="J506:J519" si="60">ROUND(I506*H506,2)</f>
        <v>0</v>
      </c>
      <c r="K506" s="153"/>
      <c r="L506" s="34"/>
      <c r="M506" s="154" t="s">
        <v>1</v>
      </c>
      <c r="N506" s="155" t="s">
        <v>41</v>
      </c>
      <c r="O506" s="60"/>
      <c r="P506" s="156">
        <f t="shared" ref="P506:P519" si="61">O506*H506</f>
        <v>0</v>
      </c>
      <c r="Q506" s="156">
        <v>0</v>
      </c>
      <c r="R506" s="156">
        <f t="shared" ref="R506:R519" si="62">Q506*H506</f>
        <v>0</v>
      </c>
      <c r="S506" s="156">
        <v>0</v>
      </c>
      <c r="T506" s="157">
        <f t="shared" ref="T506:T519" si="63">S506*H506</f>
        <v>0</v>
      </c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R506" s="158" t="s">
        <v>469</v>
      </c>
      <c r="AT506" s="158" t="s">
        <v>132</v>
      </c>
      <c r="AU506" s="158" t="s">
        <v>137</v>
      </c>
      <c r="AY506" s="18" t="s">
        <v>129</v>
      </c>
      <c r="BE506" s="159">
        <f t="shared" ref="BE506:BE519" si="64">IF(N506="základná",J506,0)</f>
        <v>0</v>
      </c>
      <c r="BF506" s="159">
        <f t="shared" ref="BF506:BF519" si="65">IF(N506="znížená",J506,0)</f>
        <v>0</v>
      </c>
      <c r="BG506" s="159">
        <f t="shared" ref="BG506:BG519" si="66">IF(N506="zákl. prenesená",J506,0)</f>
        <v>0</v>
      </c>
      <c r="BH506" s="159">
        <f t="shared" ref="BH506:BH519" si="67">IF(N506="zníž. prenesená",J506,0)</f>
        <v>0</v>
      </c>
      <c r="BI506" s="159">
        <f t="shared" ref="BI506:BI519" si="68">IF(N506="nulová",J506,0)</f>
        <v>0</v>
      </c>
      <c r="BJ506" s="18" t="s">
        <v>137</v>
      </c>
      <c r="BK506" s="159">
        <f t="shared" ref="BK506:BK519" si="69">ROUND(I506*H506,2)</f>
        <v>0</v>
      </c>
      <c r="BL506" s="18" t="s">
        <v>469</v>
      </c>
      <c r="BM506" s="158" t="s">
        <v>1019</v>
      </c>
    </row>
    <row r="507" spans="1:65" s="2" customFormat="1" ht="16.5" customHeight="1">
      <c r="A507" s="33"/>
      <c r="B507" s="145"/>
      <c r="C507" s="146" t="s">
        <v>1020</v>
      </c>
      <c r="D507" s="146" t="s">
        <v>132</v>
      </c>
      <c r="E507" s="147" t="s">
        <v>1021</v>
      </c>
      <c r="F507" s="148" t="s">
        <v>1022</v>
      </c>
      <c r="G507" s="149" t="s">
        <v>281</v>
      </c>
      <c r="H507" s="150">
        <v>22</v>
      </c>
      <c r="I507" s="151"/>
      <c r="J507" s="152">
        <f t="shared" si="60"/>
        <v>0</v>
      </c>
      <c r="K507" s="153"/>
      <c r="L507" s="34"/>
      <c r="M507" s="154" t="s">
        <v>1</v>
      </c>
      <c r="N507" s="155" t="s">
        <v>41</v>
      </c>
      <c r="O507" s="60"/>
      <c r="P507" s="156">
        <f t="shared" si="61"/>
        <v>0</v>
      </c>
      <c r="Q507" s="156">
        <v>0</v>
      </c>
      <c r="R507" s="156">
        <f t="shared" si="62"/>
        <v>0</v>
      </c>
      <c r="S507" s="156">
        <v>0</v>
      </c>
      <c r="T507" s="157">
        <f t="shared" si="63"/>
        <v>0</v>
      </c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R507" s="158" t="s">
        <v>136</v>
      </c>
      <c r="AT507" s="158" t="s">
        <v>132</v>
      </c>
      <c r="AU507" s="158" t="s">
        <v>137</v>
      </c>
      <c r="AY507" s="18" t="s">
        <v>129</v>
      </c>
      <c r="BE507" s="159">
        <f t="shared" si="64"/>
        <v>0</v>
      </c>
      <c r="BF507" s="159">
        <f t="shared" si="65"/>
        <v>0</v>
      </c>
      <c r="BG507" s="159">
        <f t="shared" si="66"/>
        <v>0</v>
      </c>
      <c r="BH507" s="159">
        <f t="shared" si="67"/>
        <v>0</v>
      </c>
      <c r="BI507" s="159">
        <f t="shared" si="68"/>
        <v>0</v>
      </c>
      <c r="BJ507" s="18" t="s">
        <v>137</v>
      </c>
      <c r="BK507" s="159">
        <f t="shared" si="69"/>
        <v>0</v>
      </c>
      <c r="BL507" s="18" t="s">
        <v>136</v>
      </c>
      <c r="BM507" s="158" t="s">
        <v>1023</v>
      </c>
    </row>
    <row r="508" spans="1:65" s="2" customFormat="1" ht="16.5" customHeight="1">
      <c r="A508" s="33"/>
      <c r="B508" s="145"/>
      <c r="C508" s="146" t="s">
        <v>1024</v>
      </c>
      <c r="D508" s="146" t="s">
        <v>132</v>
      </c>
      <c r="E508" s="147" t="s">
        <v>1025</v>
      </c>
      <c r="F508" s="148" t="s">
        <v>1026</v>
      </c>
      <c r="G508" s="149" t="s">
        <v>281</v>
      </c>
      <c r="H508" s="150">
        <v>18</v>
      </c>
      <c r="I508" s="151"/>
      <c r="J508" s="152">
        <f t="shared" si="60"/>
        <v>0</v>
      </c>
      <c r="K508" s="153"/>
      <c r="L508" s="34"/>
      <c r="M508" s="154" t="s">
        <v>1</v>
      </c>
      <c r="N508" s="155" t="s">
        <v>41</v>
      </c>
      <c r="O508" s="60"/>
      <c r="P508" s="156">
        <f t="shared" si="61"/>
        <v>0</v>
      </c>
      <c r="Q508" s="156">
        <v>0</v>
      </c>
      <c r="R508" s="156">
        <f t="shared" si="62"/>
        <v>0</v>
      </c>
      <c r="S508" s="156">
        <v>0</v>
      </c>
      <c r="T508" s="157">
        <f t="shared" si="63"/>
        <v>0</v>
      </c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R508" s="158" t="s">
        <v>136</v>
      </c>
      <c r="AT508" s="158" t="s">
        <v>132</v>
      </c>
      <c r="AU508" s="158" t="s">
        <v>137</v>
      </c>
      <c r="AY508" s="18" t="s">
        <v>129</v>
      </c>
      <c r="BE508" s="159">
        <f t="shared" si="64"/>
        <v>0</v>
      </c>
      <c r="BF508" s="159">
        <f t="shared" si="65"/>
        <v>0</v>
      </c>
      <c r="BG508" s="159">
        <f t="shared" si="66"/>
        <v>0</v>
      </c>
      <c r="BH508" s="159">
        <f t="shared" si="67"/>
        <v>0</v>
      </c>
      <c r="BI508" s="159">
        <f t="shared" si="68"/>
        <v>0</v>
      </c>
      <c r="BJ508" s="18" t="s">
        <v>137</v>
      </c>
      <c r="BK508" s="159">
        <f t="shared" si="69"/>
        <v>0</v>
      </c>
      <c r="BL508" s="18" t="s">
        <v>136</v>
      </c>
      <c r="BM508" s="158" t="s">
        <v>1027</v>
      </c>
    </row>
    <row r="509" spans="1:65" s="2" customFormat="1" ht="16.5" customHeight="1">
      <c r="A509" s="33"/>
      <c r="B509" s="145"/>
      <c r="C509" s="146" t="s">
        <v>1028</v>
      </c>
      <c r="D509" s="146" t="s">
        <v>132</v>
      </c>
      <c r="E509" s="147" t="s">
        <v>1029</v>
      </c>
      <c r="F509" s="148" t="s">
        <v>1030</v>
      </c>
      <c r="G509" s="149" t="s">
        <v>205</v>
      </c>
      <c r="H509" s="150">
        <v>18</v>
      </c>
      <c r="I509" s="151"/>
      <c r="J509" s="152">
        <f t="shared" si="60"/>
        <v>0</v>
      </c>
      <c r="K509" s="153"/>
      <c r="L509" s="34"/>
      <c r="M509" s="154" t="s">
        <v>1</v>
      </c>
      <c r="N509" s="155" t="s">
        <v>41</v>
      </c>
      <c r="O509" s="60"/>
      <c r="P509" s="156">
        <f t="shared" si="61"/>
        <v>0</v>
      </c>
      <c r="Q509" s="156">
        <v>0</v>
      </c>
      <c r="R509" s="156">
        <f t="shared" si="62"/>
        <v>0</v>
      </c>
      <c r="S509" s="156">
        <v>0</v>
      </c>
      <c r="T509" s="157">
        <f t="shared" si="63"/>
        <v>0</v>
      </c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R509" s="158" t="s">
        <v>136</v>
      </c>
      <c r="AT509" s="158" t="s">
        <v>132</v>
      </c>
      <c r="AU509" s="158" t="s">
        <v>137</v>
      </c>
      <c r="AY509" s="18" t="s">
        <v>129</v>
      </c>
      <c r="BE509" s="159">
        <f t="shared" si="64"/>
        <v>0</v>
      </c>
      <c r="BF509" s="159">
        <f t="shared" si="65"/>
        <v>0</v>
      </c>
      <c r="BG509" s="159">
        <f t="shared" si="66"/>
        <v>0</v>
      </c>
      <c r="BH509" s="159">
        <f t="shared" si="67"/>
        <v>0</v>
      </c>
      <c r="BI509" s="159">
        <f t="shared" si="68"/>
        <v>0</v>
      </c>
      <c r="BJ509" s="18" t="s">
        <v>137</v>
      </c>
      <c r="BK509" s="159">
        <f t="shared" si="69"/>
        <v>0</v>
      </c>
      <c r="BL509" s="18" t="s">
        <v>136</v>
      </c>
      <c r="BM509" s="158" t="s">
        <v>1031</v>
      </c>
    </row>
    <row r="510" spans="1:65" s="2" customFormat="1" ht="16.5" customHeight="1">
      <c r="A510" s="33"/>
      <c r="B510" s="145"/>
      <c r="C510" s="146" t="s">
        <v>1032</v>
      </c>
      <c r="D510" s="146" t="s">
        <v>132</v>
      </c>
      <c r="E510" s="147" t="s">
        <v>1033</v>
      </c>
      <c r="F510" s="148" t="s">
        <v>1034</v>
      </c>
      <c r="G510" s="149" t="s">
        <v>557</v>
      </c>
      <c r="H510" s="150">
        <v>1</v>
      </c>
      <c r="I510" s="151"/>
      <c r="J510" s="152">
        <f t="shared" si="60"/>
        <v>0</v>
      </c>
      <c r="K510" s="153"/>
      <c r="L510" s="34"/>
      <c r="M510" s="154" t="s">
        <v>1</v>
      </c>
      <c r="N510" s="155" t="s">
        <v>41</v>
      </c>
      <c r="O510" s="60"/>
      <c r="P510" s="156">
        <f t="shared" si="61"/>
        <v>0</v>
      </c>
      <c r="Q510" s="156">
        <v>0</v>
      </c>
      <c r="R510" s="156">
        <f t="shared" si="62"/>
        <v>0</v>
      </c>
      <c r="S510" s="156">
        <v>0</v>
      </c>
      <c r="T510" s="157">
        <f t="shared" si="63"/>
        <v>0</v>
      </c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R510" s="158" t="s">
        <v>469</v>
      </c>
      <c r="AT510" s="158" t="s">
        <v>132</v>
      </c>
      <c r="AU510" s="158" t="s">
        <v>137</v>
      </c>
      <c r="AY510" s="18" t="s">
        <v>129</v>
      </c>
      <c r="BE510" s="159">
        <f t="shared" si="64"/>
        <v>0</v>
      </c>
      <c r="BF510" s="159">
        <f t="shared" si="65"/>
        <v>0</v>
      </c>
      <c r="BG510" s="159">
        <f t="shared" si="66"/>
        <v>0</v>
      </c>
      <c r="BH510" s="159">
        <f t="shared" si="67"/>
        <v>0</v>
      </c>
      <c r="BI510" s="159">
        <f t="shared" si="68"/>
        <v>0</v>
      </c>
      <c r="BJ510" s="18" t="s">
        <v>137</v>
      </c>
      <c r="BK510" s="159">
        <f t="shared" si="69"/>
        <v>0</v>
      </c>
      <c r="BL510" s="18" t="s">
        <v>469</v>
      </c>
      <c r="BM510" s="158" t="s">
        <v>1035</v>
      </c>
    </row>
    <row r="511" spans="1:65" s="2" customFormat="1" ht="16.5" customHeight="1">
      <c r="A511" s="33"/>
      <c r="B511" s="145"/>
      <c r="C511" s="146" t="s">
        <v>1036</v>
      </c>
      <c r="D511" s="146" t="s">
        <v>132</v>
      </c>
      <c r="E511" s="147" t="s">
        <v>1037</v>
      </c>
      <c r="F511" s="148" t="s">
        <v>1038</v>
      </c>
      <c r="G511" s="149" t="s">
        <v>557</v>
      </c>
      <c r="H511" s="150">
        <v>1</v>
      </c>
      <c r="I511" s="151"/>
      <c r="J511" s="152">
        <f t="shared" si="60"/>
        <v>0</v>
      </c>
      <c r="K511" s="153"/>
      <c r="L511" s="34"/>
      <c r="M511" s="154" t="s">
        <v>1</v>
      </c>
      <c r="N511" s="155" t="s">
        <v>41</v>
      </c>
      <c r="O511" s="60"/>
      <c r="P511" s="156">
        <f t="shared" si="61"/>
        <v>0</v>
      </c>
      <c r="Q511" s="156">
        <v>0</v>
      </c>
      <c r="R511" s="156">
        <f t="shared" si="62"/>
        <v>0</v>
      </c>
      <c r="S511" s="156">
        <v>0</v>
      </c>
      <c r="T511" s="157">
        <f t="shared" si="63"/>
        <v>0</v>
      </c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R511" s="158" t="s">
        <v>469</v>
      </c>
      <c r="AT511" s="158" t="s">
        <v>132</v>
      </c>
      <c r="AU511" s="158" t="s">
        <v>137</v>
      </c>
      <c r="AY511" s="18" t="s">
        <v>129</v>
      </c>
      <c r="BE511" s="159">
        <f t="shared" si="64"/>
        <v>0</v>
      </c>
      <c r="BF511" s="159">
        <f t="shared" si="65"/>
        <v>0</v>
      </c>
      <c r="BG511" s="159">
        <f t="shared" si="66"/>
        <v>0</v>
      </c>
      <c r="BH511" s="159">
        <f t="shared" si="67"/>
        <v>0</v>
      </c>
      <c r="BI511" s="159">
        <f t="shared" si="68"/>
        <v>0</v>
      </c>
      <c r="BJ511" s="18" t="s">
        <v>137</v>
      </c>
      <c r="BK511" s="159">
        <f t="shared" si="69"/>
        <v>0</v>
      </c>
      <c r="BL511" s="18" t="s">
        <v>469</v>
      </c>
      <c r="BM511" s="158" t="s">
        <v>1039</v>
      </c>
    </row>
    <row r="512" spans="1:65" s="2" customFormat="1" ht="16.5" customHeight="1">
      <c r="A512" s="33"/>
      <c r="B512" s="145"/>
      <c r="C512" s="146" t="s">
        <v>1040</v>
      </c>
      <c r="D512" s="146" t="s">
        <v>132</v>
      </c>
      <c r="E512" s="147" t="s">
        <v>1041</v>
      </c>
      <c r="F512" s="148" t="s">
        <v>1042</v>
      </c>
      <c r="G512" s="149" t="s">
        <v>281</v>
      </c>
      <c r="H512" s="150">
        <v>22</v>
      </c>
      <c r="I512" s="151"/>
      <c r="J512" s="152">
        <f t="shared" si="60"/>
        <v>0</v>
      </c>
      <c r="K512" s="153"/>
      <c r="L512" s="34"/>
      <c r="M512" s="154" t="s">
        <v>1</v>
      </c>
      <c r="N512" s="155" t="s">
        <v>41</v>
      </c>
      <c r="O512" s="60"/>
      <c r="P512" s="156">
        <f t="shared" si="61"/>
        <v>0</v>
      </c>
      <c r="Q512" s="156">
        <v>0</v>
      </c>
      <c r="R512" s="156">
        <f t="shared" si="62"/>
        <v>0</v>
      </c>
      <c r="S512" s="156">
        <v>5.0000000000000002E-5</v>
      </c>
      <c r="T512" s="157">
        <f t="shared" si="63"/>
        <v>1.1000000000000001E-3</v>
      </c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R512" s="158" t="s">
        <v>469</v>
      </c>
      <c r="AT512" s="158" t="s">
        <v>132</v>
      </c>
      <c r="AU512" s="158" t="s">
        <v>137</v>
      </c>
      <c r="AY512" s="18" t="s">
        <v>129</v>
      </c>
      <c r="BE512" s="159">
        <f t="shared" si="64"/>
        <v>0</v>
      </c>
      <c r="BF512" s="159">
        <f t="shared" si="65"/>
        <v>0</v>
      </c>
      <c r="BG512" s="159">
        <f t="shared" si="66"/>
        <v>0</v>
      </c>
      <c r="BH512" s="159">
        <f t="shared" si="67"/>
        <v>0</v>
      </c>
      <c r="BI512" s="159">
        <f t="shared" si="68"/>
        <v>0</v>
      </c>
      <c r="BJ512" s="18" t="s">
        <v>137</v>
      </c>
      <c r="BK512" s="159">
        <f t="shared" si="69"/>
        <v>0</v>
      </c>
      <c r="BL512" s="18" t="s">
        <v>469</v>
      </c>
      <c r="BM512" s="158" t="s">
        <v>1043</v>
      </c>
    </row>
    <row r="513" spans="1:65" s="2" customFormat="1" ht="24.2" customHeight="1">
      <c r="A513" s="33"/>
      <c r="B513" s="145"/>
      <c r="C513" s="146" t="s">
        <v>1044</v>
      </c>
      <c r="D513" s="146" t="s">
        <v>132</v>
      </c>
      <c r="E513" s="147" t="s">
        <v>1045</v>
      </c>
      <c r="F513" s="148" t="s">
        <v>1046</v>
      </c>
      <c r="G513" s="149" t="s">
        <v>281</v>
      </c>
      <c r="H513" s="150">
        <v>18</v>
      </c>
      <c r="I513" s="151"/>
      <c r="J513" s="152">
        <f t="shared" si="60"/>
        <v>0</v>
      </c>
      <c r="K513" s="153"/>
      <c r="L513" s="34"/>
      <c r="M513" s="154" t="s">
        <v>1</v>
      </c>
      <c r="N513" s="155" t="s">
        <v>41</v>
      </c>
      <c r="O513" s="60"/>
      <c r="P513" s="156">
        <f t="shared" si="61"/>
        <v>0</v>
      </c>
      <c r="Q513" s="156">
        <v>0</v>
      </c>
      <c r="R513" s="156">
        <f t="shared" si="62"/>
        <v>0</v>
      </c>
      <c r="S513" s="156">
        <v>1E-4</v>
      </c>
      <c r="T513" s="157">
        <f t="shared" si="63"/>
        <v>1.8000000000000002E-3</v>
      </c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R513" s="158" t="s">
        <v>469</v>
      </c>
      <c r="AT513" s="158" t="s">
        <v>132</v>
      </c>
      <c r="AU513" s="158" t="s">
        <v>137</v>
      </c>
      <c r="AY513" s="18" t="s">
        <v>129</v>
      </c>
      <c r="BE513" s="159">
        <f t="shared" si="64"/>
        <v>0</v>
      </c>
      <c r="BF513" s="159">
        <f t="shared" si="65"/>
        <v>0</v>
      </c>
      <c r="BG513" s="159">
        <f t="shared" si="66"/>
        <v>0</v>
      </c>
      <c r="BH513" s="159">
        <f t="shared" si="67"/>
        <v>0</v>
      </c>
      <c r="BI513" s="159">
        <f t="shared" si="68"/>
        <v>0</v>
      </c>
      <c r="BJ513" s="18" t="s">
        <v>137</v>
      </c>
      <c r="BK513" s="159">
        <f t="shared" si="69"/>
        <v>0</v>
      </c>
      <c r="BL513" s="18" t="s">
        <v>469</v>
      </c>
      <c r="BM513" s="158" t="s">
        <v>1047</v>
      </c>
    </row>
    <row r="514" spans="1:65" s="2" customFormat="1" ht="16.5" customHeight="1">
      <c r="A514" s="33"/>
      <c r="B514" s="145"/>
      <c r="C514" s="146" t="s">
        <v>1048</v>
      </c>
      <c r="D514" s="146" t="s">
        <v>132</v>
      </c>
      <c r="E514" s="147" t="s">
        <v>1049</v>
      </c>
      <c r="F514" s="148" t="s">
        <v>1050</v>
      </c>
      <c r="G514" s="149" t="s">
        <v>494</v>
      </c>
      <c r="H514" s="150">
        <v>8</v>
      </c>
      <c r="I514" s="151"/>
      <c r="J514" s="152">
        <f t="shared" si="60"/>
        <v>0</v>
      </c>
      <c r="K514" s="153"/>
      <c r="L514" s="34"/>
      <c r="M514" s="154" t="s">
        <v>1</v>
      </c>
      <c r="N514" s="155" t="s">
        <v>41</v>
      </c>
      <c r="O514" s="60"/>
      <c r="P514" s="156">
        <f t="shared" si="61"/>
        <v>0</v>
      </c>
      <c r="Q514" s="156">
        <v>0</v>
      </c>
      <c r="R514" s="156">
        <f t="shared" si="62"/>
        <v>0</v>
      </c>
      <c r="S514" s="156">
        <v>0</v>
      </c>
      <c r="T514" s="157">
        <f t="shared" si="63"/>
        <v>0</v>
      </c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R514" s="158" t="s">
        <v>469</v>
      </c>
      <c r="AT514" s="158" t="s">
        <v>132</v>
      </c>
      <c r="AU514" s="158" t="s">
        <v>137</v>
      </c>
      <c r="AY514" s="18" t="s">
        <v>129</v>
      </c>
      <c r="BE514" s="159">
        <f t="shared" si="64"/>
        <v>0</v>
      </c>
      <c r="BF514" s="159">
        <f t="shared" si="65"/>
        <v>0</v>
      </c>
      <c r="BG514" s="159">
        <f t="shared" si="66"/>
        <v>0</v>
      </c>
      <c r="BH514" s="159">
        <f t="shared" si="67"/>
        <v>0</v>
      </c>
      <c r="BI514" s="159">
        <f t="shared" si="68"/>
        <v>0</v>
      </c>
      <c r="BJ514" s="18" t="s">
        <v>137</v>
      </c>
      <c r="BK514" s="159">
        <f t="shared" si="69"/>
        <v>0</v>
      </c>
      <c r="BL514" s="18" t="s">
        <v>469</v>
      </c>
      <c r="BM514" s="158" t="s">
        <v>1051</v>
      </c>
    </row>
    <row r="515" spans="1:65" s="2" customFormat="1" ht="16.5" customHeight="1">
      <c r="A515" s="33"/>
      <c r="B515" s="145"/>
      <c r="C515" s="146" t="s">
        <v>1052</v>
      </c>
      <c r="D515" s="146" t="s">
        <v>132</v>
      </c>
      <c r="E515" s="147" t="s">
        <v>1053</v>
      </c>
      <c r="F515" s="148" t="s">
        <v>1054</v>
      </c>
      <c r="G515" s="149" t="s">
        <v>494</v>
      </c>
      <c r="H515" s="150">
        <v>18</v>
      </c>
      <c r="I515" s="151"/>
      <c r="J515" s="152">
        <f t="shared" si="60"/>
        <v>0</v>
      </c>
      <c r="K515" s="153"/>
      <c r="L515" s="34"/>
      <c r="M515" s="154" t="s">
        <v>1</v>
      </c>
      <c r="N515" s="155" t="s">
        <v>41</v>
      </c>
      <c r="O515" s="60"/>
      <c r="P515" s="156">
        <f t="shared" si="61"/>
        <v>0</v>
      </c>
      <c r="Q515" s="156">
        <v>0</v>
      </c>
      <c r="R515" s="156">
        <f t="shared" si="62"/>
        <v>0</v>
      </c>
      <c r="S515" s="156">
        <v>0</v>
      </c>
      <c r="T515" s="157">
        <f t="shared" si="63"/>
        <v>0</v>
      </c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R515" s="158" t="s">
        <v>469</v>
      </c>
      <c r="AT515" s="158" t="s">
        <v>132</v>
      </c>
      <c r="AU515" s="158" t="s">
        <v>137</v>
      </c>
      <c r="AY515" s="18" t="s">
        <v>129</v>
      </c>
      <c r="BE515" s="159">
        <f t="shared" si="64"/>
        <v>0</v>
      </c>
      <c r="BF515" s="159">
        <f t="shared" si="65"/>
        <v>0</v>
      </c>
      <c r="BG515" s="159">
        <f t="shared" si="66"/>
        <v>0</v>
      </c>
      <c r="BH515" s="159">
        <f t="shared" si="67"/>
        <v>0</v>
      </c>
      <c r="BI515" s="159">
        <f t="shared" si="68"/>
        <v>0</v>
      </c>
      <c r="BJ515" s="18" t="s">
        <v>137</v>
      </c>
      <c r="BK515" s="159">
        <f t="shared" si="69"/>
        <v>0</v>
      </c>
      <c r="BL515" s="18" t="s">
        <v>469</v>
      </c>
      <c r="BM515" s="158" t="s">
        <v>1055</v>
      </c>
    </row>
    <row r="516" spans="1:65" s="2" customFormat="1" ht="16.5" customHeight="1">
      <c r="A516" s="33"/>
      <c r="B516" s="145"/>
      <c r="C516" s="146" t="s">
        <v>1056</v>
      </c>
      <c r="D516" s="146" t="s">
        <v>132</v>
      </c>
      <c r="E516" s="147" t="s">
        <v>1057</v>
      </c>
      <c r="F516" s="148" t="s">
        <v>1058</v>
      </c>
      <c r="G516" s="149" t="s">
        <v>557</v>
      </c>
      <c r="H516" s="150">
        <v>1</v>
      </c>
      <c r="I516" s="151"/>
      <c r="J516" s="152">
        <f t="shared" si="60"/>
        <v>0</v>
      </c>
      <c r="K516" s="153"/>
      <c r="L516" s="34"/>
      <c r="M516" s="154" t="s">
        <v>1</v>
      </c>
      <c r="N516" s="155" t="s">
        <v>41</v>
      </c>
      <c r="O516" s="60"/>
      <c r="P516" s="156">
        <f t="shared" si="61"/>
        <v>0</v>
      </c>
      <c r="Q516" s="156">
        <v>0</v>
      </c>
      <c r="R516" s="156">
        <f t="shared" si="62"/>
        <v>0</v>
      </c>
      <c r="S516" s="156">
        <v>0</v>
      </c>
      <c r="T516" s="157">
        <f t="shared" si="63"/>
        <v>0</v>
      </c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R516" s="158" t="s">
        <v>469</v>
      </c>
      <c r="AT516" s="158" t="s">
        <v>132</v>
      </c>
      <c r="AU516" s="158" t="s">
        <v>137</v>
      </c>
      <c r="AY516" s="18" t="s">
        <v>129</v>
      </c>
      <c r="BE516" s="159">
        <f t="shared" si="64"/>
        <v>0</v>
      </c>
      <c r="BF516" s="159">
        <f t="shared" si="65"/>
        <v>0</v>
      </c>
      <c r="BG516" s="159">
        <f t="shared" si="66"/>
        <v>0</v>
      </c>
      <c r="BH516" s="159">
        <f t="shared" si="67"/>
        <v>0</v>
      </c>
      <c r="BI516" s="159">
        <f t="shared" si="68"/>
        <v>0</v>
      </c>
      <c r="BJ516" s="18" t="s">
        <v>137</v>
      </c>
      <c r="BK516" s="159">
        <f t="shared" si="69"/>
        <v>0</v>
      </c>
      <c r="BL516" s="18" t="s">
        <v>469</v>
      </c>
      <c r="BM516" s="158" t="s">
        <v>1059</v>
      </c>
    </row>
    <row r="517" spans="1:65" s="2" customFormat="1" ht="16.5" customHeight="1">
      <c r="A517" s="33"/>
      <c r="B517" s="145"/>
      <c r="C517" s="146" t="s">
        <v>1060</v>
      </c>
      <c r="D517" s="146" t="s">
        <v>132</v>
      </c>
      <c r="E517" s="147" t="s">
        <v>1061</v>
      </c>
      <c r="F517" s="148" t="s">
        <v>1062</v>
      </c>
      <c r="G517" s="149" t="s">
        <v>557</v>
      </c>
      <c r="H517" s="150">
        <v>1</v>
      </c>
      <c r="I517" s="151"/>
      <c r="J517" s="152">
        <f t="shared" si="60"/>
        <v>0</v>
      </c>
      <c r="K517" s="153"/>
      <c r="L517" s="34"/>
      <c r="M517" s="154" t="s">
        <v>1</v>
      </c>
      <c r="N517" s="155" t="s">
        <v>41</v>
      </c>
      <c r="O517" s="60"/>
      <c r="P517" s="156">
        <f t="shared" si="61"/>
        <v>0</v>
      </c>
      <c r="Q517" s="156">
        <v>0</v>
      </c>
      <c r="R517" s="156">
        <f t="shared" si="62"/>
        <v>0</v>
      </c>
      <c r="S517" s="156">
        <v>0</v>
      </c>
      <c r="T517" s="157">
        <f t="shared" si="63"/>
        <v>0</v>
      </c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R517" s="158" t="s">
        <v>469</v>
      </c>
      <c r="AT517" s="158" t="s">
        <v>132</v>
      </c>
      <c r="AU517" s="158" t="s">
        <v>137</v>
      </c>
      <c r="AY517" s="18" t="s">
        <v>129</v>
      </c>
      <c r="BE517" s="159">
        <f t="shared" si="64"/>
        <v>0</v>
      </c>
      <c r="BF517" s="159">
        <f t="shared" si="65"/>
        <v>0</v>
      </c>
      <c r="BG517" s="159">
        <f t="shared" si="66"/>
        <v>0</v>
      </c>
      <c r="BH517" s="159">
        <f t="shared" si="67"/>
        <v>0</v>
      </c>
      <c r="BI517" s="159">
        <f t="shared" si="68"/>
        <v>0</v>
      </c>
      <c r="BJ517" s="18" t="s">
        <v>137</v>
      </c>
      <c r="BK517" s="159">
        <f t="shared" si="69"/>
        <v>0</v>
      </c>
      <c r="BL517" s="18" t="s">
        <v>469</v>
      </c>
      <c r="BM517" s="158" t="s">
        <v>1063</v>
      </c>
    </row>
    <row r="518" spans="1:65" s="2" customFormat="1" ht="16.5" customHeight="1">
      <c r="A518" s="33"/>
      <c r="B518" s="145"/>
      <c r="C518" s="146" t="s">
        <v>1064</v>
      </c>
      <c r="D518" s="146" t="s">
        <v>132</v>
      </c>
      <c r="E518" s="147" t="s">
        <v>1065</v>
      </c>
      <c r="F518" s="148" t="s">
        <v>556</v>
      </c>
      <c r="G518" s="149" t="s">
        <v>557</v>
      </c>
      <c r="H518" s="150">
        <v>1</v>
      </c>
      <c r="I518" s="151"/>
      <c r="J518" s="152">
        <f t="shared" si="60"/>
        <v>0</v>
      </c>
      <c r="K518" s="153"/>
      <c r="L518" s="34"/>
      <c r="M518" s="154" t="s">
        <v>1</v>
      </c>
      <c r="N518" s="155" t="s">
        <v>41</v>
      </c>
      <c r="O518" s="60"/>
      <c r="P518" s="156">
        <f t="shared" si="61"/>
        <v>0</v>
      </c>
      <c r="Q518" s="156">
        <v>0</v>
      </c>
      <c r="R518" s="156">
        <f t="shared" si="62"/>
        <v>0</v>
      </c>
      <c r="S518" s="156">
        <v>0</v>
      </c>
      <c r="T518" s="157">
        <f t="shared" si="63"/>
        <v>0</v>
      </c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R518" s="158" t="s">
        <v>469</v>
      </c>
      <c r="AT518" s="158" t="s">
        <v>132</v>
      </c>
      <c r="AU518" s="158" t="s">
        <v>137</v>
      </c>
      <c r="AY518" s="18" t="s">
        <v>129</v>
      </c>
      <c r="BE518" s="159">
        <f t="shared" si="64"/>
        <v>0</v>
      </c>
      <c r="BF518" s="159">
        <f t="shared" si="65"/>
        <v>0</v>
      </c>
      <c r="BG518" s="159">
        <f t="shared" si="66"/>
        <v>0</v>
      </c>
      <c r="BH518" s="159">
        <f t="shared" si="67"/>
        <v>0</v>
      </c>
      <c r="BI518" s="159">
        <f t="shared" si="68"/>
        <v>0</v>
      </c>
      <c r="BJ518" s="18" t="s">
        <v>137</v>
      </c>
      <c r="BK518" s="159">
        <f t="shared" si="69"/>
        <v>0</v>
      </c>
      <c r="BL518" s="18" t="s">
        <v>469</v>
      </c>
      <c r="BM518" s="158" t="s">
        <v>1066</v>
      </c>
    </row>
    <row r="519" spans="1:65" s="2" customFormat="1" ht="16.5" customHeight="1">
      <c r="A519" s="33"/>
      <c r="B519" s="145"/>
      <c r="C519" s="146" t="s">
        <v>1067</v>
      </c>
      <c r="D519" s="146" t="s">
        <v>132</v>
      </c>
      <c r="E519" s="147" t="s">
        <v>1068</v>
      </c>
      <c r="F519" s="148" t="s">
        <v>1069</v>
      </c>
      <c r="G519" s="149" t="s">
        <v>557</v>
      </c>
      <c r="H519" s="150">
        <v>1</v>
      </c>
      <c r="I519" s="151"/>
      <c r="J519" s="152">
        <f t="shared" si="60"/>
        <v>0</v>
      </c>
      <c r="K519" s="153"/>
      <c r="L519" s="34"/>
      <c r="M519" s="154" t="s">
        <v>1</v>
      </c>
      <c r="N519" s="155" t="s">
        <v>41</v>
      </c>
      <c r="O519" s="60"/>
      <c r="P519" s="156">
        <f t="shared" si="61"/>
        <v>0</v>
      </c>
      <c r="Q519" s="156">
        <v>0</v>
      </c>
      <c r="R519" s="156">
        <f t="shared" si="62"/>
        <v>0</v>
      </c>
      <c r="S519" s="156">
        <v>0</v>
      </c>
      <c r="T519" s="157">
        <f t="shared" si="63"/>
        <v>0</v>
      </c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R519" s="158" t="s">
        <v>469</v>
      </c>
      <c r="AT519" s="158" t="s">
        <v>132</v>
      </c>
      <c r="AU519" s="158" t="s">
        <v>137</v>
      </c>
      <c r="AY519" s="18" t="s">
        <v>129</v>
      </c>
      <c r="BE519" s="159">
        <f t="shared" si="64"/>
        <v>0</v>
      </c>
      <c r="BF519" s="159">
        <f t="shared" si="65"/>
        <v>0</v>
      </c>
      <c r="BG519" s="159">
        <f t="shared" si="66"/>
        <v>0</v>
      </c>
      <c r="BH519" s="159">
        <f t="shared" si="67"/>
        <v>0</v>
      </c>
      <c r="BI519" s="159">
        <f t="shared" si="68"/>
        <v>0</v>
      </c>
      <c r="BJ519" s="18" t="s">
        <v>137</v>
      </c>
      <c r="BK519" s="159">
        <f t="shared" si="69"/>
        <v>0</v>
      </c>
      <c r="BL519" s="18" t="s">
        <v>469</v>
      </c>
      <c r="BM519" s="158" t="s">
        <v>1070</v>
      </c>
    </row>
    <row r="520" spans="1:65" s="12" customFormat="1" ht="25.9" customHeight="1">
      <c r="B520" s="132"/>
      <c r="D520" s="133" t="s">
        <v>74</v>
      </c>
      <c r="E520" s="134" t="s">
        <v>1071</v>
      </c>
      <c r="F520" s="134" t="s">
        <v>1072</v>
      </c>
      <c r="I520" s="135"/>
      <c r="J520" s="136">
        <f>BK520</f>
        <v>0</v>
      </c>
      <c r="L520" s="132"/>
      <c r="M520" s="137"/>
      <c r="N520" s="138"/>
      <c r="O520" s="138"/>
      <c r="P520" s="139">
        <f>SUM(P521:P522)</f>
        <v>0</v>
      </c>
      <c r="Q520" s="138"/>
      <c r="R520" s="139">
        <f>SUM(R521:R522)</f>
        <v>0</v>
      </c>
      <c r="S520" s="138"/>
      <c r="T520" s="140">
        <f>SUM(T521:T522)</f>
        <v>0</v>
      </c>
      <c r="AR520" s="133" t="s">
        <v>155</v>
      </c>
      <c r="AT520" s="141" t="s">
        <v>74</v>
      </c>
      <c r="AU520" s="141" t="s">
        <v>75</v>
      </c>
      <c r="AY520" s="133" t="s">
        <v>129</v>
      </c>
      <c r="BK520" s="142">
        <f>SUM(BK521:BK522)</f>
        <v>0</v>
      </c>
    </row>
    <row r="521" spans="1:65" s="2" customFormat="1" ht="16.5" customHeight="1">
      <c r="A521" s="33"/>
      <c r="B521" s="145"/>
      <c r="C521" s="146" t="s">
        <v>1073</v>
      </c>
      <c r="D521" s="146" t="s">
        <v>132</v>
      </c>
      <c r="E521" s="147" t="s">
        <v>1074</v>
      </c>
      <c r="F521" s="148" t="s">
        <v>1075</v>
      </c>
      <c r="G521" s="149" t="s">
        <v>1076</v>
      </c>
      <c r="H521" s="150">
        <v>1</v>
      </c>
      <c r="I521" s="151"/>
      <c r="J521" s="152">
        <f>ROUND(I521*H521,2)</f>
        <v>0</v>
      </c>
      <c r="K521" s="153"/>
      <c r="L521" s="34"/>
      <c r="M521" s="154" t="s">
        <v>1</v>
      </c>
      <c r="N521" s="155" t="s">
        <v>41</v>
      </c>
      <c r="O521" s="60"/>
      <c r="P521" s="156">
        <f>O521*H521</f>
        <v>0</v>
      </c>
      <c r="Q521" s="156">
        <v>0</v>
      </c>
      <c r="R521" s="156">
        <f>Q521*H521</f>
        <v>0</v>
      </c>
      <c r="S521" s="156">
        <v>0</v>
      </c>
      <c r="T521" s="157">
        <f>S521*H521</f>
        <v>0</v>
      </c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R521" s="158" t="s">
        <v>1077</v>
      </c>
      <c r="AT521" s="158" t="s">
        <v>132</v>
      </c>
      <c r="AU521" s="158" t="s">
        <v>80</v>
      </c>
      <c r="AY521" s="18" t="s">
        <v>129</v>
      </c>
      <c r="BE521" s="159">
        <f>IF(N521="základná",J521,0)</f>
        <v>0</v>
      </c>
      <c r="BF521" s="159">
        <f>IF(N521="znížená",J521,0)</f>
        <v>0</v>
      </c>
      <c r="BG521" s="159">
        <f>IF(N521="zákl. prenesená",J521,0)</f>
        <v>0</v>
      </c>
      <c r="BH521" s="159">
        <f>IF(N521="zníž. prenesená",J521,0)</f>
        <v>0</v>
      </c>
      <c r="BI521" s="159">
        <f>IF(N521="nulová",J521,0)</f>
        <v>0</v>
      </c>
      <c r="BJ521" s="18" t="s">
        <v>137</v>
      </c>
      <c r="BK521" s="159">
        <f>ROUND(I521*H521,2)</f>
        <v>0</v>
      </c>
      <c r="BL521" s="18" t="s">
        <v>1077</v>
      </c>
      <c r="BM521" s="158" t="s">
        <v>1078</v>
      </c>
    </row>
    <row r="522" spans="1:65" s="2" customFormat="1" ht="16.5" customHeight="1">
      <c r="A522" s="33"/>
      <c r="B522" s="145"/>
      <c r="C522" s="146" t="s">
        <v>1079</v>
      </c>
      <c r="D522" s="146" t="s">
        <v>132</v>
      </c>
      <c r="E522" s="147" t="s">
        <v>1080</v>
      </c>
      <c r="F522" s="148" t="s">
        <v>1081</v>
      </c>
      <c r="G522" s="149" t="s">
        <v>1076</v>
      </c>
      <c r="H522" s="150">
        <v>1</v>
      </c>
      <c r="I522" s="151"/>
      <c r="J522" s="152">
        <f>ROUND(I522*H522,2)</f>
        <v>0</v>
      </c>
      <c r="K522" s="153"/>
      <c r="L522" s="34"/>
      <c r="M522" s="204" t="s">
        <v>1</v>
      </c>
      <c r="N522" s="205" t="s">
        <v>41</v>
      </c>
      <c r="O522" s="206"/>
      <c r="P522" s="207">
        <f>O522*H522</f>
        <v>0</v>
      </c>
      <c r="Q522" s="207">
        <v>0</v>
      </c>
      <c r="R522" s="207">
        <f>Q522*H522</f>
        <v>0</v>
      </c>
      <c r="S522" s="207">
        <v>0</v>
      </c>
      <c r="T522" s="208">
        <f>S522*H522</f>
        <v>0</v>
      </c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R522" s="158" t="s">
        <v>1077</v>
      </c>
      <c r="AT522" s="158" t="s">
        <v>132</v>
      </c>
      <c r="AU522" s="158" t="s">
        <v>80</v>
      </c>
      <c r="AY522" s="18" t="s">
        <v>129</v>
      </c>
      <c r="BE522" s="159">
        <f>IF(N522="základná",J522,0)</f>
        <v>0</v>
      </c>
      <c r="BF522" s="159">
        <f>IF(N522="znížená",J522,0)</f>
        <v>0</v>
      </c>
      <c r="BG522" s="159">
        <f>IF(N522="zákl. prenesená",J522,0)</f>
        <v>0</v>
      </c>
      <c r="BH522" s="159">
        <f>IF(N522="zníž. prenesená",J522,0)</f>
        <v>0</v>
      </c>
      <c r="BI522" s="159">
        <f>IF(N522="nulová",J522,0)</f>
        <v>0</v>
      </c>
      <c r="BJ522" s="18" t="s">
        <v>137</v>
      </c>
      <c r="BK522" s="159">
        <f>ROUND(I522*H522,2)</f>
        <v>0</v>
      </c>
      <c r="BL522" s="18" t="s">
        <v>1077</v>
      </c>
      <c r="BM522" s="158" t="s">
        <v>1082</v>
      </c>
    </row>
    <row r="523" spans="1:65" s="2" customFormat="1" ht="6.95" customHeight="1">
      <c r="A523" s="33"/>
      <c r="B523" s="49"/>
      <c r="C523" s="50"/>
      <c r="D523" s="50"/>
      <c r="E523" s="50"/>
      <c r="F523" s="50"/>
      <c r="G523" s="50"/>
      <c r="H523" s="50"/>
      <c r="I523" s="50"/>
      <c r="J523" s="50"/>
      <c r="K523" s="50"/>
      <c r="L523" s="34"/>
      <c r="M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</row>
  </sheetData>
  <autoFilter ref="C138:K522"/>
  <mergeCells count="6">
    <mergeCell ref="L2:V2"/>
    <mergeCell ref="E7:H7"/>
    <mergeCell ref="E16:H16"/>
    <mergeCell ref="E25:H25"/>
    <mergeCell ref="E85:H85"/>
    <mergeCell ref="E131:H1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250322RE - Lesovňa</vt:lpstr>
      <vt:lpstr>'250322RE - Lesovňa'!Názvy_tlače</vt:lpstr>
      <vt:lpstr>'Rekapitulácia stavby'!Názvy_tlače</vt:lpstr>
      <vt:lpstr>'250322RE - Lesovňa'!Oblasť_tlače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PC-JANOSIKOVAG\uzivatel</dc:creator>
  <cp:lastModifiedBy>Filip.Danko</cp:lastModifiedBy>
  <dcterms:created xsi:type="dcterms:W3CDTF">2022-09-27T13:32:36Z</dcterms:created>
  <dcterms:modified xsi:type="dcterms:W3CDTF">2022-10-17T10:42:48Z</dcterms:modified>
</cp:coreProperties>
</file>