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tin Tines\Desktop\Dok\715 Suchá nad Parnou Prístavba ZŠ\R\"/>
    </mc:Choice>
  </mc:AlternateContent>
  <bookViews>
    <workbookView xWindow="0" yWindow="0" windowWidth="28800" windowHeight="11985"/>
  </bookViews>
  <sheets>
    <sheet name="Rekapitulácia stavby" sheetId="1" r:id="rId1"/>
    <sheet name="01 - Stavebná časť a statika" sheetId="2" r:id="rId2"/>
    <sheet name="02 - Zdravotechnické inšt..." sheetId="3" r:id="rId3"/>
    <sheet name="03 - Elektroinštalácia" sheetId="4" r:id="rId4"/>
    <sheet name="04 - Rekuperácia učební" sheetId="5" r:id="rId5"/>
    <sheet name="06 - Plynoinštalácia" sheetId="6" r:id="rId6"/>
    <sheet name="07 - Vykurovanie" sheetId="7" r:id="rId7"/>
    <sheet name="09 - Hlasová signalizácia..." sheetId="8" r:id="rId8"/>
    <sheet name="SO 02 - Parkovisko a spev..." sheetId="9" r:id="rId9"/>
    <sheet name="SO 03 - Prekládka vnútroa..." sheetId="10" r:id="rId10"/>
    <sheet name="SO 04 - Areálový odvod da..." sheetId="11" r:id="rId11"/>
    <sheet name="SO 05 - Splašková kanaliz..." sheetId="12" r:id="rId12"/>
    <sheet name="SO 06 - Areálové osvetlenie" sheetId="13" r:id="rId13"/>
  </sheets>
  <definedNames>
    <definedName name="_xlnm._FilterDatabase" localSheetId="1" hidden="1">'01 - Stavebná časť a statika'!$C$150:$K$602</definedName>
    <definedName name="_xlnm._FilterDatabase" localSheetId="2" hidden="1">'02 - Zdravotechnické inšt...'!$C$128:$K$303</definedName>
    <definedName name="_xlnm._FilterDatabase" localSheetId="3" hidden="1">'03 - Elektroinštalácia'!$C$129:$K$396</definedName>
    <definedName name="_xlnm._FilterDatabase" localSheetId="4" hidden="1">'04 - Rekuperácia učební'!$C$121:$K$132</definedName>
    <definedName name="_xlnm._FilterDatabase" localSheetId="5" hidden="1">'06 - Plynoinštalácia'!$C$123:$K$142</definedName>
    <definedName name="_xlnm._FilterDatabase" localSheetId="6" hidden="1">'07 - Vykurovanie'!$C$124:$K$223</definedName>
    <definedName name="_xlnm._FilterDatabase" localSheetId="7" hidden="1">'09 - Hlasová signalizácia...'!$C$124:$K$199</definedName>
    <definedName name="_xlnm._FilterDatabase" localSheetId="8" hidden="1">'SO 02 - Parkovisko a spev...'!$C$121:$K$200</definedName>
    <definedName name="_xlnm._FilterDatabase" localSheetId="9" hidden="1">'SO 03 - Prekládka vnútroa...'!$C$122:$K$181</definedName>
    <definedName name="_xlnm._FilterDatabase" localSheetId="10" hidden="1">'SO 04 - Areálový odvod da...'!$C$120:$K$173</definedName>
    <definedName name="_xlnm._FilterDatabase" localSheetId="11" hidden="1">'SO 05 - Splašková kanaliz...'!$C$121:$K$175</definedName>
    <definedName name="_xlnm._FilterDatabase" localSheetId="12" hidden="1">'SO 06 - Areálové osvetlenie'!$C$124:$K$164</definedName>
    <definedName name="_xlnm.Print_Titles" localSheetId="1">'01 - Stavebná časť a statika'!$150:$150</definedName>
    <definedName name="_xlnm.Print_Titles" localSheetId="2">'02 - Zdravotechnické inšt...'!$128:$128</definedName>
    <definedName name="_xlnm.Print_Titles" localSheetId="3">'03 - Elektroinštalácia'!$129:$129</definedName>
    <definedName name="_xlnm.Print_Titles" localSheetId="4">'04 - Rekuperácia učební'!$121:$121</definedName>
    <definedName name="_xlnm.Print_Titles" localSheetId="5">'06 - Plynoinštalácia'!$123:$123</definedName>
    <definedName name="_xlnm.Print_Titles" localSheetId="6">'07 - Vykurovanie'!$124:$124</definedName>
    <definedName name="_xlnm.Print_Titles" localSheetId="7">'09 - Hlasová signalizácia...'!$124:$124</definedName>
    <definedName name="_xlnm.Print_Titles" localSheetId="0">'Rekapitulácia stavby'!$92:$92</definedName>
    <definedName name="_xlnm.Print_Titles" localSheetId="8">'SO 02 - Parkovisko a spev...'!$121:$121</definedName>
    <definedName name="_xlnm.Print_Titles" localSheetId="9">'SO 03 - Prekládka vnútroa...'!$122:$122</definedName>
    <definedName name="_xlnm.Print_Titles" localSheetId="10">'SO 04 - Areálový odvod da...'!$120:$120</definedName>
    <definedName name="_xlnm.Print_Titles" localSheetId="11">'SO 05 - Splašková kanaliz...'!$121:$121</definedName>
    <definedName name="_xlnm.Print_Titles" localSheetId="12">'SO 06 - Areálové osvetlenie'!$124:$124</definedName>
    <definedName name="_xlnm.Print_Area" localSheetId="1">'01 - Stavebná časť a statika'!$C$4:$J$76,'01 - Stavebná časť a statika'!$C$136:$J$602</definedName>
    <definedName name="_xlnm.Print_Area" localSheetId="2">'02 - Zdravotechnické inšt...'!$C$4:$J$76,'02 - Zdravotechnické inšt...'!$C$114:$J$303</definedName>
    <definedName name="_xlnm.Print_Area" localSheetId="3">'03 - Elektroinštalácia'!$C$4:$J$76,'03 - Elektroinštalácia'!$C$115:$J$396</definedName>
    <definedName name="_xlnm.Print_Area" localSheetId="4">'04 - Rekuperácia učební'!$C$4:$J$76,'04 - Rekuperácia učební'!$C$107:$J$132</definedName>
    <definedName name="_xlnm.Print_Area" localSheetId="5">'06 - Plynoinštalácia'!$C$4:$J$76,'06 - Plynoinštalácia'!$C$109:$J$142</definedName>
    <definedName name="_xlnm.Print_Area" localSheetId="6">'07 - Vykurovanie'!$C$4:$J$76,'07 - Vykurovanie'!$C$110:$J$223</definedName>
    <definedName name="_xlnm.Print_Area" localSheetId="7">'09 - Hlasová signalizácia...'!$C$4:$J$76,'09 - Hlasová signalizácia...'!$C$110:$J$199</definedName>
    <definedName name="_xlnm.Print_Area" localSheetId="0">'Rekapitulácia stavby'!$D$4:$AO$76,'Rekapitulácia stavby'!$C$82:$AQ$108</definedName>
    <definedName name="_xlnm.Print_Area" localSheetId="8">'SO 02 - Parkovisko a spev...'!$C$4:$J$76,'SO 02 - Parkovisko a spev...'!$C$109:$J$200</definedName>
    <definedName name="_xlnm.Print_Area" localSheetId="9">'SO 03 - Prekládka vnútroa...'!$C$4:$J$76,'SO 03 - Prekládka vnútroa...'!$C$110:$J$181</definedName>
    <definedName name="_xlnm.Print_Area" localSheetId="10">'SO 04 - Areálový odvod da...'!$C$4:$J$76,'SO 04 - Areálový odvod da...'!$C$108:$J$173</definedName>
    <definedName name="_xlnm.Print_Area" localSheetId="11">'SO 05 - Splašková kanaliz...'!$C$4:$J$76,'SO 05 - Splašková kanaliz...'!$C$109:$J$175</definedName>
    <definedName name="_xlnm.Print_Area" localSheetId="12">'SO 06 - Areálové osvetlenie'!$C$4:$J$76,'SO 06 - Areálové osvetlenie'!$C$112:$J$164</definedName>
  </definedNames>
  <calcPr calcId="152511"/>
</workbook>
</file>

<file path=xl/calcChain.xml><?xml version="1.0" encoding="utf-8"?>
<calcChain xmlns="http://schemas.openxmlformats.org/spreadsheetml/2006/main">
  <c r="J37" i="13" l="1"/>
  <c r="J36" i="13"/>
  <c r="AY107" i="1" s="1"/>
  <c r="J35" i="13"/>
  <c r="AX107" i="1"/>
  <c r="BI164" i="13"/>
  <c r="BH164" i="13"/>
  <c r="BG164" i="13"/>
  <c r="BE164" i="13"/>
  <c r="T164" i="13"/>
  <c r="R164" i="13"/>
  <c r="P164" i="13"/>
  <c r="BI163" i="13"/>
  <c r="BH163" i="13"/>
  <c r="BG163" i="13"/>
  <c r="BE163" i="13"/>
  <c r="T163" i="13"/>
  <c r="R163" i="13"/>
  <c r="P163" i="13"/>
  <c r="BI162" i="13"/>
  <c r="BH162" i="13"/>
  <c r="BG162" i="13"/>
  <c r="BE162" i="13"/>
  <c r="T162" i="13"/>
  <c r="R162" i="13"/>
  <c r="P162" i="13"/>
  <c r="BI160" i="13"/>
  <c r="BH160" i="13"/>
  <c r="BG160" i="13"/>
  <c r="BE160" i="13"/>
  <c r="T160" i="13"/>
  <c r="R160" i="13"/>
  <c r="P160" i="13"/>
  <c r="BI159" i="13"/>
  <c r="BH159" i="13"/>
  <c r="BG159" i="13"/>
  <c r="BE159" i="13"/>
  <c r="T159" i="13"/>
  <c r="R159" i="13"/>
  <c r="P159" i="13"/>
  <c r="BI157" i="13"/>
  <c r="BH157" i="13"/>
  <c r="BG157" i="13"/>
  <c r="BE157" i="13"/>
  <c r="T157" i="13"/>
  <c r="R157" i="13"/>
  <c r="P157" i="13"/>
  <c r="BI156" i="13"/>
  <c r="BH156" i="13"/>
  <c r="BG156" i="13"/>
  <c r="BE156" i="13"/>
  <c r="T156" i="13"/>
  <c r="R156" i="13"/>
  <c r="P156" i="13"/>
  <c r="BI155" i="13"/>
  <c r="BH155" i="13"/>
  <c r="BG155" i="13"/>
  <c r="BE155" i="13"/>
  <c r="T155" i="13"/>
  <c r="R155" i="13"/>
  <c r="P155" i="13"/>
  <c r="BI153" i="13"/>
  <c r="BH153" i="13"/>
  <c r="BG153" i="13"/>
  <c r="BE153" i="13"/>
  <c r="T153" i="13"/>
  <c r="R153" i="13"/>
  <c r="P153" i="13"/>
  <c r="BI152" i="13"/>
  <c r="BH152" i="13"/>
  <c r="BG152" i="13"/>
  <c r="BE152" i="13"/>
  <c r="T152" i="13"/>
  <c r="R152" i="13"/>
  <c r="P152" i="13"/>
  <c r="BI151" i="13"/>
  <c r="BH151" i="13"/>
  <c r="BG151" i="13"/>
  <c r="BE151" i="13"/>
  <c r="T151" i="13"/>
  <c r="R151" i="13"/>
  <c r="P151" i="13"/>
  <c r="BI150" i="13"/>
  <c r="BH150" i="13"/>
  <c r="BG150" i="13"/>
  <c r="BE150" i="13"/>
  <c r="T150" i="13"/>
  <c r="R150" i="13"/>
  <c r="P150" i="13"/>
  <c r="BI148" i="13"/>
  <c r="BH148" i="13"/>
  <c r="BG148" i="13"/>
  <c r="BE148" i="13"/>
  <c r="T148" i="13"/>
  <c r="R148" i="13"/>
  <c r="P148" i="13"/>
  <c r="BI147" i="13"/>
  <c r="BH147" i="13"/>
  <c r="BG147" i="13"/>
  <c r="BE147" i="13"/>
  <c r="T147" i="13"/>
  <c r="R147" i="13"/>
  <c r="P147" i="13"/>
  <c r="BI146" i="13"/>
  <c r="BH146" i="13"/>
  <c r="BG146" i="13"/>
  <c r="BE146" i="13"/>
  <c r="T146" i="13"/>
  <c r="R146" i="13"/>
  <c r="P146" i="13"/>
  <c r="BI145" i="13"/>
  <c r="BH145" i="13"/>
  <c r="BG145" i="13"/>
  <c r="BE145" i="13"/>
  <c r="T145" i="13"/>
  <c r="R145" i="13"/>
  <c r="P145" i="13"/>
  <c r="BI143" i="13"/>
  <c r="BH143" i="13"/>
  <c r="BG143" i="13"/>
  <c r="BE143" i="13"/>
  <c r="T143" i="13"/>
  <c r="R143" i="13"/>
  <c r="P143" i="13"/>
  <c r="BI142" i="13"/>
  <c r="BH142" i="13"/>
  <c r="BG142" i="13"/>
  <c r="BE142" i="13"/>
  <c r="T142" i="13"/>
  <c r="R142" i="13"/>
  <c r="P142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J121" i="13"/>
  <c r="F121" i="13"/>
  <c r="F119" i="13"/>
  <c r="E117" i="13"/>
  <c r="J91" i="13"/>
  <c r="F91" i="13"/>
  <c r="F89" i="13"/>
  <c r="E87" i="13"/>
  <c r="J24" i="13"/>
  <c r="E24" i="13"/>
  <c r="J122" i="13" s="1"/>
  <c r="J23" i="13"/>
  <c r="J18" i="13"/>
  <c r="E18" i="13"/>
  <c r="F92" i="13" s="1"/>
  <c r="J17" i="13"/>
  <c r="J12" i="13"/>
  <c r="J119" i="13"/>
  <c r="E7" i="13"/>
  <c r="E85" i="13"/>
  <c r="J37" i="12"/>
  <c r="J36" i="12"/>
  <c r="AY106" i="1" s="1"/>
  <c r="J35" i="12"/>
  <c r="AX106" i="1" s="1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2" i="12"/>
  <c r="BH152" i="12"/>
  <c r="BG152" i="12"/>
  <c r="BE152" i="12"/>
  <c r="T152" i="12"/>
  <c r="R152" i="12"/>
  <c r="P152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9" i="12"/>
  <c r="BH149" i="12"/>
  <c r="BG149" i="12"/>
  <c r="BE149" i="12"/>
  <c r="T149" i="12"/>
  <c r="R149" i="12"/>
  <c r="P149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6" i="12"/>
  <c r="BH146" i="12"/>
  <c r="BG146" i="12"/>
  <c r="BE146" i="12"/>
  <c r="T146" i="12"/>
  <c r="R146" i="12"/>
  <c r="P146" i="12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8" i="12"/>
  <c r="BH138" i="12"/>
  <c r="BG138" i="12"/>
  <c r="BE138" i="12"/>
  <c r="T138" i="12"/>
  <c r="T137" i="12"/>
  <c r="R138" i="12"/>
  <c r="R137" i="12" s="1"/>
  <c r="P138" i="12"/>
  <c r="P137" i="12"/>
  <c r="BI136" i="12"/>
  <c r="BH136" i="12"/>
  <c r="BG136" i="12"/>
  <c r="BE136" i="12"/>
  <c r="T136" i="12"/>
  <c r="T135" i="12" s="1"/>
  <c r="R136" i="12"/>
  <c r="R135" i="12"/>
  <c r="P136" i="12"/>
  <c r="P135" i="12" s="1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J118" i="12"/>
  <c r="F118" i="12"/>
  <c r="F116" i="12"/>
  <c r="E114" i="12"/>
  <c r="J91" i="12"/>
  <c r="F91" i="12"/>
  <c r="F89" i="12"/>
  <c r="E87" i="12"/>
  <c r="J24" i="12"/>
  <c r="E24" i="12"/>
  <c r="J119" i="12" s="1"/>
  <c r="J23" i="12"/>
  <c r="J18" i="12"/>
  <c r="E18" i="12"/>
  <c r="F119" i="12" s="1"/>
  <c r="J17" i="12"/>
  <c r="J12" i="12"/>
  <c r="J116" i="12"/>
  <c r="E7" i="12"/>
  <c r="E112" i="12" s="1"/>
  <c r="J37" i="11"/>
  <c r="J36" i="11"/>
  <c r="AY105" i="1" s="1"/>
  <c r="J35" i="11"/>
  <c r="AX105" i="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9" i="11"/>
  <c r="BH139" i="11"/>
  <c r="BG139" i="11"/>
  <c r="BE139" i="11"/>
  <c r="T139" i="11"/>
  <c r="R139" i="11"/>
  <c r="P139" i="11"/>
  <c r="BI137" i="11"/>
  <c r="BH137" i="11"/>
  <c r="BG137" i="11"/>
  <c r="BE137" i="11"/>
  <c r="T137" i="11"/>
  <c r="T136" i="11"/>
  <c r="R137" i="11"/>
  <c r="R136" i="11" s="1"/>
  <c r="P137" i="11"/>
  <c r="P136" i="11"/>
  <c r="BI135" i="11"/>
  <c r="BH135" i="11"/>
  <c r="BG135" i="11"/>
  <c r="BE135" i="11"/>
  <c r="T135" i="11"/>
  <c r="T134" i="11" s="1"/>
  <c r="R135" i="11"/>
  <c r="R134" i="11"/>
  <c r="P135" i="11"/>
  <c r="P134" i="11" s="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8" i="11"/>
  <c r="BH128" i="11"/>
  <c r="BG128" i="11"/>
  <c r="BE128" i="11"/>
  <c r="T128" i="11"/>
  <c r="R128" i="11"/>
  <c r="P128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J117" i="11"/>
  <c r="F117" i="11"/>
  <c r="F115" i="11"/>
  <c r="E113" i="11"/>
  <c r="J91" i="11"/>
  <c r="F91" i="11"/>
  <c r="F89" i="11"/>
  <c r="E87" i="11"/>
  <c r="J24" i="11"/>
  <c r="E24" i="11"/>
  <c r="J118" i="11" s="1"/>
  <c r="J23" i="11"/>
  <c r="J18" i="11"/>
  <c r="E18" i="11"/>
  <c r="F92" i="11" s="1"/>
  <c r="J17" i="11"/>
  <c r="J12" i="11"/>
  <c r="J115" i="11"/>
  <c r="E7" i="11"/>
  <c r="E85" i="11" s="1"/>
  <c r="J37" i="10"/>
  <c r="J36" i="10"/>
  <c r="AY104" i="1" s="1"/>
  <c r="J35" i="10"/>
  <c r="AX104" i="1"/>
  <c r="BI181" i="10"/>
  <c r="BH181" i="10"/>
  <c r="BG181" i="10"/>
  <c r="BE181" i="10"/>
  <c r="T181" i="10"/>
  <c r="R181" i="10"/>
  <c r="P181" i="10"/>
  <c r="BI180" i="10"/>
  <c r="BH180" i="10"/>
  <c r="BG180" i="10"/>
  <c r="BE180" i="10"/>
  <c r="T180" i="10"/>
  <c r="R180" i="10"/>
  <c r="P180" i="10"/>
  <c r="BI179" i="10"/>
  <c r="BH179" i="10"/>
  <c r="BG179" i="10"/>
  <c r="BE179" i="10"/>
  <c r="T179" i="10"/>
  <c r="R179" i="10"/>
  <c r="P179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5" i="10"/>
  <c r="BH175" i="10"/>
  <c r="BG175" i="10"/>
  <c r="BE175" i="10"/>
  <c r="T175" i="10"/>
  <c r="R175" i="10"/>
  <c r="P175" i="10"/>
  <c r="BI174" i="10"/>
  <c r="BH174" i="10"/>
  <c r="BG174" i="10"/>
  <c r="BE174" i="10"/>
  <c r="T174" i="10"/>
  <c r="R174" i="10"/>
  <c r="P174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70" i="10"/>
  <c r="BH170" i="10"/>
  <c r="BG170" i="10"/>
  <c r="BE170" i="10"/>
  <c r="T170" i="10"/>
  <c r="R170" i="10"/>
  <c r="P170" i="10"/>
  <c r="BI169" i="10"/>
  <c r="BH169" i="10"/>
  <c r="BG169" i="10"/>
  <c r="BE169" i="10"/>
  <c r="T169" i="10"/>
  <c r="R169" i="10"/>
  <c r="P169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6" i="10"/>
  <c r="BH166" i="10"/>
  <c r="BG166" i="10"/>
  <c r="BE166" i="10"/>
  <c r="T166" i="10"/>
  <c r="R166" i="10"/>
  <c r="P166" i="10"/>
  <c r="BI165" i="10"/>
  <c r="BH165" i="10"/>
  <c r="BG165" i="10"/>
  <c r="BE165" i="10"/>
  <c r="T165" i="10"/>
  <c r="R165" i="10"/>
  <c r="P165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T161" i="10"/>
  <c r="R162" i="10"/>
  <c r="R161" i="10" s="1"/>
  <c r="P162" i="10"/>
  <c r="P161" i="10"/>
  <c r="BI160" i="10"/>
  <c r="BH160" i="10"/>
  <c r="BG160" i="10"/>
  <c r="BE160" i="10"/>
  <c r="T160" i="10"/>
  <c r="R160" i="10"/>
  <c r="P160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5" i="10"/>
  <c r="BH155" i="10"/>
  <c r="BG155" i="10"/>
  <c r="BE155" i="10"/>
  <c r="T155" i="10"/>
  <c r="R155" i="10"/>
  <c r="P155" i="10"/>
  <c r="BI154" i="10"/>
  <c r="BH154" i="10"/>
  <c r="BG154" i="10"/>
  <c r="BE154" i="10"/>
  <c r="T154" i="10"/>
  <c r="R154" i="10"/>
  <c r="P154" i="10"/>
  <c r="BI152" i="10"/>
  <c r="BH152" i="10"/>
  <c r="BG152" i="10"/>
  <c r="BE152" i="10"/>
  <c r="T152" i="10"/>
  <c r="R152" i="10"/>
  <c r="P152" i="10"/>
  <c r="BI151" i="10"/>
  <c r="BH151" i="10"/>
  <c r="BG151" i="10"/>
  <c r="BE151" i="10"/>
  <c r="T151" i="10"/>
  <c r="R151" i="10"/>
  <c r="P151" i="10"/>
  <c r="BI150" i="10"/>
  <c r="BH150" i="10"/>
  <c r="BG150" i="10"/>
  <c r="BE150" i="10"/>
  <c r="T150" i="10"/>
  <c r="R150" i="10"/>
  <c r="P150" i="10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9" i="10"/>
  <c r="BH139" i="10"/>
  <c r="BG139" i="10"/>
  <c r="BE139" i="10"/>
  <c r="T139" i="10"/>
  <c r="R139" i="10"/>
  <c r="P139" i="10"/>
  <c r="BI138" i="10"/>
  <c r="BH138" i="10"/>
  <c r="BG138" i="10"/>
  <c r="BE138" i="10"/>
  <c r="T138" i="10"/>
  <c r="R138" i="10"/>
  <c r="P138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6" i="10"/>
  <c r="BH126" i="10"/>
  <c r="BG126" i="10"/>
  <c r="BE126" i="10"/>
  <c r="T126" i="10"/>
  <c r="R126" i="10"/>
  <c r="P126" i="10"/>
  <c r="BI125" i="10"/>
  <c r="BH125" i="10"/>
  <c r="BG125" i="10"/>
  <c r="BE125" i="10"/>
  <c r="T125" i="10"/>
  <c r="R125" i="10"/>
  <c r="P125" i="10"/>
  <c r="J119" i="10"/>
  <c r="F119" i="10"/>
  <c r="F117" i="10"/>
  <c r="E115" i="10"/>
  <c r="J91" i="10"/>
  <c r="F91" i="10"/>
  <c r="F89" i="10"/>
  <c r="E87" i="10"/>
  <c r="J24" i="10"/>
  <c r="E24" i="10"/>
  <c r="J120" i="10" s="1"/>
  <c r="J23" i="10"/>
  <c r="J18" i="10"/>
  <c r="E18" i="10"/>
  <c r="F92" i="10" s="1"/>
  <c r="J17" i="10"/>
  <c r="J12" i="10"/>
  <c r="J89" i="10" s="1"/>
  <c r="E7" i="10"/>
  <c r="E85" i="10"/>
  <c r="J37" i="9"/>
  <c r="J36" i="9"/>
  <c r="AY103" i="1" s="1"/>
  <c r="J35" i="9"/>
  <c r="AX103" i="1"/>
  <c r="BI200" i="9"/>
  <c r="BH200" i="9"/>
  <c r="BG200" i="9"/>
  <c r="BE200" i="9"/>
  <c r="T200" i="9"/>
  <c r="T199" i="9" s="1"/>
  <c r="R200" i="9"/>
  <c r="R199" i="9"/>
  <c r="P200" i="9"/>
  <c r="P199" i="9" s="1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8" i="9"/>
  <c r="BH178" i="9"/>
  <c r="BG178" i="9"/>
  <c r="BE178" i="9"/>
  <c r="T178" i="9"/>
  <c r="R178" i="9"/>
  <c r="P178" i="9"/>
  <c r="BI177" i="9"/>
  <c r="BH177" i="9"/>
  <c r="BG177" i="9"/>
  <c r="BE177" i="9"/>
  <c r="T177" i="9"/>
  <c r="R177" i="9"/>
  <c r="P177" i="9"/>
  <c r="BI176" i="9"/>
  <c r="BH176" i="9"/>
  <c r="BG176" i="9"/>
  <c r="BE176" i="9"/>
  <c r="T176" i="9"/>
  <c r="R176" i="9"/>
  <c r="P176" i="9"/>
  <c r="BI175" i="9"/>
  <c r="BH175" i="9"/>
  <c r="BG175" i="9"/>
  <c r="BE175" i="9"/>
  <c r="T175" i="9"/>
  <c r="R175" i="9"/>
  <c r="P175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71" i="9"/>
  <c r="BH171" i="9"/>
  <c r="BG171" i="9"/>
  <c r="BE171" i="9"/>
  <c r="T171" i="9"/>
  <c r="R171" i="9"/>
  <c r="P171" i="9"/>
  <c r="BI170" i="9"/>
  <c r="BH170" i="9"/>
  <c r="BG170" i="9"/>
  <c r="BE170" i="9"/>
  <c r="T170" i="9"/>
  <c r="R170" i="9"/>
  <c r="P170" i="9"/>
  <c r="BI169" i="9"/>
  <c r="BH169" i="9"/>
  <c r="BG169" i="9"/>
  <c r="BE169" i="9"/>
  <c r="T169" i="9"/>
  <c r="R169" i="9"/>
  <c r="P169" i="9"/>
  <c r="BI168" i="9"/>
  <c r="BH168" i="9"/>
  <c r="BG168" i="9"/>
  <c r="BE168" i="9"/>
  <c r="T168" i="9"/>
  <c r="R168" i="9"/>
  <c r="P168" i="9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7" i="9"/>
  <c r="BH157" i="9"/>
  <c r="BG157" i="9"/>
  <c r="BE157" i="9"/>
  <c r="T157" i="9"/>
  <c r="R157" i="9"/>
  <c r="P157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9" i="9"/>
  <c r="BH139" i="9"/>
  <c r="BG139" i="9"/>
  <c r="BE139" i="9"/>
  <c r="T139" i="9"/>
  <c r="R139" i="9"/>
  <c r="P139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BI125" i="9"/>
  <c r="BH125" i="9"/>
  <c r="BG125" i="9"/>
  <c r="BE125" i="9"/>
  <c r="T125" i="9"/>
  <c r="R125" i="9"/>
  <c r="P125" i="9"/>
  <c r="J118" i="9"/>
  <c r="F118" i="9"/>
  <c r="F116" i="9"/>
  <c r="E114" i="9"/>
  <c r="J91" i="9"/>
  <c r="F91" i="9"/>
  <c r="F89" i="9"/>
  <c r="E87" i="9"/>
  <c r="J24" i="9"/>
  <c r="E24" i="9"/>
  <c r="J119" i="9" s="1"/>
  <c r="J23" i="9"/>
  <c r="J18" i="9"/>
  <c r="E18" i="9"/>
  <c r="F119" i="9" s="1"/>
  <c r="J17" i="9"/>
  <c r="J12" i="9"/>
  <c r="J116" i="9" s="1"/>
  <c r="E7" i="9"/>
  <c r="E85" i="9"/>
  <c r="J39" i="8"/>
  <c r="J38" i="8"/>
  <c r="AY102" i="1" s="1"/>
  <c r="J37" i="8"/>
  <c r="AX102" i="1"/>
  <c r="BI199" i="8"/>
  <c r="BH199" i="8"/>
  <c r="BG199" i="8"/>
  <c r="BE199" i="8"/>
  <c r="T199" i="8"/>
  <c r="R199" i="8"/>
  <c r="P199" i="8"/>
  <c r="BI198" i="8"/>
  <c r="BH198" i="8"/>
  <c r="BG198" i="8"/>
  <c r="BE198" i="8"/>
  <c r="T198" i="8"/>
  <c r="R198" i="8"/>
  <c r="P198" i="8"/>
  <c r="BI197" i="8"/>
  <c r="BH197" i="8"/>
  <c r="BG197" i="8"/>
  <c r="BE197" i="8"/>
  <c r="T197" i="8"/>
  <c r="R197" i="8"/>
  <c r="P197" i="8"/>
  <c r="BI196" i="8"/>
  <c r="BH196" i="8"/>
  <c r="BG196" i="8"/>
  <c r="BE196" i="8"/>
  <c r="T196" i="8"/>
  <c r="R196" i="8"/>
  <c r="P196" i="8"/>
  <c r="BI195" i="8"/>
  <c r="BH195" i="8"/>
  <c r="BG195" i="8"/>
  <c r="BE195" i="8"/>
  <c r="T195" i="8"/>
  <c r="R195" i="8"/>
  <c r="P195" i="8"/>
  <c r="BI194" i="8"/>
  <c r="BH194" i="8"/>
  <c r="BG194" i="8"/>
  <c r="BE194" i="8"/>
  <c r="T194" i="8"/>
  <c r="R194" i="8"/>
  <c r="P194" i="8"/>
  <c r="BI193" i="8"/>
  <c r="BH193" i="8"/>
  <c r="BG193" i="8"/>
  <c r="BE193" i="8"/>
  <c r="T193" i="8"/>
  <c r="R193" i="8"/>
  <c r="P193" i="8"/>
  <c r="BI192" i="8"/>
  <c r="BH192" i="8"/>
  <c r="BG192" i="8"/>
  <c r="BE192" i="8"/>
  <c r="T192" i="8"/>
  <c r="R192" i="8"/>
  <c r="P192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9" i="8"/>
  <c r="BH189" i="8"/>
  <c r="BG189" i="8"/>
  <c r="BE189" i="8"/>
  <c r="T189" i="8"/>
  <c r="R189" i="8"/>
  <c r="P189" i="8"/>
  <c r="BI188" i="8"/>
  <c r="BH188" i="8"/>
  <c r="BG188" i="8"/>
  <c r="BE188" i="8"/>
  <c r="T188" i="8"/>
  <c r="R188" i="8"/>
  <c r="P188" i="8"/>
  <c r="BI187" i="8"/>
  <c r="BH187" i="8"/>
  <c r="BG187" i="8"/>
  <c r="BE187" i="8"/>
  <c r="T187" i="8"/>
  <c r="R187" i="8"/>
  <c r="P187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3" i="8"/>
  <c r="BH183" i="8"/>
  <c r="BG183" i="8"/>
  <c r="BE183" i="8"/>
  <c r="T183" i="8"/>
  <c r="R183" i="8"/>
  <c r="P183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F119" i="8"/>
  <c r="E117" i="8"/>
  <c r="F91" i="8"/>
  <c r="E89" i="8"/>
  <c r="J26" i="8"/>
  <c r="E26" i="8"/>
  <c r="J122" i="8" s="1"/>
  <c r="J25" i="8"/>
  <c r="J23" i="8"/>
  <c r="E23" i="8"/>
  <c r="J93" i="8" s="1"/>
  <c r="J22" i="8"/>
  <c r="J20" i="8"/>
  <c r="E20" i="8"/>
  <c r="F122" i="8" s="1"/>
  <c r="J19" i="8"/>
  <c r="J17" i="8"/>
  <c r="E17" i="8"/>
  <c r="F93" i="8" s="1"/>
  <c r="J16" i="8"/>
  <c r="J14" i="8"/>
  <c r="J91" i="8" s="1"/>
  <c r="E7" i="8"/>
  <c r="E113" i="8"/>
  <c r="J39" i="7"/>
  <c r="J38" i="7"/>
  <c r="AY101" i="1" s="1"/>
  <c r="J37" i="7"/>
  <c r="AX101" i="1"/>
  <c r="BI223" i="7"/>
  <c r="BH223" i="7"/>
  <c r="BG223" i="7"/>
  <c r="BE223" i="7"/>
  <c r="T223" i="7"/>
  <c r="R223" i="7"/>
  <c r="P223" i="7"/>
  <c r="BI222" i="7"/>
  <c r="BH222" i="7"/>
  <c r="BG222" i="7"/>
  <c r="BE222" i="7"/>
  <c r="T222" i="7"/>
  <c r="R222" i="7"/>
  <c r="P222" i="7"/>
  <c r="BI221" i="7"/>
  <c r="BH221" i="7"/>
  <c r="BG221" i="7"/>
  <c r="BE221" i="7"/>
  <c r="T221" i="7"/>
  <c r="R221" i="7"/>
  <c r="P221" i="7"/>
  <c r="BI220" i="7"/>
  <c r="BH220" i="7"/>
  <c r="BG220" i="7"/>
  <c r="BE220" i="7"/>
  <c r="T220" i="7"/>
  <c r="R220" i="7"/>
  <c r="P220" i="7"/>
  <c r="BI219" i="7"/>
  <c r="BH219" i="7"/>
  <c r="BG219" i="7"/>
  <c r="BE219" i="7"/>
  <c r="T219" i="7"/>
  <c r="R219" i="7"/>
  <c r="P219" i="7"/>
  <c r="BI218" i="7"/>
  <c r="BH218" i="7"/>
  <c r="BG218" i="7"/>
  <c r="BE218" i="7"/>
  <c r="T218" i="7"/>
  <c r="R218" i="7"/>
  <c r="P218" i="7"/>
  <c r="BI217" i="7"/>
  <c r="BH217" i="7"/>
  <c r="BG217" i="7"/>
  <c r="BE217" i="7"/>
  <c r="T217" i="7"/>
  <c r="R217" i="7"/>
  <c r="P217" i="7"/>
  <c r="BI216" i="7"/>
  <c r="BH216" i="7"/>
  <c r="BG216" i="7"/>
  <c r="BE216" i="7"/>
  <c r="T216" i="7"/>
  <c r="R216" i="7"/>
  <c r="P216" i="7"/>
  <c r="BI215" i="7"/>
  <c r="BH215" i="7"/>
  <c r="BG215" i="7"/>
  <c r="BE215" i="7"/>
  <c r="T215" i="7"/>
  <c r="R215" i="7"/>
  <c r="P215" i="7"/>
  <c r="BI214" i="7"/>
  <c r="BH214" i="7"/>
  <c r="BG214" i="7"/>
  <c r="BE214" i="7"/>
  <c r="T214" i="7"/>
  <c r="R214" i="7"/>
  <c r="P214" i="7"/>
  <c r="BI213" i="7"/>
  <c r="BH213" i="7"/>
  <c r="BG213" i="7"/>
  <c r="BE213" i="7"/>
  <c r="T213" i="7"/>
  <c r="R213" i="7"/>
  <c r="P213" i="7"/>
  <c r="BI212" i="7"/>
  <c r="BH212" i="7"/>
  <c r="BG212" i="7"/>
  <c r="BE212" i="7"/>
  <c r="T212" i="7"/>
  <c r="R212" i="7"/>
  <c r="P212" i="7"/>
  <c r="BI211" i="7"/>
  <c r="BH211" i="7"/>
  <c r="BG211" i="7"/>
  <c r="BE211" i="7"/>
  <c r="T211" i="7"/>
  <c r="R211" i="7"/>
  <c r="P211" i="7"/>
  <c r="BI210" i="7"/>
  <c r="BH210" i="7"/>
  <c r="BG210" i="7"/>
  <c r="BE210" i="7"/>
  <c r="T210" i="7"/>
  <c r="R210" i="7"/>
  <c r="P210" i="7"/>
  <c r="BI209" i="7"/>
  <c r="BH209" i="7"/>
  <c r="BG209" i="7"/>
  <c r="BE209" i="7"/>
  <c r="T209" i="7"/>
  <c r="R209" i="7"/>
  <c r="P209" i="7"/>
  <c r="BI208" i="7"/>
  <c r="BH208" i="7"/>
  <c r="BG208" i="7"/>
  <c r="BE208" i="7"/>
  <c r="T208" i="7"/>
  <c r="R208" i="7"/>
  <c r="P208" i="7"/>
  <c r="BI207" i="7"/>
  <c r="BH207" i="7"/>
  <c r="BG207" i="7"/>
  <c r="BE207" i="7"/>
  <c r="T207" i="7"/>
  <c r="R207" i="7"/>
  <c r="P207" i="7"/>
  <c r="BI206" i="7"/>
  <c r="BH206" i="7"/>
  <c r="BG206" i="7"/>
  <c r="BE206" i="7"/>
  <c r="T206" i="7"/>
  <c r="R206" i="7"/>
  <c r="P206" i="7"/>
  <c r="BI205" i="7"/>
  <c r="BH205" i="7"/>
  <c r="BG205" i="7"/>
  <c r="BE205" i="7"/>
  <c r="T205" i="7"/>
  <c r="R205" i="7"/>
  <c r="P205" i="7"/>
  <c r="BI204" i="7"/>
  <c r="BH204" i="7"/>
  <c r="BG204" i="7"/>
  <c r="BE204" i="7"/>
  <c r="T204" i="7"/>
  <c r="R204" i="7"/>
  <c r="P204" i="7"/>
  <c r="BI203" i="7"/>
  <c r="BH203" i="7"/>
  <c r="BG203" i="7"/>
  <c r="BE203" i="7"/>
  <c r="T203" i="7"/>
  <c r="R203" i="7"/>
  <c r="P203" i="7"/>
  <c r="BI202" i="7"/>
  <c r="BH202" i="7"/>
  <c r="BG202" i="7"/>
  <c r="BE202" i="7"/>
  <c r="T202" i="7"/>
  <c r="R202" i="7"/>
  <c r="P202" i="7"/>
  <c r="BI201" i="7"/>
  <c r="BH201" i="7"/>
  <c r="BG201" i="7"/>
  <c r="BE201" i="7"/>
  <c r="T201" i="7"/>
  <c r="R201" i="7"/>
  <c r="P201" i="7"/>
  <c r="BI200" i="7"/>
  <c r="BH200" i="7"/>
  <c r="BG200" i="7"/>
  <c r="BE200" i="7"/>
  <c r="T200" i="7"/>
  <c r="R200" i="7"/>
  <c r="P200" i="7"/>
  <c r="BI199" i="7"/>
  <c r="BH199" i="7"/>
  <c r="BG199" i="7"/>
  <c r="BE199" i="7"/>
  <c r="T199" i="7"/>
  <c r="R199" i="7"/>
  <c r="P199" i="7"/>
  <c r="BI198" i="7"/>
  <c r="BH198" i="7"/>
  <c r="BG198" i="7"/>
  <c r="BE198" i="7"/>
  <c r="T198" i="7"/>
  <c r="R198" i="7"/>
  <c r="P198" i="7"/>
  <c r="BI197" i="7"/>
  <c r="BH197" i="7"/>
  <c r="BG197" i="7"/>
  <c r="BE197" i="7"/>
  <c r="T197" i="7"/>
  <c r="R197" i="7"/>
  <c r="P197" i="7"/>
  <c r="BI196" i="7"/>
  <c r="BH196" i="7"/>
  <c r="BG196" i="7"/>
  <c r="BE196" i="7"/>
  <c r="T196" i="7"/>
  <c r="R196" i="7"/>
  <c r="P196" i="7"/>
  <c r="BI195" i="7"/>
  <c r="BH195" i="7"/>
  <c r="BG195" i="7"/>
  <c r="BE195" i="7"/>
  <c r="T195" i="7"/>
  <c r="R195" i="7"/>
  <c r="P195" i="7"/>
  <c r="BI194" i="7"/>
  <c r="BH194" i="7"/>
  <c r="BG194" i="7"/>
  <c r="BE194" i="7"/>
  <c r="T194" i="7"/>
  <c r="R194" i="7"/>
  <c r="P194" i="7"/>
  <c r="BI193" i="7"/>
  <c r="BH193" i="7"/>
  <c r="BG193" i="7"/>
  <c r="BE193" i="7"/>
  <c r="T193" i="7"/>
  <c r="R193" i="7"/>
  <c r="P193" i="7"/>
  <c r="BI192" i="7"/>
  <c r="BH192" i="7"/>
  <c r="BG192" i="7"/>
  <c r="BE192" i="7"/>
  <c r="T192" i="7"/>
  <c r="R192" i="7"/>
  <c r="P192" i="7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8" i="7"/>
  <c r="BH188" i="7"/>
  <c r="BG188" i="7"/>
  <c r="BE188" i="7"/>
  <c r="T188" i="7"/>
  <c r="R188" i="7"/>
  <c r="P188" i="7"/>
  <c r="BI187" i="7"/>
  <c r="BH187" i="7"/>
  <c r="BG187" i="7"/>
  <c r="BE187" i="7"/>
  <c r="T187" i="7"/>
  <c r="R187" i="7"/>
  <c r="P187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6" i="7"/>
  <c r="BH176" i="7"/>
  <c r="BG176" i="7"/>
  <c r="BE176" i="7"/>
  <c r="T176" i="7"/>
  <c r="R176" i="7"/>
  <c r="P176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3" i="7"/>
  <c r="BH163" i="7"/>
  <c r="BG163" i="7"/>
  <c r="BE163" i="7"/>
  <c r="T163" i="7"/>
  <c r="R163" i="7"/>
  <c r="P163" i="7"/>
  <c r="BI162" i="7"/>
  <c r="BH162" i="7"/>
  <c r="BG162" i="7"/>
  <c r="BE162" i="7"/>
  <c r="T162" i="7"/>
  <c r="R162" i="7"/>
  <c r="P162" i="7"/>
  <c r="BI161" i="7"/>
  <c r="BH161" i="7"/>
  <c r="BG161" i="7"/>
  <c r="BE161" i="7"/>
  <c r="T161" i="7"/>
  <c r="R161" i="7"/>
  <c r="P161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4" i="7"/>
  <c r="BH134" i="7"/>
  <c r="BG134" i="7"/>
  <c r="BE134" i="7"/>
  <c r="T134" i="7"/>
  <c r="R134" i="7"/>
  <c r="P134" i="7"/>
  <c r="BI133" i="7"/>
  <c r="BH133" i="7"/>
  <c r="BG133" i="7"/>
  <c r="BE133" i="7"/>
  <c r="T133" i="7"/>
  <c r="R133" i="7"/>
  <c r="P133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1" i="7"/>
  <c r="F121" i="7"/>
  <c r="F119" i="7"/>
  <c r="E117" i="7"/>
  <c r="J93" i="7"/>
  <c r="F93" i="7"/>
  <c r="F91" i="7"/>
  <c r="E89" i="7"/>
  <c r="J26" i="7"/>
  <c r="E26" i="7"/>
  <c r="J94" i="7" s="1"/>
  <c r="J25" i="7"/>
  <c r="J20" i="7"/>
  <c r="E20" i="7"/>
  <c r="F122" i="7" s="1"/>
  <c r="J19" i="7"/>
  <c r="J14" i="7"/>
  <c r="J91" i="7" s="1"/>
  <c r="E7" i="7"/>
  <c r="E113" i="7"/>
  <c r="J39" i="6"/>
  <c r="J38" i="6"/>
  <c r="AY100" i="1" s="1"/>
  <c r="J37" i="6"/>
  <c r="AX100" i="1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T137" i="6"/>
  <c r="R138" i="6"/>
  <c r="R137" i="6" s="1"/>
  <c r="P138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F37" i="6" s="1"/>
  <c r="BE130" i="6"/>
  <c r="T130" i="6"/>
  <c r="R130" i="6"/>
  <c r="P130" i="6"/>
  <c r="BI129" i="6"/>
  <c r="BH129" i="6"/>
  <c r="BG129" i="6"/>
  <c r="BE129" i="6"/>
  <c r="T129" i="6"/>
  <c r="R129" i="6"/>
  <c r="P129" i="6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J120" i="6"/>
  <c r="F120" i="6"/>
  <c r="F118" i="6"/>
  <c r="E116" i="6"/>
  <c r="J93" i="6"/>
  <c r="F93" i="6"/>
  <c r="F91" i="6"/>
  <c r="E89" i="6"/>
  <c r="J26" i="6"/>
  <c r="E26" i="6"/>
  <c r="J94" i="6"/>
  <c r="J25" i="6"/>
  <c r="J20" i="6"/>
  <c r="E20" i="6"/>
  <c r="F121" i="6"/>
  <c r="J19" i="6"/>
  <c r="J14" i="6"/>
  <c r="J118" i="6"/>
  <c r="E7" i="6"/>
  <c r="E112" i="6" s="1"/>
  <c r="J39" i="5"/>
  <c r="J38" i="5"/>
  <c r="AY99" i="1"/>
  <c r="J37" i="5"/>
  <c r="AX99" i="1" s="1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BI125" i="5"/>
  <c r="BH125" i="5"/>
  <c r="BG125" i="5"/>
  <c r="BE125" i="5"/>
  <c r="T125" i="5"/>
  <c r="R125" i="5"/>
  <c r="P125" i="5"/>
  <c r="J118" i="5"/>
  <c r="F118" i="5"/>
  <c r="F116" i="5"/>
  <c r="E114" i="5"/>
  <c r="J93" i="5"/>
  <c r="F93" i="5"/>
  <c r="F91" i="5"/>
  <c r="E89" i="5"/>
  <c r="J26" i="5"/>
  <c r="E26" i="5"/>
  <c r="J119" i="5" s="1"/>
  <c r="J25" i="5"/>
  <c r="J20" i="5"/>
  <c r="E20" i="5"/>
  <c r="F94" i="5" s="1"/>
  <c r="J19" i="5"/>
  <c r="J14" i="5"/>
  <c r="J116" i="5"/>
  <c r="E7" i="5"/>
  <c r="E85" i="5" s="1"/>
  <c r="J147" i="4"/>
  <c r="J39" i="4"/>
  <c r="J38" i="4"/>
  <c r="AY98" i="1" s="1"/>
  <c r="J37" i="4"/>
  <c r="AX98" i="1"/>
  <c r="BI396" i="4"/>
  <c r="BH396" i="4"/>
  <c r="BG396" i="4"/>
  <c r="BE396" i="4"/>
  <c r="T396" i="4"/>
  <c r="R396" i="4"/>
  <c r="P396" i="4"/>
  <c r="BI395" i="4"/>
  <c r="BH395" i="4"/>
  <c r="BG395" i="4"/>
  <c r="BE395" i="4"/>
  <c r="T395" i="4"/>
  <c r="R395" i="4"/>
  <c r="P395" i="4"/>
  <c r="BI394" i="4"/>
  <c r="BH394" i="4"/>
  <c r="BG394" i="4"/>
  <c r="BE394" i="4"/>
  <c r="T394" i="4"/>
  <c r="R394" i="4"/>
  <c r="P394" i="4"/>
  <c r="BI393" i="4"/>
  <c r="BH393" i="4"/>
  <c r="BG393" i="4"/>
  <c r="BE393" i="4"/>
  <c r="T393" i="4"/>
  <c r="R393" i="4"/>
  <c r="P393" i="4"/>
  <c r="BI392" i="4"/>
  <c r="BH392" i="4"/>
  <c r="BG392" i="4"/>
  <c r="BE392" i="4"/>
  <c r="T392" i="4"/>
  <c r="R392" i="4"/>
  <c r="P392" i="4"/>
  <c r="BI391" i="4"/>
  <c r="BH391" i="4"/>
  <c r="BG391" i="4"/>
  <c r="BE391" i="4"/>
  <c r="T391" i="4"/>
  <c r="R391" i="4"/>
  <c r="P391" i="4"/>
  <c r="BI390" i="4"/>
  <c r="BH390" i="4"/>
  <c r="BG390" i="4"/>
  <c r="BE390" i="4"/>
  <c r="T390" i="4"/>
  <c r="R390" i="4"/>
  <c r="P390" i="4"/>
  <c r="BI389" i="4"/>
  <c r="BH389" i="4"/>
  <c r="BG389" i="4"/>
  <c r="BE389" i="4"/>
  <c r="T389" i="4"/>
  <c r="R389" i="4"/>
  <c r="P389" i="4"/>
  <c r="BI388" i="4"/>
  <c r="BH388" i="4"/>
  <c r="BG388" i="4"/>
  <c r="BE388" i="4"/>
  <c r="T388" i="4"/>
  <c r="R388" i="4"/>
  <c r="P388" i="4"/>
  <c r="BI387" i="4"/>
  <c r="BH387" i="4"/>
  <c r="BG387" i="4"/>
  <c r="BE387" i="4"/>
  <c r="T387" i="4"/>
  <c r="R387" i="4"/>
  <c r="P387" i="4"/>
  <c r="BI386" i="4"/>
  <c r="BH386" i="4"/>
  <c r="BG386" i="4"/>
  <c r="BE386" i="4"/>
  <c r="T386" i="4"/>
  <c r="R386" i="4"/>
  <c r="P386" i="4"/>
  <c r="BI385" i="4"/>
  <c r="BH385" i="4"/>
  <c r="BG385" i="4"/>
  <c r="BE385" i="4"/>
  <c r="T385" i="4"/>
  <c r="R385" i="4"/>
  <c r="P385" i="4"/>
  <c r="BI384" i="4"/>
  <c r="BH384" i="4"/>
  <c r="BG384" i="4"/>
  <c r="BE384" i="4"/>
  <c r="T384" i="4"/>
  <c r="R384" i="4"/>
  <c r="P384" i="4"/>
  <c r="BI383" i="4"/>
  <c r="BH383" i="4"/>
  <c r="BG383" i="4"/>
  <c r="BE383" i="4"/>
  <c r="T383" i="4"/>
  <c r="R383" i="4"/>
  <c r="P383" i="4"/>
  <c r="BI382" i="4"/>
  <c r="BH382" i="4"/>
  <c r="BG382" i="4"/>
  <c r="BE382" i="4"/>
  <c r="T382" i="4"/>
  <c r="R382" i="4"/>
  <c r="P382" i="4"/>
  <c r="BI381" i="4"/>
  <c r="BH381" i="4"/>
  <c r="BG381" i="4"/>
  <c r="BE381" i="4"/>
  <c r="T381" i="4"/>
  <c r="R381" i="4"/>
  <c r="P381" i="4"/>
  <c r="BI380" i="4"/>
  <c r="BH380" i="4"/>
  <c r="BG380" i="4"/>
  <c r="BE380" i="4"/>
  <c r="T380" i="4"/>
  <c r="R380" i="4"/>
  <c r="P380" i="4"/>
  <c r="BI379" i="4"/>
  <c r="BH379" i="4"/>
  <c r="BG379" i="4"/>
  <c r="BE379" i="4"/>
  <c r="T379" i="4"/>
  <c r="R379" i="4"/>
  <c r="P379" i="4"/>
  <c r="BI378" i="4"/>
  <c r="BH378" i="4"/>
  <c r="BG378" i="4"/>
  <c r="BE378" i="4"/>
  <c r="T378" i="4"/>
  <c r="R378" i="4"/>
  <c r="P378" i="4"/>
  <c r="BI377" i="4"/>
  <c r="BH377" i="4"/>
  <c r="BG377" i="4"/>
  <c r="BE377" i="4"/>
  <c r="T377" i="4"/>
  <c r="R377" i="4"/>
  <c r="P377" i="4"/>
  <c r="BI376" i="4"/>
  <c r="BH376" i="4"/>
  <c r="BG376" i="4"/>
  <c r="BE376" i="4"/>
  <c r="T376" i="4"/>
  <c r="R376" i="4"/>
  <c r="P376" i="4"/>
  <c r="BI375" i="4"/>
  <c r="BH375" i="4"/>
  <c r="BG375" i="4"/>
  <c r="BE375" i="4"/>
  <c r="T375" i="4"/>
  <c r="R375" i="4"/>
  <c r="P375" i="4"/>
  <c r="BI374" i="4"/>
  <c r="BH374" i="4"/>
  <c r="BG374" i="4"/>
  <c r="BE374" i="4"/>
  <c r="T374" i="4"/>
  <c r="R374" i="4"/>
  <c r="P374" i="4"/>
  <c r="BI373" i="4"/>
  <c r="BH373" i="4"/>
  <c r="BG373" i="4"/>
  <c r="BE373" i="4"/>
  <c r="T373" i="4"/>
  <c r="R373" i="4"/>
  <c r="P373" i="4"/>
  <c r="BI372" i="4"/>
  <c r="BH372" i="4"/>
  <c r="BG372" i="4"/>
  <c r="BE372" i="4"/>
  <c r="T372" i="4"/>
  <c r="R372" i="4"/>
  <c r="P372" i="4"/>
  <c r="BI371" i="4"/>
  <c r="BH371" i="4"/>
  <c r="BG371" i="4"/>
  <c r="BE371" i="4"/>
  <c r="T371" i="4"/>
  <c r="R371" i="4"/>
  <c r="P371" i="4"/>
  <c r="BI370" i="4"/>
  <c r="BH370" i="4"/>
  <c r="BG370" i="4"/>
  <c r="BE370" i="4"/>
  <c r="T370" i="4"/>
  <c r="R370" i="4"/>
  <c r="P370" i="4"/>
  <c r="BI369" i="4"/>
  <c r="BH369" i="4"/>
  <c r="BG369" i="4"/>
  <c r="BE369" i="4"/>
  <c r="T369" i="4"/>
  <c r="R369" i="4"/>
  <c r="P369" i="4"/>
  <c r="BI368" i="4"/>
  <c r="BH368" i="4"/>
  <c r="BG368" i="4"/>
  <c r="BE368" i="4"/>
  <c r="T368" i="4"/>
  <c r="R368" i="4"/>
  <c r="P368" i="4"/>
  <c r="BI367" i="4"/>
  <c r="BH367" i="4"/>
  <c r="BG367" i="4"/>
  <c r="BE367" i="4"/>
  <c r="T367" i="4"/>
  <c r="R367" i="4"/>
  <c r="P367" i="4"/>
  <c r="BI366" i="4"/>
  <c r="BH366" i="4"/>
  <c r="BG366" i="4"/>
  <c r="BE366" i="4"/>
  <c r="T366" i="4"/>
  <c r="R366" i="4"/>
  <c r="P366" i="4"/>
  <c r="BI365" i="4"/>
  <c r="BH365" i="4"/>
  <c r="BG365" i="4"/>
  <c r="BE365" i="4"/>
  <c r="T365" i="4"/>
  <c r="R365" i="4"/>
  <c r="P365" i="4"/>
  <c r="BI364" i="4"/>
  <c r="BH364" i="4"/>
  <c r="BG364" i="4"/>
  <c r="BE364" i="4"/>
  <c r="T364" i="4"/>
  <c r="R364" i="4"/>
  <c r="P364" i="4"/>
  <c r="BI363" i="4"/>
  <c r="BH363" i="4"/>
  <c r="BG363" i="4"/>
  <c r="BE363" i="4"/>
  <c r="T363" i="4"/>
  <c r="R363" i="4"/>
  <c r="P363" i="4"/>
  <c r="BI362" i="4"/>
  <c r="BH362" i="4"/>
  <c r="BG362" i="4"/>
  <c r="BE362" i="4"/>
  <c r="T362" i="4"/>
  <c r="R362" i="4"/>
  <c r="P362" i="4"/>
  <c r="BI361" i="4"/>
  <c r="BH361" i="4"/>
  <c r="BG361" i="4"/>
  <c r="BE361" i="4"/>
  <c r="T361" i="4"/>
  <c r="R361" i="4"/>
  <c r="P361" i="4"/>
  <c r="BI359" i="4"/>
  <c r="BH359" i="4"/>
  <c r="BG359" i="4"/>
  <c r="BE359" i="4"/>
  <c r="T359" i="4"/>
  <c r="R359" i="4"/>
  <c r="P359" i="4"/>
  <c r="BI358" i="4"/>
  <c r="BH358" i="4"/>
  <c r="BG358" i="4"/>
  <c r="BE358" i="4"/>
  <c r="T358" i="4"/>
  <c r="R358" i="4"/>
  <c r="P358" i="4"/>
  <c r="BI357" i="4"/>
  <c r="BH357" i="4"/>
  <c r="BG357" i="4"/>
  <c r="BE357" i="4"/>
  <c r="T357" i="4"/>
  <c r="R357" i="4"/>
  <c r="P357" i="4"/>
  <c r="BI356" i="4"/>
  <c r="BH356" i="4"/>
  <c r="BG356" i="4"/>
  <c r="BE356" i="4"/>
  <c r="T356" i="4"/>
  <c r="R356" i="4"/>
  <c r="P356" i="4"/>
  <c r="BI354" i="4"/>
  <c r="BH354" i="4"/>
  <c r="BG354" i="4"/>
  <c r="BE354" i="4"/>
  <c r="T354" i="4"/>
  <c r="R354" i="4"/>
  <c r="P354" i="4"/>
  <c r="BI353" i="4"/>
  <c r="BH353" i="4"/>
  <c r="BG353" i="4"/>
  <c r="BE353" i="4"/>
  <c r="T353" i="4"/>
  <c r="R353" i="4"/>
  <c r="P353" i="4"/>
  <c r="BI352" i="4"/>
  <c r="BH352" i="4"/>
  <c r="BG352" i="4"/>
  <c r="BE352" i="4"/>
  <c r="T352" i="4"/>
  <c r="R352" i="4"/>
  <c r="P352" i="4"/>
  <c r="BI351" i="4"/>
  <c r="BH351" i="4"/>
  <c r="BG351" i="4"/>
  <c r="BE351" i="4"/>
  <c r="T351" i="4"/>
  <c r="R351" i="4"/>
  <c r="P351" i="4"/>
  <c r="BI350" i="4"/>
  <c r="BH350" i="4"/>
  <c r="BG350" i="4"/>
  <c r="BE350" i="4"/>
  <c r="T350" i="4"/>
  <c r="R350" i="4"/>
  <c r="P350" i="4"/>
  <c r="BI349" i="4"/>
  <c r="BH349" i="4"/>
  <c r="BG349" i="4"/>
  <c r="BE349" i="4"/>
  <c r="T349" i="4"/>
  <c r="R349" i="4"/>
  <c r="P349" i="4"/>
  <c r="BI348" i="4"/>
  <c r="BH348" i="4"/>
  <c r="BG348" i="4"/>
  <c r="BE348" i="4"/>
  <c r="T348" i="4"/>
  <c r="R348" i="4"/>
  <c r="P348" i="4"/>
  <c r="BI347" i="4"/>
  <c r="BH347" i="4"/>
  <c r="BG347" i="4"/>
  <c r="BE347" i="4"/>
  <c r="T347" i="4"/>
  <c r="R347" i="4"/>
  <c r="P347" i="4"/>
  <c r="BI346" i="4"/>
  <c r="BH346" i="4"/>
  <c r="BG346" i="4"/>
  <c r="BE346" i="4"/>
  <c r="T346" i="4"/>
  <c r="R346" i="4"/>
  <c r="P346" i="4"/>
  <c r="BI345" i="4"/>
  <c r="BH345" i="4"/>
  <c r="BG345" i="4"/>
  <c r="BE345" i="4"/>
  <c r="T345" i="4"/>
  <c r="R345" i="4"/>
  <c r="P345" i="4"/>
  <c r="BI344" i="4"/>
  <c r="BH344" i="4"/>
  <c r="BG344" i="4"/>
  <c r="BE344" i="4"/>
  <c r="T344" i="4"/>
  <c r="R344" i="4"/>
  <c r="P344" i="4"/>
  <c r="BI343" i="4"/>
  <c r="BH343" i="4"/>
  <c r="BG343" i="4"/>
  <c r="BE343" i="4"/>
  <c r="T343" i="4"/>
  <c r="R343" i="4"/>
  <c r="P343" i="4"/>
  <c r="BI342" i="4"/>
  <c r="BH342" i="4"/>
  <c r="BG342" i="4"/>
  <c r="BE342" i="4"/>
  <c r="T342" i="4"/>
  <c r="R342" i="4"/>
  <c r="P342" i="4"/>
  <c r="BI341" i="4"/>
  <c r="BH341" i="4"/>
  <c r="BG341" i="4"/>
  <c r="BE341" i="4"/>
  <c r="T341" i="4"/>
  <c r="R341" i="4"/>
  <c r="P341" i="4"/>
  <c r="BI339" i="4"/>
  <c r="BH339" i="4"/>
  <c r="BG339" i="4"/>
  <c r="BE339" i="4"/>
  <c r="T339" i="4"/>
  <c r="R339" i="4"/>
  <c r="P339" i="4"/>
  <c r="BI338" i="4"/>
  <c r="BH338" i="4"/>
  <c r="BG338" i="4"/>
  <c r="BE338" i="4"/>
  <c r="T338" i="4"/>
  <c r="R338" i="4"/>
  <c r="P338" i="4"/>
  <c r="BI337" i="4"/>
  <c r="BH337" i="4"/>
  <c r="BG337" i="4"/>
  <c r="BE337" i="4"/>
  <c r="T337" i="4"/>
  <c r="R337" i="4"/>
  <c r="P337" i="4"/>
  <c r="BI336" i="4"/>
  <c r="BH336" i="4"/>
  <c r="BG336" i="4"/>
  <c r="BE336" i="4"/>
  <c r="T336" i="4"/>
  <c r="R336" i="4"/>
  <c r="P336" i="4"/>
  <c r="BI335" i="4"/>
  <c r="BH335" i="4"/>
  <c r="BG335" i="4"/>
  <c r="BE335" i="4"/>
  <c r="T335" i="4"/>
  <c r="R335" i="4"/>
  <c r="P335" i="4"/>
  <c r="BI334" i="4"/>
  <c r="BH334" i="4"/>
  <c r="BG334" i="4"/>
  <c r="BE334" i="4"/>
  <c r="T334" i="4"/>
  <c r="R334" i="4"/>
  <c r="P334" i="4"/>
  <c r="BI333" i="4"/>
  <c r="BH333" i="4"/>
  <c r="BG333" i="4"/>
  <c r="BE333" i="4"/>
  <c r="T333" i="4"/>
  <c r="R333" i="4"/>
  <c r="P333" i="4"/>
  <c r="BI332" i="4"/>
  <c r="BH332" i="4"/>
  <c r="BG332" i="4"/>
  <c r="BE332" i="4"/>
  <c r="T332" i="4"/>
  <c r="R332" i="4"/>
  <c r="P332" i="4"/>
  <c r="BI331" i="4"/>
  <c r="BH331" i="4"/>
  <c r="BG331" i="4"/>
  <c r="BE331" i="4"/>
  <c r="T331" i="4"/>
  <c r="R331" i="4"/>
  <c r="P331" i="4"/>
  <c r="BI330" i="4"/>
  <c r="BH330" i="4"/>
  <c r="BG330" i="4"/>
  <c r="BE330" i="4"/>
  <c r="T330" i="4"/>
  <c r="R330" i="4"/>
  <c r="P330" i="4"/>
  <c r="BI329" i="4"/>
  <c r="BH329" i="4"/>
  <c r="BG329" i="4"/>
  <c r="BE329" i="4"/>
  <c r="T329" i="4"/>
  <c r="R329" i="4"/>
  <c r="P329" i="4"/>
  <c r="BI328" i="4"/>
  <c r="BH328" i="4"/>
  <c r="BG328" i="4"/>
  <c r="BE328" i="4"/>
  <c r="T328" i="4"/>
  <c r="R328" i="4"/>
  <c r="P328" i="4"/>
  <c r="BI327" i="4"/>
  <c r="BH327" i="4"/>
  <c r="BG327" i="4"/>
  <c r="BE327" i="4"/>
  <c r="T327" i="4"/>
  <c r="R327" i="4"/>
  <c r="P327" i="4"/>
  <c r="BI326" i="4"/>
  <c r="BH326" i="4"/>
  <c r="BG326" i="4"/>
  <c r="BE326" i="4"/>
  <c r="T326" i="4"/>
  <c r="R326" i="4"/>
  <c r="P326" i="4"/>
  <c r="BI324" i="4"/>
  <c r="BH324" i="4"/>
  <c r="BG324" i="4"/>
  <c r="BE324" i="4"/>
  <c r="T324" i="4"/>
  <c r="R324" i="4"/>
  <c r="P324" i="4"/>
  <c r="BI323" i="4"/>
  <c r="BH323" i="4"/>
  <c r="BG323" i="4"/>
  <c r="BE323" i="4"/>
  <c r="T323" i="4"/>
  <c r="R323" i="4"/>
  <c r="P323" i="4"/>
  <c r="BI322" i="4"/>
  <c r="BH322" i="4"/>
  <c r="BG322" i="4"/>
  <c r="BE322" i="4"/>
  <c r="T322" i="4"/>
  <c r="R322" i="4"/>
  <c r="P322" i="4"/>
  <c r="BI321" i="4"/>
  <c r="BH321" i="4"/>
  <c r="BG321" i="4"/>
  <c r="BE321" i="4"/>
  <c r="T321" i="4"/>
  <c r="R321" i="4"/>
  <c r="P321" i="4"/>
  <c r="BI320" i="4"/>
  <c r="BH320" i="4"/>
  <c r="BG320" i="4"/>
  <c r="BE320" i="4"/>
  <c r="T320" i="4"/>
  <c r="R320" i="4"/>
  <c r="P320" i="4"/>
  <c r="BI319" i="4"/>
  <c r="BH319" i="4"/>
  <c r="BG319" i="4"/>
  <c r="BE319" i="4"/>
  <c r="T319" i="4"/>
  <c r="R319" i="4"/>
  <c r="P319" i="4"/>
  <c r="BI318" i="4"/>
  <c r="BH318" i="4"/>
  <c r="BG318" i="4"/>
  <c r="BE318" i="4"/>
  <c r="T318" i="4"/>
  <c r="R318" i="4"/>
  <c r="P318" i="4"/>
  <c r="BI317" i="4"/>
  <c r="BH317" i="4"/>
  <c r="BG317" i="4"/>
  <c r="BE317" i="4"/>
  <c r="T317" i="4"/>
  <c r="R317" i="4"/>
  <c r="P317" i="4"/>
  <c r="BI316" i="4"/>
  <c r="BH316" i="4"/>
  <c r="BG316" i="4"/>
  <c r="BE316" i="4"/>
  <c r="T316" i="4"/>
  <c r="R316" i="4"/>
  <c r="P316" i="4"/>
  <c r="BI315" i="4"/>
  <c r="BH315" i="4"/>
  <c r="BG315" i="4"/>
  <c r="BE315" i="4"/>
  <c r="T315" i="4"/>
  <c r="R315" i="4"/>
  <c r="P315" i="4"/>
  <c r="BI314" i="4"/>
  <c r="BH314" i="4"/>
  <c r="BG314" i="4"/>
  <c r="BE314" i="4"/>
  <c r="T314" i="4"/>
  <c r="R314" i="4"/>
  <c r="P314" i="4"/>
  <c r="BI313" i="4"/>
  <c r="BH313" i="4"/>
  <c r="BG313" i="4"/>
  <c r="BE313" i="4"/>
  <c r="T313" i="4"/>
  <c r="R313" i="4"/>
  <c r="P313" i="4"/>
  <c r="BI312" i="4"/>
  <c r="BH312" i="4"/>
  <c r="BG312" i="4"/>
  <c r="BE312" i="4"/>
  <c r="T312" i="4"/>
  <c r="R312" i="4"/>
  <c r="P312" i="4"/>
  <c r="BI311" i="4"/>
  <c r="BH311" i="4"/>
  <c r="BG311" i="4"/>
  <c r="BE311" i="4"/>
  <c r="T311" i="4"/>
  <c r="R311" i="4"/>
  <c r="P311" i="4"/>
  <c r="BI310" i="4"/>
  <c r="BH310" i="4"/>
  <c r="BG310" i="4"/>
  <c r="BE310" i="4"/>
  <c r="T310" i="4"/>
  <c r="R310" i="4"/>
  <c r="P310" i="4"/>
  <c r="BI309" i="4"/>
  <c r="BH309" i="4"/>
  <c r="BG309" i="4"/>
  <c r="BE309" i="4"/>
  <c r="T309" i="4"/>
  <c r="R309" i="4"/>
  <c r="P309" i="4"/>
  <c r="BI308" i="4"/>
  <c r="BH308" i="4"/>
  <c r="BG308" i="4"/>
  <c r="BE308" i="4"/>
  <c r="T308" i="4"/>
  <c r="R308" i="4"/>
  <c r="P308" i="4"/>
  <c r="BI307" i="4"/>
  <c r="BH307" i="4"/>
  <c r="BG307" i="4"/>
  <c r="BE307" i="4"/>
  <c r="T307" i="4"/>
  <c r="R307" i="4"/>
  <c r="P307" i="4"/>
  <c r="BI306" i="4"/>
  <c r="BH306" i="4"/>
  <c r="BG306" i="4"/>
  <c r="BE306" i="4"/>
  <c r="T306" i="4"/>
  <c r="R306" i="4"/>
  <c r="P306" i="4"/>
  <c r="BI305" i="4"/>
  <c r="BH305" i="4"/>
  <c r="BG305" i="4"/>
  <c r="BE305" i="4"/>
  <c r="T305" i="4"/>
  <c r="R305" i="4"/>
  <c r="P305" i="4"/>
  <c r="BI304" i="4"/>
  <c r="BH304" i="4"/>
  <c r="BG304" i="4"/>
  <c r="BE304" i="4"/>
  <c r="T304" i="4"/>
  <c r="R304" i="4"/>
  <c r="P304" i="4"/>
  <c r="BI303" i="4"/>
  <c r="BH303" i="4"/>
  <c r="BG303" i="4"/>
  <c r="BE303" i="4"/>
  <c r="T303" i="4"/>
  <c r="R303" i="4"/>
  <c r="P303" i="4"/>
  <c r="BI302" i="4"/>
  <c r="BH302" i="4"/>
  <c r="BG302" i="4"/>
  <c r="BE302" i="4"/>
  <c r="T302" i="4"/>
  <c r="R302" i="4"/>
  <c r="P302" i="4"/>
  <c r="BI301" i="4"/>
  <c r="BH301" i="4"/>
  <c r="BG301" i="4"/>
  <c r="BE301" i="4"/>
  <c r="T301" i="4"/>
  <c r="R301" i="4"/>
  <c r="P301" i="4"/>
  <c r="BI300" i="4"/>
  <c r="BH300" i="4"/>
  <c r="BG300" i="4"/>
  <c r="BE300" i="4"/>
  <c r="T300" i="4"/>
  <c r="R300" i="4"/>
  <c r="P300" i="4"/>
  <c r="BI299" i="4"/>
  <c r="BH299" i="4"/>
  <c r="BG299" i="4"/>
  <c r="BE299" i="4"/>
  <c r="T299" i="4"/>
  <c r="R299" i="4"/>
  <c r="P299" i="4"/>
  <c r="BI298" i="4"/>
  <c r="BH298" i="4"/>
  <c r="BG298" i="4"/>
  <c r="BE298" i="4"/>
  <c r="T298" i="4"/>
  <c r="R298" i="4"/>
  <c r="P298" i="4"/>
  <c r="BI297" i="4"/>
  <c r="BH297" i="4"/>
  <c r="BG297" i="4"/>
  <c r="BE297" i="4"/>
  <c r="T297" i="4"/>
  <c r="R297" i="4"/>
  <c r="P297" i="4"/>
  <c r="BI296" i="4"/>
  <c r="BH296" i="4"/>
  <c r="BG296" i="4"/>
  <c r="BE296" i="4"/>
  <c r="T296" i="4"/>
  <c r="R296" i="4"/>
  <c r="P296" i="4"/>
  <c r="BI295" i="4"/>
  <c r="BH295" i="4"/>
  <c r="BG295" i="4"/>
  <c r="BE295" i="4"/>
  <c r="T295" i="4"/>
  <c r="R295" i="4"/>
  <c r="P295" i="4"/>
  <c r="BI294" i="4"/>
  <c r="BH294" i="4"/>
  <c r="BG294" i="4"/>
  <c r="BE294" i="4"/>
  <c r="T294" i="4"/>
  <c r="R294" i="4"/>
  <c r="P294" i="4"/>
  <c r="BI293" i="4"/>
  <c r="BH293" i="4"/>
  <c r="BG293" i="4"/>
  <c r="BE293" i="4"/>
  <c r="T293" i="4"/>
  <c r="R293" i="4"/>
  <c r="P293" i="4"/>
  <c r="BI292" i="4"/>
  <c r="BH292" i="4"/>
  <c r="BG292" i="4"/>
  <c r="BE292" i="4"/>
  <c r="T292" i="4"/>
  <c r="R292" i="4"/>
  <c r="P292" i="4"/>
  <c r="BI291" i="4"/>
  <c r="BH291" i="4"/>
  <c r="BG291" i="4"/>
  <c r="BE291" i="4"/>
  <c r="T291" i="4"/>
  <c r="R291" i="4"/>
  <c r="P291" i="4"/>
  <c r="BI290" i="4"/>
  <c r="BH290" i="4"/>
  <c r="BG290" i="4"/>
  <c r="BE290" i="4"/>
  <c r="T290" i="4"/>
  <c r="R290" i="4"/>
  <c r="P290" i="4"/>
  <c r="BI289" i="4"/>
  <c r="BH289" i="4"/>
  <c r="BG289" i="4"/>
  <c r="BE289" i="4"/>
  <c r="T289" i="4"/>
  <c r="R289" i="4"/>
  <c r="P289" i="4"/>
  <c r="BI288" i="4"/>
  <c r="BH288" i="4"/>
  <c r="BG288" i="4"/>
  <c r="BE288" i="4"/>
  <c r="T288" i="4"/>
  <c r="R288" i="4"/>
  <c r="P288" i="4"/>
  <c r="BI287" i="4"/>
  <c r="BH287" i="4"/>
  <c r="BG287" i="4"/>
  <c r="BE287" i="4"/>
  <c r="T287" i="4"/>
  <c r="R287" i="4"/>
  <c r="P287" i="4"/>
  <c r="BI286" i="4"/>
  <c r="BH286" i="4"/>
  <c r="BG286" i="4"/>
  <c r="BE286" i="4"/>
  <c r="T286" i="4"/>
  <c r="R286" i="4"/>
  <c r="P286" i="4"/>
  <c r="BI285" i="4"/>
  <c r="BH285" i="4"/>
  <c r="BG285" i="4"/>
  <c r="BE285" i="4"/>
  <c r="T285" i="4"/>
  <c r="R285" i="4"/>
  <c r="P285" i="4"/>
  <c r="BI284" i="4"/>
  <c r="BH284" i="4"/>
  <c r="BG284" i="4"/>
  <c r="BE284" i="4"/>
  <c r="T284" i="4"/>
  <c r="R284" i="4"/>
  <c r="P284" i="4"/>
  <c r="BI283" i="4"/>
  <c r="BH283" i="4"/>
  <c r="BG283" i="4"/>
  <c r="BE283" i="4"/>
  <c r="T283" i="4"/>
  <c r="R283" i="4"/>
  <c r="P283" i="4"/>
  <c r="BI282" i="4"/>
  <c r="BH282" i="4"/>
  <c r="BG282" i="4"/>
  <c r="BE282" i="4"/>
  <c r="T282" i="4"/>
  <c r="R282" i="4"/>
  <c r="P282" i="4"/>
  <c r="BI281" i="4"/>
  <c r="BH281" i="4"/>
  <c r="BG281" i="4"/>
  <c r="BE281" i="4"/>
  <c r="T281" i="4"/>
  <c r="R281" i="4"/>
  <c r="P281" i="4"/>
  <c r="BI280" i="4"/>
  <c r="BH280" i="4"/>
  <c r="BG280" i="4"/>
  <c r="BE280" i="4"/>
  <c r="T280" i="4"/>
  <c r="R280" i="4"/>
  <c r="P280" i="4"/>
  <c r="BI279" i="4"/>
  <c r="BH279" i="4"/>
  <c r="BG279" i="4"/>
  <c r="BE279" i="4"/>
  <c r="T279" i="4"/>
  <c r="R279" i="4"/>
  <c r="P279" i="4"/>
  <c r="BI278" i="4"/>
  <c r="BH278" i="4"/>
  <c r="BG278" i="4"/>
  <c r="BE278" i="4"/>
  <c r="T278" i="4"/>
  <c r="R278" i="4"/>
  <c r="P278" i="4"/>
  <c r="BI277" i="4"/>
  <c r="BH277" i="4"/>
  <c r="BG277" i="4"/>
  <c r="BE277" i="4"/>
  <c r="T277" i="4"/>
  <c r="R277" i="4"/>
  <c r="P277" i="4"/>
  <c r="BI276" i="4"/>
  <c r="BH276" i="4"/>
  <c r="BG276" i="4"/>
  <c r="BE276" i="4"/>
  <c r="T276" i="4"/>
  <c r="R276" i="4"/>
  <c r="P276" i="4"/>
  <c r="BI275" i="4"/>
  <c r="BH275" i="4"/>
  <c r="BG275" i="4"/>
  <c r="BE275" i="4"/>
  <c r="T275" i="4"/>
  <c r="R275" i="4"/>
  <c r="P275" i="4"/>
  <c r="BI274" i="4"/>
  <c r="BH274" i="4"/>
  <c r="BG274" i="4"/>
  <c r="BE274" i="4"/>
  <c r="T274" i="4"/>
  <c r="R274" i="4"/>
  <c r="P274" i="4"/>
  <c r="BI273" i="4"/>
  <c r="BH273" i="4"/>
  <c r="BG273" i="4"/>
  <c r="BE273" i="4"/>
  <c r="T273" i="4"/>
  <c r="R273" i="4"/>
  <c r="P273" i="4"/>
  <c r="BI272" i="4"/>
  <c r="BH272" i="4"/>
  <c r="BG272" i="4"/>
  <c r="BE272" i="4"/>
  <c r="T272" i="4"/>
  <c r="R272" i="4"/>
  <c r="P272" i="4"/>
  <c r="BI271" i="4"/>
  <c r="BH271" i="4"/>
  <c r="BG271" i="4"/>
  <c r="BE271" i="4"/>
  <c r="T271" i="4"/>
  <c r="R271" i="4"/>
  <c r="P271" i="4"/>
  <c r="BI270" i="4"/>
  <c r="BH270" i="4"/>
  <c r="BG270" i="4"/>
  <c r="BE270" i="4"/>
  <c r="T270" i="4"/>
  <c r="R270" i="4"/>
  <c r="P270" i="4"/>
  <c r="BI269" i="4"/>
  <c r="BH269" i="4"/>
  <c r="BG269" i="4"/>
  <c r="BE269" i="4"/>
  <c r="T269" i="4"/>
  <c r="R269" i="4"/>
  <c r="P269" i="4"/>
  <c r="BI268" i="4"/>
  <c r="BH268" i="4"/>
  <c r="BG268" i="4"/>
  <c r="BE268" i="4"/>
  <c r="T268" i="4"/>
  <c r="R268" i="4"/>
  <c r="P268" i="4"/>
  <c r="BI267" i="4"/>
  <c r="BH267" i="4"/>
  <c r="BG267" i="4"/>
  <c r="BE267" i="4"/>
  <c r="T267" i="4"/>
  <c r="R267" i="4"/>
  <c r="P267" i="4"/>
  <c r="BI266" i="4"/>
  <c r="BH266" i="4"/>
  <c r="BG266" i="4"/>
  <c r="BE266" i="4"/>
  <c r="T266" i="4"/>
  <c r="R266" i="4"/>
  <c r="P266" i="4"/>
  <c r="BI265" i="4"/>
  <c r="BH265" i="4"/>
  <c r="BG265" i="4"/>
  <c r="BE265" i="4"/>
  <c r="T265" i="4"/>
  <c r="R265" i="4"/>
  <c r="P265" i="4"/>
  <c r="BI264" i="4"/>
  <c r="BH264" i="4"/>
  <c r="BG264" i="4"/>
  <c r="BE264" i="4"/>
  <c r="T264" i="4"/>
  <c r="R264" i="4"/>
  <c r="P264" i="4"/>
  <c r="BI263" i="4"/>
  <c r="BH263" i="4"/>
  <c r="BG263" i="4"/>
  <c r="BE263" i="4"/>
  <c r="T263" i="4"/>
  <c r="R263" i="4"/>
  <c r="P263" i="4"/>
  <c r="BI262" i="4"/>
  <c r="BH262" i="4"/>
  <c r="BG262" i="4"/>
  <c r="BE262" i="4"/>
  <c r="T262" i="4"/>
  <c r="R262" i="4"/>
  <c r="P262" i="4"/>
  <c r="BI261" i="4"/>
  <c r="BH261" i="4"/>
  <c r="BG261" i="4"/>
  <c r="BE261" i="4"/>
  <c r="T261" i="4"/>
  <c r="R261" i="4"/>
  <c r="P261" i="4"/>
  <c r="BI260" i="4"/>
  <c r="BH260" i="4"/>
  <c r="BG260" i="4"/>
  <c r="BE260" i="4"/>
  <c r="T260" i="4"/>
  <c r="R260" i="4"/>
  <c r="P260" i="4"/>
  <c r="BI259" i="4"/>
  <c r="BH259" i="4"/>
  <c r="BG259" i="4"/>
  <c r="BE259" i="4"/>
  <c r="T259" i="4"/>
  <c r="R259" i="4"/>
  <c r="P259" i="4"/>
  <c r="BI258" i="4"/>
  <c r="BH258" i="4"/>
  <c r="BG258" i="4"/>
  <c r="BE258" i="4"/>
  <c r="T258" i="4"/>
  <c r="R258" i="4"/>
  <c r="P258" i="4"/>
  <c r="BI257" i="4"/>
  <c r="BH257" i="4"/>
  <c r="BG257" i="4"/>
  <c r="BE257" i="4"/>
  <c r="T257" i="4"/>
  <c r="R257" i="4"/>
  <c r="P257" i="4"/>
  <c r="BI256" i="4"/>
  <c r="BH256" i="4"/>
  <c r="BG256" i="4"/>
  <c r="BE256" i="4"/>
  <c r="T256" i="4"/>
  <c r="R256" i="4"/>
  <c r="P256" i="4"/>
  <c r="BI255" i="4"/>
  <c r="BH255" i="4"/>
  <c r="BG255" i="4"/>
  <c r="BE255" i="4"/>
  <c r="T255" i="4"/>
  <c r="R255" i="4"/>
  <c r="P255" i="4"/>
  <c r="BI253" i="4"/>
  <c r="BH253" i="4"/>
  <c r="BG253" i="4"/>
  <c r="BE253" i="4"/>
  <c r="T253" i="4"/>
  <c r="R253" i="4"/>
  <c r="P253" i="4"/>
  <c r="BI252" i="4"/>
  <c r="BH252" i="4"/>
  <c r="BG252" i="4"/>
  <c r="BE252" i="4"/>
  <c r="T252" i="4"/>
  <c r="R252" i="4"/>
  <c r="P252" i="4"/>
  <c r="BI251" i="4"/>
  <c r="BH251" i="4"/>
  <c r="BG251" i="4"/>
  <c r="BE251" i="4"/>
  <c r="T251" i="4"/>
  <c r="R251" i="4"/>
  <c r="P251" i="4"/>
  <c r="BI250" i="4"/>
  <c r="BH250" i="4"/>
  <c r="BG250" i="4"/>
  <c r="BE250" i="4"/>
  <c r="T250" i="4"/>
  <c r="R250" i="4"/>
  <c r="P250" i="4"/>
  <c r="BI249" i="4"/>
  <c r="BH249" i="4"/>
  <c r="BG249" i="4"/>
  <c r="BE249" i="4"/>
  <c r="T249" i="4"/>
  <c r="R249" i="4"/>
  <c r="P249" i="4"/>
  <c r="BI248" i="4"/>
  <c r="BH248" i="4"/>
  <c r="BG248" i="4"/>
  <c r="BE248" i="4"/>
  <c r="T248" i="4"/>
  <c r="R248" i="4"/>
  <c r="P248" i="4"/>
  <c r="BI247" i="4"/>
  <c r="BH247" i="4"/>
  <c r="BG247" i="4"/>
  <c r="BE247" i="4"/>
  <c r="T247" i="4"/>
  <c r="R247" i="4"/>
  <c r="P247" i="4"/>
  <c r="BI246" i="4"/>
  <c r="BH246" i="4"/>
  <c r="BG246" i="4"/>
  <c r="BE246" i="4"/>
  <c r="T246" i="4"/>
  <c r="R246" i="4"/>
  <c r="P246" i="4"/>
  <c r="BI245" i="4"/>
  <c r="BH245" i="4"/>
  <c r="BG245" i="4"/>
  <c r="BE245" i="4"/>
  <c r="T245" i="4"/>
  <c r="R245" i="4"/>
  <c r="P245" i="4"/>
  <c r="BI244" i="4"/>
  <c r="BH244" i="4"/>
  <c r="BG244" i="4"/>
  <c r="BE244" i="4"/>
  <c r="T244" i="4"/>
  <c r="R244" i="4"/>
  <c r="P244" i="4"/>
  <c r="BI243" i="4"/>
  <c r="BH243" i="4"/>
  <c r="BG243" i="4"/>
  <c r="BE243" i="4"/>
  <c r="T243" i="4"/>
  <c r="R243" i="4"/>
  <c r="P243" i="4"/>
  <c r="BI242" i="4"/>
  <c r="BH242" i="4"/>
  <c r="BG242" i="4"/>
  <c r="BE242" i="4"/>
  <c r="T242" i="4"/>
  <c r="R242" i="4"/>
  <c r="P242" i="4"/>
  <c r="BI241" i="4"/>
  <c r="BH241" i="4"/>
  <c r="BG241" i="4"/>
  <c r="BE241" i="4"/>
  <c r="T241" i="4"/>
  <c r="R241" i="4"/>
  <c r="P241" i="4"/>
  <c r="BI240" i="4"/>
  <c r="BH240" i="4"/>
  <c r="BG240" i="4"/>
  <c r="BE240" i="4"/>
  <c r="T240" i="4"/>
  <c r="R240" i="4"/>
  <c r="P240" i="4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6" i="4"/>
  <c r="BH236" i="4"/>
  <c r="BG236" i="4"/>
  <c r="BE236" i="4"/>
  <c r="T236" i="4"/>
  <c r="R236" i="4"/>
  <c r="P236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8" i="4"/>
  <c r="BH228" i="4"/>
  <c r="BG228" i="4"/>
  <c r="BE228" i="4"/>
  <c r="T228" i="4"/>
  <c r="R228" i="4"/>
  <c r="P228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4" i="4"/>
  <c r="BH214" i="4"/>
  <c r="BG214" i="4"/>
  <c r="BE214" i="4"/>
  <c r="T214" i="4"/>
  <c r="R214" i="4"/>
  <c r="P214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J101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6" i="4"/>
  <c r="F126" i="4"/>
  <c r="F124" i="4"/>
  <c r="E122" i="4"/>
  <c r="J93" i="4"/>
  <c r="F93" i="4"/>
  <c r="F91" i="4"/>
  <c r="E89" i="4"/>
  <c r="J26" i="4"/>
  <c r="E26" i="4"/>
  <c r="J127" i="4"/>
  <c r="J25" i="4"/>
  <c r="J20" i="4"/>
  <c r="E20" i="4"/>
  <c r="F127" i="4"/>
  <c r="J19" i="4"/>
  <c r="J14" i="4"/>
  <c r="J91" i="4"/>
  <c r="E7" i="4"/>
  <c r="E118" i="4" s="1"/>
  <c r="J39" i="3"/>
  <c r="J38" i="3"/>
  <c r="AY97" i="1"/>
  <c r="J37" i="3"/>
  <c r="AX97" i="1" s="1"/>
  <c r="BI303" i="3"/>
  <c r="BH303" i="3"/>
  <c r="BG303" i="3"/>
  <c r="BE303" i="3"/>
  <c r="T303" i="3"/>
  <c r="R303" i="3"/>
  <c r="P303" i="3"/>
  <c r="BI302" i="3"/>
  <c r="BH302" i="3"/>
  <c r="BG302" i="3"/>
  <c r="BE302" i="3"/>
  <c r="T302" i="3"/>
  <c r="R302" i="3"/>
  <c r="P302" i="3"/>
  <c r="BI301" i="3"/>
  <c r="BH301" i="3"/>
  <c r="BG301" i="3"/>
  <c r="BE301" i="3"/>
  <c r="T301" i="3"/>
  <c r="R301" i="3"/>
  <c r="P301" i="3"/>
  <c r="BI299" i="3"/>
  <c r="BH299" i="3"/>
  <c r="BG299" i="3"/>
  <c r="BE299" i="3"/>
  <c r="T299" i="3"/>
  <c r="R299" i="3"/>
  <c r="P299" i="3"/>
  <c r="BI298" i="3"/>
  <c r="BH298" i="3"/>
  <c r="BG298" i="3"/>
  <c r="BE298" i="3"/>
  <c r="T298" i="3"/>
  <c r="R298" i="3"/>
  <c r="P298" i="3"/>
  <c r="BI297" i="3"/>
  <c r="BH297" i="3"/>
  <c r="BG297" i="3"/>
  <c r="BE297" i="3"/>
  <c r="T297" i="3"/>
  <c r="R297" i="3"/>
  <c r="P297" i="3"/>
  <c r="BI296" i="3"/>
  <c r="BH296" i="3"/>
  <c r="BG296" i="3"/>
  <c r="BE296" i="3"/>
  <c r="T296" i="3"/>
  <c r="R296" i="3"/>
  <c r="P296" i="3"/>
  <c r="BI295" i="3"/>
  <c r="BH295" i="3"/>
  <c r="BG295" i="3"/>
  <c r="BE295" i="3"/>
  <c r="T295" i="3"/>
  <c r="R295" i="3"/>
  <c r="P295" i="3"/>
  <c r="BI294" i="3"/>
  <c r="BH294" i="3"/>
  <c r="BG294" i="3"/>
  <c r="BE294" i="3"/>
  <c r="T294" i="3"/>
  <c r="R294" i="3"/>
  <c r="P294" i="3"/>
  <c r="BI293" i="3"/>
  <c r="BH293" i="3"/>
  <c r="BG293" i="3"/>
  <c r="BE293" i="3"/>
  <c r="T293" i="3"/>
  <c r="R293" i="3"/>
  <c r="P293" i="3"/>
  <c r="BI292" i="3"/>
  <c r="BH292" i="3"/>
  <c r="BG292" i="3"/>
  <c r="BE292" i="3"/>
  <c r="T292" i="3"/>
  <c r="R292" i="3"/>
  <c r="P292" i="3"/>
  <c r="BI291" i="3"/>
  <c r="BH291" i="3"/>
  <c r="BG291" i="3"/>
  <c r="BE291" i="3"/>
  <c r="T291" i="3"/>
  <c r="R291" i="3"/>
  <c r="P291" i="3"/>
  <c r="BI289" i="3"/>
  <c r="BH289" i="3"/>
  <c r="BG289" i="3"/>
  <c r="BE289" i="3"/>
  <c r="T289" i="3"/>
  <c r="R289" i="3"/>
  <c r="P289" i="3"/>
  <c r="BI288" i="3"/>
  <c r="BH288" i="3"/>
  <c r="BG288" i="3"/>
  <c r="BE288" i="3"/>
  <c r="T288" i="3"/>
  <c r="R288" i="3"/>
  <c r="P288" i="3"/>
  <c r="BI287" i="3"/>
  <c r="BH287" i="3"/>
  <c r="BG287" i="3"/>
  <c r="BE287" i="3"/>
  <c r="T287" i="3"/>
  <c r="R287" i="3"/>
  <c r="P287" i="3"/>
  <c r="BI286" i="3"/>
  <c r="BH286" i="3"/>
  <c r="BG286" i="3"/>
  <c r="BE286" i="3"/>
  <c r="T286" i="3"/>
  <c r="R286" i="3"/>
  <c r="P286" i="3"/>
  <c r="BI285" i="3"/>
  <c r="BH285" i="3"/>
  <c r="BG285" i="3"/>
  <c r="BE285" i="3"/>
  <c r="T285" i="3"/>
  <c r="R285" i="3"/>
  <c r="P285" i="3"/>
  <c r="BI284" i="3"/>
  <c r="BH284" i="3"/>
  <c r="BG284" i="3"/>
  <c r="BE284" i="3"/>
  <c r="T284" i="3"/>
  <c r="R284" i="3"/>
  <c r="P284" i="3"/>
  <c r="BI283" i="3"/>
  <c r="BH283" i="3"/>
  <c r="BG283" i="3"/>
  <c r="BE283" i="3"/>
  <c r="T283" i="3"/>
  <c r="R283" i="3"/>
  <c r="P283" i="3"/>
  <c r="BI282" i="3"/>
  <c r="BH282" i="3"/>
  <c r="BG282" i="3"/>
  <c r="BE282" i="3"/>
  <c r="T282" i="3"/>
  <c r="R282" i="3"/>
  <c r="P282" i="3"/>
  <c r="BI281" i="3"/>
  <c r="BH281" i="3"/>
  <c r="BG281" i="3"/>
  <c r="BE281" i="3"/>
  <c r="T281" i="3"/>
  <c r="R281" i="3"/>
  <c r="P281" i="3"/>
  <c r="BI280" i="3"/>
  <c r="BH280" i="3"/>
  <c r="BG280" i="3"/>
  <c r="BE280" i="3"/>
  <c r="T280" i="3"/>
  <c r="R280" i="3"/>
  <c r="P280" i="3"/>
  <c r="BI279" i="3"/>
  <c r="BH279" i="3"/>
  <c r="BG279" i="3"/>
  <c r="BE279" i="3"/>
  <c r="T279" i="3"/>
  <c r="R279" i="3"/>
  <c r="P279" i="3"/>
  <c r="BI278" i="3"/>
  <c r="BH278" i="3"/>
  <c r="BG278" i="3"/>
  <c r="BE278" i="3"/>
  <c r="T278" i="3"/>
  <c r="R278" i="3"/>
  <c r="P278" i="3"/>
  <c r="BI277" i="3"/>
  <c r="BH277" i="3"/>
  <c r="BG277" i="3"/>
  <c r="BE277" i="3"/>
  <c r="T277" i="3"/>
  <c r="R277" i="3"/>
  <c r="P277" i="3"/>
  <c r="BI276" i="3"/>
  <c r="BH276" i="3"/>
  <c r="BG276" i="3"/>
  <c r="BE276" i="3"/>
  <c r="T276" i="3"/>
  <c r="R276" i="3"/>
  <c r="P276" i="3"/>
  <c r="BI275" i="3"/>
  <c r="BH275" i="3"/>
  <c r="BG275" i="3"/>
  <c r="BE275" i="3"/>
  <c r="T275" i="3"/>
  <c r="R275" i="3"/>
  <c r="P275" i="3"/>
  <c r="BI274" i="3"/>
  <c r="BH274" i="3"/>
  <c r="BG274" i="3"/>
  <c r="BE274" i="3"/>
  <c r="T274" i="3"/>
  <c r="R274" i="3"/>
  <c r="P274" i="3"/>
  <c r="BI273" i="3"/>
  <c r="BH273" i="3"/>
  <c r="BG273" i="3"/>
  <c r="BE273" i="3"/>
  <c r="T273" i="3"/>
  <c r="R273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8" i="3"/>
  <c r="BH268" i="3"/>
  <c r="BG268" i="3"/>
  <c r="BE268" i="3"/>
  <c r="T268" i="3"/>
  <c r="R268" i="3"/>
  <c r="P268" i="3"/>
  <c r="BI267" i="3"/>
  <c r="BH267" i="3"/>
  <c r="BG267" i="3"/>
  <c r="BE267" i="3"/>
  <c r="T267" i="3"/>
  <c r="R267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8" i="3"/>
  <c r="BH248" i="3"/>
  <c r="BG248" i="3"/>
  <c r="BE248" i="3"/>
  <c r="T248" i="3"/>
  <c r="R248" i="3"/>
  <c r="P248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8" i="3"/>
  <c r="BH238" i="3"/>
  <c r="BG238" i="3"/>
  <c r="BE238" i="3"/>
  <c r="T238" i="3"/>
  <c r="R238" i="3"/>
  <c r="P238" i="3"/>
  <c r="BI237" i="3"/>
  <c r="BH237" i="3"/>
  <c r="BG237" i="3"/>
  <c r="BE237" i="3"/>
  <c r="T237" i="3"/>
  <c r="R237" i="3"/>
  <c r="P237" i="3"/>
  <c r="BI236" i="3"/>
  <c r="BH236" i="3"/>
  <c r="BG236" i="3"/>
  <c r="BE236" i="3"/>
  <c r="T236" i="3"/>
  <c r="R236" i="3"/>
  <c r="P236" i="3"/>
  <c r="BI235" i="3"/>
  <c r="BH235" i="3"/>
  <c r="BG235" i="3"/>
  <c r="BE235" i="3"/>
  <c r="T235" i="3"/>
  <c r="R235" i="3"/>
  <c r="P235" i="3"/>
  <c r="BI234" i="3"/>
  <c r="BH234" i="3"/>
  <c r="BG234" i="3"/>
  <c r="BE234" i="3"/>
  <c r="T234" i="3"/>
  <c r="R234" i="3"/>
  <c r="P234" i="3"/>
  <c r="BI233" i="3"/>
  <c r="BH233" i="3"/>
  <c r="BG233" i="3"/>
  <c r="BE233" i="3"/>
  <c r="T233" i="3"/>
  <c r="R233" i="3"/>
  <c r="P233" i="3"/>
  <c r="BI232" i="3"/>
  <c r="BH232" i="3"/>
  <c r="BG232" i="3"/>
  <c r="BE232" i="3"/>
  <c r="T232" i="3"/>
  <c r="R232" i="3"/>
  <c r="P232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8" i="3"/>
  <c r="BH218" i="3"/>
  <c r="BG218" i="3"/>
  <c r="BE218" i="3"/>
  <c r="T218" i="3"/>
  <c r="R218" i="3"/>
  <c r="P218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4" i="3"/>
  <c r="BH204" i="3"/>
  <c r="BG204" i="3"/>
  <c r="BE204" i="3"/>
  <c r="T204" i="3"/>
  <c r="R204" i="3"/>
  <c r="P204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T159" i="3" s="1"/>
  <c r="R160" i="3"/>
  <c r="R159" i="3"/>
  <c r="P160" i="3"/>
  <c r="P159" i="3" s="1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2" i="3"/>
  <c r="BH142" i="3"/>
  <c r="BG142" i="3"/>
  <c r="BE142" i="3"/>
  <c r="T142" i="3"/>
  <c r="T141" i="3" s="1"/>
  <c r="R142" i="3"/>
  <c r="R141" i="3"/>
  <c r="P142" i="3"/>
  <c r="P141" i="3" s="1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J125" i="3"/>
  <c r="F125" i="3"/>
  <c r="F123" i="3"/>
  <c r="E121" i="3"/>
  <c r="J93" i="3"/>
  <c r="F93" i="3"/>
  <c r="F91" i="3"/>
  <c r="E89" i="3"/>
  <c r="J26" i="3"/>
  <c r="E26" i="3"/>
  <c r="J94" i="3" s="1"/>
  <c r="J25" i="3"/>
  <c r="J20" i="3"/>
  <c r="E20" i="3"/>
  <c r="F94" i="3" s="1"/>
  <c r="J19" i="3"/>
  <c r="J14" i="3"/>
  <c r="J123" i="3" s="1"/>
  <c r="E7" i="3"/>
  <c r="E117" i="3"/>
  <c r="J39" i="2"/>
  <c r="J38" i="2"/>
  <c r="AY96" i="1" s="1"/>
  <c r="J37" i="2"/>
  <c r="AX96" i="1"/>
  <c r="BI602" i="2"/>
  <c r="BH602" i="2"/>
  <c r="BG602" i="2"/>
  <c r="BE602" i="2"/>
  <c r="T602" i="2"/>
  <c r="T601" i="2" s="1"/>
  <c r="R602" i="2"/>
  <c r="R601" i="2"/>
  <c r="P602" i="2"/>
  <c r="P601" i="2" s="1"/>
  <c r="BI600" i="2"/>
  <c r="BH600" i="2"/>
  <c r="BG600" i="2"/>
  <c r="BE600" i="2"/>
  <c r="T600" i="2"/>
  <c r="T599" i="2"/>
  <c r="T598" i="2" s="1"/>
  <c r="R600" i="2"/>
  <c r="R599" i="2"/>
  <c r="R598" i="2"/>
  <c r="P600" i="2"/>
  <c r="P599" i="2" s="1"/>
  <c r="P598" i="2" s="1"/>
  <c r="BI597" i="2"/>
  <c r="BH597" i="2"/>
  <c r="BG597" i="2"/>
  <c r="BE597" i="2"/>
  <c r="T597" i="2"/>
  <c r="T596" i="2" s="1"/>
  <c r="R597" i="2"/>
  <c r="R596" i="2"/>
  <c r="P597" i="2"/>
  <c r="P596" i="2" s="1"/>
  <c r="BI595" i="2"/>
  <c r="BH595" i="2"/>
  <c r="BG595" i="2"/>
  <c r="BE595" i="2"/>
  <c r="T595" i="2"/>
  <c r="R595" i="2"/>
  <c r="P595" i="2"/>
  <c r="BI594" i="2"/>
  <c r="BH594" i="2"/>
  <c r="BG594" i="2"/>
  <c r="BE594" i="2"/>
  <c r="T594" i="2"/>
  <c r="R594" i="2"/>
  <c r="P594" i="2"/>
  <c r="BI593" i="2"/>
  <c r="BH593" i="2"/>
  <c r="BG593" i="2"/>
  <c r="BE593" i="2"/>
  <c r="T593" i="2"/>
  <c r="R593" i="2"/>
  <c r="P593" i="2"/>
  <c r="BI592" i="2"/>
  <c r="BH592" i="2"/>
  <c r="BG592" i="2"/>
  <c r="BE592" i="2"/>
  <c r="T592" i="2"/>
  <c r="R592" i="2"/>
  <c r="P592" i="2"/>
  <c r="BI591" i="2"/>
  <c r="BH591" i="2"/>
  <c r="BG591" i="2"/>
  <c r="BE591" i="2"/>
  <c r="T591" i="2"/>
  <c r="R591" i="2"/>
  <c r="P591" i="2"/>
  <c r="BI590" i="2"/>
  <c r="BH590" i="2"/>
  <c r="BG590" i="2"/>
  <c r="BE590" i="2"/>
  <c r="T590" i="2"/>
  <c r="R590" i="2"/>
  <c r="P590" i="2"/>
  <c r="BI589" i="2"/>
  <c r="BH589" i="2"/>
  <c r="BG589" i="2"/>
  <c r="BE589" i="2"/>
  <c r="T589" i="2"/>
  <c r="R589" i="2"/>
  <c r="P589" i="2"/>
  <c r="BI588" i="2"/>
  <c r="BH588" i="2"/>
  <c r="BG588" i="2"/>
  <c r="BE588" i="2"/>
  <c r="T588" i="2"/>
  <c r="R588" i="2"/>
  <c r="P588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4" i="2"/>
  <c r="BH584" i="2"/>
  <c r="BG584" i="2"/>
  <c r="BE584" i="2"/>
  <c r="T584" i="2"/>
  <c r="R584" i="2"/>
  <c r="P584" i="2"/>
  <c r="BI583" i="2"/>
  <c r="BH583" i="2"/>
  <c r="BG583" i="2"/>
  <c r="BE583" i="2"/>
  <c r="T583" i="2"/>
  <c r="R583" i="2"/>
  <c r="P583" i="2"/>
  <c r="BI582" i="2"/>
  <c r="BH582" i="2"/>
  <c r="BG582" i="2"/>
  <c r="BE582" i="2"/>
  <c r="T582" i="2"/>
  <c r="R582" i="2"/>
  <c r="P582" i="2"/>
  <c r="BI580" i="2"/>
  <c r="BH580" i="2"/>
  <c r="BG580" i="2"/>
  <c r="BE580" i="2"/>
  <c r="T580" i="2"/>
  <c r="R580" i="2"/>
  <c r="P580" i="2"/>
  <c r="BI579" i="2"/>
  <c r="BH579" i="2"/>
  <c r="BG579" i="2"/>
  <c r="BE579" i="2"/>
  <c r="T579" i="2"/>
  <c r="R579" i="2"/>
  <c r="P579" i="2"/>
  <c r="BI578" i="2"/>
  <c r="BH578" i="2"/>
  <c r="BG578" i="2"/>
  <c r="BE578" i="2"/>
  <c r="T578" i="2"/>
  <c r="R578" i="2"/>
  <c r="P578" i="2"/>
  <c r="BI577" i="2"/>
  <c r="BH577" i="2"/>
  <c r="BG577" i="2"/>
  <c r="BE577" i="2"/>
  <c r="T577" i="2"/>
  <c r="R577" i="2"/>
  <c r="P577" i="2"/>
  <c r="BI576" i="2"/>
  <c r="BH576" i="2"/>
  <c r="BG576" i="2"/>
  <c r="BE576" i="2"/>
  <c r="T576" i="2"/>
  <c r="R576" i="2"/>
  <c r="P576" i="2"/>
  <c r="BI574" i="2"/>
  <c r="BH574" i="2"/>
  <c r="BG574" i="2"/>
  <c r="BE574" i="2"/>
  <c r="T574" i="2"/>
  <c r="R574" i="2"/>
  <c r="P574" i="2"/>
  <c r="BI573" i="2"/>
  <c r="BH573" i="2"/>
  <c r="BG573" i="2"/>
  <c r="BE573" i="2"/>
  <c r="T573" i="2"/>
  <c r="R573" i="2"/>
  <c r="P573" i="2"/>
  <c r="BI572" i="2"/>
  <c r="BH572" i="2"/>
  <c r="BG572" i="2"/>
  <c r="BE572" i="2"/>
  <c r="T572" i="2"/>
  <c r="R572" i="2"/>
  <c r="P572" i="2"/>
  <c r="BI571" i="2"/>
  <c r="BH571" i="2"/>
  <c r="BG571" i="2"/>
  <c r="BE571" i="2"/>
  <c r="T571" i="2"/>
  <c r="R571" i="2"/>
  <c r="P571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7" i="2"/>
  <c r="BH567" i="2"/>
  <c r="BG567" i="2"/>
  <c r="BE567" i="2"/>
  <c r="T567" i="2"/>
  <c r="R567" i="2"/>
  <c r="P567" i="2"/>
  <c r="BI566" i="2"/>
  <c r="BH566" i="2"/>
  <c r="BG566" i="2"/>
  <c r="BE566" i="2"/>
  <c r="T566" i="2"/>
  <c r="R566" i="2"/>
  <c r="P566" i="2"/>
  <c r="BI564" i="2"/>
  <c r="BH564" i="2"/>
  <c r="BG564" i="2"/>
  <c r="BE564" i="2"/>
  <c r="T564" i="2"/>
  <c r="R564" i="2"/>
  <c r="P564" i="2"/>
  <c r="BI563" i="2"/>
  <c r="BH563" i="2"/>
  <c r="BG563" i="2"/>
  <c r="BE563" i="2"/>
  <c r="T563" i="2"/>
  <c r="R563" i="2"/>
  <c r="P563" i="2"/>
  <c r="BI562" i="2"/>
  <c r="BH562" i="2"/>
  <c r="BG562" i="2"/>
  <c r="BE562" i="2"/>
  <c r="T562" i="2"/>
  <c r="R562" i="2"/>
  <c r="P562" i="2"/>
  <c r="BI561" i="2"/>
  <c r="BH561" i="2"/>
  <c r="BG561" i="2"/>
  <c r="BE561" i="2"/>
  <c r="T561" i="2"/>
  <c r="R561" i="2"/>
  <c r="P561" i="2"/>
  <c r="BI560" i="2"/>
  <c r="BH560" i="2"/>
  <c r="BG560" i="2"/>
  <c r="BE560" i="2"/>
  <c r="T560" i="2"/>
  <c r="R560" i="2"/>
  <c r="P560" i="2"/>
  <c r="BI559" i="2"/>
  <c r="BH559" i="2"/>
  <c r="BG559" i="2"/>
  <c r="BE559" i="2"/>
  <c r="T559" i="2"/>
  <c r="R559" i="2"/>
  <c r="P559" i="2"/>
  <c r="BI558" i="2"/>
  <c r="BH558" i="2"/>
  <c r="BG558" i="2"/>
  <c r="BE558" i="2"/>
  <c r="T558" i="2"/>
  <c r="R558" i="2"/>
  <c r="P558" i="2"/>
  <c r="BI557" i="2"/>
  <c r="BH557" i="2"/>
  <c r="BG557" i="2"/>
  <c r="BE557" i="2"/>
  <c r="T557" i="2"/>
  <c r="R557" i="2"/>
  <c r="P557" i="2"/>
  <c r="BI556" i="2"/>
  <c r="BH556" i="2"/>
  <c r="BG556" i="2"/>
  <c r="BE556" i="2"/>
  <c r="T556" i="2"/>
  <c r="R556" i="2"/>
  <c r="P556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52" i="2"/>
  <c r="BH552" i="2"/>
  <c r="BG552" i="2"/>
  <c r="BE552" i="2"/>
  <c r="T552" i="2"/>
  <c r="R552" i="2"/>
  <c r="P552" i="2"/>
  <c r="BI551" i="2"/>
  <c r="BH551" i="2"/>
  <c r="BG551" i="2"/>
  <c r="BE551" i="2"/>
  <c r="T551" i="2"/>
  <c r="R551" i="2"/>
  <c r="P551" i="2"/>
  <c r="BI550" i="2"/>
  <c r="BH550" i="2"/>
  <c r="BG550" i="2"/>
  <c r="BE550" i="2"/>
  <c r="T550" i="2"/>
  <c r="R550" i="2"/>
  <c r="P550" i="2"/>
  <c r="BI549" i="2"/>
  <c r="BH549" i="2"/>
  <c r="BG549" i="2"/>
  <c r="BE549" i="2"/>
  <c r="T549" i="2"/>
  <c r="R549" i="2"/>
  <c r="P549" i="2"/>
  <c r="BI547" i="2"/>
  <c r="BH547" i="2"/>
  <c r="BG547" i="2"/>
  <c r="BE547" i="2"/>
  <c r="T547" i="2"/>
  <c r="R547" i="2"/>
  <c r="P547" i="2"/>
  <c r="BI546" i="2"/>
  <c r="BH546" i="2"/>
  <c r="BG546" i="2"/>
  <c r="BE546" i="2"/>
  <c r="T546" i="2"/>
  <c r="R546" i="2"/>
  <c r="P546" i="2"/>
  <c r="BI545" i="2"/>
  <c r="BH545" i="2"/>
  <c r="BG545" i="2"/>
  <c r="BE545" i="2"/>
  <c r="T545" i="2"/>
  <c r="R545" i="2"/>
  <c r="P545" i="2"/>
  <c r="BI544" i="2"/>
  <c r="BH544" i="2"/>
  <c r="BG544" i="2"/>
  <c r="BE544" i="2"/>
  <c r="T544" i="2"/>
  <c r="R544" i="2"/>
  <c r="P544" i="2"/>
  <c r="BI543" i="2"/>
  <c r="BH543" i="2"/>
  <c r="BG543" i="2"/>
  <c r="BE543" i="2"/>
  <c r="T543" i="2"/>
  <c r="R543" i="2"/>
  <c r="P543" i="2"/>
  <c r="BI542" i="2"/>
  <c r="BH542" i="2"/>
  <c r="BG542" i="2"/>
  <c r="BE542" i="2"/>
  <c r="T542" i="2"/>
  <c r="R542" i="2"/>
  <c r="P542" i="2"/>
  <c r="BI541" i="2"/>
  <c r="BH541" i="2"/>
  <c r="BG541" i="2"/>
  <c r="BE541" i="2"/>
  <c r="T541" i="2"/>
  <c r="R541" i="2"/>
  <c r="P541" i="2"/>
  <c r="BI540" i="2"/>
  <c r="BH540" i="2"/>
  <c r="BG540" i="2"/>
  <c r="BE540" i="2"/>
  <c r="T540" i="2"/>
  <c r="R540" i="2"/>
  <c r="P540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7" i="2"/>
  <c r="BH537" i="2"/>
  <c r="BG537" i="2"/>
  <c r="BE537" i="2"/>
  <c r="T537" i="2"/>
  <c r="R537" i="2"/>
  <c r="P537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32" i="2"/>
  <c r="BH532" i="2"/>
  <c r="BG532" i="2"/>
  <c r="BE532" i="2"/>
  <c r="T532" i="2"/>
  <c r="R532" i="2"/>
  <c r="P532" i="2"/>
  <c r="BI531" i="2"/>
  <c r="BH531" i="2"/>
  <c r="BG531" i="2"/>
  <c r="BE531" i="2"/>
  <c r="T531" i="2"/>
  <c r="R531" i="2"/>
  <c r="P531" i="2"/>
  <c r="BI530" i="2"/>
  <c r="BH530" i="2"/>
  <c r="BG530" i="2"/>
  <c r="BE530" i="2"/>
  <c r="T530" i="2"/>
  <c r="R530" i="2"/>
  <c r="P530" i="2"/>
  <c r="BI529" i="2"/>
  <c r="BH529" i="2"/>
  <c r="BG529" i="2"/>
  <c r="BE529" i="2"/>
  <c r="T529" i="2"/>
  <c r="R529" i="2"/>
  <c r="P529" i="2"/>
  <c r="BI528" i="2"/>
  <c r="BH528" i="2"/>
  <c r="BG528" i="2"/>
  <c r="BE528" i="2"/>
  <c r="T528" i="2"/>
  <c r="R528" i="2"/>
  <c r="P528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25" i="2"/>
  <c r="BH525" i="2"/>
  <c r="BG525" i="2"/>
  <c r="BE525" i="2"/>
  <c r="T525" i="2"/>
  <c r="R525" i="2"/>
  <c r="P525" i="2"/>
  <c r="BI524" i="2"/>
  <c r="BH524" i="2"/>
  <c r="BG524" i="2"/>
  <c r="BE524" i="2"/>
  <c r="T524" i="2"/>
  <c r="R524" i="2"/>
  <c r="P524" i="2"/>
  <c r="BI523" i="2"/>
  <c r="BH523" i="2"/>
  <c r="BG523" i="2"/>
  <c r="BE523" i="2"/>
  <c r="T523" i="2"/>
  <c r="R523" i="2"/>
  <c r="P523" i="2"/>
  <c r="BI522" i="2"/>
  <c r="BH522" i="2"/>
  <c r="BG522" i="2"/>
  <c r="BE522" i="2"/>
  <c r="T522" i="2"/>
  <c r="R522" i="2"/>
  <c r="P522" i="2"/>
  <c r="BI521" i="2"/>
  <c r="BH521" i="2"/>
  <c r="BG521" i="2"/>
  <c r="BE521" i="2"/>
  <c r="T521" i="2"/>
  <c r="R521" i="2"/>
  <c r="P521" i="2"/>
  <c r="BI520" i="2"/>
  <c r="BH520" i="2"/>
  <c r="BG520" i="2"/>
  <c r="BE520" i="2"/>
  <c r="T520" i="2"/>
  <c r="R520" i="2"/>
  <c r="P520" i="2"/>
  <c r="BI519" i="2"/>
  <c r="BH519" i="2"/>
  <c r="BG519" i="2"/>
  <c r="BE519" i="2"/>
  <c r="T519" i="2"/>
  <c r="R519" i="2"/>
  <c r="P519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3" i="2"/>
  <c r="BH513" i="2"/>
  <c r="BG513" i="2"/>
  <c r="BE513" i="2"/>
  <c r="T513" i="2"/>
  <c r="R513" i="2"/>
  <c r="P513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10" i="2"/>
  <c r="BH510" i="2"/>
  <c r="BG510" i="2"/>
  <c r="BE510" i="2"/>
  <c r="T510" i="2"/>
  <c r="R510" i="2"/>
  <c r="P510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7" i="2"/>
  <c r="BH507" i="2"/>
  <c r="BG507" i="2"/>
  <c r="BE507" i="2"/>
  <c r="T507" i="2"/>
  <c r="R507" i="2"/>
  <c r="P507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4" i="2"/>
  <c r="BH504" i="2"/>
  <c r="BG504" i="2"/>
  <c r="BE504" i="2"/>
  <c r="T504" i="2"/>
  <c r="R504" i="2"/>
  <c r="P504" i="2"/>
  <c r="BI503" i="2"/>
  <c r="BH503" i="2"/>
  <c r="BG503" i="2"/>
  <c r="BE503" i="2"/>
  <c r="T503" i="2"/>
  <c r="R503" i="2"/>
  <c r="P503" i="2"/>
  <c r="BI502" i="2"/>
  <c r="BH502" i="2"/>
  <c r="BG502" i="2"/>
  <c r="BE502" i="2"/>
  <c r="T502" i="2"/>
  <c r="R502" i="2"/>
  <c r="P502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9" i="2"/>
  <c r="BH499" i="2"/>
  <c r="BG499" i="2"/>
  <c r="BE499" i="2"/>
  <c r="T499" i="2"/>
  <c r="R499" i="2"/>
  <c r="P499" i="2"/>
  <c r="BI498" i="2"/>
  <c r="BH498" i="2"/>
  <c r="BG498" i="2"/>
  <c r="BE498" i="2"/>
  <c r="T498" i="2"/>
  <c r="R498" i="2"/>
  <c r="P498" i="2"/>
  <c r="BI497" i="2"/>
  <c r="BH497" i="2"/>
  <c r="BG497" i="2"/>
  <c r="BE497" i="2"/>
  <c r="T497" i="2"/>
  <c r="R497" i="2"/>
  <c r="P497" i="2"/>
  <c r="BI496" i="2"/>
  <c r="BH496" i="2"/>
  <c r="BG496" i="2"/>
  <c r="BE496" i="2"/>
  <c r="T496" i="2"/>
  <c r="R496" i="2"/>
  <c r="P496" i="2"/>
  <c r="BI495" i="2"/>
  <c r="BH495" i="2"/>
  <c r="BG495" i="2"/>
  <c r="BE495" i="2"/>
  <c r="T495" i="2"/>
  <c r="R495" i="2"/>
  <c r="P495" i="2"/>
  <c r="BI494" i="2"/>
  <c r="BH494" i="2"/>
  <c r="BG494" i="2"/>
  <c r="BE494" i="2"/>
  <c r="T494" i="2"/>
  <c r="R494" i="2"/>
  <c r="P494" i="2"/>
  <c r="BI493" i="2"/>
  <c r="BH493" i="2"/>
  <c r="BG493" i="2"/>
  <c r="BE493" i="2"/>
  <c r="T493" i="2"/>
  <c r="R493" i="2"/>
  <c r="P493" i="2"/>
  <c r="BI492" i="2"/>
  <c r="BH492" i="2"/>
  <c r="BG492" i="2"/>
  <c r="BE492" i="2"/>
  <c r="T492" i="2"/>
  <c r="R492" i="2"/>
  <c r="P492" i="2"/>
  <c r="BI491" i="2"/>
  <c r="BH491" i="2"/>
  <c r="BG491" i="2"/>
  <c r="BE491" i="2"/>
  <c r="T491" i="2"/>
  <c r="R491" i="2"/>
  <c r="P491" i="2"/>
  <c r="BI490" i="2"/>
  <c r="BH490" i="2"/>
  <c r="BG490" i="2"/>
  <c r="BE490" i="2"/>
  <c r="T490" i="2"/>
  <c r="R490" i="2"/>
  <c r="P490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7" i="2"/>
  <c r="BH487" i="2"/>
  <c r="BG487" i="2"/>
  <c r="BE487" i="2"/>
  <c r="T487" i="2"/>
  <c r="R487" i="2"/>
  <c r="P487" i="2"/>
  <c r="BI486" i="2"/>
  <c r="BH486" i="2"/>
  <c r="BG486" i="2"/>
  <c r="BE486" i="2"/>
  <c r="T486" i="2"/>
  <c r="R486" i="2"/>
  <c r="P486" i="2"/>
  <c r="BI485" i="2"/>
  <c r="BH485" i="2"/>
  <c r="BG485" i="2"/>
  <c r="BE485" i="2"/>
  <c r="T485" i="2"/>
  <c r="R485" i="2"/>
  <c r="P485" i="2"/>
  <c r="BI484" i="2"/>
  <c r="BH484" i="2"/>
  <c r="BG484" i="2"/>
  <c r="BE484" i="2"/>
  <c r="T484" i="2"/>
  <c r="R484" i="2"/>
  <c r="P484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0" i="2"/>
  <c r="BH480" i="2"/>
  <c r="BG480" i="2"/>
  <c r="BE480" i="2"/>
  <c r="T480" i="2"/>
  <c r="R480" i="2"/>
  <c r="P480" i="2"/>
  <c r="BI479" i="2"/>
  <c r="BH479" i="2"/>
  <c r="BG479" i="2"/>
  <c r="BE479" i="2"/>
  <c r="T479" i="2"/>
  <c r="R479" i="2"/>
  <c r="P479" i="2"/>
  <c r="BI478" i="2"/>
  <c r="BH478" i="2"/>
  <c r="BG478" i="2"/>
  <c r="BE478" i="2"/>
  <c r="T478" i="2"/>
  <c r="R478" i="2"/>
  <c r="P478" i="2"/>
  <c r="BI477" i="2"/>
  <c r="BH477" i="2"/>
  <c r="BG477" i="2"/>
  <c r="BE477" i="2"/>
  <c r="T477" i="2"/>
  <c r="R477" i="2"/>
  <c r="P477" i="2"/>
  <c r="BI476" i="2"/>
  <c r="BH476" i="2"/>
  <c r="BG476" i="2"/>
  <c r="BE476" i="2"/>
  <c r="T476" i="2"/>
  <c r="R476" i="2"/>
  <c r="P47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70" i="2"/>
  <c r="BH470" i="2"/>
  <c r="BG470" i="2"/>
  <c r="BE470" i="2"/>
  <c r="T470" i="2"/>
  <c r="R470" i="2"/>
  <c r="P470" i="2"/>
  <c r="BI469" i="2"/>
  <c r="BH469" i="2"/>
  <c r="BG469" i="2"/>
  <c r="BE469" i="2"/>
  <c r="T469" i="2"/>
  <c r="R469" i="2"/>
  <c r="P469" i="2"/>
  <c r="BI468" i="2"/>
  <c r="BH468" i="2"/>
  <c r="BG468" i="2"/>
  <c r="BE468" i="2"/>
  <c r="T468" i="2"/>
  <c r="R468" i="2"/>
  <c r="P468" i="2"/>
  <c r="BI467" i="2"/>
  <c r="BH467" i="2"/>
  <c r="BG467" i="2"/>
  <c r="BE467" i="2"/>
  <c r="T467" i="2"/>
  <c r="R467" i="2"/>
  <c r="P467" i="2"/>
  <c r="BI466" i="2"/>
  <c r="BH466" i="2"/>
  <c r="BG466" i="2"/>
  <c r="BE466" i="2"/>
  <c r="T466" i="2"/>
  <c r="R466" i="2"/>
  <c r="P466" i="2"/>
  <c r="BI464" i="2"/>
  <c r="BH464" i="2"/>
  <c r="BG464" i="2"/>
  <c r="BE464" i="2"/>
  <c r="T464" i="2"/>
  <c r="R464" i="2"/>
  <c r="P464" i="2"/>
  <c r="BI463" i="2"/>
  <c r="BH463" i="2"/>
  <c r="BG463" i="2"/>
  <c r="BE463" i="2"/>
  <c r="T463" i="2"/>
  <c r="R463" i="2"/>
  <c r="P463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9" i="2"/>
  <c r="BH459" i="2"/>
  <c r="BG459" i="2"/>
  <c r="BE459" i="2"/>
  <c r="T459" i="2"/>
  <c r="R459" i="2"/>
  <c r="P459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5" i="2"/>
  <c r="BH455" i="2"/>
  <c r="BG455" i="2"/>
  <c r="BE455" i="2"/>
  <c r="T455" i="2"/>
  <c r="R455" i="2"/>
  <c r="P455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50" i="2"/>
  <c r="BH450" i="2"/>
  <c r="BG450" i="2"/>
  <c r="BE450" i="2"/>
  <c r="T450" i="2"/>
  <c r="R450" i="2"/>
  <c r="P450" i="2"/>
  <c r="BI449" i="2"/>
  <c r="BH449" i="2"/>
  <c r="BG449" i="2"/>
  <c r="BE449" i="2"/>
  <c r="T449" i="2"/>
  <c r="R449" i="2"/>
  <c r="P449" i="2"/>
  <c r="BI448" i="2"/>
  <c r="BH448" i="2"/>
  <c r="BG448" i="2"/>
  <c r="BE448" i="2"/>
  <c r="T448" i="2"/>
  <c r="R448" i="2"/>
  <c r="P448" i="2"/>
  <c r="BI447" i="2"/>
  <c r="BH447" i="2"/>
  <c r="BG447" i="2"/>
  <c r="BE447" i="2"/>
  <c r="T447" i="2"/>
  <c r="R447" i="2"/>
  <c r="P447" i="2"/>
  <c r="BI445" i="2"/>
  <c r="BH445" i="2"/>
  <c r="BG445" i="2"/>
  <c r="BE445" i="2"/>
  <c r="T445" i="2"/>
  <c r="R445" i="2"/>
  <c r="P445" i="2"/>
  <c r="BI444" i="2"/>
  <c r="BH444" i="2"/>
  <c r="BG444" i="2"/>
  <c r="BE444" i="2"/>
  <c r="T444" i="2"/>
  <c r="R444" i="2"/>
  <c r="P444" i="2"/>
  <c r="BI443" i="2"/>
  <c r="BH443" i="2"/>
  <c r="BG443" i="2"/>
  <c r="BE443" i="2"/>
  <c r="T443" i="2"/>
  <c r="R443" i="2"/>
  <c r="P443" i="2"/>
  <c r="BI442" i="2"/>
  <c r="BH442" i="2"/>
  <c r="BG442" i="2"/>
  <c r="BE442" i="2"/>
  <c r="T442" i="2"/>
  <c r="R442" i="2"/>
  <c r="P442" i="2"/>
  <c r="BI441" i="2"/>
  <c r="BH441" i="2"/>
  <c r="BG441" i="2"/>
  <c r="BE441" i="2"/>
  <c r="T441" i="2"/>
  <c r="R441" i="2"/>
  <c r="P441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T436" i="2" s="1"/>
  <c r="R437" i="2"/>
  <c r="R436" i="2"/>
  <c r="P437" i="2"/>
  <c r="P436" i="2" s="1"/>
  <c r="BI435" i="2"/>
  <c r="BH435" i="2"/>
  <c r="BG435" i="2"/>
  <c r="BE435" i="2"/>
  <c r="T435" i="2"/>
  <c r="T434" i="2"/>
  <c r="R435" i="2"/>
  <c r="R434" i="2" s="1"/>
  <c r="P435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8" i="2"/>
  <c r="BH428" i="2"/>
  <c r="BG428" i="2"/>
  <c r="BE428" i="2"/>
  <c r="T428" i="2"/>
  <c r="R428" i="2"/>
  <c r="P428" i="2"/>
  <c r="BI427" i="2"/>
  <c r="BH427" i="2"/>
  <c r="BG427" i="2"/>
  <c r="BE427" i="2"/>
  <c r="T427" i="2"/>
  <c r="R427" i="2"/>
  <c r="P427" i="2"/>
  <c r="BI426" i="2"/>
  <c r="BH426" i="2"/>
  <c r="BG426" i="2"/>
  <c r="BE426" i="2"/>
  <c r="T426" i="2"/>
  <c r="R426" i="2"/>
  <c r="P426" i="2"/>
  <c r="BI425" i="2"/>
  <c r="BH425" i="2"/>
  <c r="BG425" i="2"/>
  <c r="BE425" i="2"/>
  <c r="T425" i="2"/>
  <c r="R425" i="2"/>
  <c r="P425" i="2"/>
  <c r="BI424" i="2"/>
  <c r="BH424" i="2"/>
  <c r="BG424" i="2"/>
  <c r="BE424" i="2"/>
  <c r="T424" i="2"/>
  <c r="R424" i="2"/>
  <c r="P424" i="2"/>
  <c r="BI423" i="2"/>
  <c r="BH423" i="2"/>
  <c r="BG423" i="2"/>
  <c r="BE423" i="2"/>
  <c r="T423" i="2"/>
  <c r="R423" i="2"/>
  <c r="P423" i="2"/>
  <c r="BI422" i="2"/>
  <c r="BH422" i="2"/>
  <c r="BG422" i="2"/>
  <c r="BE422" i="2"/>
  <c r="T422" i="2"/>
  <c r="R422" i="2"/>
  <c r="P422" i="2"/>
  <c r="BI421" i="2"/>
  <c r="BH421" i="2"/>
  <c r="BG421" i="2"/>
  <c r="BE421" i="2"/>
  <c r="T421" i="2"/>
  <c r="R421" i="2"/>
  <c r="P421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7" i="2"/>
  <c r="BH417" i="2"/>
  <c r="BG417" i="2"/>
  <c r="BE417" i="2"/>
  <c r="T417" i="2"/>
  <c r="R417" i="2"/>
  <c r="P417" i="2"/>
  <c r="BI416" i="2"/>
  <c r="BH416" i="2"/>
  <c r="BG416" i="2"/>
  <c r="BE416" i="2"/>
  <c r="T416" i="2"/>
  <c r="R416" i="2"/>
  <c r="P416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2" i="2"/>
  <c r="BH412" i="2"/>
  <c r="BG412" i="2"/>
  <c r="BE412" i="2"/>
  <c r="T412" i="2"/>
  <c r="R412" i="2"/>
  <c r="P412" i="2"/>
  <c r="BI410" i="2"/>
  <c r="BH410" i="2"/>
  <c r="BG410" i="2"/>
  <c r="BE410" i="2"/>
  <c r="T410" i="2"/>
  <c r="R410" i="2"/>
  <c r="P410" i="2"/>
  <c r="BI409" i="2"/>
  <c r="BH409" i="2"/>
  <c r="BG409" i="2"/>
  <c r="BE409" i="2"/>
  <c r="T409" i="2"/>
  <c r="R409" i="2"/>
  <c r="P409" i="2"/>
  <c r="BI408" i="2"/>
  <c r="BH408" i="2"/>
  <c r="BG408" i="2"/>
  <c r="BE408" i="2"/>
  <c r="T408" i="2"/>
  <c r="R408" i="2"/>
  <c r="P408" i="2"/>
  <c r="BI407" i="2"/>
  <c r="BH407" i="2"/>
  <c r="BG407" i="2"/>
  <c r="BE407" i="2"/>
  <c r="T407" i="2"/>
  <c r="R407" i="2"/>
  <c r="P407" i="2"/>
  <c r="BI406" i="2"/>
  <c r="BH406" i="2"/>
  <c r="BG406" i="2"/>
  <c r="BE406" i="2"/>
  <c r="T406" i="2"/>
  <c r="R406" i="2"/>
  <c r="P406" i="2"/>
  <c r="BI405" i="2"/>
  <c r="BH405" i="2"/>
  <c r="BG405" i="2"/>
  <c r="BE405" i="2"/>
  <c r="T405" i="2"/>
  <c r="R405" i="2"/>
  <c r="P405" i="2"/>
  <c r="BI404" i="2"/>
  <c r="BH404" i="2"/>
  <c r="BG404" i="2"/>
  <c r="BE404" i="2"/>
  <c r="T404" i="2"/>
  <c r="R404" i="2"/>
  <c r="P404" i="2"/>
  <c r="BI403" i="2"/>
  <c r="BH403" i="2"/>
  <c r="BG403" i="2"/>
  <c r="BE403" i="2"/>
  <c r="T403" i="2"/>
  <c r="R403" i="2"/>
  <c r="P403" i="2"/>
  <c r="BI402" i="2"/>
  <c r="BH402" i="2"/>
  <c r="BG402" i="2"/>
  <c r="BE402" i="2"/>
  <c r="T402" i="2"/>
  <c r="R402" i="2"/>
  <c r="P402" i="2"/>
  <c r="BI401" i="2"/>
  <c r="BH401" i="2"/>
  <c r="BG401" i="2"/>
  <c r="BE401" i="2"/>
  <c r="T401" i="2"/>
  <c r="R401" i="2"/>
  <c r="P401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6" i="2"/>
  <c r="BH396" i="2"/>
  <c r="BG396" i="2"/>
  <c r="BE396" i="2"/>
  <c r="T396" i="2"/>
  <c r="R396" i="2"/>
  <c r="P396" i="2"/>
  <c r="BI395" i="2"/>
  <c r="BH395" i="2"/>
  <c r="BG395" i="2"/>
  <c r="BE395" i="2"/>
  <c r="T395" i="2"/>
  <c r="R395" i="2"/>
  <c r="P395" i="2"/>
  <c r="BI394" i="2"/>
  <c r="BH394" i="2"/>
  <c r="BG394" i="2"/>
  <c r="BE394" i="2"/>
  <c r="T394" i="2"/>
  <c r="R394" i="2"/>
  <c r="P394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7" i="2"/>
  <c r="BH357" i="2"/>
  <c r="BG357" i="2"/>
  <c r="BE357" i="2"/>
  <c r="T357" i="2"/>
  <c r="T356" i="2" s="1"/>
  <c r="R357" i="2"/>
  <c r="R356" i="2"/>
  <c r="P357" i="2"/>
  <c r="P356" i="2" s="1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J147" i="2"/>
  <c r="F147" i="2"/>
  <c r="F145" i="2"/>
  <c r="E143" i="2"/>
  <c r="J93" i="2"/>
  <c r="F93" i="2"/>
  <c r="F91" i="2"/>
  <c r="E89" i="2"/>
  <c r="J26" i="2"/>
  <c r="E26" i="2"/>
  <c r="J148" i="2"/>
  <c r="J25" i="2"/>
  <c r="J20" i="2"/>
  <c r="E20" i="2"/>
  <c r="F148" i="2" s="1"/>
  <c r="J19" i="2"/>
  <c r="J14" i="2"/>
  <c r="J145" i="2" s="1"/>
  <c r="E7" i="2"/>
  <c r="E85" i="2" s="1"/>
  <c r="L90" i="1"/>
  <c r="AM90" i="1"/>
  <c r="AM89" i="1"/>
  <c r="L89" i="1"/>
  <c r="AM87" i="1"/>
  <c r="L87" i="1"/>
  <c r="L85" i="1"/>
  <c r="L84" i="1"/>
  <c r="J563" i="2"/>
  <c r="BK542" i="2"/>
  <c r="BK515" i="2"/>
  <c r="BK496" i="2"/>
  <c r="BK440" i="2"/>
  <c r="BK403" i="2"/>
  <c r="BK375" i="2"/>
  <c r="J331" i="2"/>
  <c r="J306" i="2"/>
  <c r="J274" i="2"/>
  <c r="BK217" i="2"/>
  <c r="BK188" i="2"/>
  <c r="J162" i="2"/>
  <c r="BK556" i="2"/>
  <c r="BK498" i="2"/>
  <c r="BK443" i="2"/>
  <c r="BK391" i="2"/>
  <c r="J368" i="2"/>
  <c r="BK326" i="2"/>
  <c r="BK261" i="2"/>
  <c r="BK236" i="2"/>
  <c r="J199" i="2"/>
  <c r="J177" i="2"/>
  <c r="BK166" i="2"/>
  <c r="J556" i="2"/>
  <c r="J526" i="2"/>
  <c r="BK505" i="2"/>
  <c r="J476" i="2"/>
  <c r="BK421" i="2"/>
  <c r="BK395" i="2"/>
  <c r="J354" i="2"/>
  <c r="BK328" i="2"/>
  <c r="J288" i="2"/>
  <c r="BK266" i="2"/>
  <c r="J256" i="2"/>
  <c r="J212" i="2"/>
  <c r="J166" i="2"/>
  <c r="J535" i="2"/>
  <c r="J498" i="2"/>
  <c r="BK470" i="2"/>
  <c r="J451" i="2"/>
  <c r="J400" i="2"/>
  <c r="J380" i="2"/>
  <c r="J362" i="2"/>
  <c r="J325" i="2"/>
  <c r="BK278" i="2"/>
  <c r="BK249" i="2"/>
  <c r="J237" i="2"/>
  <c r="J195" i="2"/>
  <c r="BK154" i="2"/>
  <c r="BK562" i="2"/>
  <c r="J522" i="2"/>
  <c r="J471" i="2"/>
  <c r="BK444" i="2"/>
  <c r="J421" i="2"/>
  <c r="BK346" i="2"/>
  <c r="BK306" i="2"/>
  <c r="J290" i="2"/>
  <c r="BK254" i="2"/>
  <c r="BK206" i="2"/>
  <c r="BK182" i="2"/>
  <c r="J156" i="2"/>
  <c r="BK532" i="2"/>
  <c r="J496" i="2"/>
  <c r="J467" i="2"/>
  <c r="BK433" i="2"/>
  <c r="J397" i="2"/>
  <c r="BK351" i="2"/>
  <c r="BK324" i="2"/>
  <c r="J313" i="2"/>
  <c r="J292" i="2"/>
  <c r="J272" i="2"/>
  <c r="J242" i="2"/>
  <c r="BK214" i="2"/>
  <c r="J168" i="2"/>
  <c r="BK572" i="2"/>
  <c r="J551" i="2"/>
  <c r="J540" i="2"/>
  <c r="J506" i="2"/>
  <c r="BK488" i="2"/>
  <c r="BK471" i="2"/>
  <c r="J456" i="2"/>
  <c r="J414" i="2"/>
  <c r="J360" i="2"/>
  <c r="BK329" i="2"/>
  <c r="J310" i="2"/>
  <c r="J263" i="2"/>
  <c r="BK221" i="2"/>
  <c r="BK162" i="2"/>
  <c r="BK600" i="2"/>
  <c r="J593" i="2"/>
  <c r="BK589" i="2"/>
  <c r="BK550" i="2"/>
  <c r="BK513" i="2"/>
  <c r="BK473" i="2"/>
  <c r="BK435" i="2"/>
  <c r="BK404" i="2"/>
  <c r="BK386" i="2"/>
  <c r="J350" i="2"/>
  <c r="J315" i="2"/>
  <c r="J284" i="2"/>
  <c r="BK274" i="2"/>
  <c r="BK228" i="2"/>
  <c r="J204" i="2"/>
  <c r="BK185" i="2"/>
  <c r="BK291" i="3"/>
  <c r="BK269" i="3"/>
  <c r="BK239" i="3"/>
  <c r="BK200" i="3"/>
  <c r="J145" i="3"/>
  <c r="J264" i="3"/>
  <c r="J237" i="3"/>
  <c r="J206" i="3"/>
  <c r="J176" i="3"/>
  <c r="J291" i="3"/>
  <c r="J277" i="3"/>
  <c r="J235" i="3"/>
  <c r="BK210" i="3"/>
  <c r="BK166" i="3"/>
  <c r="BK142" i="3"/>
  <c r="J273" i="3"/>
  <c r="J243" i="3"/>
  <c r="J230" i="3"/>
  <c r="J199" i="3"/>
  <c r="J167" i="3"/>
  <c r="BK154" i="3"/>
  <c r="J298" i="3"/>
  <c r="J267" i="3"/>
  <c r="BK249" i="3"/>
  <c r="J201" i="3"/>
  <c r="J157" i="3"/>
  <c r="J134" i="3"/>
  <c r="J269" i="3"/>
  <c r="BK220" i="3"/>
  <c r="BK196" i="3"/>
  <c r="BK145" i="3"/>
  <c r="J288" i="3"/>
  <c r="BK264" i="3"/>
  <c r="BK233" i="3"/>
  <c r="J196" i="3"/>
  <c r="J175" i="3"/>
  <c r="BK136" i="3"/>
  <c r="J294" i="3"/>
  <c r="J250" i="3"/>
  <c r="J210" i="3"/>
  <c r="BK182" i="3"/>
  <c r="J156" i="3"/>
  <c r="J373" i="4"/>
  <c r="J314" i="4"/>
  <c r="J285" i="4"/>
  <c r="BK262" i="4"/>
  <c r="J231" i="4"/>
  <c r="BK201" i="4"/>
  <c r="BK172" i="4"/>
  <c r="BK385" i="4"/>
  <c r="J348" i="4"/>
  <c r="BK319" i="4"/>
  <c r="J283" i="4"/>
  <c r="J261" i="4"/>
  <c r="J238" i="4"/>
  <c r="J201" i="4"/>
  <c r="BK164" i="4"/>
  <c r="BK392" i="4"/>
  <c r="J365" i="4"/>
  <c r="BK327" i="4"/>
  <c r="J307" i="4"/>
  <c r="BK290" i="4"/>
  <c r="J268" i="4"/>
  <c r="J247" i="4"/>
  <c r="BK229" i="4"/>
  <c r="BK204" i="4"/>
  <c r="J170" i="4"/>
  <c r="J142" i="4"/>
  <c r="BK383" i="4"/>
  <c r="J353" i="4"/>
  <c r="BK332" i="4"/>
  <c r="BK307" i="4"/>
  <c r="BK291" i="4"/>
  <c r="BK252" i="4"/>
  <c r="BK219" i="4"/>
  <c r="BK202" i="4"/>
  <c r="J185" i="4"/>
  <c r="BK144" i="4"/>
  <c r="BK394" i="4"/>
  <c r="BK336" i="4"/>
  <c r="BK273" i="4"/>
  <c r="BK235" i="4"/>
  <c r="BK216" i="4"/>
  <c r="J189" i="4"/>
  <c r="J165" i="4"/>
  <c r="BK376" i="4"/>
  <c r="J333" i="4"/>
  <c r="J294" i="4"/>
  <c r="J244" i="4"/>
  <c r="BK193" i="4"/>
  <c r="J392" i="4"/>
  <c r="J372" i="4"/>
  <c r="J339" i="4"/>
  <c r="BK285" i="4"/>
  <c r="J246" i="4"/>
  <c r="J213" i="4"/>
  <c r="BK189" i="4"/>
  <c r="BK136" i="4"/>
  <c r="J196" i="4"/>
  <c r="BK186" i="4"/>
  <c r="J163" i="4"/>
  <c r="J132" i="5"/>
  <c r="J125" i="5"/>
  <c r="J140" i="6"/>
  <c r="BK140" i="6"/>
  <c r="J127" i="6"/>
  <c r="BK135" i="6"/>
  <c r="J175" i="7"/>
  <c r="J145" i="7"/>
  <c r="BK132" i="7"/>
  <c r="BK172" i="7"/>
  <c r="BK140" i="7"/>
  <c r="BK165" i="7"/>
  <c r="J127" i="7"/>
  <c r="BK142" i="7"/>
  <c r="BK146" i="7"/>
  <c r="J184" i="7"/>
  <c r="BK158" i="7"/>
  <c r="J204" i="7"/>
  <c r="J195" i="7"/>
  <c r="BK179" i="7"/>
  <c r="J156" i="7"/>
  <c r="BK221" i="7"/>
  <c r="J216" i="7"/>
  <c r="BK210" i="7"/>
  <c r="J208" i="7"/>
  <c r="BK204" i="7"/>
  <c r="J199" i="7"/>
  <c r="BK191" i="7"/>
  <c r="J182" i="7"/>
  <c r="BK151" i="7"/>
  <c r="BK128" i="7"/>
  <c r="BK163" i="8"/>
  <c r="J139" i="8"/>
  <c r="BK185" i="8"/>
  <c r="BK171" i="8"/>
  <c r="J145" i="8"/>
  <c r="J165" i="8"/>
  <c r="J141" i="8"/>
  <c r="BK181" i="8"/>
  <c r="BK162" i="8"/>
  <c r="J133" i="8"/>
  <c r="BK165" i="8"/>
  <c r="J196" i="8"/>
  <c r="J167" i="8"/>
  <c r="BK127" i="8"/>
  <c r="J157" i="8"/>
  <c r="J175" i="8"/>
  <c r="BK153" i="8"/>
  <c r="BK187" i="9"/>
  <c r="BK131" i="9"/>
  <c r="BK182" i="9"/>
  <c r="J140" i="9"/>
  <c r="J144" i="9"/>
  <c r="J127" i="9"/>
  <c r="BK167" i="11"/>
  <c r="J133" i="11"/>
  <c r="J147" i="11"/>
  <c r="J165" i="11"/>
  <c r="J126" i="11"/>
  <c r="BK145" i="11"/>
  <c r="J124" i="11"/>
  <c r="J149" i="11"/>
  <c r="BK165" i="11"/>
  <c r="J146" i="11"/>
  <c r="J137" i="11"/>
  <c r="BK152" i="11"/>
  <c r="BK164" i="12"/>
  <c r="J150" i="12"/>
  <c r="BK168" i="12"/>
  <c r="BK145" i="12"/>
  <c r="J167" i="12"/>
  <c r="J148" i="12"/>
  <c r="J165" i="12"/>
  <c r="J174" i="12"/>
  <c r="BK147" i="12"/>
  <c r="J175" i="12"/>
  <c r="J144" i="12"/>
  <c r="BK150" i="13"/>
  <c r="BK146" i="13"/>
  <c r="BK142" i="13"/>
  <c r="BK136" i="13"/>
  <c r="BK153" i="13"/>
  <c r="J163" i="13"/>
  <c r="J146" i="13"/>
  <c r="BK131" i="13"/>
  <c r="J570" i="2"/>
  <c r="J539" i="2"/>
  <c r="J521" i="2"/>
  <c r="BK466" i="2"/>
  <c r="J404" i="2"/>
  <c r="J387" i="2"/>
  <c r="J367" i="2"/>
  <c r="J346" i="2"/>
  <c r="BK318" i="2"/>
  <c r="J282" i="2"/>
  <c r="J268" i="2"/>
  <c r="BK218" i="2"/>
  <c r="BK198" i="2"/>
  <c r="J579" i="2"/>
  <c r="J534" i="2"/>
  <c r="BK489" i="2"/>
  <c r="BK450" i="2"/>
  <c r="BK396" i="2"/>
  <c r="BK380" i="2"/>
  <c r="J330" i="2"/>
  <c r="BK260" i="2"/>
  <c r="BK231" i="2"/>
  <c r="BK208" i="2"/>
  <c r="J176" i="2"/>
  <c r="J161" i="2"/>
  <c r="BK543" i="2"/>
  <c r="J511" i="2"/>
  <c r="BK484" i="2"/>
  <c r="BK456" i="2"/>
  <c r="J409" i="2"/>
  <c r="J369" i="2"/>
  <c r="BK336" i="2"/>
  <c r="J298" i="2"/>
  <c r="BK275" i="2"/>
  <c r="J233" i="2"/>
  <c r="BK177" i="2"/>
  <c r="BK579" i="2"/>
  <c r="BK530" i="2"/>
  <c r="BK497" i="2"/>
  <c r="BK475" i="2"/>
  <c r="BK431" i="2"/>
  <c r="J420" i="2"/>
  <c r="J393" i="2"/>
  <c r="J378" i="2"/>
  <c r="J339" i="2"/>
  <c r="BK308" i="2"/>
  <c r="BK264" i="2"/>
  <c r="J236" i="2"/>
  <c r="J191" i="2"/>
  <c r="BK586" i="2"/>
  <c r="BK552" i="2"/>
  <c r="BK516" i="2"/>
  <c r="J478" i="2"/>
  <c r="BK451" i="2"/>
  <c r="J394" i="2"/>
  <c r="BK350" i="2"/>
  <c r="BK304" i="2"/>
  <c r="J269" i="2"/>
  <c r="BK222" i="2"/>
  <c r="BK202" i="2"/>
  <c r="J158" i="2"/>
  <c r="BK569" i="2"/>
  <c r="BK533" i="2"/>
  <c r="J500" i="2"/>
  <c r="J468" i="2"/>
  <c r="J437" i="2"/>
  <c r="BK416" i="2"/>
  <c r="BK393" i="2"/>
  <c r="J333" i="2"/>
  <c r="J321" i="2"/>
  <c r="J299" i="2"/>
  <c r="BK284" i="2"/>
  <c r="J238" i="2"/>
  <c r="J198" i="2"/>
  <c r="BK167" i="2"/>
  <c r="J567" i="2"/>
  <c r="J543" i="2"/>
  <c r="J515" i="2"/>
  <c r="BK485" i="2"/>
  <c r="J461" i="2"/>
  <c r="BK415" i="2"/>
  <c r="BK354" i="2"/>
  <c r="BK307" i="2"/>
  <c r="J240" i="2"/>
  <c r="J213" i="2"/>
  <c r="J159" i="2"/>
  <c r="BK597" i="2"/>
  <c r="J594" i="2"/>
  <c r="J591" i="2"/>
  <c r="BK574" i="2"/>
  <c r="J514" i="2"/>
  <c r="BK464" i="2"/>
  <c r="BK417" i="2"/>
  <c r="BK379" i="2"/>
  <c r="BK360" i="2"/>
  <c r="J334" i="2"/>
  <c r="J307" i="2"/>
  <c r="J279" i="2"/>
  <c r="BK238" i="2"/>
  <c r="BK216" i="2"/>
  <c r="BK203" i="2"/>
  <c r="BK178" i="2"/>
  <c r="BK299" i="3"/>
  <c r="BK279" i="3"/>
  <c r="BK252" i="3"/>
  <c r="BK208" i="3"/>
  <c r="J165" i="3"/>
  <c r="BK131" i="3"/>
  <c r="J259" i="3"/>
  <c r="BK223" i="3"/>
  <c r="J190" i="3"/>
  <c r="BK167" i="3"/>
  <c r="J287" i="3"/>
  <c r="J258" i="3"/>
  <c r="BK224" i="3"/>
  <c r="J200" i="3"/>
  <c r="J162" i="3"/>
  <c r="J136" i="3"/>
  <c r="J275" i="3"/>
  <c r="J238" i="3"/>
  <c r="J212" i="3"/>
  <c r="J197" i="3"/>
  <c r="BK176" i="3"/>
  <c r="J149" i="3"/>
  <c r="BK282" i="3"/>
  <c r="J255" i="3"/>
  <c r="BK232" i="3"/>
  <c r="J187" i="3"/>
  <c r="BK150" i="3"/>
  <c r="J284" i="3"/>
  <c r="J226" i="3"/>
  <c r="BK207" i="3"/>
  <c r="J193" i="3"/>
  <c r="BK169" i="3"/>
  <c r="BK132" i="3"/>
  <c r="J266" i="3"/>
  <c r="BK237" i="3"/>
  <c r="BK219" i="3"/>
  <c r="BK187" i="3"/>
  <c r="J140" i="3"/>
  <c r="J302" i="3"/>
  <c r="J274" i="3"/>
  <c r="BK226" i="3"/>
  <c r="BK202" i="3"/>
  <c r="J177" i="3"/>
  <c r="J135" i="3"/>
  <c r="J379" i="4"/>
  <c r="J338" i="4"/>
  <c r="J279" i="4"/>
  <c r="J257" i="4"/>
  <c r="J226" i="4"/>
  <c r="J173" i="4"/>
  <c r="BK145" i="4"/>
  <c r="J384" i="4"/>
  <c r="J341" i="4"/>
  <c r="J317" i="4"/>
  <c r="BK293" i="4"/>
  <c r="BK248" i="4"/>
  <c r="J234" i="4"/>
  <c r="BK166" i="4"/>
  <c r="BK387" i="4"/>
  <c r="J375" i="4"/>
  <c r="J335" i="4"/>
  <c r="J320" i="4"/>
  <c r="BK303" i="4"/>
  <c r="J274" i="4"/>
  <c r="J250" i="4"/>
  <c r="BK230" i="4"/>
  <c r="BK214" i="4"/>
  <c r="J172" i="4"/>
  <c r="BK150" i="4"/>
  <c r="BK382" i="4"/>
  <c r="J361" i="4"/>
  <c r="BK344" i="4"/>
  <c r="BK316" i="4"/>
  <c r="J299" i="4"/>
  <c r="BK268" i="4"/>
  <c r="BK221" i="4"/>
  <c r="J209" i="4"/>
  <c r="BK197" i="4"/>
  <c r="BK168" i="4"/>
  <c r="BK139" i="4"/>
  <c r="BK352" i="4"/>
  <c r="BK279" i="4"/>
  <c r="BK247" i="4"/>
  <c r="J227" i="4"/>
  <c r="BK200" i="4"/>
  <c r="J178" i="4"/>
  <c r="J161" i="4"/>
  <c r="BK135" i="4"/>
  <c r="BK346" i="4"/>
  <c r="J309" i="4"/>
  <c r="BK272" i="4"/>
  <c r="J248" i="4"/>
  <c r="J208" i="4"/>
  <c r="BK157" i="4"/>
  <c r="BK374" i="4"/>
  <c r="BK365" i="4"/>
  <c r="BK286" i="4"/>
  <c r="BK250" i="4"/>
  <c r="J218" i="4"/>
  <c r="BK190" i="4"/>
  <c r="J139" i="4"/>
  <c r="J370" i="4"/>
  <c r="J184" i="4"/>
  <c r="J162" i="4"/>
  <c r="J126" i="5"/>
  <c r="F38" i="6"/>
  <c r="BK134" i="7"/>
  <c r="J159" i="7"/>
  <c r="J172" i="7"/>
  <c r="J147" i="7"/>
  <c r="BK159" i="7"/>
  <c r="J160" i="7"/>
  <c r="BK192" i="7"/>
  <c r="J180" i="7"/>
  <c r="BK137" i="7"/>
  <c r="J190" i="7"/>
  <c r="BK161" i="7"/>
  <c r="J129" i="7"/>
  <c r="J220" i="7"/>
  <c r="J213" i="7"/>
  <c r="BK209" i="7"/>
  <c r="J205" i="7"/>
  <c r="J200" i="7"/>
  <c r="J189" i="7"/>
  <c r="BK175" i="7"/>
  <c r="BK162" i="7"/>
  <c r="BK189" i="8"/>
  <c r="BK159" i="8"/>
  <c r="J131" i="8"/>
  <c r="BK164" i="8"/>
  <c r="BK129" i="8"/>
  <c r="J148" i="8"/>
  <c r="J136" i="8"/>
  <c r="J178" i="8"/>
  <c r="BK161" i="8"/>
  <c r="BK192" i="8"/>
  <c r="J156" i="8"/>
  <c r="BK186" i="8"/>
  <c r="J146" i="8"/>
  <c r="J176" i="8"/>
  <c r="BK191" i="8"/>
  <c r="J151" i="8"/>
  <c r="J142" i="8"/>
  <c r="J132" i="8"/>
  <c r="BK195" i="9"/>
  <c r="BK179" i="9"/>
  <c r="BK170" i="9"/>
  <c r="BK155" i="9"/>
  <c r="J146" i="9"/>
  <c r="BK127" i="9"/>
  <c r="J175" i="9"/>
  <c r="J165" i="9"/>
  <c r="BK181" i="9"/>
  <c r="J141" i="9"/>
  <c r="J190" i="9"/>
  <c r="BK129" i="9"/>
  <c r="J167" i="9"/>
  <c r="BK128" i="9"/>
  <c r="J181" i="9"/>
  <c r="J166" i="9"/>
  <c r="J134" i="9"/>
  <c r="J170" i="9"/>
  <c r="BK159" i="9"/>
  <c r="BK148" i="9"/>
  <c r="J195" i="9"/>
  <c r="J176" i="9"/>
  <c r="J139" i="9"/>
  <c r="J180" i="10"/>
  <c r="J141" i="10"/>
  <c r="BK157" i="10"/>
  <c r="BK133" i="10"/>
  <c r="BK166" i="10"/>
  <c r="J125" i="10"/>
  <c r="J152" i="10"/>
  <c r="BK169" i="10"/>
  <c r="BK155" i="10"/>
  <c r="J144" i="10"/>
  <c r="BK180" i="10"/>
  <c r="BK125" i="10"/>
  <c r="BK154" i="10"/>
  <c r="J130" i="10"/>
  <c r="J169" i="10"/>
  <c r="BK142" i="10"/>
  <c r="BK159" i="11"/>
  <c r="J131" i="11"/>
  <c r="BK140" i="11"/>
  <c r="J166" i="11"/>
  <c r="J128" i="11"/>
  <c r="BK151" i="11"/>
  <c r="BK127" i="11"/>
  <c r="J163" i="11"/>
  <c r="J123" i="11"/>
  <c r="BK153" i="11"/>
  <c r="BK124" i="11"/>
  <c r="BK135" i="11"/>
  <c r="BK175" i="12"/>
  <c r="J152" i="12"/>
  <c r="J169" i="12"/>
  <c r="J141" i="12"/>
  <c r="J155" i="12"/>
  <c r="BK134" i="12"/>
  <c r="BK157" i="12"/>
  <c r="BK129" i="12"/>
  <c r="BK148" i="12"/>
  <c r="BK143" i="12"/>
  <c r="BK127" i="12"/>
  <c r="J156" i="12"/>
  <c r="BK128" i="12"/>
  <c r="J156" i="13"/>
  <c r="J148" i="13"/>
  <c r="J164" i="13"/>
  <c r="BK160" i="13"/>
  <c r="J142" i="13"/>
  <c r="J155" i="13"/>
  <c r="BK134" i="13"/>
  <c r="BK584" i="2"/>
  <c r="BK553" i="2"/>
  <c r="BK522" i="2"/>
  <c r="BK500" i="2"/>
  <c r="J441" i="2"/>
  <c r="BK412" i="2"/>
  <c r="BK381" i="2"/>
  <c r="J352" i="2"/>
  <c r="J328" i="2"/>
  <c r="BK303" i="2"/>
  <c r="BK279" i="2"/>
  <c r="J241" i="2"/>
  <c r="J203" i="2"/>
  <c r="BK173" i="2"/>
  <c r="J545" i="2"/>
  <c r="J529" i="2"/>
  <c r="BK483" i="2"/>
  <c r="J424" i="2"/>
  <c r="J370" i="2"/>
  <c r="J340" i="2"/>
  <c r="J280" i="2"/>
  <c r="BK241" i="2"/>
  <c r="BK215" i="2"/>
  <c r="J179" i="2"/>
  <c r="J583" i="2"/>
  <c r="BK536" i="2"/>
  <c r="J510" i="2"/>
  <c r="BK482" i="2"/>
  <c r="BK459" i="2"/>
  <c r="J413" i="2"/>
  <c r="J383" i="2"/>
  <c r="BK347" i="2"/>
  <c r="J320" i="2"/>
  <c r="J286" i="2"/>
  <c r="BK263" i="2"/>
  <c r="J250" i="2"/>
  <c r="J184" i="2"/>
  <c r="BK582" i="2"/>
  <c r="J547" i="2"/>
  <c r="BK510" i="2"/>
  <c r="J477" i="2"/>
  <c r="BK454" i="2"/>
  <c r="J401" i="2"/>
  <c r="BK384" i="2"/>
  <c r="J353" i="2"/>
  <c r="BK321" i="2"/>
  <c r="BK286" i="2"/>
  <c r="J254" i="2"/>
  <c r="J209" i="2"/>
  <c r="J171" i="2"/>
  <c r="BK576" i="2"/>
  <c r="J557" i="2"/>
  <c r="BK524" i="2"/>
  <c r="J493" i="2"/>
  <c r="J440" i="2"/>
  <c r="J418" i="2"/>
  <c r="J374" i="2"/>
  <c r="BK327" i="2"/>
  <c r="BK285" i="2"/>
  <c r="BK251" i="2"/>
  <c r="J221" i="2"/>
  <c r="BK186" i="2"/>
  <c r="BK568" i="2"/>
  <c r="J508" i="2"/>
  <c r="J488" i="2"/>
  <c r="BK453" i="2"/>
  <c r="J410" i="2"/>
  <c r="J366" i="2"/>
  <c r="BK331" i="2"/>
  <c r="J319" i="2"/>
  <c r="BK296" i="2"/>
  <c r="J277" i="2"/>
  <c r="J257" i="2"/>
  <c r="J228" i="2"/>
  <c r="J205" i="2"/>
  <c r="J182" i="2"/>
  <c r="BK158" i="2"/>
  <c r="J568" i="2"/>
  <c r="J542" i="2"/>
  <c r="BK495" i="2"/>
  <c r="J480" i="2"/>
  <c r="J462" i="2"/>
  <c r="J442" i="2"/>
  <c r="BK406" i="2"/>
  <c r="BK337" i="2"/>
  <c r="BK319" i="2"/>
  <c r="J264" i="2"/>
  <c r="BK244" i="2"/>
  <c r="BK200" i="2"/>
  <c r="J154" i="2"/>
  <c r="J597" i="2"/>
  <c r="J592" i="2"/>
  <c r="J580" i="2"/>
  <c r="BK541" i="2"/>
  <c r="J502" i="2"/>
  <c r="BK468" i="2"/>
  <c r="BK428" i="2"/>
  <c r="J406" i="2"/>
  <c r="BK387" i="2"/>
  <c r="J365" i="2"/>
  <c r="BK317" i="2"/>
  <c r="BK295" i="2"/>
  <c r="J266" i="2"/>
  <c r="J217" i="2"/>
  <c r="J200" i="2"/>
  <c r="BK176" i="2"/>
  <c r="J292" i="3"/>
  <c r="BK271" i="3"/>
  <c r="BK247" i="3"/>
  <c r="BK221" i="3"/>
  <c r="J192" i="3"/>
  <c r="BK153" i="3"/>
  <c r="BK301" i="3"/>
  <c r="BK260" i="3"/>
  <c r="BK243" i="3"/>
  <c r="BK214" i="3"/>
  <c r="J195" i="3"/>
  <c r="BK163" i="3"/>
  <c r="J281" i="3"/>
  <c r="J252" i="3"/>
  <c r="J223" i="3"/>
  <c r="J171" i="3"/>
  <c r="J150" i="3"/>
  <c r="J278" i="3"/>
  <c r="J239" i="3"/>
  <c r="J218" i="3"/>
  <c r="J188" i="3"/>
  <c r="J158" i="3"/>
  <c r="BK134" i="3"/>
  <c r="BK284" i="3"/>
  <c r="BK251" i="3"/>
  <c r="BK215" i="3"/>
  <c r="BK177" i="3"/>
  <c r="BK144" i="3"/>
  <c r="BK283" i="3"/>
  <c r="BK262" i="3"/>
  <c r="BK212" i="3"/>
  <c r="BK191" i="3"/>
  <c r="BK165" i="3"/>
  <c r="BK268" i="3"/>
  <c r="J240" i="3"/>
  <c r="BK218" i="3"/>
  <c r="J179" i="3"/>
  <c r="BK138" i="3"/>
  <c r="J301" i="3"/>
  <c r="BK281" i="3"/>
  <c r="BK244" i="3"/>
  <c r="J213" i="3"/>
  <c r="J180" i="3"/>
  <c r="BK149" i="3"/>
  <c r="J367" i="4"/>
  <c r="J328" i="4"/>
  <c r="J308" i="4"/>
  <c r="BK270" i="4"/>
  <c r="J202" i="4"/>
  <c r="J188" i="4"/>
  <c r="BK152" i="4"/>
  <c r="BK393" i="4"/>
  <c r="BK350" i="4"/>
  <c r="BK333" i="4"/>
  <c r="J303" i="4"/>
  <c r="J271" i="4"/>
  <c r="BK260" i="4"/>
  <c r="BK188" i="4"/>
  <c r="BK167" i="4"/>
  <c r="J152" i="4"/>
  <c r="BK390" i="4"/>
  <c r="BK379" i="4"/>
  <c r="BK361" i="4"/>
  <c r="J334" i="4"/>
  <c r="J313" i="4"/>
  <c r="J296" i="4"/>
  <c r="BK259" i="4"/>
  <c r="BK243" i="4"/>
  <c r="J217" i="4"/>
  <c r="BK194" i="4"/>
  <c r="J159" i="4"/>
  <c r="BK138" i="4"/>
  <c r="J381" i="4"/>
  <c r="J359" i="4"/>
  <c r="BK337" i="4"/>
  <c r="J319" i="4"/>
  <c r="J301" i="4"/>
  <c r="J289" i="4"/>
  <c r="J265" i="4"/>
  <c r="J220" i="4"/>
  <c r="J198" i="4"/>
  <c r="BK160" i="4"/>
  <c r="J136" i="4"/>
  <c r="J358" i="4"/>
  <c r="J284" i="4"/>
  <c r="J243" i="4"/>
  <c r="BK213" i="4"/>
  <c r="J182" i="4"/>
  <c r="BK162" i="4"/>
  <c r="J140" i="4"/>
  <c r="J357" i="4"/>
  <c r="BK321" i="4"/>
  <c r="J263" i="4"/>
  <c r="J229" i="4"/>
  <c r="J164" i="4"/>
  <c r="J390" i="4"/>
  <c r="BK367" i="4"/>
  <c r="BK338" i="4"/>
  <c r="J292" i="4"/>
  <c r="BK256" i="4"/>
  <c r="J237" i="4"/>
  <c r="BK205" i="4"/>
  <c r="BK153" i="4"/>
  <c r="BK377" i="4"/>
  <c r="BK349" i="4"/>
  <c r="J166" i="4"/>
  <c r="BK131" i="5"/>
  <c r="BK130" i="5"/>
  <c r="J131" i="5"/>
  <c r="J138" i="6"/>
  <c r="BK128" i="6"/>
  <c r="J135" i="6"/>
  <c r="BK130" i="6"/>
  <c r="J128" i="6"/>
  <c r="J163" i="7"/>
  <c r="J148" i="7"/>
  <c r="BK127" i="7"/>
  <c r="BK152" i="7"/>
  <c r="J177" i="7"/>
  <c r="J155" i="7"/>
  <c r="BK160" i="7"/>
  <c r="J165" i="7"/>
  <c r="J137" i="7"/>
  <c r="BK190" i="7"/>
  <c r="J154" i="7"/>
  <c r="BK205" i="7"/>
  <c r="BK199" i="7"/>
  <c r="BK181" i="7"/>
  <c r="J157" i="7"/>
  <c r="BK223" i="7"/>
  <c r="BK217" i="7"/>
  <c r="J214" i="7"/>
  <c r="J210" i="7"/>
  <c r="BK207" i="7"/>
  <c r="J201" i="7"/>
  <c r="BK194" i="7"/>
  <c r="J185" i="7"/>
  <c r="J164" i="7"/>
  <c r="J198" i="8"/>
  <c r="J164" i="8"/>
  <c r="BK134" i="8"/>
  <c r="J180" i="8"/>
  <c r="J161" i="8"/>
  <c r="J138" i="8"/>
  <c r="J186" i="8"/>
  <c r="J150" i="8"/>
  <c r="BK195" i="8"/>
  <c r="BK167" i="8"/>
  <c r="BK146" i="8"/>
  <c r="J185" i="8"/>
  <c r="J162" i="8"/>
  <c r="J190" i="8"/>
  <c r="BK145" i="8"/>
  <c r="J159" i="8"/>
  <c r="J177" i="8"/>
  <c r="J137" i="8"/>
  <c r="BK194" i="9"/>
  <c r="BK164" i="9"/>
  <c r="BK152" i="9"/>
  <c r="J136" i="9"/>
  <c r="J191" i="9"/>
  <c r="J173" i="9"/>
  <c r="BK151" i="9"/>
  <c r="BK192" i="9"/>
  <c r="J157" i="9"/>
  <c r="BK133" i="9"/>
  <c r="BK197" i="9"/>
  <c r="J148" i="9"/>
  <c r="BK190" i="9"/>
  <c r="BK165" i="9"/>
  <c r="J135" i="9"/>
  <c r="BK183" i="9"/>
  <c r="J171" i="9"/>
  <c r="BK154" i="9"/>
  <c r="J187" i="9"/>
  <c r="BK163" i="9"/>
  <c r="BK149" i="9"/>
  <c r="BK198" i="9"/>
  <c r="J177" i="9"/>
  <c r="J145" i="9"/>
  <c r="J157" i="10"/>
  <c r="J147" i="10"/>
  <c r="BK128" i="10"/>
  <c r="BK140" i="10"/>
  <c r="J170" i="10"/>
  <c r="J129" i="10"/>
  <c r="J162" i="10"/>
  <c r="BK168" i="10"/>
  <c r="J148" i="10"/>
  <c r="J173" i="10"/>
  <c r="J126" i="10"/>
  <c r="BK149" i="10"/>
  <c r="BK129" i="10"/>
  <c r="J133" i="10"/>
  <c r="J164" i="11"/>
  <c r="BK161" i="11"/>
  <c r="BK142" i="11"/>
  <c r="J142" i="11"/>
  <c r="J169" i="11"/>
  <c r="J143" i="11"/>
  <c r="BK172" i="11"/>
  <c r="BK144" i="11"/>
  <c r="J150" i="11"/>
  <c r="J140" i="11"/>
  <c r="BK141" i="11"/>
  <c r="BK156" i="12"/>
  <c r="J125" i="12"/>
  <c r="BK158" i="12"/>
  <c r="BK131" i="12"/>
  <c r="BK150" i="12"/>
  <c r="J171" i="12"/>
  <c r="BK138" i="12"/>
  <c r="BK152" i="12"/>
  <c r="J159" i="12"/>
  <c r="BK174" i="12"/>
  <c r="J149" i="12"/>
  <c r="J132" i="13"/>
  <c r="J140" i="13"/>
  <c r="BK135" i="13"/>
  <c r="J135" i="13"/>
  <c r="J134" i="13"/>
  <c r="BK147" i="13"/>
  <c r="J152" i="13"/>
  <c r="BK132" i="13"/>
  <c r="BK566" i="2"/>
  <c r="BK537" i="2"/>
  <c r="BK511" i="2"/>
  <c r="J483" i="2"/>
  <c r="J426" i="2"/>
  <c r="J407" i="2"/>
  <c r="BK373" i="2"/>
  <c r="BK344" i="2"/>
  <c r="BK309" i="2"/>
  <c r="BK292" i="2"/>
  <c r="BK248" i="2"/>
  <c r="BK212" i="2"/>
  <c r="J187" i="2"/>
  <c r="BK588" i="2"/>
  <c r="BK535" i="2"/>
  <c r="BK514" i="2"/>
  <c r="J466" i="2"/>
  <c r="BK402" i="2"/>
  <c r="J361" i="2"/>
  <c r="J295" i="2"/>
  <c r="J248" i="2"/>
  <c r="BK219" i="2"/>
  <c r="BK183" i="2"/>
  <c r="J169" i="2"/>
  <c r="BK580" i="2"/>
  <c r="BK539" i="2"/>
  <c r="J512" i="2"/>
  <c r="J494" i="2"/>
  <c r="J464" i="2"/>
  <c r="J428" i="2"/>
  <c r="J398" i="2"/>
  <c r="BK362" i="2"/>
  <c r="J337" i="2"/>
  <c r="J303" i="2"/>
  <c r="J262" i="2"/>
  <c r="J235" i="2"/>
  <c r="BK189" i="2"/>
  <c r="J584" i="2"/>
  <c r="J552" i="2"/>
  <c r="J520" i="2"/>
  <c r="BK492" i="2"/>
  <c r="BK463" i="2"/>
  <c r="J445" i="2"/>
  <c r="BK409" i="2"/>
  <c r="J391" i="2"/>
  <c r="J357" i="2"/>
  <c r="J318" i="2"/>
  <c r="J271" i="2"/>
  <c r="J244" i="2"/>
  <c r="BK205" i="2"/>
  <c r="J174" i="2"/>
  <c r="BK577" i="2"/>
  <c r="BK551" i="2"/>
  <c r="J482" i="2"/>
  <c r="BK439" i="2"/>
  <c r="BK420" i="2"/>
  <c r="J390" i="2"/>
  <c r="BK339" i="2"/>
  <c r="J302" i="2"/>
  <c r="BK258" i="2"/>
  <c r="BK239" i="2"/>
  <c r="BK220" i="2"/>
  <c r="J188" i="2"/>
  <c r="BK157" i="2"/>
  <c r="J541" i="2"/>
  <c r="BK521" i="2"/>
  <c r="BK490" i="2"/>
  <c r="BK455" i="2"/>
  <c r="BK413" i="2"/>
  <c r="J372" i="2"/>
  <c r="J322" i="2"/>
  <c r="J304" i="2"/>
  <c r="BK288" i="2"/>
  <c r="J249" i="2"/>
  <c r="J227" i="2"/>
  <c r="BK187" i="2"/>
  <c r="BK163" i="2"/>
  <c r="J571" i="2"/>
  <c r="BK547" i="2"/>
  <c r="J530" i="2"/>
  <c r="BK512" i="2"/>
  <c r="J490" i="2"/>
  <c r="BK472" i="2"/>
  <c r="BK432" i="2"/>
  <c r="BK408" i="2"/>
  <c r="J371" i="2"/>
  <c r="BK334" i="2"/>
  <c r="J287" i="2"/>
  <c r="J251" i="2"/>
  <c r="BK223" i="2"/>
  <c r="BK171" i="2"/>
  <c r="J600" i="2"/>
  <c r="BK593" i="2"/>
  <c r="J590" i="2"/>
  <c r="BK561" i="2"/>
  <c r="J518" i="2"/>
  <c r="BK494" i="2"/>
  <c r="BK467" i="2"/>
  <c r="J432" i="2"/>
  <c r="J408" i="2"/>
  <c r="J388" i="2"/>
  <c r="BK371" i="2"/>
  <c r="J338" i="2"/>
  <c r="J312" i="2"/>
  <c r="BK282" i="2"/>
  <c r="BK256" i="2"/>
  <c r="J211" i="2"/>
  <c r="BK194" i="2"/>
  <c r="BK156" i="2"/>
  <c r="BK287" i="3"/>
  <c r="J260" i="3"/>
  <c r="BK242" i="3"/>
  <c r="J214" i="3"/>
  <c r="J169" i="3"/>
  <c r="J142" i="3"/>
  <c r="J271" i="3"/>
  <c r="BK250" i="3"/>
  <c r="BK225" i="3"/>
  <c r="BK199" i="3"/>
  <c r="BK181" i="3"/>
  <c r="J154" i="3"/>
  <c r="J138" i="3"/>
  <c r="J285" i="3"/>
  <c r="BK254" i="3"/>
  <c r="J221" i="3"/>
  <c r="J189" i="3"/>
  <c r="J153" i="3"/>
  <c r="BK295" i="3"/>
  <c r="BK263" i="3"/>
  <c r="BK204" i="3"/>
  <c r="J186" i="3"/>
  <c r="J163" i="3"/>
  <c r="BK296" i="3"/>
  <c r="BK236" i="3"/>
  <c r="BK205" i="3"/>
  <c r="BK151" i="3"/>
  <c r="BK133" i="3"/>
  <c r="BK293" i="3"/>
  <c r="BK265" i="3"/>
  <c r="J220" i="3"/>
  <c r="BK184" i="3"/>
  <c r="BK157" i="3"/>
  <c r="BK388" i="4"/>
  <c r="J350" i="4"/>
  <c r="BK312" i="4"/>
  <c r="BK281" i="4"/>
  <c r="BK246" i="4"/>
  <c r="BK211" i="4"/>
  <c r="J195" i="4"/>
  <c r="BK170" i="4"/>
  <c r="BK141" i="4"/>
  <c r="J383" i="4"/>
  <c r="J344" i="4"/>
  <c r="J315" i="4"/>
  <c r="J287" i="4"/>
  <c r="J214" i="4"/>
  <c r="J180" i="4"/>
  <c r="J157" i="4"/>
  <c r="J391" i="4"/>
  <c r="J371" i="4"/>
  <c r="BK288" i="4"/>
  <c r="J259" i="4"/>
  <c r="J223" i="4"/>
  <c r="BK181" i="4"/>
  <c r="BK158" i="4"/>
  <c r="J386" i="4"/>
  <c r="BK328" i="4"/>
  <c r="BK306" i="4"/>
  <c r="J252" i="4"/>
  <c r="J228" i="4"/>
  <c r="J181" i="4"/>
  <c r="BK134" i="4"/>
  <c r="J369" i="4"/>
  <c r="BK335" i="4"/>
  <c r="J280" i="4"/>
  <c r="J251" i="4"/>
  <c r="BK226" i="4"/>
  <c r="J186" i="4"/>
  <c r="BK378" i="4"/>
  <c r="BK368" i="4"/>
  <c r="BK171" i="4"/>
  <c r="J143" i="4"/>
  <c r="BK125" i="5"/>
  <c r="BK129" i="5"/>
  <c r="BK132" i="6"/>
  <c r="J130" i="6"/>
  <c r="J134" i="6"/>
  <c r="BK129" i="6"/>
  <c r="J168" i="7"/>
  <c r="J152" i="7"/>
  <c r="J133" i="7"/>
  <c r="J169" i="7"/>
  <c r="J178" i="7"/>
  <c r="J161" i="7"/>
  <c r="BK163" i="7"/>
  <c r="BK130" i="7"/>
  <c r="J134" i="7"/>
  <c r="J187" i="7"/>
  <c r="BK139" i="7"/>
  <c r="BK202" i="7"/>
  <c r="J194" i="7"/>
  <c r="BK177" i="7"/>
  <c r="J138" i="7"/>
  <c r="J223" i="7"/>
  <c r="BK219" i="7"/>
  <c r="J217" i="7"/>
  <c r="BK212" i="7"/>
  <c r="BK208" i="7"/>
  <c r="J202" i="7"/>
  <c r="BK195" i="7"/>
  <c r="BK188" i="7"/>
  <c r="BK174" i="7"/>
  <c r="BK143" i="7"/>
  <c r="BK183" i="8"/>
  <c r="BK149" i="8"/>
  <c r="J197" i="8"/>
  <c r="J179" i="8"/>
  <c r="BK152" i="8"/>
  <c r="BK199" i="8"/>
  <c r="BK142" i="8"/>
  <c r="J192" i="8"/>
  <c r="BK172" i="8"/>
  <c r="J134" i="8"/>
  <c r="J171" i="8"/>
  <c r="J129" i="8"/>
  <c r="J143" i="8"/>
  <c r="J168" i="8"/>
  <c r="BK197" i="8"/>
  <c r="J163" i="8"/>
  <c r="J185" i="9"/>
  <c r="J198" i="9"/>
  <c r="BK150" i="9"/>
  <c r="BK186" i="9"/>
  <c r="BK134" i="9"/>
  <c r="J194" i="9"/>
  <c r="BK173" i="9"/>
  <c r="J155" i="9"/>
  <c r="BK136" i="9"/>
  <c r="J174" i="9"/>
  <c r="J160" i="9"/>
  <c r="BK142" i="9"/>
  <c r="BK185" i="9"/>
  <c r="BK172" i="9"/>
  <c r="BK141" i="9"/>
  <c r="BK181" i="10"/>
  <c r="BK152" i="10"/>
  <c r="BK135" i="10"/>
  <c r="BK141" i="10"/>
  <c r="J131" i="10"/>
  <c r="BK151" i="10"/>
  <c r="J179" i="10"/>
  <c r="J158" i="10"/>
  <c r="J174" i="10"/>
  <c r="J159" i="10"/>
  <c r="BK134" i="10"/>
  <c r="BK165" i="10"/>
  <c r="BK178" i="10"/>
  <c r="J155" i="10"/>
  <c r="J140" i="10"/>
  <c r="J175" i="10"/>
  <c r="J149" i="10"/>
  <c r="BK127" i="10"/>
  <c r="J155" i="11"/>
  <c r="BK170" i="11"/>
  <c r="J152" i="11"/>
  <c r="J127" i="11"/>
  <c r="BK133" i="11"/>
  <c r="BK158" i="11"/>
  <c r="J129" i="11"/>
  <c r="J153" i="11"/>
  <c r="J168" i="11"/>
  <c r="J148" i="11"/>
  <c r="BK156" i="11"/>
  <c r="J151" i="11"/>
  <c r="J162" i="12"/>
  <c r="J147" i="12"/>
  <c r="J164" i="12"/>
  <c r="BK155" i="12"/>
  <c r="J160" i="12"/>
  <c r="BK130" i="12"/>
  <c r="J153" i="12"/>
  <c r="J173" i="12"/>
  <c r="BK161" i="12"/>
  <c r="J130" i="12"/>
  <c r="J168" i="12"/>
  <c r="BK159" i="13"/>
  <c r="BK155" i="13"/>
  <c r="BK151" i="13"/>
  <c r="J153" i="13"/>
  <c r="J131" i="13"/>
  <c r="J145" i="13"/>
  <c r="BK133" i="13"/>
  <c r="J589" i="2"/>
  <c r="BK554" i="2"/>
  <c r="BK527" i="2"/>
  <c r="BK507" i="2"/>
  <c r="J455" i="2"/>
  <c r="J396" i="2"/>
  <c r="BK365" i="2"/>
  <c r="BK335" i="2"/>
  <c r="BK305" i="2"/>
  <c r="BK270" i="2"/>
  <c r="BK233" i="2"/>
  <c r="BK193" i="2"/>
  <c r="J178" i="2"/>
  <c r="BK567" i="2"/>
  <c r="J531" i="2"/>
  <c r="J485" i="2"/>
  <c r="BK442" i="2"/>
  <c r="BK383" i="2"/>
  <c r="BK366" i="2"/>
  <c r="BK313" i="2"/>
  <c r="BK226" i="2"/>
  <c r="BK207" i="2"/>
  <c r="J175" i="2"/>
  <c r="BK571" i="2"/>
  <c r="J533" i="2"/>
  <c r="BK503" i="2"/>
  <c r="BK477" i="2"/>
  <c r="BK430" i="2"/>
  <c r="J399" i="2"/>
  <c r="BK378" i="2"/>
  <c r="J344" i="2"/>
  <c r="BK316" i="2"/>
  <c r="BK283" i="2"/>
  <c r="J260" i="2"/>
  <c r="BK204" i="2"/>
  <c r="J164" i="2"/>
  <c r="J554" i="2"/>
  <c r="J524" i="2"/>
  <c r="J486" i="2"/>
  <c r="J458" i="2"/>
  <c r="J416" i="2"/>
  <c r="J385" i="2"/>
  <c r="BK348" i="2"/>
  <c r="J316" i="2"/>
  <c r="BK280" i="2"/>
  <c r="J261" i="2"/>
  <c r="BK227" i="2"/>
  <c r="BK175" i="2"/>
  <c r="BK159" i="2"/>
  <c r="BK570" i="2"/>
  <c r="J538" i="2"/>
  <c r="BK504" i="2"/>
  <c r="BK457" i="2"/>
  <c r="J430" i="2"/>
  <c r="BK392" i="2"/>
  <c r="BK361" i="2"/>
  <c r="BK332" i="2"/>
  <c r="J297" i="2"/>
  <c r="J246" i="2"/>
  <c r="BK210" i="2"/>
  <c r="J160" i="2"/>
  <c r="J566" i="2"/>
  <c r="J525" i="2"/>
  <c r="J497" i="2"/>
  <c r="J450" i="2"/>
  <c r="J402" i="2"/>
  <c r="BK352" i="2"/>
  <c r="J323" i="2"/>
  <c r="J305" i="2"/>
  <c r="BK290" i="2"/>
  <c r="J259" i="2"/>
  <c r="J224" i="2"/>
  <c r="J183" i="2"/>
  <c r="BK578" i="2"/>
  <c r="BK563" i="2"/>
  <c r="BK534" i="2"/>
  <c r="J499" i="2"/>
  <c r="J473" i="2"/>
  <c r="J449" i="2"/>
  <c r="J425" i="2"/>
  <c r="J403" i="2"/>
  <c r="J348" i="2"/>
  <c r="BK320" i="2"/>
  <c r="J281" i="2"/>
  <c r="BK242" i="2"/>
  <c r="J216" i="2"/>
  <c r="J170" i="2"/>
  <c r="BK595" i="2"/>
  <c r="BK592" i="2"/>
  <c r="J588" i="2"/>
  <c r="J546" i="2"/>
  <c r="BK509" i="2"/>
  <c r="J469" i="2"/>
  <c r="J431" i="2"/>
  <c r="BK400" i="2"/>
  <c r="J375" i="2"/>
  <c r="J349" i="2"/>
  <c r="J314" i="2"/>
  <c r="BK297" i="2"/>
  <c r="BK277" i="2"/>
  <c r="BK232" i="2"/>
  <c r="J215" i="2"/>
  <c r="J189" i="2"/>
  <c r="BK160" i="2"/>
  <c r="J286" i="3"/>
  <c r="BK266" i="3"/>
  <c r="BK241" i="3"/>
  <c r="J209" i="3"/>
  <c r="BK160" i="3"/>
  <c r="BK280" i="3"/>
  <c r="BK257" i="3"/>
  <c r="BK229" i="3"/>
  <c r="BK189" i="3"/>
  <c r="J146" i="3"/>
  <c r="J279" i="3"/>
  <c r="J234" i="3"/>
  <c r="BK211" i="3"/>
  <c r="BK178" i="3"/>
  <c r="J152" i="3"/>
  <c r="J297" i="3"/>
  <c r="J247" i="3"/>
  <c r="J236" i="3"/>
  <c r="J225" i="3"/>
  <c r="BK203" i="3"/>
  <c r="BK171" i="3"/>
  <c r="J151" i="3"/>
  <c r="J131" i="3"/>
  <c r="J263" i="3"/>
  <c r="J248" i="3"/>
  <c r="J208" i="3"/>
  <c r="J183" i="3"/>
  <c r="BK278" i="3"/>
  <c r="J253" i="3"/>
  <c r="BK197" i="3"/>
  <c r="BK170" i="3"/>
  <c r="J282" i="3"/>
  <c r="J256" i="3"/>
  <c r="J211" i="3"/>
  <c r="BK152" i="3"/>
  <c r="BK303" i="3"/>
  <c r="J299" i="3"/>
  <c r="BK273" i="3"/>
  <c r="BK231" i="3"/>
  <c r="BK209" i="3"/>
  <c r="BK173" i="3"/>
  <c r="J395" i="4"/>
  <c r="BK369" i="4"/>
  <c r="BK320" i="4"/>
  <c r="J272" i="4"/>
  <c r="BK245" i="4"/>
  <c r="BK196" i="4"/>
  <c r="J154" i="4"/>
  <c r="J133" i="4"/>
  <c r="J356" i="4"/>
  <c r="J321" i="4"/>
  <c r="BK298" i="4"/>
  <c r="BK263" i="4"/>
  <c r="BK239" i="4"/>
  <c r="BK207" i="4"/>
  <c r="BK174" i="4"/>
  <c r="BK154" i="4"/>
  <c r="J394" i="4"/>
  <c r="J377" i="4"/>
  <c r="BK348" i="4"/>
  <c r="BK326" i="4"/>
  <c r="BK308" i="4"/>
  <c r="BK287" i="4"/>
  <c r="J253" i="4"/>
  <c r="BK222" i="4"/>
  <c r="BK187" i="4"/>
  <c r="BK161" i="4"/>
  <c r="J134" i="4"/>
  <c r="BK364" i="4"/>
  <c r="BK341" i="4"/>
  <c r="J326" i="4"/>
  <c r="J302" i="4"/>
  <c r="BK282" i="4"/>
  <c r="BK225" i="4"/>
  <c r="J204" i="4"/>
  <c r="BK192" i="4"/>
  <c r="J145" i="4"/>
  <c r="BK384" i="4"/>
  <c r="J291" i="4"/>
  <c r="BK261" i="4"/>
  <c r="J224" i="4"/>
  <c r="BK183" i="4"/>
  <c r="BK169" i="4"/>
  <c r="J385" i="4"/>
  <c r="BK353" i="4"/>
  <c r="BK302" i="4"/>
  <c r="J260" i="4"/>
  <c r="BK233" i="4"/>
  <c r="BK224" i="4"/>
  <c r="BK184" i="4"/>
  <c r="J144" i="4"/>
  <c r="J389" i="4"/>
  <c r="BK363" i="4"/>
  <c r="J327" i="4"/>
  <c r="J264" i="4"/>
  <c r="BK234" i="4"/>
  <c r="BK198" i="4"/>
  <c r="J146" i="4"/>
  <c r="BK351" i="4"/>
  <c r="BK180" i="4"/>
  <c r="BK146" i="4"/>
  <c r="BK126" i="5"/>
  <c r="BK127" i="5"/>
  <c r="BK134" i="6"/>
  <c r="BK133" i="6"/>
  <c r="J136" i="6"/>
  <c r="J132" i="6"/>
  <c r="J179" i="7"/>
  <c r="J146" i="7"/>
  <c r="BK180" i="7"/>
  <c r="J149" i="7"/>
  <c r="J173" i="7"/>
  <c r="BK153" i="7"/>
  <c r="J131" i="7"/>
  <c r="J139" i="7"/>
  <c r="J196" i="7"/>
  <c r="BK183" i="7"/>
  <c r="J142" i="7"/>
  <c r="BK201" i="7"/>
  <c r="J192" i="7"/>
  <c r="J174" i="7"/>
  <c r="J136" i="7"/>
  <c r="J221" i="7"/>
  <c r="J218" i="7"/>
  <c r="BK214" i="7"/>
  <c r="J212" i="7"/>
  <c r="BK203" i="7"/>
  <c r="BK193" i="7"/>
  <c r="J183" i="7"/>
  <c r="BK168" i="7"/>
  <c r="J130" i="7"/>
  <c r="J187" i="8"/>
  <c r="BK141" i="8"/>
  <c r="J193" i="8"/>
  <c r="BK175" i="8"/>
  <c r="J149" i="8"/>
  <c r="J188" i="8"/>
  <c r="J153" i="8"/>
  <c r="J128" i="8"/>
  <c r="BK169" i="8"/>
  <c r="BK151" i="8"/>
  <c r="J189" i="8"/>
  <c r="J144" i="8"/>
  <c r="BK184" i="8"/>
  <c r="J194" i="8"/>
  <c r="J199" i="8"/>
  <c r="BK168" i="8"/>
  <c r="BK136" i="8"/>
  <c r="BK131" i="8"/>
  <c r="BK189" i="9"/>
  <c r="BK175" i="9"/>
  <c r="J162" i="9"/>
  <c r="J151" i="9"/>
  <c r="BK126" i="9"/>
  <c r="BK177" i="9"/>
  <c r="J164" i="9"/>
  <c r="J131" i="9"/>
  <c r="BK180" i="9"/>
  <c r="J152" i="9"/>
  <c r="J125" i="9"/>
  <c r="J180" i="9"/>
  <c r="BK188" i="9"/>
  <c r="BK139" i="9"/>
  <c r="J189" i="9"/>
  <c r="J147" i="9"/>
  <c r="BK166" i="9"/>
  <c r="J126" i="9"/>
  <c r="BK184" i="9"/>
  <c r="BK160" i="9"/>
  <c r="BK137" i="10"/>
  <c r="J142" i="10"/>
  <c r="BK172" i="10"/>
  <c r="BK145" i="10"/>
  <c r="BK158" i="10"/>
  <c r="J137" i="10"/>
  <c r="BK171" i="10"/>
  <c r="J171" i="10"/>
  <c r="J145" i="10"/>
  <c r="J178" i="10"/>
  <c r="J150" i="10"/>
  <c r="BK131" i="10"/>
  <c r="BK150" i="11"/>
  <c r="J158" i="11"/>
  <c r="BK126" i="11"/>
  <c r="BK131" i="11"/>
  <c r="BK154" i="11"/>
  <c r="BK137" i="11"/>
  <c r="BK173" i="11"/>
  <c r="J156" i="11"/>
  <c r="J162" i="11"/>
  <c r="BK168" i="11"/>
  <c r="J170" i="11"/>
  <c r="BK171" i="12"/>
  <c r="BK153" i="12"/>
  <c r="J134" i="12"/>
  <c r="BK149" i="12"/>
  <c r="J127" i="12"/>
  <c r="J143" i="12"/>
  <c r="J132" i="12"/>
  <c r="J163" i="12"/>
  <c r="BK125" i="12"/>
  <c r="BK132" i="12"/>
  <c r="BK169" i="12"/>
  <c r="J128" i="12"/>
  <c r="J136" i="13"/>
  <c r="BK148" i="13"/>
  <c r="J159" i="13"/>
  <c r="J139" i="13"/>
  <c r="J128" i="13"/>
  <c r="J137" i="13"/>
  <c r="BK145" i="13"/>
  <c r="J582" i="2"/>
  <c r="BK545" i="2"/>
  <c r="BK525" i="2"/>
  <c r="J501" i="2"/>
  <c r="BK448" i="2"/>
  <c r="BK423" i="2"/>
  <c r="BK389" i="2"/>
  <c r="BK369" i="2"/>
  <c r="J342" i="2"/>
  <c r="BK314" i="2"/>
  <c r="BK298" i="2"/>
  <c r="J253" i="2"/>
  <c r="J214" i="2"/>
  <c r="J190" i="2"/>
  <c r="J165" i="2"/>
  <c r="J550" i="2"/>
  <c r="BK499" i="2"/>
  <c r="J453" i="2"/>
  <c r="J417" i="2"/>
  <c r="J381" i="2"/>
  <c r="J351" i="2"/>
  <c r="J291" i="2"/>
  <c r="BK246" i="2"/>
  <c r="J220" i="2"/>
  <c r="BK192" i="2"/>
  <c r="J167" i="2"/>
  <c r="J559" i="2"/>
  <c r="J527" i="2"/>
  <c r="J509" i="2"/>
  <c r="BK480" i="2"/>
  <c r="J444" i="2"/>
  <c r="BK410" i="2"/>
  <c r="J379" i="2"/>
  <c r="BK357" i="2"/>
  <c r="BK325" i="2"/>
  <c r="J294" i="2"/>
  <c r="J267" i="2"/>
  <c r="BK247" i="2"/>
  <c r="J202" i="2"/>
  <c r="J157" i="2"/>
  <c r="J558" i="2"/>
  <c r="BK529" i="2"/>
  <c r="J491" i="2"/>
  <c r="BK462" i="2"/>
  <c r="BK441" i="2"/>
  <c r="BK424" i="2"/>
  <c r="BK398" i="2"/>
  <c r="BK367" i="2"/>
  <c r="BK338" i="2"/>
  <c r="BK287" i="2"/>
  <c r="BK268" i="2"/>
  <c r="BK240" i="2"/>
  <c r="BK199" i="2"/>
  <c r="BK155" i="2"/>
  <c r="J560" i="2"/>
  <c r="BK520" i="2"/>
  <c r="J474" i="2"/>
  <c r="J433" i="2"/>
  <c r="BK419" i="2"/>
  <c r="BK376" i="2"/>
  <c r="BK345" i="2"/>
  <c r="BK299" i="2"/>
  <c r="BK250" i="2"/>
  <c r="BK190" i="2"/>
  <c r="BK168" i="2"/>
  <c r="J155" i="2"/>
  <c r="J523" i="2"/>
  <c r="BK486" i="2"/>
  <c r="BK447" i="2"/>
  <c r="BK427" i="2"/>
  <c r="BK394" i="2"/>
  <c r="J341" i="2"/>
  <c r="J324" i="2"/>
  <c r="BK291" i="2"/>
  <c r="BK269" i="2"/>
  <c r="BK243" i="2"/>
  <c r="J223" i="2"/>
  <c r="BK172" i="2"/>
  <c r="J576" i="2"/>
  <c r="J544" i="2"/>
  <c r="J516" i="2"/>
  <c r="J492" i="2"/>
  <c r="BK474" i="2"/>
  <c r="J459" i="2"/>
  <c r="BK429" i="2"/>
  <c r="J364" i="2"/>
  <c r="J332" i="2"/>
  <c r="J296" i="2"/>
  <c r="BK253" i="2"/>
  <c r="J239" i="2"/>
  <c r="J186" i="2"/>
  <c r="AS95" i="1"/>
  <c r="J553" i="2"/>
  <c r="J489" i="2"/>
  <c r="BK445" i="2"/>
  <c r="J415" i="2"/>
  <c r="BK390" i="2"/>
  <c r="J363" i="2"/>
  <c r="BK322" i="2"/>
  <c r="BK302" i="2"/>
  <c r="J278" i="2"/>
  <c r="BK234" i="2"/>
  <c r="J210" i="2"/>
  <c r="J193" i="2"/>
  <c r="BK169" i="2"/>
  <c r="J280" i="3"/>
  <c r="BK255" i="3"/>
  <c r="J233" i="3"/>
  <c r="BK180" i="3"/>
  <c r="J144" i="3"/>
  <c r="J265" i="3"/>
  <c r="J242" i="3"/>
  <c r="BK213" i="3"/>
  <c r="BK183" i="3"/>
  <c r="BK162" i="3"/>
  <c r="J283" i="3"/>
  <c r="J257" i="3"/>
  <c r="BK222" i="3"/>
  <c r="BK168" i="3"/>
  <c r="BK147" i="3"/>
  <c r="BK292" i="3"/>
  <c r="J262" i="3"/>
  <c r="BK240" i="3"/>
  <c r="BK227" i="3"/>
  <c r="BK198" i="3"/>
  <c r="BK186" i="3"/>
  <c r="J160" i="3"/>
  <c r="J137" i="3"/>
  <c r="BK277" i="3"/>
  <c r="BK259" i="3"/>
  <c r="J229" i="3"/>
  <c r="J181" i="3"/>
  <c r="J148" i="3"/>
  <c r="BK294" i="3"/>
  <c r="BK230" i="3"/>
  <c r="BK201" i="3"/>
  <c r="BK175" i="3"/>
  <c r="BK137" i="3"/>
  <c r="BK267" i="3"/>
  <c r="J249" i="3"/>
  <c r="J224" i="3"/>
  <c r="BK194" i="3"/>
  <c r="J172" i="3"/>
  <c r="J303" i="3"/>
  <c r="J289" i="3"/>
  <c r="BK246" i="3"/>
  <c r="J215" i="3"/>
  <c r="BK188" i="3"/>
  <c r="J170" i="3"/>
  <c r="BK389" i="4"/>
  <c r="J364" i="4"/>
  <c r="BK317" i="4"/>
  <c r="BK289" i="4"/>
  <c r="BK269" i="4"/>
  <c r="BK240" i="4"/>
  <c r="J200" i="4"/>
  <c r="J174" i="4"/>
  <c r="J149" i="4"/>
  <c r="BK396" i="4"/>
  <c r="BK358" i="4"/>
  <c r="BK323" i="4"/>
  <c r="J297" i="4"/>
  <c r="J275" i="4"/>
  <c r="J255" i="4"/>
  <c r="J235" i="4"/>
  <c r="BK191" i="4"/>
  <c r="BK159" i="4"/>
  <c r="BK137" i="4"/>
  <c r="BK380" i="4"/>
  <c r="BK356" i="4"/>
  <c r="J322" i="4"/>
  <c r="J305" i="4"/>
  <c r="J288" i="4"/>
  <c r="J262" i="4"/>
  <c r="BK232" i="4"/>
  <c r="BK210" i="4"/>
  <c r="BK163" i="4"/>
  <c r="J141" i="4"/>
  <c r="BK371" i="4"/>
  <c r="BK347" i="4"/>
  <c r="J331" i="4"/>
  <c r="BK305" i="4"/>
  <c r="BK283" i="4"/>
  <c r="BK231" i="4"/>
  <c r="J215" i="4"/>
  <c r="J187" i="4"/>
  <c r="BK140" i="4"/>
  <c r="J374" i="4"/>
  <c r="J310" i="4"/>
  <c r="BK278" i="4"/>
  <c r="J245" i="4"/>
  <c r="J207" i="4"/>
  <c r="J171" i="4"/>
  <c r="BK143" i="4"/>
  <c r="BK362" i="4"/>
  <c r="BK318" i="4"/>
  <c r="BK275" i="4"/>
  <c r="BK251" i="4"/>
  <c r="J197" i="4"/>
  <c r="BK151" i="4"/>
  <c r="J380" i="4"/>
  <c r="J345" i="4"/>
  <c r="J323" i="4"/>
  <c r="BK276" i="4"/>
  <c r="BK227" i="4"/>
  <c r="BK199" i="4"/>
  <c r="BK373" i="4"/>
  <c r="J352" i="4"/>
  <c r="BK179" i="4"/>
  <c r="BK133" i="4"/>
  <c r="J129" i="5"/>
  <c r="J130" i="5"/>
  <c r="BK142" i="6"/>
  <c r="J142" i="6"/>
  <c r="BK131" i="6"/>
  <c r="BK141" i="6"/>
  <c r="BK127" i="6"/>
  <c r="J166" i="7"/>
  <c r="J143" i="7"/>
  <c r="BK171" i="7"/>
  <c r="J128" i="7"/>
  <c r="BK164" i="7"/>
  <c r="J144" i="7"/>
  <c r="BK157" i="7"/>
  <c r="J158" i="7"/>
  <c r="J191" i="7"/>
  <c r="BK173" i="7"/>
  <c r="J203" i="7"/>
  <c r="BK197" i="7"/>
  <c r="BK185" i="7"/>
  <c r="BK149" i="7"/>
  <c r="BK220" i="7"/>
  <c r="BK215" i="7"/>
  <c r="BK211" i="7"/>
  <c r="J209" i="7"/>
  <c r="BK196" i="7"/>
  <c r="BK187" i="7"/>
  <c r="BK166" i="7"/>
  <c r="BK136" i="7"/>
  <c r="BK188" i="8"/>
  <c r="BK140" i="8"/>
  <c r="J184" i="8"/>
  <c r="BK157" i="8"/>
  <c r="BK130" i="8"/>
  <c r="J172" i="8"/>
  <c r="BK143" i="8"/>
  <c r="J127" i="8"/>
  <c r="J152" i="8"/>
  <c r="BK194" i="8"/>
  <c r="J169" i="8"/>
  <c r="J195" i="8"/>
  <c r="BK150" i="8"/>
  <c r="J183" i="8"/>
  <c r="BK133" i="8"/>
  <c r="J154" i="8"/>
  <c r="J197" i="9"/>
  <c r="J158" i="9"/>
  <c r="J129" i="9"/>
  <c r="J179" i="9"/>
  <c r="BK144" i="9"/>
  <c r="BK191" i="9"/>
  <c r="J142" i="9"/>
  <c r="BK174" i="9"/>
  <c r="BK140" i="9"/>
  <c r="J196" i="9"/>
  <c r="BK176" i="9"/>
  <c r="BK161" i="9"/>
  <c r="J137" i="9"/>
  <c r="J161" i="9"/>
  <c r="BK200" i="9"/>
  <c r="J154" i="9"/>
  <c r="BK160" i="10"/>
  <c r="BK144" i="10"/>
  <c r="J177" i="10"/>
  <c r="BK179" i="10"/>
  <c r="J128" i="10"/>
  <c r="BK150" i="10"/>
  <c r="BK164" i="10"/>
  <c r="BK146" i="10"/>
  <c r="BK126" i="10"/>
  <c r="J139" i="10"/>
  <c r="BK177" i="10"/>
  <c r="J135" i="10"/>
  <c r="BK170" i="10"/>
  <c r="J143" i="10"/>
  <c r="J173" i="11"/>
  <c r="BK147" i="11"/>
  <c r="J160" i="11"/>
  <c r="BK132" i="11"/>
  <c r="BK143" i="11"/>
  <c r="J172" i="11"/>
  <c r="J139" i="11"/>
  <c r="J125" i="11"/>
  <c r="BK162" i="11"/>
  <c r="J132" i="11"/>
  <c r="BK157" i="11"/>
  <c r="J141" i="11"/>
  <c r="BK164" i="11"/>
  <c r="J154" i="11"/>
  <c r="J161" i="12"/>
  <c r="J146" i="12"/>
  <c r="BK163" i="12"/>
  <c r="BK140" i="12"/>
  <c r="BK154" i="12"/>
  <c r="BK167" i="12"/>
  <c r="J136" i="12"/>
  <c r="J170" i="12"/>
  <c r="J138" i="12"/>
  <c r="BK136" i="12"/>
  <c r="BK165" i="12"/>
  <c r="BK141" i="12"/>
  <c r="J160" i="13"/>
  <c r="BK139" i="13"/>
  <c r="J130" i="13"/>
  <c r="BK163" i="13"/>
  <c r="J129" i="13"/>
  <c r="J151" i="13"/>
  <c r="J157" i="13"/>
  <c r="BK137" i="13"/>
  <c r="BK557" i="2"/>
  <c r="BK531" i="2"/>
  <c r="BK493" i="2"/>
  <c r="BK425" i="2"/>
  <c r="BK397" i="2"/>
  <c r="BK370" i="2"/>
  <c r="J347" i="2"/>
  <c r="J308" i="2"/>
  <c r="BK289" i="2"/>
  <c r="J234" i="2"/>
  <c r="J201" i="2"/>
  <c r="BK181" i="2"/>
  <c r="BK558" i="2"/>
  <c r="J532" i="2"/>
  <c r="J507" i="2"/>
  <c r="BK478" i="2"/>
  <c r="BK437" i="2"/>
  <c r="BK382" i="2"/>
  <c r="BK349" i="2"/>
  <c r="J273" i="2"/>
  <c r="BK225" i="2"/>
  <c r="J194" i="2"/>
  <c r="J586" i="2"/>
  <c r="J549" i="2"/>
  <c r="BK519" i="2"/>
  <c r="BK501" i="2"/>
  <c r="J472" i="2"/>
  <c r="J412" i="2"/>
  <c r="J389" i="2"/>
  <c r="BK368" i="2"/>
  <c r="BK341" i="2"/>
  <c r="J301" i="2"/>
  <c r="J285" i="2"/>
  <c r="BK259" i="2"/>
  <c r="J232" i="2"/>
  <c r="J181" i="2"/>
  <c r="BK585" i="2"/>
  <c r="J561" i="2"/>
  <c r="BK508" i="2"/>
  <c r="BK479" i="2"/>
  <c r="J457" i="2"/>
  <c r="BK422" i="2"/>
  <c r="J382" i="2"/>
  <c r="J355" i="2"/>
  <c r="BK315" i="2"/>
  <c r="BK272" i="2"/>
  <c r="J243" i="2"/>
  <c r="BK196" i="2"/>
  <c r="BK164" i="2"/>
  <c r="J573" i="2"/>
  <c r="BK549" i="2"/>
  <c r="BK502" i="2"/>
  <c r="BK458" i="2"/>
  <c r="J429" i="2"/>
  <c r="J384" i="2"/>
  <c r="BK333" i="2"/>
  <c r="BK300" i="2"/>
  <c r="BK267" i="2"/>
  <c r="J245" i="2"/>
  <c r="J218" i="2"/>
  <c r="BK184" i="2"/>
  <c r="BK573" i="2"/>
  <c r="J536" i="2"/>
  <c r="J504" i="2"/>
  <c r="J470" i="2"/>
  <c r="J439" i="2"/>
  <c r="J405" i="2"/>
  <c r="BK363" i="2"/>
  <c r="J326" i="2"/>
  <c r="J317" i="2"/>
  <c r="BK294" i="2"/>
  <c r="J265" i="2"/>
  <c r="BK237" i="2"/>
  <c r="BK201" i="2"/>
  <c r="BK179" i="2"/>
  <c r="J574" i="2"/>
  <c r="BK559" i="2"/>
  <c r="BK526" i="2"/>
  <c r="J505" i="2"/>
  <c r="J487" i="2"/>
  <c r="BK469" i="2"/>
  <c r="J448" i="2"/>
  <c r="BK405" i="2"/>
  <c r="BK355" i="2"/>
  <c r="BK330" i="2"/>
  <c r="J283" i="2"/>
  <c r="BK245" i="2"/>
  <c r="J225" i="2"/>
  <c r="J172" i="2"/>
  <c r="J602" i="2"/>
  <c r="BK594" i="2"/>
  <c r="BK590" i="2"/>
  <c r="J578" i="2"/>
  <c r="BK544" i="2"/>
  <c r="J475" i="2"/>
  <c r="J447" i="2"/>
  <c r="J423" i="2"/>
  <c r="BK399" i="2"/>
  <c r="J376" i="2"/>
  <c r="BK340" i="2"/>
  <c r="BK310" i="2"/>
  <c r="BK281" i="2"/>
  <c r="J258" i="2"/>
  <c r="J219" i="2"/>
  <c r="J206" i="2"/>
  <c r="BK195" i="2"/>
  <c r="J293" i="3"/>
  <c r="BK256" i="3"/>
  <c r="BK238" i="3"/>
  <c r="J203" i="3"/>
  <c r="BK155" i="3"/>
  <c r="J139" i="3"/>
  <c r="BK261" i="3"/>
  <c r="J217" i="3"/>
  <c r="J182" i="3"/>
  <c r="BK286" i="3"/>
  <c r="J270" i="3"/>
  <c r="J231" i="3"/>
  <c r="BK195" i="3"/>
  <c r="BK164" i="3"/>
  <c r="BK140" i="3"/>
  <c r="BK288" i="3"/>
  <c r="J268" i="3"/>
  <c r="J244" i="3"/>
  <c r="BK234" i="3"/>
  <c r="BK206" i="3"/>
  <c r="J191" i="3"/>
  <c r="J166" i="3"/>
  <c r="BK156" i="3"/>
  <c r="J132" i="3"/>
  <c r="BK270" i="3"/>
  <c r="J245" i="3"/>
  <c r="J202" i="3"/>
  <c r="BK179" i="3"/>
  <c r="J296" i="3"/>
  <c r="BK276" i="3"/>
  <c r="J219" i="3"/>
  <c r="J178" i="3"/>
  <c r="BK135" i="3"/>
  <c r="BK272" i="3"/>
  <c r="BK298" i="3"/>
  <c r="J251" i="3"/>
  <c r="J216" i="3"/>
  <c r="BK193" i="3"/>
  <c r="BK158" i="3"/>
  <c r="J387" i="4"/>
  <c r="BK345" i="4"/>
  <c r="BK309" i="4"/>
  <c r="BK271" i="4"/>
  <c r="J256" i="4"/>
  <c r="J205" i="4"/>
  <c r="J175" i="4"/>
  <c r="J156" i="4"/>
  <c r="J138" i="4"/>
  <c r="J376" i="4"/>
  <c r="J343" i="4"/>
  <c r="BK314" i="4"/>
  <c r="BK277" i="4"/>
  <c r="BK265" i="4"/>
  <c r="J241" i="4"/>
  <c r="J221" i="4"/>
  <c r="BK178" i="4"/>
  <c r="J158" i="4"/>
  <c r="J150" i="4"/>
  <c r="BK381" i="4"/>
  <c r="BK359" i="4"/>
  <c r="J316" i="4"/>
  <c r="J306" i="4"/>
  <c r="BK295" i="4"/>
  <c r="BK284" i="4"/>
  <c r="BK255" i="4"/>
  <c r="J240" i="4"/>
  <c r="BK220" i="4"/>
  <c r="BK203" i="4"/>
  <c r="J176" i="4"/>
  <c r="J153" i="4"/>
  <c r="BK395" i="4"/>
  <c r="J368" i="4"/>
  <c r="J362" i="4"/>
  <c r="BK342" i="4"/>
  <c r="J330" i="4"/>
  <c r="J312" i="4"/>
  <c r="J295" i="4"/>
  <c r="J277" i="4"/>
  <c r="BK249" i="4"/>
  <c r="BK208" i="4"/>
  <c r="BK195" i="4"/>
  <c r="BK175" i="4"/>
  <c r="BK142" i="4"/>
  <c r="BK391" i="4"/>
  <c r="BK357" i="4"/>
  <c r="J276" i="4"/>
  <c r="BK237" i="4"/>
  <c r="BK218" i="4"/>
  <c r="J190" i="4"/>
  <c r="BK173" i="4"/>
  <c r="BK156" i="4"/>
  <c r="BK375" i="4"/>
  <c r="BK313" i="4"/>
  <c r="BK264" i="4"/>
  <c r="BK241" i="4"/>
  <c r="BK206" i="4"/>
  <c r="J179" i="4"/>
  <c r="J396" i="4"/>
  <c r="BK370" i="4"/>
  <c r="BK343" i="4"/>
  <c r="BK310" i="4"/>
  <c r="J267" i="4"/>
  <c r="J239" i="4"/>
  <c r="BK212" i="4"/>
  <c r="J183" i="4"/>
  <c r="BK372" i="4"/>
  <c r="J347" i="4"/>
  <c r="J168" i="4"/>
  <c r="J128" i="5"/>
  <c r="BK128" i="5"/>
  <c r="BK136" i="6"/>
  <c r="J141" i="6"/>
  <c r="J129" i="6"/>
  <c r="BK138" i="6"/>
  <c r="J133" i="6"/>
  <c r="BK154" i="7"/>
  <c r="BK147" i="7"/>
  <c r="BK129" i="7"/>
  <c r="J170" i="7"/>
  <c r="BK145" i="7"/>
  <c r="J176" i="7"/>
  <c r="BK150" i="7"/>
  <c r="BK156" i="7"/>
  <c r="BK155" i="7"/>
  <c r="J188" i="7"/>
  <c r="BK169" i="7"/>
  <c r="BK206" i="7"/>
  <c r="J198" i="7"/>
  <c r="BK182" i="7"/>
  <c r="J151" i="7"/>
  <c r="J222" i="7"/>
  <c r="J219" i="7"/>
  <c r="BK216" i="7"/>
  <c r="BK213" i="7"/>
  <c r="J207" i="7"/>
  <c r="BK198" i="7"/>
  <c r="BK184" i="7"/>
  <c r="BK170" i="7"/>
  <c r="J150" i="7"/>
  <c r="BK193" i="8"/>
  <c r="BK158" i="8"/>
  <c r="BK187" i="8"/>
  <c r="BK177" i="8"/>
  <c r="J147" i="8"/>
  <c r="BK190" i="8"/>
  <c r="BK156" i="8"/>
  <c r="BK137" i="8"/>
  <c r="BK176" i="8"/>
  <c r="BK144" i="8"/>
  <c r="J181" i="8"/>
  <c r="J130" i="8"/>
  <c r="BK170" i="8"/>
  <c r="J170" i="8"/>
  <c r="BK198" i="8"/>
  <c r="J166" i="8"/>
  <c r="J140" i="8"/>
  <c r="J135" i="8"/>
  <c r="BK196" i="9"/>
  <c r="J188" i="9"/>
  <c r="BK171" i="9"/>
  <c r="BK156" i="9"/>
  <c r="BK135" i="9"/>
  <c r="J178" i="9"/>
  <c r="BK168" i="9"/>
  <c r="BK147" i="9"/>
  <c r="J172" i="9"/>
  <c r="J132" i="9"/>
  <c r="BK145" i="9"/>
  <c r="J182" i="9"/>
  <c r="BK146" i="9"/>
  <c r="J133" i="9"/>
  <c r="J186" i="9"/>
  <c r="BK157" i="9"/>
  <c r="J193" i="9"/>
  <c r="J169" i="9"/>
  <c r="J150" i="9"/>
  <c r="J192" i="9"/>
  <c r="BK169" i="9"/>
  <c r="BK132" i="9"/>
  <c r="J154" i="10"/>
  <c r="BK138" i="10"/>
  <c r="J165" i="10"/>
  <c r="J138" i="10"/>
  <c r="J146" i="10"/>
  <c r="J166" i="10"/>
  <c r="J172" i="10"/>
  <c r="J151" i="10"/>
  <c r="J132" i="10"/>
  <c r="BK167" i="10"/>
  <c r="J168" i="10"/>
  <c r="BK143" i="10"/>
  <c r="BK162" i="10"/>
  <c r="J134" i="10"/>
  <c r="J161" i="11"/>
  <c r="BK139" i="11"/>
  <c r="BK155" i="11"/>
  <c r="BK129" i="11"/>
  <c r="BK130" i="11"/>
  <c r="J157" i="11"/>
  <c r="BK128" i="11"/>
  <c r="J159" i="11"/>
  <c r="J167" i="11"/>
  <c r="BK149" i="11"/>
  <c r="BK166" i="11"/>
  <c r="BK163" i="11"/>
  <c r="BK170" i="12"/>
  <c r="J126" i="12"/>
  <c r="BK160" i="12"/>
  <c r="BK133" i="12"/>
  <c r="BK144" i="12"/>
  <c r="BK159" i="12"/>
  <c r="BK126" i="12"/>
  <c r="BK151" i="12"/>
  <c r="J140" i="12"/>
  <c r="BK124" i="12"/>
  <c r="J158" i="12"/>
  <c r="J124" i="12"/>
  <c r="J143" i="13"/>
  <c r="J147" i="13"/>
  <c r="BK152" i="13"/>
  <c r="BK164" i="13"/>
  <c r="BK129" i="13"/>
  <c r="BK140" i="13"/>
  <c r="BK130" i="13"/>
  <c r="J572" i="2"/>
  <c r="BK540" i="2"/>
  <c r="J513" i="2"/>
  <c r="J460" i="2"/>
  <c r="BK418" i="2"/>
  <c r="J392" i="2"/>
  <c r="BK364" i="2"/>
  <c r="J329" i="2"/>
  <c r="BK301" i="2"/>
  <c r="BK271" i="2"/>
  <c r="J247" i="2"/>
  <c r="J207" i="2"/>
  <c r="J185" i="2"/>
  <c r="J577" i="2"/>
  <c r="BK538" i="2"/>
  <c r="BK528" i="2"/>
  <c r="BK449" i="2"/>
  <c r="J422" i="2"/>
  <c r="BK372" i="2"/>
  <c r="BK342" i="2"/>
  <c r="BK265" i="2"/>
  <c r="BK229" i="2"/>
  <c r="BK191" i="2"/>
  <c r="J173" i="2"/>
  <c r="J564" i="2"/>
  <c r="BK523" i="2"/>
  <c r="J495" i="2"/>
  <c r="J463" i="2"/>
  <c r="J419" i="2"/>
  <c r="BK385" i="2"/>
  <c r="BK343" i="2"/>
  <c r="BK312" i="2"/>
  <c r="J276" i="2"/>
  <c r="BK257" i="2"/>
  <c r="BK224" i="2"/>
  <c r="BK170" i="2"/>
  <c r="J562" i="2"/>
  <c r="J519" i="2"/>
  <c r="J484" i="2"/>
  <c r="BK460" i="2"/>
  <c r="J427" i="2"/>
  <c r="J395" i="2"/>
  <c r="J373" i="2"/>
  <c r="J345" i="2"/>
  <c r="J309" i="2"/>
  <c r="J270" i="2"/>
  <c r="J229" i="2"/>
  <c r="J192" i="2"/>
  <c r="J163" i="2"/>
  <c r="J585" i="2"/>
  <c r="BK564" i="2"/>
  <c r="J537" i="2"/>
  <c r="BK491" i="2"/>
  <c r="J443" i="2"/>
  <c r="BK401" i="2"/>
  <c r="BK353" i="2"/>
  <c r="BK311" i="2"/>
  <c r="J275" i="2"/>
  <c r="J226" i="2"/>
  <c r="J208" i="2"/>
  <c r="BK161" i="2"/>
  <c r="BK546" i="2"/>
  <c r="BK506" i="2"/>
  <c r="BK476" i="2"/>
  <c r="J435" i="2"/>
  <c r="BK407" i="2"/>
  <c r="J386" i="2"/>
  <c r="J335" i="2"/>
  <c r="BK323" i="2"/>
  <c r="J311" i="2"/>
  <c r="J289" i="2"/>
  <c r="BK262" i="2"/>
  <c r="BK235" i="2"/>
  <c r="BK209" i="2"/>
  <c r="BK174" i="2"/>
  <c r="BK583" i="2"/>
  <c r="BK560" i="2"/>
  <c r="BK518" i="2"/>
  <c r="J503" i="2"/>
  <c r="J479" i="2"/>
  <c r="J454" i="2"/>
  <c r="BK426" i="2"/>
  <c r="BK388" i="2"/>
  <c r="J343" i="2"/>
  <c r="J327" i="2"/>
  <c r="BK273" i="2"/>
  <c r="J231" i="2"/>
  <c r="BK211" i="2"/>
  <c r="BK602" i="2"/>
  <c r="J595" i="2"/>
  <c r="BK591" i="2"/>
  <c r="J569" i="2"/>
  <c r="J528" i="2"/>
  <c r="BK487" i="2"/>
  <c r="BK461" i="2"/>
  <c r="BK414" i="2"/>
  <c r="BK374" i="2"/>
  <c r="J336" i="2"/>
  <c r="J300" i="2"/>
  <c r="BK276" i="2"/>
  <c r="J222" i="2"/>
  <c r="BK213" i="2"/>
  <c r="J196" i="2"/>
  <c r="BK165" i="2"/>
  <c r="BK289" i="3"/>
  <c r="BK275" i="3"/>
  <c r="BK248" i="3"/>
  <c r="BK216" i="3"/>
  <c r="J173" i="3"/>
  <c r="J147" i="3"/>
  <c r="BK285" i="3"/>
  <c r="BK253" i="3"/>
  <c r="J232" i="3"/>
  <c r="J207" i="3"/>
  <c r="BK172" i="3"/>
  <c r="J276" i="3"/>
  <c r="J246" i="3"/>
  <c r="BK217" i="3"/>
  <c r="J184" i="3"/>
  <c r="J155" i="3"/>
  <c r="J295" i="3"/>
  <c r="BK245" i="3"/>
  <c r="BK235" i="3"/>
  <c r="J204" i="3"/>
  <c r="BK190" i="3"/>
  <c r="J164" i="3"/>
  <c r="BK148" i="3"/>
  <c r="BK297" i="3"/>
  <c r="J261" i="3"/>
  <c r="J222" i="3"/>
  <c r="J194" i="3"/>
  <c r="J168" i="3"/>
  <c r="J133" i="3"/>
  <c r="J254" i="3"/>
  <c r="J205" i="3"/>
  <c r="BK174" i="3"/>
  <c r="BK139" i="3"/>
  <c r="BK274" i="3"/>
  <c r="BK258" i="3"/>
  <c r="J227" i="3"/>
  <c r="BK192" i="3"/>
  <c r="BK146" i="3"/>
  <c r="BK302" i="3"/>
  <c r="J272" i="3"/>
  <c r="J241" i="3"/>
  <c r="J198" i="3"/>
  <c r="J174" i="3"/>
  <c r="J393" i="4"/>
  <c r="BK330" i="4"/>
  <c r="BK301" i="4"/>
  <c r="BK258" i="4"/>
  <c r="J219" i="4"/>
  <c r="BK177" i="4"/>
  <c r="J167" i="4"/>
  <c r="J363" i="4"/>
  <c r="J324" i="4"/>
  <c r="BK304" i="4"/>
  <c r="J281" i="4"/>
  <c r="BK266" i="4"/>
  <c r="BK242" i="4"/>
  <c r="J230" i="4"/>
  <c r="J177" i="4"/>
  <c r="J151" i="4"/>
  <c r="J388" i="4"/>
  <c r="J366" i="4"/>
  <c r="J351" i="4"/>
  <c r="J311" i="4"/>
  <c r="BK299" i="4"/>
  <c r="J278" i="4"/>
  <c r="J236" i="4"/>
  <c r="BK215" i="4"/>
  <c r="BK185" i="4"/>
  <c r="BK149" i="4"/>
  <c r="BK386" i="4"/>
  <c r="BK354" i="4"/>
  <c r="BK334" i="4"/>
  <c r="BK315" i="4"/>
  <c r="BK296" i="4"/>
  <c r="J270" i="4"/>
  <c r="BK238" i="4"/>
  <c r="BK217" i="4"/>
  <c r="J191" i="4"/>
  <c r="BK165" i="4"/>
  <c r="J137" i="4"/>
  <c r="J354" i="4"/>
  <c r="BK280" i="4"/>
  <c r="J249" i="4"/>
  <c r="J225" i="4"/>
  <c r="J194" i="4"/>
  <c r="BK176" i="4"/>
  <c r="J160" i="4"/>
  <c r="J378" i="4"/>
  <c r="J349" i="4"/>
  <c r="J300" i="4"/>
  <c r="BK257" i="4"/>
  <c r="J232" i="4"/>
  <c r="J203" i="4"/>
  <c r="J169" i="4"/>
  <c r="J382" i="4"/>
  <c r="BK366" i="4"/>
  <c r="BK329" i="4"/>
  <c r="J273" i="4"/>
  <c r="J242" i="4"/>
  <c r="J210" i="4"/>
  <c r="BK182" i="4"/>
  <c r="J346" i="4"/>
  <c r="J342" i="4"/>
  <c r="BK339" i="4"/>
  <c r="J337" i="4"/>
  <c r="J336" i="4"/>
  <c r="J332" i="4"/>
  <c r="BK331" i="4"/>
  <c r="J329" i="4"/>
  <c r="BK324" i="4"/>
  <c r="BK322" i="4"/>
  <c r="J318" i="4"/>
  <c r="BK311" i="4"/>
  <c r="J304" i="4"/>
  <c r="BK300" i="4"/>
  <c r="J298" i="4"/>
  <c r="BK297" i="4"/>
  <c r="BK294" i="4"/>
  <c r="J293" i="4"/>
  <c r="BK292" i="4"/>
  <c r="J290" i="4"/>
  <c r="J286" i="4"/>
  <c r="J282" i="4"/>
  <c r="BK274" i="4"/>
  <c r="J269" i="4"/>
  <c r="BK267" i="4"/>
  <c r="J266" i="4"/>
  <c r="J258" i="4"/>
  <c r="BK253" i="4"/>
  <c r="BK244" i="4"/>
  <c r="BK236" i="4"/>
  <c r="J233" i="4"/>
  <c r="BK228" i="4"/>
  <c r="BK223" i="4"/>
  <c r="J222" i="4"/>
  <c r="J216" i="4"/>
  <c r="J212" i="4"/>
  <c r="J211" i="4"/>
  <c r="BK209" i="4"/>
  <c r="J206" i="4"/>
  <c r="J199" i="4"/>
  <c r="J193" i="4"/>
  <c r="J192" i="4"/>
  <c r="J135" i="4"/>
  <c r="BK132" i="5"/>
  <c r="J127" i="5"/>
  <c r="J131" i="6"/>
  <c r="J140" i="7"/>
  <c r="BK176" i="7"/>
  <c r="BK144" i="7"/>
  <c r="J162" i="7"/>
  <c r="BK133" i="7"/>
  <c r="BK148" i="7"/>
  <c r="J153" i="7"/>
  <c r="J193" i="7"/>
  <c r="J181" i="7"/>
  <c r="BK138" i="7"/>
  <c r="BK200" i="7"/>
  <c r="BK189" i="7"/>
  <c r="J171" i="7"/>
  <c r="BK131" i="7"/>
  <c r="BK222" i="7"/>
  <c r="BK218" i="7"/>
  <c r="J215" i="7"/>
  <c r="J211" i="7"/>
  <c r="J206" i="7"/>
  <c r="J197" i="7"/>
  <c r="BK178" i="7"/>
  <c r="J132" i="7"/>
  <c r="J174" i="8"/>
  <c r="BK148" i="8"/>
  <c r="BK196" i="8"/>
  <c r="J158" i="8"/>
  <c r="BK135" i="8"/>
  <c r="BK179" i="8"/>
  <c r="BK138" i="8"/>
  <c r="J191" i="8"/>
  <c r="BK166" i="8"/>
  <c r="BK128" i="8"/>
  <c r="BK180" i="8"/>
  <c r="BK132" i="8"/>
  <c r="BK178" i="8"/>
  <c r="BK139" i="8"/>
  <c r="BK154" i="8"/>
  <c r="BK174" i="8"/>
  <c r="BK147" i="8"/>
  <c r="J128" i="9"/>
  <c r="BK167" i="9"/>
  <c r="BK137" i="9"/>
  <c r="J184" i="9"/>
  <c r="J156" i="9"/>
  <c r="J130" i="9"/>
  <c r="BK162" i="9"/>
  <c r="BK193" i="9"/>
  <c r="J149" i="9"/>
  <c r="BK130" i="9"/>
  <c r="BK178" i="9"/>
  <c r="J163" i="9"/>
  <c r="BK125" i="9"/>
  <c r="J168" i="9"/>
  <c r="BK158" i="9"/>
  <c r="J200" i="9"/>
  <c r="J183" i="9"/>
  <c r="J159" i="9"/>
  <c r="BK139" i="10"/>
  <c r="J167" i="10"/>
  <c r="BK132" i="10"/>
  <c r="J160" i="10"/>
  <c r="BK175" i="10"/>
  <c r="BK173" i="10"/>
  <c r="BK147" i="10"/>
  <c r="J127" i="10"/>
  <c r="J164" i="10"/>
  <c r="BK174" i="10"/>
  <c r="BK148" i="10"/>
  <c r="J181" i="10"/>
  <c r="BK159" i="10"/>
  <c r="BK130" i="10"/>
  <c r="BK148" i="11"/>
  <c r="BK146" i="11"/>
  <c r="J135" i="11"/>
  <c r="BK125" i="11"/>
  <c r="J144" i="11"/>
  <c r="BK169" i="11"/>
  <c r="J145" i="11"/>
  <c r="BK160" i="11"/>
  <c r="J130" i="11"/>
  <c r="BK123" i="11"/>
  <c r="J172" i="12"/>
  <c r="J154" i="12"/>
  <c r="J145" i="12"/>
  <c r="BK162" i="12"/>
  <c r="J129" i="12"/>
  <c r="BK173" i="12"/>
  <c r="BK146" i="12"/>
  <c r="J157" i="12"/>
  <c r="J131" i="12"/>
  <c r="J133" i="12"/>
  <c r="BK172" i="12"/>
  <c r="J151" i="12"/>
  <c r="J162" i="13"/>
  <c r="BK157" i="13"/>
  <c r="J133" i="13"/>
  <c r="BK162" i="13"/>
  <c r="BK143" i="13"/>
  <c r="BK156" i="13"/>
  <c r="BK128" i="13"/>
  <c r="J150" i="13"/>
  <c r="BK465" i="2" l="1"/>
  <c r="J465" i="2" s="1"/>
  <c r="J117" i="2" s="1"/>
  <c r="R481" i="2"/>
  <c r="R548" i="2"/>
  <c r="R565" i="2"/>
  <c r="P587" i="2"/>
  <c r="P143" i="3"/>
  <c r="BK228" i="3"/>
  <c r="J228" i="3" s="1"/>
  <c r="J105" i="3" s="1"/>
  <c r="BK300" i="3"/>
  <c r="J300" i="3"/>
  <c r="J107" i="3" s="1"/>
  <c r="P155" i="4"/>
  <c r="T325" i="4"/>
  <c r="R340" i="4"/>
  <c r="P355" i="4"/>
  <c r="T126" i="6"/>
  <c r="BK126" i="7"/>
  <c r="J126" i="7"/>
  <c r="J99" i="7" s="1"/>
  <c r="R141" i="7"/>
  <c r="R186" i="7"/>
  <c r="R126" i="8"/>
  <c r="R155" i="8"/>
  <c r="T182" i="8"/>
  <c r="T124" i="9"/>
  <c r="P138" i="9"/>
  <c r="R143" i="9"/>
  <c r="T136" i="10"/>
  <c r="P156" i="10"/>
  <c r="T176" i="10"/>
  <c r="BK122" i="11"/>
  <c r="J122" i="11"/>
  <c r="J97" i="11" s="1"/>
  <c r="T171" i="11"/>
  <c r="BK180" i="2"/>
  <c r="J180" i="2"/>
  <c r="J101" i="2" s="1"/>
  <c r="T197" i="2"/>
  <c r="P252" i="2"/>
  <c r="R293" i="2"/>
  <c r="P377" i="2"/>
  <c r="BK452" i="2"/>
  <c r="J452" i="2" s="1"/>
  <c r="J116" i="2" s="1"/>
  <c r="T465" i="2"/>
  <c r="R517" i="2"/>
  <c r="R555" i="2"/>
  <c r="R575" i="2"/>
  <c r="R581" i="2"/>
  <c r="R143" i="3"/>
  <c r="T228" i="3"/>
  <c r="P300" i="3"/>
  <c r="BK155" i="4"/>
  <c r="J155" i="4"/>
  <c r="J103" i="4" s="1"/>
  <c r="P325" i="4"/>
  <c r="T340" i="4"/>
  <c r="T355" i="4"/>
  <c r="T124" i="5"/>
  <c r="T123" i="5"/>
  <c r="T122" i="5" s="1"/>
  <c r="BK139" i="6"/>
  <c r="J139" i="6" s="1"/>
  <c r="J102" i="6" s="1"/>
  <c r="T141" i="7"/>
  <c r="P167" i="7"/>
  <c r="BK155" i="8"/>
  <c r="J155" i="8"/>
  <c r="J100" i="8" s="1"/>
  <c r="BK182" i="8"/>
  <c r="J182" i="8" s="1"/>
  <c r="J103" i="8" s="1"/>
  <c r="T153" i="9"/>
  <c r="R136" i="10"/>
  <c r="P163" i="10"/>
  <c r="T122" i="11"/>
  <c r="T121" i="11" s="1"/>
  <c r="BK171" i="11"/>
  <c r="J171" i="11"/>
  <c r="J101" i="11" s="1"/>
  <c r="R142" i="12"/>
  <c r="BK153" i="2"/>
  <c r="P180" i="2"/>
  <c r="BK230" i="2"/>
  <c r="J230" i="2"/>
  <c r="J103" i="2" s="1"/>
  <c r="BK293" i="2"/>
  <c r="J293" i="2" s="1"/>
  <c r="J106" i="2" s="1"/>
  <c r="T359" i="2"/>
  <c r="P411" i="2"/>
  <c r="BK446" i="2"/>
  <c r="J446" i="2"/>
  <c r="J115" i="2" s="1"/>
  <c r="T446" i="2"/>
  <c r="R465" i="2"/>
  <c r="BK517" i="2"/>
  <c r="J517" i="2" s="1"/>
  <c r="J119" i="2" s="1"/>
  <c r="P555" i="2"/>
  <c r="P575" i="2"/>
  <c r="BK581" i="2"/>
  <c r="J581" i="2"/>
  <c r="J124" i="2" s="1"/>
  <c r="T143" i="3"/>
  <c r="R228" i="3"/>
  <c r="T300" i="3"/>
  <c r="T132" i="4"/>
  <c r="T148" i="4"/>
  <c r="P254" i="4"/>
  <c r="P360" i="4"/>
  <c r="R126" i="6"/>
  <c r="T139" i="6"/>
  <c r="P126" i="7"/>
  <c r="BK167" i="7"/>
  <c r="J167" i="7" s="1"/>
  <c r="J102" i="7" s="1"/>
  <c r="T167" i="7"/>
  <c r="T126" i="8"/>
  <c r="T155" i="8"/>
  <c r="R182" i="8"/>
  <c r="BK124" i="9"/>
  <c r="R138" i="9"/>
  <c r="T143" i="9"/>
  <c r="P136" i="10"/>
  <c r="R163" i="10"/>
  <c r="T138" i="11"/>
  <c r="BK123" i="12"/>
  <c r="P139" i="12"/>
  <c r="P166" i="12"/>
  <c r="BK138" i="13"/>
  <c r="J138" i="13"/>
  <c r="J99" i="13"/>
  <c r="R141" i="13"/>
  <c r="BK149" i="13"/>
  <c r="J149" i="13"/>
  <c r="J102" i="13" s="1"/>
  <c r="R154" i="13"/>
  <c r="BK161" i="13"/>
  <c r="J161" i="13"/>
  <c r="J105" i="13" s="1"/>
  <c r="P153" i="2"/>
  <c r="R180" i="2"/>
  <c r="R230" i="2"/>
  <c r="T252" i="2"/>
  <c r="P255" i="2"/>
  <c r="BK359" i="2"/>
  <c r="J359" i="2"/>
  <c r="J109" i="2" s="1"/>
  <c r="R377" i="2"/>
  <c r="T438" i="2"/>
  <c r="T452" i="2"/>
  <c r="P481" i="2"/>
  <c r="T548" i="2"/>
  <c r="T565" i="2"/>
  <c r="R587" i="2"/>
  <c r="T130" i="3"/>
  <c r="P161" i="3"/>
  <c r="R185" i="3"/>
  <c r="R290" i="3"/>
  <c r="R132" i="4"/>
  <c r="P148" i="4"/>
  <c r="R254" i="4"/>
  <c r="R360" i="4"/>
  <c r="P124" i="5"/>
  <c r="P123" i="5"/>
  <c r="P122" i="5" s="1"/>
  <c r="AU99" i="1" s="1"/>
  <c r="BK126" i="6"/>
  <c r="J126" i="6"/>
  <c r="J100" i="6" s="1"/>
  <c r="T126" i="7"/>
  <c r="P135" i="7"/>
  <c r="P186" i="7"/>
  <c r="P160" i="8"/>
  <c r="P173" i="8"/>
  <c r="R153" i="9"/>
  <c r="P124" i="10"/>
  <c r="BK153" i="10"/>
  <c r="J153" i="10"/>
  <c r="J99" i="10" s="1"/>
  <c r="T163" i="10"/>
  <c r="BK138" i="11"/>
  <c r="J138" i="11"/>
  <c r="J100" i="11" s="1"/>
  <c r="T142" i="12"/>
  <c r="T127" i="13"/>
  <c r="P141" i="13"/>
  <c r="T144" i="13"/>
  <c r="P154" i="13"/>
  <c r="T158" i="13"/>
  <c r="T153" i="2"/>
  <c r="R197" i="2"/>
  <c r="BK252" i="2"/>
  <c r="J252" i="2" s="1"/>
  <c r="J104" i="2" s="1"/>
  <c r="T293" i="2"/>
  <c r="T377" i="2"/>
  <c r="P438" i="2"/>
  <c r="P452" i="2"/>
  <c r="BK481" i="2"/>
  <c r="J481" i="2"/>
  <c r="J118" i="2" s="1"/>
  <c r="BK548" i="2"/>
  <c r="J548" i="2"/>
  <c r="J120" i="2"/>
  <c r="P565" i="2"/>
  <c r="BK587" i="2"/>
  <c r="J587" i="2"/>
  <c r="J125" i="2"/>
  <c r="BK143" i="3"/>
  <c r="J143" i="3"/>
  <c r="J101" i="3"/>
  <c r="P228" i="3"/>
  <c r="R300" i="3"/>
  <c r="R155" i="4"/>
  <c r="BK325" i="4"/>
  <c r="J325" i="4"/>
  <c r="J105" i="4" s="1"/>
  <c r="P340" i="4"/>
  <c r="R355" i="4"/>
  <c r="BK135" i="7"/>
  <c r="J135" i="7" s="1"/>
  <c r="J100" i="7" s="1"/>
  <c r="R135" i="7"/>
  <c r="BK186" i="7"/>
  <c r="J186" i="7" s="1"/>
  <c r="J103" i="7" s="1"/>
  <c r="T160" i="8"/>
  <c r="T173" i="8"/>
  <c r="BK153" i="9"/>
  <c r="J153" i="9"/>
  <c r="J101" i="9"/>
  <c r="T124" i="10"/>
  <c r="R153" i="10"/>
  <c r="BK156" i="10"/>
  <c r="J156" i="10" s="1"/>
  <c r="J100" i="10" s="1"/>
  <c r="P176" i="10"/>
  <c r="R138" i="11"/>
  <c r="R123" i="12"/>
  <c r="BK139" i="12"/>
  <c r="J139" i="12" s="1"/>
  <c r="J100" i="12" s="1"/>
  <c r="T139" i="12"/>
  <c r="T166" i="12"/>
  <c r="P127" i="13"/>
  <c r="T138" i="13"/>
  <c r="BK144" i="13"/>
  <c r="J144" i="13"/>
  <c r="J101" i="13" s="1"/>
  <c r="P149" i="13"/>
  <c r="T154" i="13"/>
  <c r="R158" i="13"/>
  <c r="R153" i="2"/>
  <c r="T180" i="2"/>
  <c r="P230" i="2"/>
  <c r="R252" i="2"/>
  <c r="T255" i="2"/>
  <c r="P359" i="2"/>
  <c r="T411" i="2"/>
  <c r="P517" i="2"/>
  <c r="BK555" i="2"/>
  <c r="J555" i="2"/>
  <c r="J121" i="2" s="1"/>
  <c r="BK575" i="2"/>
  <c r="J575" i="2" s="1"/>
  <c r="J123" i="2" s="1"/>
  <c r="T581" i="2"/>
  <c r="BK130" i="3"/>
  <c r="BK161" i="3"/>
  <c r="J161" i="3"/>
  <c r="J103" i="3" s="1"/>
  <c r="P185" i="3"/>
  <c r="T290" i="3"/>
  <c r="T155" i="4"/>
  <c r="R325" i="4"/>
  <c r="BK340" i="4"/>
  <c r="J340" i="4" s="1"/>
  <c r="J106" i="4" s="1"/>
  <c r="BK355" i="4"/>
  <c r="J355" i="4"/>
  <c r="J107" i="4" s="1"/>
  <c r="BK124" i="5"/>
  <c r="BK123" i="5" s="1"/>
  <c r="BK122" i="5" s="1"/>
  <c r="J122" i="5" s="1"/>
  <c r="J32" i="5" s="1"/>
  <c r="P126" i="6"/>
  <c r="P141" i="7"/>
  <c r="T186" i="7"/>
  <c r="R160" i="8"/>
  <c r="R173" i="8"/>
  <c r="R124" i="9"/>
  <c r="R123" i="9" s="1"/>
  <c r="R122" i="9" s="1"/>
  <c r="BK138" i="9"/>
  <c r="J138" i="9"/>
  <c r="J99" i="9" s="1"/>
  <c r="BK143" i="9"/>
  <c r="J143" i="9" s="1"/>
  <c r="J100" i="9" s="1"/>
  <c r="R124" i="10"/>
  <c r="P153" i="10"/>
  <c r="T156" i="10"/>
  <c r="R176" i="10"/>
  <c r="R122" i="11"/>
  <c r="R171" i="11"/>
  <c r="BK142" i="12"/>
  <c r="J142" i="12"/>
  <c r="J101" i="12" s="1"/>
  <c r="BK166" i="12"/>
  <c r="J166" i="12" s="1"/>
  <c r="J102" i="12" s="1"/>
  <c r="BK127" i="13"/>
  <c r="J127" i="13"/>
  <c r="J98" i="13" s="1"/>
  <c r="R138" i="13"/>
  <c r="R144" i="13"/>
  <c r="BK154" i="13"/>
  <c r="J154" i="13" s="1"/>
  <c r="J103" i="13" s="1"/>
  <c r="P158" i="13"/>
  <c r="P161" i="13"/>
  <c r="BK197" i="2"/>
  <c r="J197" i="2"/>
  <c r="J102" i="2" s="1"/>
  <c r="T230" i="2"/>
  <c r="P293" i="2"/>
  <c r="R359" i="2"/>
  <c r="BK411" i="2"/>
  <c r="J411" i="2"/>
  <c r="J111" i="2" s="1"/>
  <c r="R438" i="2"/>
  <c r="R446" i="2"/>
  <c r="P465" i="2"/>
  <c r="T517" i="2"/>
  <c r="T555" i="2"/>
  <c r="T575" i="2"/>
  <c r="P581" i="2"/>
  <c r="P130" i="3"/>
  <c r="T161" i="3"/>
  <c r="T185" i="3"/>
  <c r="P290" i="3"/>
  <c r="P129" i="3" s="1"/>
  <c r="AU97" i="1" s="1"/>
  <c r="BK132" i="4"/>
  <c r="J132" i="4"/>
  <c r="J100" i="4" s="1"/>
  <c r="R148" i="4"/>
  <c r="BK254" i="4"/>
  <c r="J254" i="4"/>
  <c r="J104" i="4" s="1"/>
  <c r="T360" i="4"/>
  <c r="R139" i="6"/>
  <c r="R126" i="7"/>
  <c r="T135" i="7"/>
  <c r="BK126" i="8"/>
  <c r="BK125" i="8" s="1"/>
  <c r="J125" i="8" s="1"/>
  <c r="J98" i="8" s="1"/>
  <c r="BK160" i="8"/>
  <c r="J160" i="8" s="1"/>
  <c r="J101" i="8" s="1"/>
  <c r="BK173" i="8"/>
  <c r="J173" i="8"/>
  <c r="J102" i="8" s="1"/>
  <c r="P124" i="9"/>
  <c r="T138" i="9"/>
  <c r="P143" i="9"/>
  <c r="BK124" i="10"/>
  <c r="J124" i="10"/>
  <c r="J97" i="10" s="1"/>
  <c r="T153" i="10"/>
  <c r="R156" i="10"/>
  <c r="BK176" i="10"/>
  <c r="J176" i="10" s="1"/>
  <c r="J103" i="10" s="1"/>
  <c r="P122" i="11"/>
  <c r="P171" i="11"/>
  <c r="P123" i="12"/>
  <c r="P142" i="12"/>
  <c r="R127" i="13"/>
  <c r="BK141" i="13"/>
  <c r="J141" i="13" s="1"/>
  <c r="J100" i="13" s="1"/>
  <c r="P144" i="13"/>
  <c r="T149" i="13"/>
  <c r="R161" i="13"/>
  <c r="P197" i="2"/>
  <c r="BK255" i="2"/>
  <c r="J255" i="2"/>
  <c r="J105" i="2" s="1"/>
  <c r="R255" i="2"/>
  <c r="BK377" i="2"/>
  <c r="J377" i="2"/>
  <c r="J110" i="2" s="1"/>
  <c r="R411" i="2"/>
  <c r="BK438" i="2"/>
  <c r="J438" i="2"/>
  <c r="J114" i="2" s="1"/>
  <c r="P446" i="2"/>
  <c r="R452" i="2"/>
  <c r="T481" i="2"/>
  <c r="P548" i="2"/>
  <c r="BK565" i="2"/>
  <c r="J565" i="2" s="1"/>
  <c r="J122" i="2" s="1"/>
  <c r="T587" i="2"/>
  <c r="R130" i="3"/>
  <c r="R161" i="3"/>
  <c r="BK185" i="3"/>
  <c r="J185" i="3" s="1"/>
  <c r="J104" i="3" s="1"/>
  <c r="BK290" i="3"/>
  <c r="J290" i="3"/>
  <c r="J106" i="3" s="1"/>
  <c r="P132" i="4"/>
  <c r="P131" i="4" s="1"/>
  <c r="P130" i="4" s="1"/>
  <c r="AU98" i="1" s="1"/>
  <c r="BK148" i="4"/>
  <c r="J148" i="4" s="1"/>
  <c r="J102" i="4" s="1"/>
  <c r="T254" i="4"/>
  <c r="BK360" i="4"/>
  <c r="J360" i="4" s="1"/>
  <c r="J108" i="4" s="1"/>
  <c r="R124" i="5"/>
  <c r="R123" i="5"/>
  <c r="R122" i="5" s="1"/>
  <c r="P139" i="6"/>
  <c r="BK141" i="7"/>
  <c r="J141" i="7"/>
  <c r="J101" i="7" s="1"/>
  <c r="R167" i="7"/>
  <c r="P126" i="8"/>
  <c r="P125" i="8"/>
  <c r="AU102" i="1" s="1"/>
  <c r="P155" i="8"/>
  <c r="P182" i="8"/>
  <c r="P153" i="9"/>
  <c r="BK136" i="10"/>
  <c r="J136" i="10"/>
  <c r="J98" i="10" s="1"/>
  <c r="BK163" i="10"/>
  <c r="J163" i="10" s="1"/>
  <c r="J102" i="10" s="1"/>
  <c r="P138" i="11"/>
  <c r="P121" i="11"/>
  <c r="AU105" i="1" s="1"/>
  <c r="T123" i="12"/>
  <c r="T122" i="12"/>
  <c r="R139" i="12"/>
  <c r="R166" i="12"/>
  <c r="P138" i="13"/>
  <c r="T141" i="13"/>
  <c r="R149" i="13"/>
  <c r="BK158" i="13"/>
  <c r="J158" i="13"/>
  <c r="J104" i="13"/>
  <c r="T161" i="13"/>
  <c r="BK599" i="2"/>
  <c r="J599" i="2"/>
  <c r="J128" i="2"/>
  <c r="BK134" i="11"/>
  <c r="J134" i="11" s="1"/>
  <c r="J98" i="11" s="1"/>
  <c r="BK136" i="11"/>
  <c r="J136" i="11"/>
  <c r="J99" i="11" s="1"/>
  <c r="BK356" i="2"/>
  <c r="J356" i="2"/>
  <c r="J107" i="2"/>
  <c r="BK434" i="2"/>
  <c r="J434" i="2"/>
  <c r="J112" i="2"/>
  <c r="BK596" i="2"/>
  <c r="J596" i="2" s="1"/>
  <c r="J126" i="2" s="1"/>
  <c r="BK135" i="12"/>
  <c r="J135" i="12"/>
  <c r="J98" i="12" s="1"/>
  <c r="BK137" i="12"/>
  <c r="J137" i="12"/>
  <c r="J99" i="12"/>
  <c r="BK436" i="2"/>
  <c r="J436" i="2"/>
  <c r="J113" i="2"/>
  <c r="BK137" i="6"/>
  <c r="J137" i="6" s="1"/>
  <c r="J101" i="6" s="1"/>
  <c r="BK159" i="3"/>
  <c r="J159" i="3"/>
  <c r="J102" i="3" s="1"/>
  <c r="BK141" i="3"/>
  <c r="J141" i="3"/>
  <c r="J100" i="3"/>
  <c r="BK199" i="9"/>
  <c r="J199" i="9"/>
  <c r="J102" i="9"/>
  <c r="BK161" i="10"/>
  <c r="J161" i="10" s="1"/>
  <c r="J101" i="10" s="1"/>
  <c r="BK601" i="2"/>
  <c r="J601" i="2"/>
  <c r="J129" i="2" s="1"/>
  <c r="J123" i="12"/>
  <c r="J97" i="12"/>
  <c r="J89" i="13"/>
  <c r="E115" i="13"/>
  <c r="BF129" i="13"/>
  <c r="BF147" i="13"/>
  <c r="J92" i="13"/>
  <c r="BF133" i="13"/>
  <c r="BF139" i="13"/>
  <c r="BF162" i="13"/>
  <c r="BF135" i="13"/>
  <c r="F122" i="13"/>
  <c r="BF145" i="13"/>
  <c r="BF151" i="13"/>
  <c r="BF153" i="13"/>
  <c r="BF155" i="13"/>
  <c r="BF157" i="13"/>
  <c r="BF136" i="13"/>
  <c r="BF146" i="13"/>
  <c r="BF148" i="13"/>
  <c r="BF150" i="13"/>
  <c r="BF164" i="13"/>
  <c r="BF128" i="13"/>
  <c r="BF132" i="13"/>
  <c r="BF156" i="13"/>
  <c r="BF159" i="13"/>
  <c r="BF160" i="13"/>
  <c r="BF163" i="13"/>
  <c r="BF131" i="13"/>
  <c r="BF134" i="13"/>
  <c r="BF130" i="13"/>
  <c r="BF137" i="13"/>
  <c r="BF140" i="13"/>
  <c r="BF142" i="13"/>
  <c r="BF143" i="13"/>
  <c r="BF152" i="13"/>
  <c r="F92" i="12"/>
  <c r="BF126" i="12"/>
  <c r="BF130" i="12"/>
  <c r="BF132" i="12"/>
  <c r="BF145" i="12"/>
  <c r="E85" i="12"/>
  <c r="BF129" i="12"/>
  <c r="BF133" i="12"/>
  <c r="BF138" i="12"/>
  <c r="BF141" i="12"/>
  <c r="BF153" i="12"/>
  <c r="BF154" i="12"/>
  <c r="BF156" i="12"/>
  <c r="BF162" i="12"/>
  <c r="BF163" i="12"/>
  <c r="BF144" i="12"/>
  <c r="BF148" i="12"/>
  <c r="BF151" i="12"/>
  <c r="BF167" i="12"/>
  <c r="BF169" i="12"/>
  <c r="BF171" i="12"/>
  <c r="BF128" i="12"/>
  <c r="BF134" i="12"/>
  <c r="BF149" i="12"/>
  <c r="BF160" i="12"/>
  <c r="BF161" i="12"/>
  <c r="BF164" i="12"/>
  <c r="J89" i="12"/>
  <c r="BF124" i="12"/>
  <c r="BF140" i="12"/>
  <c r="BF143" i="12"/>
  <c r="BF150" i="12"/>
  <c r="BF155" i="12"/>
  <c r="BF168" i="12"/>
  <c r="J92" i="12"/>
  <c r="BF125" i="12"/>
  <c r="BF127" i="12"/>
  <c r="BF136" i="12"/>
  <c r="BF152" i="12"/>
  <c r="BF157" i="12"/>
  <c r="BF158" i="12"/>
  <c r="BF172" i="12"/>
  <c r="BF146" i="12"/>
  <c r="BF147" i="12"/>
  <c r="BF165" i="12"/>
  <c r="BF170" i="12"/>
  <c r="BF173" i="12"/>
  <c r="BF131" i="12"/>
  <c r="BF159" i="12"/>
  <c r="BF174" i="12"/>
  <c r="BF175" i="12"/>
  <c r="BF156" i="11"/>
  <c r="BF161" i="11"/>
  <c r="BK123" i="10"/>
  <c r="J123" i="10"/>
  <c r="J30" i="10" s="1"/>
  <c r="E111" i="11"/>
  <c r="BF127" i="11"/>
  <c r="BF133" i="11"/>
  <c r="BF143" i="11"/>
  <c r="BF151" i="11"/>
  <c r="BF154" i="11"/>
  <c r="BF159" i="11"/>
  <c r="BF160" i="11"/>
  <c r="F118" i="11"/>
  <c r="BF125" i="11"/>
  <c r="BF132" i="11"/>
  <c r="BF135" i="11"/>
  <c r="BF144" i="11"/>
  <c r="BF155" i="11"/>
  <c r="BF158" i="11"/>
  <c r="BF169" i="11"/>
  <c r="BF173" i="11"/>
  <c r="BF128" i="11"/>
  <c r="BF129" i="11"/>
  <c r="BF130" i="11"/>
  <c r="BF141" i="11"/>
  <c r="BF146" i="11"/>
  <c r="BF147" i="11"/>
  <c r="BF163" i="11"/>
  <c r="BF164" i="11"/>
  <c r="BF166" i="11"/>
  <c r="BF131" i="11"/>
  <c r="BF149" i="11"/>
  <c r="J92" i="11"/>
  <c r="BF137" i="11"/>
  <c r="BF140" i="11"/>
  <c r="BF145" i="11"/>
  <c r="BF148" i="11"/>
  <c r="BF157" i="11"/>
  <c r="BF162" i="11"/>
  <c r="BF167" i="11"/>
  <c r="BF168" i="11"/>
  <c r="BF170" i="11"/>
  <c r="BF172" i="11"/>
  <c r="J89" i="11"/>
  <c r="BF123" i="11"/>
  <c r="BF139" i="11"/>
  <c r="BF150" i="11"/>
  <c r="BF165" i="11"/>
  <c r="BF124" i="11"/>
  <c r="BF126" i="11"/>
  <c r="BF142" i="11"/>
  <c r="BF152" i="11"/>
  <c r="BF153" i="11"/>
  <c r="J117" i="10"/>
  <c r="BF137" i="10"/>
  <c r="BF138" i="10"/>
  <c r="BF140" i="10"/>
  <c r="BF146" i="10"/>
  <c r="BF157" i="10"/>
  <c r="BF171" i="10"/>
  <c r="BF173" i="10"/>
  <c r="BF181" i="10"/>
  <c r="J92" i="10"/>
  <c r="F120" i="10"/>
  <c r="BF127" i="10"/>
  <c r="BF150" i="10"/>
  <c r="BF151" i="10"/>
  <c r="BF158" i="10"/>
  <c r="BF165" i="10"/>
  <c r="J124" i="9"/>
  <c r="J98" i="9"/>
  <c r="E113" i="10"/>
  <c r="BF141" i="10"/>
  <c r="BF142" i="10"/>
  <c r="BF155" i="10"/>
  <c r="BF178" i="10"/>
  <c r="BF177" i="10"/>
  <c r="BF179" i="10"/>
  <c r="BF128" i="10"/>
  <c r="BF147" i="10"/>
  <c r="BF148" i="10"/>
  <c r="BF167" i="10"/>
  <c r="BF126" i="10"/>
  <c r="BF130" i="10"/>
  <c r="BF131" i="10"/>
  <c r="BF132" i="10"/>
  <c r="BF134" i="10"/>
  <c r="BF135" i="10"/>
  <c r="BF139" i="10"/>
  <c r="BF152" i="10"/>
  <c r="BF162" i="10"/>
  <c r="BF164" i="10"/>
  <c r="BF175" i="10"/>
  <c r="BF180" i="10"/>
  <c r="BF129" i="10"/>
  <c r="BF143" i="10"/>
  <c r="BF144" i="10"/>
  <c r="BF145" i="10"/>
  <c r="BF154" i="10"/>
  <c r="BF159" i="10"/>
  <c r="BF160" i="10"/>
  <c r="BF168" i="10"/>
  <c r="BF169" i="10"/>
  <c r="BF170" i="10"/>
  <c r="BF172" i="10"/>
  <c r="BF125" i="10"/>
  <c r="BF133" i="10"/>
  <c r="BF149" i="10"/>
  <c r="BF166" i="10"/>
  <c r="BF174" i="10"/>
  <c r="J89" i="9"/>
  <c r="BF130" i="9"/>
  <c r="BF134" i="9"/>
  <c r="BF136" i="9"/>
  <c r="BF147" i="9"/>
  <c r="BF163" i="9"/>
  <c r="BF165" i="9"/>
  <c r="BF170" i="9"/>
  <c r="BF189" i="9"/>
  <c r="BF196" i="9"/>
  <c r="BF200" i="9"/>
  <c r="BF128" i="9"/>
  <c r="BF140" i="9"/>
  <c r="BF145" i="9"/>
  <c r="BF152" i="9"/>
  <c r="BF154" i="9"/>
  <c r="BF164" i="9"/>
  <c r="BF171" i="9"/>
  <c r="BF175" i="9"/>
  <c r="BF176" i="9"/>
  <c r="BF183" i="9"/>
  <c r="BF191" i="9"/>
  <c r="F92" i="9"/>
  <c r="BF139" i="9"/>
  <c r="BF144" i="9"/>
  <c r="BF148" i="9"/>
  <c r="BF169" i="9"/>
  <c r="BF187" i="9"/>
  <c r="J126" i="8"/>
  <c r="J99" i="8" s="1"/>
  <c r="E112" i="9"/>
  <c r="BF155" i="9"/>
  <c r="BF159" i="9"/>
  <c r="BF160" i="9"/>
  <c r="BF172" i="9"/>
  <c r="BF177" i="9"/>
  <c r="BF179" i="9"/>
  <c r="BF198" i="9"/>
  <c r="BF125" i="9"/>
  <c r="BF131" i="9"/>
  <c r="BF133" i="9"/>
  <c r="BF137" i="9"/>
  <c r="BF151" i="9"/>
  <c r="BF156" i="9"/>
  <c r="BF157" i="9"/>
  <c r="BF158" i="9"/>
  <c r="BF178" i="9"/>
  <c r="BF194" i="9"/>
  <c r="J92" i="9"/>
  <c r="BF127" i="9"/>
  <c r="BF146" i="9"/>
  <c r="BF150" i="9"/>
  <c r="BF167" i="9"/>
  <c r="BF173" i="9"/>
  <c r="BF190" i="9"/>
  <c r="BF195" i="9"/>
  <c r="BF126" i="9"/>
  <c r="BF135" i="9"/>
  <c r="BF141" i="9"/>
  <c r="BF149" i="9"/>
  <c r="BF161" i="9"/>
  <c r="BF162" i="9"/>
  <c r="BF166" i="9"/>
  <c r="BF168" i="9"/>
  <c r="BF174" i="9"/>
  <c r="BF182" i="9"/>
  <c r="BF184" i="9"/>
  <c r="BF185" i="9"/>
  <c r="BF188" i="9"/>
  <c r="BF192" i="9"/>
  <c r="BF193" i="9"/>
  <c r="BF129" i="9"/>
  <c r="BF132" i="9"/>
  <c r="BF142" i="9"/>
  <c r="BF180" i="9"/>
  <c r="BF181" i="9"/>
  <c r="BF186" i="9"/>
  <c r="BF197" i="9"/>
  <c r="E85" i="8"/>
  <c r="J121" i="8"/>
  <c r="BF128" i="8"/>
  <c r="BF138" i="8"/>
  <c r="BF148" i="8"/>
  <c r="BF156" i="8"/>
  <c r="BF186" i="8"/>
  <c r="BF187" i="8"/>
  <c r="BF199" i="8"/>
  <c r="F121" i="8"/>
  <c r="BF127" i="8"/>
  <c r="BF152" i="8"/>
  <c r="BF163" i="8"/>
  <c r="BF171" i="8"/>
  <c r="BF174" i="8"/>
  <c r="BF177" i="8"/>
  <c r="BF178" i="8"/>
  <c r="BF184" i="8"/>
  <c r="J119" i="8"/>
  <c r="BF135" i="8"/>
  <c r="BF141" i="8"/>
  <c r="BF143" i="8"/>
  <c r="BF144" i="8"/>
  <c r="BF151" i="8"/>
  <c r="BF153" i="8"/>
  <c r="BF164" i="8"/>
  <c r="BF168" i="8"/>
  <c r="BF180" i="8"/>
  <c r="BF181" i="8"/>
  <c r="BF188" i="8"/>
  <c r="BF193" i="8"/>
  <c r="F94" i="8"/>
  <c r="BF134" i="8"/>
  <c r="BF139" i="8"/>
  <c r="BF140" i="8"/>
  <c r="BF157" i="8"/>
  <c r="BF172" i="8"/>
  <c r="BF190" i="8"/>
  <c r="BF197" i="8"/>
  <c r="J94" i="8"/>
  <c r="BF136" i="8"/>
  <c r="BF137" i="8"/>
  <c r="BF142" i="8"/>
  <c r="BF149" i="8"/>
  <c r="BF150" i="8"/>
  <c r="BF154" i="8"/>
  <c r="BF158" i="8"/>
  <c r="BF198" i="8"/>
  <c r="BK125" i="7"/>
  <c r="J125" i="7" s="1"/>
  <c r="J32" i="7" s="1"/>
  <c r="BF130" i="8"/>
  <c r="BF159" i="8"/>
  <c r="BF162" i="8"/>
  <c r="BF167" i="8"/>
  <c r="BF176" i="8"/>
  <c r="BF183" i="8"/>
  <c r="BF191" i="8"/>
  <c r="BF192" i="8"/>
  <c r="BF195" i="8"/>
  <c r="BF196" i="8"/>
  <c r="BF131" i="8"/>
  <c r="BF132" i="8"/>
  <c r="BF133" i="8"/>
  <c r="BF147" i="8"/>
  <c r="BF165" i="8"/>
  <c r="BF169" i="8"/>
  <c r="BF189" i="8"/>
  <c r="BF129" i="8"/>
  <c r="BF145" i="8"/>
  <c r="BF146" i="8"/>
  <c r="BF161" i="8"/>
  <c r="BF166" i="8"/>
  <c r="BF170" i="8"/>
  <c r="BF175" i="8"/>
  <c r="BF179" i="8"/>
  <c r="BF185" i="8"/>
  <c r="BF194" i="8"/>
  <c r="E85" i="7"/>
  <c r="J122" i="7"/>
  <c r="BF139" i="7"/>
  <c r="BF145" i="7"/>
  <c r="BF152" i="7"/>
  <c r="BF153" i="7"/>
  <c r="BF159" i="7"/>
  <c r="BF172" i="7"/>
  <c r="BF176" i="7"/>
  <c r="BF179" i="7"/>
  <c r="BF181" i="7"/>
  <c r="BF182" i="7"/>
  <c r="BF184" i="7"/>
  <c r="BF188" i="7"/>
  <c r="BF193" i="7"/>
  <c r="BF195" i="7"/>
  <c r="BF197" i="7"/>
  <c r="BF198" i="7"/>
  <c r="BF200" i="7"/>
  <c r="BF201" i="7"/>
  <c r="BF202" i="7"/>
  <c r="BF204" i="7"/>
  <c r="BF206" i="7"/>
  <c r="BF207" i="7"/>
  <c r="BF208" i="7"/>
  <c r="BF209" i="7"/>
  <c r="BF210" i="7"/>
  <c r="BF211" i="7"/>
  <c r="BF212" i="7"/>
  <c r="BF213" i="7"/>
  <c r="BF214" i="7"/>
  <c r="BF215" i="7"/>
  <c r="BF216" i="7"/>
  <c r="BF217" i="7"/>
  <c r="BF218" i="7"/>
  <c r="BF219" i="7"/>
  <c r="BF220" i="7"/>
  <c r="BF221" i="7"/>
  <c r="BF222" i="7"/>
  <c r="BF223" i="7"/>
  <c r="BK125" i="6"/>
  <c r="J125" i="6"/>
  <c r="J99" i="6" s="1"/>
  <c r="BF164" i="7"/>
  <c r="BF168" i="7"/>
  <c r="BF175" i="7"/>
  <c r="BF187" i="7"/>
  <c r="BF192" i="7"/>
  <c r="BF196" i="7"/>
  <c r="BF199" i="7"/>
  <c r="BF203" i="7"/>
  <c r="BF205" i="7"/>
  <c r="F94" i="7"/>
  <c r="J119" i="7"/>
  <c r="BF127" i="7"/>
  <c r="BF132" i="7"/>
  <c r="BF143" i="7"/>
  <c r="BF144" i="7"/>
  <c r="BF146" i="7"/>
  <c r="BF151" i="7"/>
  <c r="BF165" i="7"/>
  <c r="BF166" i="7"/>
  <c r="BF170" i="7"/>
  <c r="BF171" i="7"/>
  <c r="BF185" i="7"/>
  <c r="BF189" i="7"/>
  <c r="BF190" i="7"/>
  <c r="BF191" i="7"/>
  <c r="BF194" i="7"/>
  <c r="BF129" i="7"/>
  <c r="BF140" i="7"/>
  <c r="BF162" i="7"/>
  <c r="BF128" i="7"/>
  <c r="BF133" i="7"/>
  <c r="BF136" i="7"/>
  <c r="BF150" i="7"/>
  <c r="BF148" i="7"/>
  <c r="BF156" i="7"/>
  <c r="BF157" i="7"/>
  <c r="BF158" i="7"/>
  <c r="BF173" i="7"/>
  <c r="BF174" i="7"/>
  <c r="BF131" i="7"/>
  <c r="BF134" i="7"/>
  <c r="BF138" i="7"/>
  <c r="BF142" i="7"/>
  <c r="BF147" i="7"/>
  <c r="BF154" i="7"/>
  <c r="BF155" i="7"/>
  <c r="BF161" i="7"/>
  <c r="BF163" i="7"/>
  <c r="BF177" i="7"/>
  <c r="BF178" i="7"/>
  <c r="BF183" i="7"/>
  <c r="BF130" i="7"/>
  <c r="BF137" i="7"/>
  <c r="BF149" i="7"/>
  <c r="BF160" i="7"/>
  <c r="BF169" i="7"/>
  <c r="BF180" i="7"/>
  <c r="F94" i="6"/>
  <c r="J121" i="6"/>
  <c r="BF127" i="6"/>
  <c r="BF134" i="6"/>
  <c r="BF140" i="6"/>
  <c r="BF142" i="6"/>
  <c r="J124" i="5"/>
  <c r="J100" i="5"/>
  <c r="E85" i="6"/>
  <c r="J91" i="6"/>
  <c r="BF129" i="6"/>
  <c r="BF133" i="6"/>
  <c r="BF128" i="6"/>
  <c r="BF132" i="6"/>
  <c r="BF136" i="6"/>
  <c r="BF138" i="6"/>
  <c r="BB100" i="1"/>
  <c r="BF130" i="6"/>
  <c r="BF131" i="6"/>
  <c r="BF135" i="6"/>
  <c r="BF141" i="6"/>
  <c r="BC100" i="1"/>
  <c r="J91" i="5"/>
  <c r="J94" i="5"/>
  <c r="BF128" i="5"/>
  <c r="BF129" i="5"/>
  <c r="BF131" i="5"/>
  <c r="BF132" i="5"/>
  <c r="BF125" i="5"/>
  <c r="BF126" i="5"/>
  <c r="BK131" i="4"/>
  <c r="J131" i="4"/>
  <c r="J99" i="4" s="1"/>
  <c r="E110" i="5"/>
  <c r="F119" i="5"/>
  <c r="BF130" i="5"/>
  <c r="BF127" i="5"/>
  <c r="F94" i="4"/>
  <c r="BF135" i="4"/>
  <c r="BF152" i="4"/>
  <c r="BF153" i="4"/>
  <c r="BF156" i="4"/>
  <c r="BF164" i="4"/>
  <c r="BF175" i="4"/>
  <c r="BF197" i="4"/>
  <c r="BF201" i="4"/>
  <c r="BF207" i="4"/>
  <c r="BF220" i="4"/>
  <c r="BF226" i="4"/>
  <c r="BF230" i="4"/>
  <c r="BF240" i="4"/>
  <c r="BF263" i="4"/>
  <c r="BF270" i="4"/>
  <c r="BF276" i="4"/>
  <c r="BF277" i="4"/>
  <c r="BF288" i="4"/>
  <c r="BF306" i="4"/>
  <c r="BF313" i="4"/>
  <c r="BF314" i="4"/>
  <c r="BF315" i="4"/>
  <c r="BF361" i="4"/>
  <c r="BF364" i="4"/>
  <c r="BF380" i="4"/>
  <c r="BF381" i="4"/>
  <c r="BF382" i="4"/>
  <c r="BF386" i="4"/>
  <c r="E85" i="4"/>
  <c r="J124" i="4"/>
  <c r="BF133" i="4"/>
  <c r="BF134" i="4"/>
  <c r="BF140" i="4"/>
  <c r="BF142" i="4"/>
  <c r="BF150" i="4"/>
  <c r="BF151" i="4"/>
  <c r="BF157" i="4"/>
  <c r="BF159" i="4"/>
  <c r="BF169" i="4"/>
  <c r="BF171" i="4"/>
  <c r="BF196" i="4"/>
  <c r="BF200" i="4"/>
  <c r="BF206" i="4"/>
  <c r="BF208" i="4"/>
  <c r="BF216" i="4"/>
  <c r="BF243" i="4"/>
  <c r="BF247" i="4"/>
  <c r="BF248" i="4"/>
  <c r="BF253" i="4"/>
  <c r="BF257" i="4"/>
  <c r="BF261" i="4"/>
  <c r="BF265" i="4"/>
  <c r="BF278" i="4"/>
  <c r="BF290" i="4"/>
  <c r="BF296" i="4"/>
  <c r="BF312" i="4"/>
  <c r="BF319" i="4"/>
  <c r="BF321" i="4"/>
  <c r="BF354" i="4"/>
  <c r="BF358" i="4"/>
  <c r="BF375" i="4"/>
  <c r="BF378" i="4"/>
  <c r="BF385" i="4"/>
  <c r="BF393" i="4"/>
  <c r="BF394" i="4"/>
  <c r="BF137" i="4"/>
  <c r="BF138" i="4"/>
  <c r="BF141" i="4"/>
  <c r="BF149" i="4"/>
  <c r="BF161" i="4"/>
  <c r="BF167" i="4"/>
  <c r="BF172" i="4"/>
  <c r="BF173" i="4"/>
  <c r="BF174" i="4"/>
  <c r="BF188" i="4"/>
  <c r="BF195" i="4"/>
  <c r="BF199" i="4"/>
  <c r="BF204" i="4"/>
  <c r="BF209" i="4"/>
  <c r="BF210" i="4"/>
  <c r="BF212" i="4"/>
  <c r="BF214" i="4"/>
  <c r="BF215" i="4"/>
  <c r="BF218" i="4"/>
  <c r="BF219" i="4"/>
  <c r="BF236" i="4"/>
  <c r="BF237" i="4"/>
  <c r="BF246" i="4"/>
  <c r="BF249" i="4"/>
  <c r="BF258" i="4"/>
  <c r="BF283" i="4"/>
  <c r="BF284" i="4"/>
  <c r="BF291" i="4"/>
  <c r="BF311" i="4"/>
  <c r="BF316" i="4"/>
  <c r="BF331" i="4"/>
  <c r="BF337" i="4"/>
  <c r="BF339" i="4"/>
  <c r="BF341" i="4"/>
  <c r="BF344" i="4"/>
  <c r="BF347" i="4"/>
  <c r="BF351" i="4"/>
  <c r="BF359" i="4"/>
  <c r="BF369" i="4"/>
  <c r="BF370" i="4"/>
  <c r="BF146" i="4"/>
  <c r="BF179" i="4"/>
  <c r="BF184" i="4"/>
  <c r="BF187" i="4"/>
  <c r="BF198" i="4"/>
  <c r="BF203" i="4"/>
  <c r="BF211" i="4"/>
  <c r="BF221" i="4"/>
  <c r="BF239" i="4"/>
  <c r="BF241" i="4"/>
  <c r="BF264" i="4"/>
  <c r="BF266" i="4"/>
  <c r="BF269" i="4"/>
  <c r="BF274" i="4"/>
  <c r="BF282" i="4"/>
  <c r="BF299" i="4"/>
  <c r="BF301" i="4"/>
  <c r="BF305" i="4"/>
  <c r="BF307" i="4"/>
  <c r="BF308" i="4"/>
  <c r="BF318" i="4"/>
  <c r="BF320" i="4"/>
  <c r="BF323" i="4"/>
  <c r="BF324" i="4"/>
  <c r="BF326" i="4"/>
  <c r="BF328" i="4"/>
  <c r="BF330" i="4"/>
  <c r="BF343" i="4"/>
  <c r="BF345" i="4"/>
  <c r="BF346" i="4"/>
  <c r="BF349" i="4"/>
  <c r="BF363" i="4"/>
  <c r="BF365" i="4"/>
  <c r="BF387" i="4"/>
  <c r="BF388" i="4"/>
  <c r="BF389" i="4"/>
  <c r="BF390" i="4"/>
  <c r="BF154" i="4"/>
  <c r="BF158" i="4"/>
  <c r="BF162" i="4"/>
  <c r="BF166" i="4"/>
  <c r="BF181" i="4"/>
  <c r="BF183" i="4"/>
  <c r="BF189" i="4"/>
  <c r="BF193" i="4"/>
  <c r="BF205" i="4"/>
  <c r="BF213" i="4"/>
  <c r="BF228" i="4"/>
  <c r="BF229" i="4"/>
  <c r="BF233" i="4"/>
  <c r="BF242" i="4"/>
  <c r="BF244" i="4"/>
  <c r="BF245" i="4"/>
  <c r="BF250" i="4"/>
  <c r="BF255" i="4"/>
  <c r="BF259" i="4"/>
  <c r="BF260" i="4"/>
  <c r="BF262" i="4"/>
  <c r="BF271" i="4"/>
  <c r="BF273" i="4"/>
  <c r="BF275" i="4"/>
  <c r="BF280" i="4"/>
  <c r="BF285" i="4"/>
  <c r="BF286" i="4"/>
  <c r="BF287" i="4"/>
  <c r="BF292" i="4"/>
  <c r="BF293" i="4"/>
  <c r="BF297" i="4"/>
  <c r="BF302" i="4"/>
  <c r="BF303" i="4"/>
  <c r="BF304" i="4"/>
  <c r="BF309" i="4"/>
  <c r="BF317" i="4"/>
  <c r="BF322" i="4"/>
  <c r="BF348" i="4"/>
  <c r="BF350" i="4"/>
  <c r="BF374" i="4"/>
  <c r="BF379" i="4"/>
  <c r="BF384" i="4"/>
  <c r="BF391" i="4"/>
  <c r="J130" i="3"/>
  <c r="J99" i="3" s="1"/>
  <c r="J94" i="4"/>
  <c r="BF143" i="4"/>
  <c r="BF177" i="4"/>
  <c r="BF178" i="4"/>
  <c r="BF180" i="4"/>
  <c r="BF191" i="4"/>
  <c r="BF223" i="4"/>
  <c r="BF227" i="4"/>
  <c r="BF234" i="4"/>
  <c r="BF252" i="4"/>
  <c r="BF272" i="4"/>
  <c r="BF281" i="4"/>
  <c r="BF294" i="4"/>
  <c r="BF298" i="4"/>
  <c r="BF332" i="4"/>
  <c r="BF338" i="4"/>
  <c r="BF342" i="4"/>
  <c r="BF357" i="4"/>
  <c r="BF367" i="4"/>
  <c r="BF371" i="4"/>
  <c r="BF372" i="4"/>
  <c r="BF373" i="4"/>
  <c r="BF383" i="4"/>
  <c r="BF136" i="4"/>
  <c r="BF139" i="4"/>
  <c r="BF144" i="4"/>
  <c r="BF145" i="4"/>
  <c r="BF168" i="4"/>
  <c r="BF170" i="4"/>
  <c r="BF194" i="4"/>
  <c r="BF202" i="4"/>
  <c r="BF222" i="4"/>
  <c r="BF225" i="4"/>
  <c r="BF231" i="4"/>
  <c r="BF256" i="4"/>
  <c r="BF268" i="4"/>
  <c r="BF279" i="4"/>
  <c r="BF289" i="4"/>
  <c r="BF295" i="4"/>
  <c r="BF300" i="4"/>
  <c r="BF327" i="4"/>
  <c r="BF329" i="4"/>
  <c r="BF336" i="4"/>
  <c r="BF352" i="4"/>
  <c r="BF366" i="4"/>
  <c r="BF368" i="4"/>
  <c r="BF377" i="4"/>
  <c r="BF392" i="4"/>
  <c r="BF395" i="4"/>
  <c r="BF396" i="4"/>
  <c r="BF160" i="4"/>
  <c r="BF163" i="4"/>
  <c r="BF165" i="4"/>
  <c r="BF176" i="4"/>
  <c r="BF182" i="4"/>
  <c r="BF185" i="4"/>
  <c r="BF186" i="4"/>
  <c r="BF190" i="4"/>
  <c r="BF192" i="4"/>
  <c r="BF217" i="4"/>
  <c r="BF224" i="4"/>
  <c r="BF232" i="4"/>
  <c r="BF235" i="4"/>
  <c r="BF238" i="4"/>
  <c r="BF251" i="4"/>
  <c r="BF267" i="4"/>
  <c r="BF310" i="4"/>
  <c r="BF333" i="4"/>
  <c r="BF334" i="4"/>
  <c r="BF335" i="4"/>
  <c r="BF353" i="4"/>
  <c r="BF356" i="4"/>
  <c r="BF362" i="4"/>
  <c r="BF376" i="4"/>
  <c r="F126" i="3"/>
  <c r="BF136" i="3"/>
  <c r="BF144" i="3"/>
  <c r="BF147" i="3"/>
  <c r="BF178" i="3"/>
  <c r="BF195" i="3"/>
  <c r="BF200" i="3"/>
  <c r="BF205" i="3"/>
  <c r="BF207" i="3"/>
  <c r="BF222" i="3"/>
  <c r="BF223" i="3"/>
  <c r="BF224" i="3"/>
  <c r="BF229" i="3"/>
  <c r="BF232" i="3"/>
  <c r="BF233" i="3"/>
  <c r="BF235" i="3"/>
  <c r="BF254" i="3"/>
  <c r="BF255" i="3"/>
  <c r="BF259" i="3"/>
  <c r="BF267" i="3"/>
  <c r="BF270" i="3"/>
  <c r="BF277" i="3"/>
  <c r="BF285" i="3"/>
  <c r="BF287" i="3"/>
  <c r="BF301" i="3"/>
  <c r="BF302" i="3"/>
  <c r="BF303" i="3"/>
  <c r="BK358" i="2"/>
  <c r="J358" i="2"/>
  <c r="J108" i="2" s="1"/>
  <c r="BK598" i="2"/>
  <c r="J598" i="2" s="1"/>
  <c r="J127" i="2" s="1"/>
  <c r="J91" i="3"/>
  <c r="BF134" i="3"/>
  <c r="BF135" i="3"/>
  <c r="BF162" i="3"/>
  <c r="BF163" i="3"/>
  <c r="BF166" i="3"/>
  <c r="BF168" i="3"/>
  <c r="BF173" i="3"/>
  <c r="BF176" i="3"/>
  <c r="BF180" i="3"/>
  <c r="BF184" i="3"/>
  <c r="BF190" i="3"/>
  <c r="BF201" i="3"/>
  <c r="BF202" i="3"/>
  <c r="BF208" i="3"/>
  <c r="BF216" i="3"/>
  <c r="BF244" i="3"/>
  <c r="BF251" i="3"/>
  <c r="BF252" i="3"/>
  <c r="BF260" i="3"/>
  <c r="BF262" i="3"/>
  <c r="BF278" i="3"/>
  <c r="BF148" i="3"/>
  <c r="BF154" i="3"/>
  <c r="BF179" i="3"/>
  <c r="BF183" i="3"/>
  <c r="BF194" i="3"/>
  <c r="BF237" i="3"/>
  <c r="BF243" i="3"/>
  <c r="BF245" i="3"/>
  <c r="BF248" i="3"/>
  <c r="BF258" i="3"/>
  <c r="BF265" i="3"/>
  <c r="BF271" i="3"/>
  <c r="BF279" i="3"/>
  <c r="BF280" i="3"/>
  <c r="BF131" i="3"/>
  <c r="BF146" i="3"/>
  <c r="BF155" i="3"/>
  <c r="BF160" i="3"/>
  <c r="BF164" i="3"/>
  <c r="BF165" i="3"/>
  <c r="BF170" i="3"/>
  <c r="BF175" i="3"/>
  <c r="BF197" i="3"/>
  <c r="BF199" i="3"/>
  <c r="BF209" i="3"/>
  <c r="BF218" i="3"/>
  <c r="BF219" i="3"/>
  <c r="BF225" i="3"/>
  <c r="BF230" i="3"/>
  <c r="BF236" i="3"/>
  <c r="BF238" i="3"/>
  <c r="BF240" i="3"/>
  <c r="BF242" i="3"/>
  <c r="BF273" i="3"/>
  <c r="BF286" i="3"/>
  <c r="BF292" i="3"/>
  <c r="BF293" i="3"/>
  <c r="E85" i="3"/>
  <c r="BF142" i="3"/>
  <c r="BF152" i="3"/>
  <c r="BF169" i="3"/>
  <c r="BF172" i="3"/>
  <c r="BF182" i="3"/>
  <c r="BF214" i="3"/>
  <c r="BF241" i="3"/>
  <c r="BF249" i="3"/>
  <c r="BF253" i="3"/>
  <c r="BF256" i="3"/>
  <c r="BF257" i="3"/>
  <c r="BF266" i="3"/>
  <c r="BF276" i="3"/>
  <c r="BF281" i="3"/>
  <c r="BF283" i="3"/>
  <c r="BF289" i="3"/>
  <c r="J153" i="2"/>
  <c r="J100" i="2"/>
  <c r="BF132" i="3"/>
  <c r="BF139" i="3"/>
  <c r="BF145" i="3"/>
  <c r="BF153" i="3"/>
  <c r="BF156" i="3"/>
  <c r="BF167" i="3"/>
  <c r="BF181" i="3"/>
  <c r="BF188" i="3"/>
  <c r="BF191" i="3"/>
  <c r="BF192" i="3"/>
  <c r="BF204" i="3"/>
  <c r="BF213" i="3"/>
  <c r="BF215" i="3"/>
  <c r="BF220" i="3"/>
  <c r="BF226" i="3"/>
  <c r="BF227" i="3"/>
  <c r="BF239" i="3"/>
  <c r="BF247" i="3"/>
  <c r="BF250" i="3"/>
  <c r="BF261" i="3"/>
  <c r="BF264" i="3"/>
  <c r="BF274" i="3"/>
  <c r="BF298" i="3"/>
  <c r="J126" i="3"/>
  <c r="BF149" i="3"/>
  <c r="BF150" i="3"/>
  <c r="BF157" i="3"/>
  <c r="BF158" i="3"/>
  <c r="BF174" i="3"/>
  <c r="BF177" i="3"/>
  <c r="BF193" i="3"/>
  <c r="BF196" i="3"/>
  <c r="BF203" i="3"/>
  <c r="BF221" i="3"/>
  <c r="BF246" i="3"/>
  <c r="BF268" i="3"/>
  <c r="BF269" i="3"/>
  <c r="BF272" i="3"/>
  <c r="BF275" i="3"/>
  <c r="BF288" i="3"/>
  <c r="BF291" i="3"/>
  <c r="BF294" i="3"/>
  <c r="BF295" i="3"/>
  <c r="BF296" i="3"/>
  <c r="BF297" i="3"/>
  <c r="BF299" i="3"/>
  <c r="BF133" i="3"/>
  <c r="BF137" i="3"/>
  <c r="BF138" i="3"/>
  <c r="BF140" i="3"/>
  <c r="BF151" i="3"/>
  <c r="BF171" i="3"/>
  <c r="BF186" i="3"/>
  <c r="BF187" i="3"/>
  <c r="BF189" i="3"/>
  <c r="BF198" i="3"/>
  <c r="BF206" i="3"/>
  <c r="BF210" i="3"/>
  <c r="BF211" i="3"/>
  <c r="BF212" i="3"/>
  <c r="BF217" i="3"/>
  <c r="BF231" i="3"/>
  <c r="BF234" i="3"/>
  <c r="BF263" i="3"/>
  <c r="BF282" i="3"/>
  <c r="BF284" i="3"/>
  <c r="J91" i="2"/>
  <c r="E139" i="2"/>
  <c r="BF158" i="2"/>
  <c r="BF163" i="2"/>
  <c r="BF167" i="2"/>
  <c r="BF181" i="2"/>
  <c r="BF183" i="2"/>
  <c r="BF196" i="2"/>
  <c r="BF235" i="2"/>
  <c r="BF236" i="2"/>
  <c r="BF248" i="2"/>
  <c r="BF249" i="2"/>
  <c r="BF251" i="2"/>
  <c r="BF259" i="2"/>
  <c r="BF260" i="2"/>
  <c r="BF291" i="2"/>
  <c r="BF304" i="2"/>
  <c r="BF308" i="2"/>
  <c r="BF344" i="2"/>
  <c r="BF354" i="2"/>
  <c r="BF357" i="2"/>
  <c r="BF366" i="2"/>
  <c r="BF367" i="2"/>
  <c r="BF372" i="2"/>
  <c r="BF383" i="2"/>
  <c r="BF402" i="2"/>
  <c r="BF419" i="2"/>
  <c r="BF420" i="2"/>
  <c r="BF425" i="2"/>
  <c r="BF426" i="2"/>
  <c r="BF442" i="2"/>
  <c r="BF451" i="2"/>
  <c r="BF454" i="2"/>
  <c r="BF456" i="2"/>
  <c r="BF459" i="2"/>
  <c r="BF477" i="2"/>
  <c r="BF478" i="2"/>
  <c r="BF484" i="2"/>
  <c r="BF490" i="2"/>
  <c r="BF492" i="2"/>
  <c r="BF506" i="2"/>
  <c r="BF507" i="2"/>
  <c r="BF522" i="2"/>
  <c r="BF523" i="2"/>
  <c r="BF530" i="2"/>
  <c r="BF539" i="2"/>
  <c r="BF554" i="2"/>
  <c r="BF557" i="2"/>
  <c r="BF563" i="2"/>
  <c r="BF564" i="2"/>
  <c r="BF567" i="2"/>
  <c r="BF570" i="2"/>
  <c r="BF586" i="2"/>
  <c r="BF589" i="2"/>
  <c r="BF590" i="2"/>
  <c r="BF591" i="2"/>
  <c r="BF592" i="2"/>
  <c r="BF593" i="2"/>
  <c r="BF594" i="2"/>
  <c r="BF595" i="2"/>
  <c r="BF597" i="2"/>
  <c r="BF600" i="2"/>
  <c r="BF602" i="2"/>
  <c r="BF165" i="2"/>
  <c r="BF168" i="2"/>
  <c r="BF176" i="2"/>
  <c r="BF179" i="2"/>
  <c r="BF194" i="2"/>
  <c r="BF204" i="2"/>
  <c r="BF206" i="2"/>
  <c r="BF209" i="2"/>
  <c r="BF217" i="2"/>
  <c r="BF218" i="2"/>
  <c r="BF247" i="2"/>
  <c r="BF256" i="2"/>
  <c r="BF258" i="2"/>
  <c r="BF265" i="2"/>
  <c r="BF267" i="2"/>
  <c r="BF269" i="2"/>
  <c r="BF270" i="2"/>
  <c r="BF289" i="2"/>
  <c r="BF294" i="2"/>
  <c r="BF299" i="2"/>
  <c r="BF300" i="2"/>
  <c r="BF316" i="2"/>
  <c r="BF339" i="2"/>
  <c r="BF345" i="2"/>
  <c r="BF346" i="2"/>
  <c r="BF374" i="2"/>
  <c r="BF379" i="2"/>
  <c r="BF386" i="2"/>
  <c r="BF391" i="2"/>
  <c r="BF416" i="2"/>
  <c r="BF422" i="2"/>
  <c r="BF430" i="2"/>
  <c r="BF437" i="2"/>
  <c r="BF440" i="2"/>
  <c r="BF443" i="2"/>
  <c r="BF457" i="2"/>
  <c r="BF466" i="2"/>
  <c r="BF496" i="2"/>
  <c r="BF513" i="2"/>
  <c r="BF520" i="2"/>
  <c r="BF528" i="2"/>
  <c r="BF549" i="2"/>
  <c r="BF580" i="2"/>
  <c r="J94" i="2"/>
  <c r="BF177" i="2"/>
  <c r="BF191" i="2"/>
  <c r="BF193" i="2"/>
  <c r="BF203" i="2"/>
  <c r="BF208" i="2"/>
  <c r="BF211" i="2"/>
  <c r="BF215" i="2"/>
  <c r="BF220" i="2"/>
  <c r="BF229" i="2"/>
  <c r="BF233" i="2"/>
  <c r="BF240" i="2"/>
  <c r="BF245" i="2"/>
  <c r="BF246" i="2"/>
  <c r="BF250" i="2"/>
  <c r="BF253" i="2"/>
  <c r="BF278" i="2"/>
  <c r="BF279" i="2"/>
  <c r="BF281" i="2"/>
  <c r="BF286" i="2"/>
  <c r="BF309" i="2"/>
  <c r="BF315" i="2"/>
  <c r="BF322" i="2"/>
  <c r="BF323" i="2"/>
  <c r="BF324" i="2"/>
  <c r="BF327" i="2"/>
  <c r="BF337" i="2"/>
  <c r="BF343" i="2"/>
  <c r="BF353" i="2"/>
  <c r="BF361" i="2"/>
  <c r="BF368" i="2"/>
  <c r="BF373" i="2"/>
  <c r="BF380" i="2"/>
  <c r="BF384" i="2"/>
  <c r="BF418" i="2"/>
  <c r="BF421" i="2"/>
  <c r="BF424" i="2"/>
  <c r="BF444" i="2"/>
  <c r="BF445" i="2"/>
  <c r="BF460" i="2"/>
  <c r="BF471" i="2"/>
  <c r="BF479" i="2"/>
  <c r="BF483" i="2"/>
  <c r="BF491" i="2"/>
  <c r="BF493" i="2"/>
  <c r="BF516" i="2"/>
  <c r="BF529" i="2"/>
  <c r="BF538" i="2"/>
  <c r="BF544" i="2"/>
  <c r="BF553" i="2"/>
  <c r="BF582" i="2"/>
  <c r="BF584" i="2"/>
  <c r="BF585" i="2"/>
  <c r="BF164" i="2"/>
  <c r="BF171" i="2"/>
  <c r="BF172" i="2"/>
  <c r="BF174" i="2"/>
  <c r="BF192" i="2"/>
  <c r="BF198" i="2"/>
  <c r="BF223" i="2"/>
  <c r="BF228" i="2"/>
  <c r="BF231" i="2"/>
  <c r="BF234" i="2"/>
  <c r="BF241" i="2"/>
  <c r="BF261" i="2"/>
  <c r="BF262" i="2"/>
  <c r="BF263" i="2"/>
  <c r="BF272" i="2"/>
  <c r="BF273" i="2"/>
  <c r="BF276" i="2"/>
  <c r="BF277" i="2"/>
  <c r="BF282" i="2"/>
  <c r="BF288" i="2"/>
  <c r="BF295" i="2"/>
  <c r="BF307" i="2"/>
  <c r="BF319" i="2"/>
  <c r="BF328" i="2"/>
  <c r="BF330" i="2"/>
  <c r="BF342" i="2"/>
  <c r="BF347" i="2"/>
  <c r="BF352" i="2"/>
  <c r="BF363" i="2"/>
  <c r="BF369" i="2"/>
  <c r="BF371" i="2"/>
  <c r="BF381" i="2"/>
  <c r="BF382" i="2"/>
  <c r="BF388" i="2"/>
  <c r="BF397" i="2"/>
  <c r="BF405" i="2"/>
  <c r="BF406" i="2"/>
  <c r="BF413" i="2"/>
  <c r="BF441" i="2"/>
  <c r="BF447" i="2"/>
  <c r="BF448" i="2"/>
  <c r="BF453" i="2"/>
  <c r="BF464" i="2"/>
  <c r="BF469" i="2"/>
  <c r="BF485" i="2"/>
  <c r="BF488" i="2"/>
  <c r="BF494" i="2"/>
  <c r="BF498" i="2"/>
  <c r="BF500" i="2"/>
  <c r="BF510" i="2"/>
  <c r="BF525" i="2"/>
  <c r="BF527" i="2"/>
  <c r="BF531" i="2"/>
  <c r="BF535" i="2"/>
  <c r="BF542" i="2"/>
  <c r="BF558" i="2"/>
  <c r="BF571" i="2"/>
  <c r="BF579" i="2"/>
  <c r="BF583" i="2"/>
  <c r="BF161" i="2"/>
  <c r="BF166" i="2"/>
  <c r="BF169" i="2"/>
  <c r="BF178" i="2"/>
  <c r="BF182" i="2"/>
  <c r="BF185" i="2"/>
  <c r="BF186" i="2"/>
  <c r="BF187" i="2"/>
  <c r="BF188" i="2"/>
  <c r="BF189" i="2"/>
  <c r="BF201" i="2"/>
  <c r="BF212" i="2"/>
  <c r="BF214" i="2"/>
  <c r="BF222" i="2"/>
  <c r="BF232" i="2"/>
  <c r="BF274" i="2"/>
  <c r="BF283" i="2"/>
  <c r="BF290" i="2"/>
  <c r="BF292" i="2"/>
  <c r="BF298" i="2"/>
  <c r="BF301" i="2"/>
  <c r="BF303" i="2"/>
  <c r="BF312" i="2"/>
  <c r="BF326" i="2"/>
  <c r="BF329" i="2"/>
  <c r="BF331" i="2"/>
  <c r="BF332" i="2"/>
  <c r="BF334" i="2"/>
  <c r="BF341" i="2"/>
  <c r="BF350" i="2"/>
  <c r="BF365" i="2"/>
  <c r="BF387" i="2"/>
  <c r="BF389" i="2"/>
  <c r="BF404" i="2"/>
  <c r="BF407" i="2"/>
  <c r="BF410" i="2"/>
  <c r="BF414" i="2"/>
  <c r="BF429" i="2"/>
  <c r="BF432" i="2"/>
  <c r="BF482" i="2"/>
  <c r="BF495" i="2"/>
  <c r="BF499" i="2"/>
  <c r="BF502" i="2"/>
  <c r="BF504" i="2"/>
  <c r="BF511" i="2"/>
  <c r="BF512" i="2"/>
  <c r="BF514" i="2"/>
  <c r="BF533" i="2"/>
  <c r="BF537" i="2"/>
  <c r="BF540" i="2"/>
  <c r="BF550" i="2"/>
  <c r="BF556" i="2"/>
  <c r="BF566" i="2"/>
  <c r="BF569" i="2"/>
  <c r="BF572" i="2"/>
  <c r="BF578" i="2"/>
  <c r="BF588" i="2"/>
  <c r="F94" i="2"/>
  <c r="BF173" i="2"/>
  <c r="BF207" i="2"/>
  <c r="BF210" i="2"/>
  <c r="BF219" i="2"/>
  <c r="BF238" i="2"/>
  <c r="BF242" i="2"/>
  <c r="BF244" i="2"/>
  <c r="BF280" i="2"/>
  <c r="BF305" i="2"/>
  <c r="BF306" i="2"/>
  <c r="BF318" i="2"/>
  <c r="BF321" i="2"/>
  <c r="BF333" i="2"/>
  <c r="BF338" i="2"/>
  <c r="BF348" i="2"/>
  <c r="BF360" i="2"/>
  <c r="BF370" i="2"/>
  <c r="BF390" i="2"/>
  <c r="BF392" i="2"/>
  <c r="BF396" i="2"/>
  <c r="BF400" i="2"/>
  <c r="BF403" i="2"/>
  <c r="BF417" i="2"/>
  <c r="BF423" i="2"/>
  <c r="BF439" i="2"/>
  <c r="BF450" i="2"/>
  <c r="BF461" i="2"/>
  <c r="BF467" i="2"/>
  <c r="BF470" i="2"/>
  <c r="BF487" i="2"/>
  <c r="BF489" i="2"/>
  <c r="BF534" i="2"/>
  <c r="BF545" i="2"/>
  <c r="BF551" i="2"/>
  <c r="BF562" i="2"/>
  <c r="BF568" i="2"/>
  <c r="BF573" i="2"/>
  <c r="BF576" i="2"/>
  <c r="BF155" i="2"/>
  <c r="BF162" i="2"/>
  <c r="BF184" i="2"/>
  <c r="BF190" i="2"/>
  <c r="BF195" i="2"/>
  <c r="BF200" i="2"/>
  <c r="BF202" i="2"/>
  <c r="BF205" i="2"/>
  <c r="BF213" i="2"/>
  <c r="BF216" i="2"/>
  <c r="BF239" i="2"/>
  <c r="BF268" i="2"/>
  <c r="BF271" i="2"/>
  <c r="BF275" i="2"/>
  <c r="BF284" i="2"/>
  <c r="BF297" i="2"/>
  <c r="BF302" i="2"/>
  <c r="BF310" i="2"/>
  <c r="BF314" i="2"/>
  <c r="BF317" i="2"/>
  <c r="BF320" i="2"/>
  <c r="BF335" i="2"/>
  <c r="BF336" i="2"/>
  <c r="BF355" i="2"/>
  <c r="BF364" i="2"/>
  <c r="BF375" i="2"/>
  <c r="BF376" i="2"/>
  <c r="BF394" i="2"/>
  <c r="BF398" i="2"/>
  <c r="BF408" i="2"/>
  <c r="BF412" i="2"/>
  <c r="BF415" i="2"/>
  <c r="BF427" i="2"/>
  <c r="BF455" i="2"/>
  <c r="BF458" i="2"/>
  <c r="BF463" i="2"/>
  <c r="BF468" i="2"/>
  <c r="BF473" i="2"/>
  <c r="BF474" i="2"/>
  <c r="BF476" i="2"/>
  <c r="BF480" i="2"/>
  <c r="BF501" i="2"/>
  <c r="BF505" i="2"/>
  <c r="BF508" i="2"/>
  <c r="BF515" i="2"/>
  <c r="BF519" i="2"/>
  <c r="BF521" i="2"/>
  <c r="BF524" i="2"/>
  <c r="BF526" i="2"/>
  <c r="BF532" i="2"/>
  <c r="BF541" i="2"/>
  <c r="BF546" i="2"/>
  <c r="BF547" i="2"/>
  <c r="BF552" i="2"/>
  <c r="BF560" i="2"/>
  <c r="BF574" i="2"/>
  <c r="BF154" i="2"/>
  <c r="BF156" i="2"/>
  <c r="BF157" i="2"/>
  <c r="BF159" i="2"/>
  <c r="BF160" i="2"/>
  <c r="BF170" i="2"/>
  <c r="BF175" i="2"/>
  <c r="BF199" i="2"/>
  <c r="BF221" i="2"/>
  <c r="BF224" i="2"/>
  <c r="BF225" i="2"/>
  <c r="BF226" i="2"/>
  <c r="BF227" i="2"/>
  <c r="BF237" i="2"/>
  <c r="BF243" i="2"/>
  <c r="BF254" i="2"/>
  <c r="BF257" i="2"/>
  <c r="BF264" i="2"/>
  <c r="BF266" i="2"/>
  <c r="BF285" i="2"/>
  <c r="BF287" i="2"/>
  <c r="BF296" i="2"/>
  <c r="BF311" i="2"/>
  <c r="BF313" i="2"/>
  <c r="BF325" i="2"/>
  <c r="BF340" i="2"/>
  <c r="BF349" i="2"/>
  <c r="BF351" i="2"/>
  <c r="BF362" i="2"/>
  <c r="BF378" i="2"/>
  <c r="BF385" i="2"/>
  <c r="BF393" i="2"/>
  <c r="BF395" i="2"/>
  <c r="BF399" i="2"/>
  <c r="BF401" i="2"/>
  <c r="BF409" i="2"/>
  <c r="BF428" i="2"/>
  <c r="BF431" i="2"/>
  <c r="BF433" i="2"/>
  <c r="BF435" i="2"/>
  <c r="BF449" i="2"/>
  <c r="BF462" i="2"/>
  <c r="BF472" i="2"/>
  <c r="BF475" i="2"/>
  <c r="BF486" i="2"/>
  <c r="BF497" i="2"/>
  <c r="BF503" i="2"/>
  <c r="BF509" i="2"/>
  <c r="BF518" i="2"/>
  <c r="BF536" i="2"/>
  <c r="BF543" i="2"/>
  <c r="BF559" i="2"/>
  <c r="BF561" i="2"/>
  <c r="BF577" i="2"/>
  <c r="F37" i="2"/>
  <c r="BB96" i="1"/>
  <c r="F38" i="4"/>
  <c r="BC98" i="1"/>
  <c r="J33" i="9"/>
  <c r="AV103" i="1" s="1"/>
  <c r="F35" i="10"/>
  <c r="BB104" i="1"/>
  <c r="F35" i="11"/>
  <c r="BB105" i="1" s="1"/>
  <c r="F37" i="12"/>
  <c r="BD106" i="1" s="1"/>
  <c r="F35" i="2"/>
  <c r="AZ96" i="1" s="1"/>
  <c r="J35" i="5"/>
  <c r="AV99" i="1" s="1"/>
  <c r="F39" i="5"/>
  <c r="BD99" i="1" s="1"/>
  <c r="F38" i="5"/>
  <c r="BC99" i="1" s="1"/>
  <c r="F37" i="5"/>
  <c r="BB99" i="1" s="1"/>
  <c r="F35" i="6"/>
  <c r="AZ100" i="1" s="1"/>
  <c r="F39" i="6"/>
  <c r="BD100" i="1" s="1"/>
  <c r="J35" i="7"/>
  <c r="AV101" i="1" s="1"/>
  <c r="F37" i="7"/>
  <c r="BB101" i="1" s="1"/>
  <c r="F37" i="8"/>
  <c r="BB102" i="1" s="1"/>
  <c r="F35" i="9"/>
  <c r="BB103" i="1" s="1"/>
  <c r="F36" i="10"/>
  <c r="BC104" i="1" s="1"/>
  <c r="F35" i="12"/>
  <c r="BB106" i="1" s="1"/>
  <c r="F36" i="13"/>
  <c r="BC107" i="1" s="1"/>
  <c r="F38" i="2"/>
  <c r="BC96" i="1" s="1"/>
  <c r="F39" i="4"/>
  <c r="BD98" i="1" s="1"/>
  <c r="F39" i="7"/>
  <c r="BD101" i="1" s="1"/>
  <c r="F33" i="9"/>
  <c r="AZ103" i="1" s="1"/>
  <c r="F37" i="10"/>
  <c r="BD104" i="1" s="1"/>
  <c r="J33" i="12"/>
  <c r="AV106" i="1" s="1"/>
  <c r="F35" i="13"/>
  <c r="BB107" i="1" s="1"/>
  <c r="F35" i="3"/>
  <c r="AZ97" i="1" s="1"/>
  <c r="F38" i="3"/>
  <c r="BC97" i="1" s="1"/>
  <c r="F35" i="4"/>
  <c r="AZ98" i="1" s="1"/>
  <c r="J35" i="8"/>
  <c r="AV102" i="1"/>
  <c r="F37" i="9"/>
  <c r="BD103" i="1"/>
  <c r="F33" i="11"/>
  <c r="AZ105" i="1"/>
  <c r="F33" i="12"/>
  <c r="AZ106" i="1"/>
  <c r="F37" i="13"/>
  <c r="BD107" i="1"/>
  <c r="AS94" i="1"/>
  <c r="J35" i="3"/>
  <c r="AV97" i="1" s="1"/>
  <c r="F37" i="3"/>
  <c r="BB97" i="1" s="1"/>
  <c r="F39" i="3"/>
  <c r="BD97" i="1" s="1"/>
  <c r="F35" i="5"/>
  <c r="AZ99" i="1" s="1"/>
  <c r="J35" i="6"/>
  <c r="AV100" i="1" s="1"/>
  <c r="F35" i="7"/>
  <c r="AZ101" i="1" s="1"/>
  <c r="F38" i="7"/>
  <c r="BC101" i="1" s="1"/>
  <c r="F38" i="8"/>
  <c r="BC102" i="1" s="1"/>
  <c r="F33" i="10"/>
  <c r="AZ104" i="1" s="1"/>
  <c r="F36" i="11"/>
  <c r="BC105" i="1" s="1"/>
  <c r="F36" i="12"/>
  <c r="BC106" i="1" s="1"/>
  <c r="F39" i="2"/>
  <c r="BD96" i="1" s="1"/>
  <c r="F37" i="4"/>
  <c r="BB98" i="1" s="1"/>
  <c r="F39" i="8"/>
  <c r="BD102" i="1" s="1"/>
  <c r="J33" i="10"/>
  <c r="AV104" i="1" s="1"/>
  <c r="F37" i="11"/>
  <c r="BD105" i="1" s="1"/>
  <c r="J33" i="13"/>
  <c r="AV107" i="1" s="1"/>
  <c r="J35" i="2"/>
  <c r="AV96" i="1" s="1"/>
  <c r="J35" i="4"/>
  <c r="AV98" i="1" s="1"/>
  <c r="F35" i="8"/>
  <c r="AZ102" i="1" s="1"/>
  <c r="F36" i="9"/>
  <c r="BC103" i="1" s="1"/>
  <c r="J33" i="11"/>
  <c r="AV105" i="1" s="1"/>
  <c r="F33" i="13"/>
  <c r="AZ107" i="1" s="1"/>
  <c r="J32" i="8" l="1"/>
  <c r="J123" i="5"/>
  <c r="J99" i="5"/>
  <c r="R126" i="13"/>
  <c r="R125" i="13"/>
  <c r="R121" i="11"/>
  <c r="BK122" i="12"/>
  <c r="J122" i="12" s="1"/>
  <c r="J96" i="12" s="1"/>
  <c r="P125" i="7"/>
  <c r="AU101" i="1"/>
  <c r="P358" i="2"/>
  <c r="P152" i="2"/>
  <c r="P151" i="2" s="1"/>
  <c r="AU96" i="1" s="1"/>
  <c r="R129" i="3"/>
  <c r="T152" i="2"/>
  <c r="R125" i="6"/>
  <c r="R124" i="6"/>
  <c r="R123" i="10"/>
  <c r="T123" i="10"/>
  <c r="T125" i="6"/>
  <c r="T124" i="6"/>
  <c r="R125" i="7"/>
  <c r="R152" i="2"/>
  <c r="R131" i="4"/>
  <c r="R130" i="4"/>
  <c r="BK123" i="9"/>
  <c r="J123" i="9"/>
  <c r="J97" i="9" s="1"/>
  <c r="T358" i="2"/>
  <c r="T123" i="9"/>
  <c r="T122" i="9"/>
  <c r="P122" i="12"/>
  <c r="AU106" i="1"/>
  <c r="R122" i="12"/>
  <c r="P123" i="9"/>
  <c r="P122" i="9" s="1"/>
  <c r="AU103" i="1" s="1"/>
  <c r="T126" i="13"/>
  <c r="T125" i="13"/>
  <c r="T125" i="7"/>
  <c r="T129" i="3"/>
  <c r="P125" i="6"/>
  <c r="P124" i="6"/>
  <c r="AU100" i="1" s="1"/>
  <c r="BK129" i="3"/>
  <c r="J129" i="3" s="1"/>
  <c r="J32" i="3" s="1"/>
  <c r="AG97" i="1" s="1"/>
  <c r="P126" i="13"/>
  <c r="P125" i="13" s="1"/>
  <c r="AU107" i="1" s="1"/>
  <c r="P123" i="10"/>
  <c r="AU104" i="1"/>
  <c r="R358" i="2"/>
  <c r="T125" i="8"/>
  <c r="T131" i="4"/>
  <c r="T130" i="4"/>
  <c r="BK152" i="2"/>
  <c r="J152" i="2"/>
  <c r="J99" i="2" s="1"/>
  <c r="R125" i="8"/>
  <c r="AG102" i="1"/>
  <c r="BK126" i="13"/>
  <c r="J126" i="13" s="1"/>
  <c r="J97" i="13" s="1"/>
  <c r="BK121" i="11"/>
  <c r="J121" i="11"/>
  <c r="J96" i="11" s="1"/>
  <c r="AG104" i="1"/>
  <c r="J96" i="10"/>
  <c r="AG101" i="1"/>
  <c r="J98" i="7"/>
  <c r="BK124" i="6"/>
  <c r="J124" i="6" s="1"/>
  <c r="J98" i="6" s="1"/>
  <c r="AG99" i="1"/>
  <c r="J98" i="5"/>
  <c r="BK130" i="4"/>
  <c r="J130" i="4"/>
  <c r="J98" i="4" s="1"/>
  <c r="BK151" i="2"/>
  <c r="J151" i="2" s="1"/>
  <c r="J98" i="2" s="1"/>
  <c r="J36" i="2"/>
  <c r="AW96" i="1"/>
  <c r="AT96" i="1" s="1"/>
  <c r="J36" i="5"/>
  <c r="AW99" i="1" s="1"/>
  <c r="AT99" i="1" s="1"/>
  <c r="AN99" i="1" s="1"/>
  <c r="F36" i="5"/>
  <c r="BA99" i="1" s="1"/>
  <c r="J36" i="6"/>
  <c r="AW100" i="1" s="1"/>
  <c r="AT100" i="1" s="1"/>
  <c r="F36" i="6"/>
  <c r="BA100" i="1"/>
  <c r="J36" i="7"/>
  <c r="AW101" i="1" s="1"/>
  <c r="AT101" i="1" s="1"/>
  <c r="AN101" i="1" s="1"/>
  <c r="J36" i="8"/>
  <c r="AW102" i="1" s="1"/>
  <c r="AT102" i="1" s="1"/>
  <c r="AN102" i="1" s="1"/>
  <c r="J34" i="10"/>
  <c r="AW104" i="1" s="1"/>
  <c r="AT104" i="1" s="1"/>
  <c r="AN104" i="1" s="1"/>
  <c r="J34" i="12"/>
  <c r="AW106" i="1" s="1"/>
  <c r="AT106" i="1" s="1"/>
  <c r="F36" i="4"/>
  <c r="BA98" i="1" s="1"/>
  <c r="BC95" i="1"/>
  <c r="J34" i="11"/>
  <c r="AW105" i="1"/>
  <c r="AT105" i="1" s="1"/>
  <c r="F34" i="12"/>
  <c r="BA106" i="1" s="1"/>
  <c r="F36" i="2"/>
  <c r="BA96" i="1" s="1"/>
  <c r="F36" i="3"/>
  <c r="BA97" i="1" s="1"/>
  <c r="F36" i="7"/>
  <c r="BA101" i="1" s="1"/>
  <c r="AZ95" i="1"/>
  <c r="BB95" i="1"/>
  <c r="BD95" i="1"/>
  <c r="J34" i="9"/>
  <c r="AW103" i="1" s="1"/>
  <c r="AT103" i="1" s="1"/>
  <c r="J36" i="3"/>
  <c r="AW97" i="1" s="1"/>
  <c r="AT97" i="1" s="1"/>
  <c r="F36" i="8"/>
  <c r="BA102" i="1"/>
  <c r="F34" i="10"/>
  <c r="BA104" i="1" s="1"/>
  <c r="F34" i="11"/>
  <c r="BA105" i="1"/>
  <c r="J34" i="13"/>
  <c r="AW107" i="1" s="1"/>
  <c r="AT107" i="1" s="1"/>
  <c r="J36" i="4"/>
  <c r="AW98" i="1" s="1"/>
  <c r="AT98" i="1" s="1"/>
  <c r="F34" i="9"/>
  <c r="BA103" i="1"/>
  <c r="F34" i="13"/>
  <c r="BA107" i="1" s="1"/>
  <c r="AN97" i="1" l="1"/>
  <c r="R151" i="2"/>
  <c r="T151" i="2"/>
  <c r="BK122" i="9"/>
  <c r="J122" i="9"/>
  <c r="J96" i="9" s="1"/>
  <c r="J98" i="3"/>
  <c r="BK125" i="13"/>
  <c r="J125" i="13"/>
  <c r="J96" i="13" s="1"/>
  <c r="J39" i="10"/>
  <c r="J41" i="8"/>
  <c r="J41" i="7"/>
  <c r="J41" i="5"/>
  <c r="J41" i="3"/>
  <c r="AU95" i="1"/>
  <c r="AU94" i="1"/>
  <c r="AZ94" i="1"/>
  <c r="AV94" i="1"/>
  <c r="AK29" i="1" s="1"/>
  <c r="J30" i="12"/>
  <c r="AG106" i="1" s="1"/>
  <c r="J32" i="6"/>
  <c r="AG100" i="1" s="1"/>
  <c r="AN100" i="1" s="1"/>
  <c r="AX95" i="1"/>
  <c r="BD94" i="1"/>
  <c r="W33" i="1" s="1"/>
  <c r="J30" i="11"/>
  <c r="AG105" i="1" s="1"/>
  <c r="AV95" i="1"/>
  <c r="BC94" i="1"/>
  <c r="AY94" i="1"/>
  <c r="J32" i="4"/>
  <c r="AG98" i="1"/>
  <c r="AN98" i="1" s="1"/>
  <c r="AY95" i="1"/>
  <c r="BB94" i="1"/>
  <c r="W31" i="1"/>
  <c r="J32" i="2"/>
  <c r="AG96" i="1"/>
  <c r="BA95" i="1"/>
  <c r="J39" i="11" l="1"/>
  <c r="J39" i="12"/>
  <c r="J41" i="6"/>
  <c r="J41" i="4"/>
  <c r="J41" i="2"/>
  <c r="AN96" i="1"/>
  <c r="AN106" i="1"/>
  <c r="AN105" i="1"/>
  <c r="W29" i="1"/>
  <c r="W32" i="1"/>
  <c r="AX94" i="1"/>
  <c r="BA94" i="1"/>
  <c r="AW94" i="1"/>
  <c r="AK30" i="1" s="1"/>
  <c r="AW95" i="1"/>
  <c r="AT95" i="1" s="1"/>
  <c r="J30" i="13"/>
  <c r="AG107" i="1" s="1"/>
  <c r="J30" i="9"/>
  <c r="AG103" i="1" s="1"/>
  <c r="AN103" i="1" s="1"/>
  <c r="AG95" i="1"/>
  <c r="J39" i="13" l="1"/>
  <c r="J39" i="9"/>
  <c r="AN95" i="1"/>
  <c r="AN107" i="1"/>
  <c r="AT94" i="1"/>
  <c r="AG94" i="1"/>
  <c r="AK26" i="1"/>
  <c r="AK35" i="1" s="1"/>
  <c r="W30" i="1"/>
  <c r="AN94" i="1" l="1"/>
</calcChain>
</file>

<file path=xl/sharedStrings.xml><?xml version="1.0" encoding="utf-8"?>
<sst xmlns="http://schemas.openxmlformats.org/spreadsheetml/2006/main" count="20115" uniqueCount="3771">
  <si>
    <t>Export Komplet</t>
  </si>
  <si>
    <t/>
  </si>
  <si>
    <t>2.0</t>
  </si>
  <si>
    <t>ZAMOK</t>
  </si>
  <si>
    <t>False</t>
  </si>
  <si>
    <t>{b9d8a2c3-c87a-4f8a-a074-e5ce2a91ff89}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</si>
  <si>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</si>
  <si>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</si>
  <si>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</si>
  <si>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</si>
  <si>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</si>
  <si>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</si>
  <si>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</si>
  <si>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012200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</si>
  <si>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</si>
  <si>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</si>
  <si>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základnej školy Suchá nad Parnou</t>
  </si>
  <si>
    <t>JKSO:</t>
  </si>
  <si>
    <t>KS:</t>
  </si>
  <si>
    <t>Miesto:</t>
  </si>
  <si>
    <t xml:space="preserve"> </t>
  </si>
  <si>
    <t>Dátum:</t>
  </si>
  <si>
    <t>9. 2. 2022</t>
  </si>
  <si>
    <t>Objednávateľ:</t>
  </si>
  <si>
    <t>IČO:</t>
  </si>
  <si>
    <t>Obec Suchá nad Parnou</t>
  </si>
  <si>
    <t>IČ DPH:</t>
  </si>
  <si>
    <t>Zhotoviteľ:</t>
  </si>
  <si>
    <t>Projektant:</t>
  </si>
  <si>
    <t>Ing.arch.  Martin Holeš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</si>
  <si>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</si>
  <si>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</si>
  <si>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</si>
  <si>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</si>
  <si>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</si>
  <si>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</si>
  <si>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</si>
  <si>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</si>
  <si>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</si>
  <si>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</si>
  <si>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</si>
  <si>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</si>
  <si>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</si>
  <si>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</si>
  <si>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</si>
  <si>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</si>
  <si>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</si>
  <si>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</si>
  <si>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</si>
  <si>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</si>
  <si>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</si>
  <si>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</si>
  <si>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</si>
  <si>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</si>
  <si>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</si>
  <si>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</si>
  <si>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</si>
  <si>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</si>
  <si>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</si>
  <si>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</si>
  <si>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</si>
  <si>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</si>
  <si>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</si>
  <si>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</si>
  <si>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</si>
  <si>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</si>
  <si>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</si>
  <si>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</si>
  <si>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</si>
  <si>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</si>
  <si>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</si>
  <si>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</si>
  <si>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</si>
  <si>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</si>
  <si>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</si>
  <si>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</si>
  <si>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</si>
  <si>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</si>
  <si>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Prístavba školy a rekonštrukcia kuchyne s jedálňou a zázemím</t>
  </si>
  <si>
    <t>STA</t>
  </si>
  <si>
    <t>1</t>
  </si>
  <si>
    <t>{7d39b22e-439b-4b0a-826d-4b98deaef234}</t>
  </si>
  <si>
    <t>/</t>
  </si>
  <si>
    <t>01</t>
  </si>
  <si>
    <t>Stavebná časť a statika</t>
  </si>
  <si>
    <t>Časť</t>
  </si>
  <si>
    <t>2</t>
  </si>
  <si>
    <t>{54d64c18-de99-47f3-bcd2-bdb9fcc20605}</t>
  </si>
  <si>
    <t>02</t>
  </si>
  <si>
    <t>Zdravotechnické inštalácie</t>
  </si>
  <si>
    <t>{cc3031f0-cd54-4802-856d-b9b83c5dc943}</t>
  </si>
  <si>
    <t>03</t>
  </si>
  <si>
    <t>Elektroinštalácia</t>
  </si>
  <si>
    <t>{db566976-9bd5-4612-87a1-7f5a131ed9bc}</t>
  </si>
  <si>
    <t>04</t>
  </si>
  <si>
    <t>Rekuperácia učební</t>
  </si>
  <si>
    <t>{0eef3756-a88a-41b4-9979-5a87decca81d}</t>
  </si>
  <si>
    <t>06</t>
  </si>
  <si>
    <t>Plynoinštalácia</t>
  </si>
  <si>
    <t>{abb9e7f7-a0a2-459c-9ca1-9899c3e5975e}</t>
  </si>
  <si>
    <t>07</t>
  </si>
  <si>
    <t>Vykurovanie</t>
  </si>
  <si>
    <t>{693b60cd-9917-477d-b48b-71dde8e11ad1}</t>
  </si>
  <si>
    <t>09</t>
  </si>
  <si>
    <t>Hlasová signalizácia požiaru</t>
  </si>
  <si>
    <t>{7fb80055-8066-4934-8d86-0e77ead215f3}</t>
  </si>
  <si>
    <t>SO 02</t>
  </si>
  <si>
    <t>Parkovisko a spevnené plochy</t>
  </si>
  <si>
    <t>{3d1b116b-be13-4265-8f15-17317ad4eadc}</t>
  </si>
  <si>
    <t>SO 03</t>
  </si>
  <si>
    <t>Prekládka vnútroareálového rozvodu plynu</t>
  </si>
  <si>
    <t>{5a6fef50-c4a2-4c7a-a39c-cd7498c7e858}</t>
  </si>
  <si>
    <t>SO 04</t>
  </si>
  <si>
    <t>Areálový odvod dažďových vôd</t>
  </si>
  <si>
    <t>{8f805435-ccce-4f4a-9676-138d14fc2a25}</t>
  </si>
  <si>
    <t>SO 05</t>
  </si>
  <si>
    <t>Splašková kanalizácia</t>
  </si>
  <si>
    <t>{442e0174-af36-4abd-9330-e6b031a175f1}</t>
  </si>
  <si>
    <t>SO 06</t>
  </si>
  <si>
    <t>Areálové osvetlenie</t>
  </si>
  <si>
    <t>{1f9ff736-19ce-4583-a132-3290a236a0f4}</t>
  </si>
  <si>
    <t>KRYCÍ LIST ROZPOČTU</t>
  </si>
  <si>
    <t>Objekt:</t>
  </si>
  <si>
    <t>SO 01 - Prístavba školy a rekonštrukcia kuchyne s jedálňou a zázemím</t>
  </si>
  <si>
    <t>Časť:</t>
  </si>
  <si>
    <t>01 - Stavebná časť a statika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</si>
  <si>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</si>
  <si>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</si>
  <si>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</si>
  <si>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</si>
  <si>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</si>
  <si>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</si>
  <si>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</si>
  <si>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</si>
  <si>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</si>
  <si>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</si>
  <si>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</si>
  <si>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</si>
  <si>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</si>
  <si>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</si>
  <si>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</si>
  <si>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</si>
  <si>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</si>
  <si>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</si>
  <si>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</si>
  <si>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</si>
  <si>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</si>
  <si>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</si>
  <si>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</si>
  <si>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</si>
  <si>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</si>
  <si>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</si>
  <si>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Montáže vzduchotechnických zariadení</t>
  </si>
  <si>
    <t xml:space="preserve">    771 - Podlahy z dlaždíc</t>
  </si>
  <si>
    <t xml:space="preserve">    776 - Podlahy povlakové</t>
  </si>
  <si>
    <t xml:space="preserve">    781 - Obklady</t>
  </si>
  <si>
    <t xml:space="preserve">    783 - Nátery</t>
  </si>
  <si>
    <t xml:space="preserve">    784 - Dokončovacie práce - maľby</t>
  </si>
  <si>
    <t xml:space="preserve">    791 - Zariadenia veľkokuchýň</t>
  </si>
  <si>
    <t>M - Práce a dodávky M</t>
  </si>
  <si>
    <t xml:space="preserve">    21-M - Elektromontáže</t>
  </si>
  <si>
    <t>OST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</si>
  <si>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</si>
  <si>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</si>
  <si>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</si>
  <si>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</si>
  <si>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</si>
  <si>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</si>
  <si>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</si>
  <si>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</si>
  <si>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</si>
  <si>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</si>
  <si>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</si>
  <si>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</si>
  <si>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</si>
  <si>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</si>
  <si>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</si>
  <si>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</si>
  <si>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</si>
  <si>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</t>
  </si>
  <si>
    <t>Vytrhanie obrúb betónových, s vybúraním lôžka, z krajníkov alebo obrubníkov stojatých,  -0,14500t</t>
  </si>
  <si>
    <t>m</t>
  </si>
  <si>
    <t>4</t>
  </si>
  <si>
    <t>-451977850</t>
  </si>
  <si>
    <t>121101111</t>
  </si>
  <si>
    <t>Odstránenie ornice s vodor. premiestn. na hromady, so zložením na vzdialenosť do 100 m a do 100m3</t>
  </si>
  <si>
    <t>m3</t>
  </si>
  <si>
    <t>-1009566144</t>
  </si>
  <si>
    <t>3</t>
  </si>
  <si>
    <t>122101101</t>
  </si>
  <si>
    <t>Odkopávka a prekopávka nezapažená v horninách 1-2 do 100 m3</t>
  </si>
  <si>
    <t>1360186368</t>
  </si>
  <si>
    <t>130201001</t>
  </si>
  <si>
    <t>Výkop jamy a ryhy v obmedzenom priestore horn. tr.3 ručne</t>
  </si>
  <si>
    <t>1007830274</t>
  </si>
  <si>
    <t>5</t>
  </si>
  <si>
    <t>131201102</t>
  </si>
  <si>
    <t>Výkop nezapaženej jamy v hornine 3, nad 100 do 1000 m3</t>
  </si>
  <si>
    <t>2113789019</t>
  </si>
  <si>
    <t>6</t>
  </si>
  <si>
    <t>131201109</t>
  </si>
  <si>
    <t>Hĺbenie nezapažených jám a zárezov. Príplatok za lepivosť horniny 3</t>
  </si>
  <si>
    <t>-387781403</t>
  </si>
  <si>
    <t>7</t>
  </si>
  <si>
    <t>131211101</t>
  </si>
  <si>
    <t>Hĺbenie jám v  hornine tr.3 súdržných - ručným náradím</t>
  </si>
  <si>
    <t>-1873033920</t>
  </si>
  <si>
    <t>8</t>
  </si>
  <si>
    <t>131211119</t>
  </si>
  <si>
    <t>Príplatok za lepivosť pri hĺbení jám ručným náradím v hornine tr. 3</t>
  </si>
  <si>
    <t>-1134410071</t>
  </si>
  <si>
    <t>9</t>
  </si>
  <si>
    <t>132201101</t>
  </si>
  <si>
    <t>Výkop ryhy do šírky 600 mm v horn.3 do 100 m3</t>
  </si>
  <si>
    <t>-360833959</t>
  </si>
  <si>
    <t>10</t>
  </si>
  <si>
    <t>132201109</t>
  </si>
  <si>
    <t>Príplatok k cene za lepivosť pri hĺbení rýh šírky do 600 mm zapažených i nezapažených s urovnaním dna v hornine 3</t>
  </si>
  <si>
    <t>94531382</t>
  </si>
  <si>
    <t>11</t>
  </si>
  <si>
    <t>151101101</t>
  </si>
  <si>
    <t>Paženie a rozopretie stien rýh pre podzemné vedenie, príložné do 2 m</t>
  </si>
  <si>
    <t>m2</t>
  </si>
  <si>
    <t>1832811221</t>
  </si>
  <si>
    <t>12</t>
  </si>
  <si>
    <t>151101111</t>
  </si>
  <si>
    <t>Odstránenie paženia rýh pre podzemné vedenie, príložné hĺbky do 2 m</t>
  </si>
  <si>
    <t>1649796743</t>
  </si>
  <si>
    <t>13</t>
  </si>
  <si>
    <t>162201102</t>
  </si>
  <si>
    <t>Vodorovné premiestnenie výkopku z horniny 1-4 nad 20-50m</t>
  </si>
  <si>
    <t>-1992422198</t>
  </si>
  <si>
    <t>14</t>
  </si>
  <si>
    <t>162501102</t>
  </si>
  <si>
    <t>Vodorovné premiestnenie výkopku po spevnenej ceste z horniny tr.1-4, do 100 m3 na vzdialenosť do 3000 m</t>
  </si>
  <si>
    <t>2033065918</t>
  </si>
  <si>
    <t>15</t>
  </si>
  <si>
    <t>162501105</t>
  </si>
  <si>
    <t>Vodorovné premiestnenie výkopku po spevnenej ceste z horniny tr.1-4, do 100 m3, príplatok k cene za každých ďalšich a začatých 1000 m</t>
  </si>
  <si>
    <t>-180469814</t>
  </si>
  <si>
    <t>16</t>
  </si>
  <si>
    <t>167101100</t>
  </si>
  <si>
    <t>Nakladanie výkopku tr.1-4 ručne</t>
  </si>
  <si>
    <t>-1004544060</t>
  </si>
  <si>
    <t>17</t>
  </si>
  <si>
    <t>167101101</t>
  </si>
  <si>
    <t>Nakladanie neuľahnutého výkopku z hornín tr.1-4 do 100 m3</t>
  </si>
  <si>
    <t>1453230786</t>
  </si>
  <si>
    <t>18</t>
  </si>
  <si>
    <t>171101101</t>
  </si>
  <si>
    <t>Uloženie sypaniny do násypu súdržnej horniny s mierou zhutnenia podľa Proctor-Standard na 95 %</t>
  </si>
  <si>
    <t>-184899024</t>
  </si>
  <si>
    <t>19</t>
  </si>
  <si>
    <t>171201101</t>
  </si>
  <si>
    <t>Uloženie sypaniny do násypov s rozprestretím sypaniny vo vrstvách a s hrubým urovnaním nezhutnených</t>
  </si>
  <si>
    <t>-2019456484</t>
  </si>
  <si>
    <t>171201202</t>
  </si>
  <si>
    <t>Uloženie sypaniny na skládky nad 100 do 1000 m3</t>
  </si>
  <si>
    <t>-98778371</t>
  </si>
  <si>
    <t>21</t>
  </si>
  <si>
    <t>171209002</t>
  </si>
  <si>
    <t>Poplatok za skladovanie - zemina a kamenivo (17 05) ostatné</t>
  </si>
  <si>
    <t>t</t>
  </si>
  <si>
    <t>-496657335</t>
  </si>
  <si>
    <t>22</t>
  </si>
  <si>
    <t>174101102</t>
  </si>
  <si>
    <t>Zásyp sypaninou v uzavretých priestoroch s urovnaním povrchu zásypu</t>
  </si>
  <si>
    <t>-954772135</t>
  </si>
  <si>
    <t>23</t>
  </si>
  <si>
    <t>M</t>
  </si>
  <si>
    <t>583310001600</t>
  </si>
  <si>
    <t>Kamenivo ťažené hrubé frakcia 16-32 mm,</t>
  </si>
  <si>
    <t>-1493841512</t>
  </si>
  <si>
    <t>24</t>
  </si>
  <si>
    <t>174201101</t>
  </si>
  <si>
    <t>Zásyp sypaninou bez zhutnenia jám, šachiet, rýh, zárezov alebo okolo objektov do 100 m3</t>
  </si>
  <si>
    <t>-1417822869</t>
  </si>
  <si>
    <t>25</t>
  </si>
  <si>
    <t>583410000401</t>
  </si>
  <si>
    <t>Melafír frakcia 22/32</t>
  </si>
  <si>
    <t>935004787</t>
  </si>
  <si>
    <t>26</t>
  </si>
  <si>
    <t>181101102</t>
  </si>
  <si>
    <t>Úprava pláne v zárezoch v hornine 1-4 so zhutnením</t>
  </si>
  <si>
    <t>-146282406</t>
  </si>
  <si>
    <t>Zakladanie</t>
  </si>
  <si>
    <t>27</t>
  </si>
  <si>
    <t>215901101</t>
  </si>
  <si>
    <t>Zhutnenie podložia z rastlej horniny 1 až 4 pod násypy, z hornina súdržných do 92 % PS a nesúdržných</t>
  </si>
  <si>
    <t>-988807939</t>
  </si>
  <si>
    <t>28</t>
  </si>
  <si>
    <t>271533001r</t>
  </si>
  <si>
    <t>Násyp pod základové  konštrukcie so zhutnením zo štrkodrvy</t>
  </si>
  <si>
    <t>-1084894674</t>
  </si>
  <si>
    <t>29</t>
  </si>
  <si>
    <t>271563020r</t>
  </si>
  <si>
    <t>Násyp pod základové  konštrukcie so zhutnením z kameniva drveného 4-8 mm</t>
  </si>
  <si>
    <t>769148278</t>
  </si>
  <si>
    <t>30</t>
  </si>
  <si>
    <t>273321311</t>
  </si>
  <si>
    <t>Betón základových dosiek, železový (bez výstuže), tr. C 16/20</t>
  </si>
  <si>
    <t>-1967772360</t>
  </si>
  <si>
    <t>31</t>
  </si>
  <si>
    <t>273351215</t>
  </si>
  <si>
    <t>Debnenie stien základových dosiek, zhotovenie-dielce</t>
  </si>
  <si>
    <t>125307566</t>
  </si>
  <si>
    <t>32</t>
  </si>
  <si>
    <t>273351216</t>
  </si>
  <si>
    <t>Debnenie stien základových dosiek, odstránenie-dielce</t>
  </si>
  <si>
    <t>-806255724</t>
  </si>
  <si>
    <t>33</t>
  </si>
  <si>
    <t>273362021</t>
  </si>
  <si>
    <t>Výstuž základových dosiek zo zvár. sietí KARI</t>
  </si>
  <si>
    <t>-327448105</t>
  </si>
  <si>
    <t>34</t>
  </si>
  <si>
    <t>274271300</t>
  </si>
  <si>
    <t>Murivo základových pásov (m3) PREMAC 50x15x25 s betónovou výplňou C 16/20 hr. 150 mm</t>
  </si>
  <si>
    <t>-643772153</t>
  </si>
  <si>
    <t>35</t>
  </si>
  <si>
    <t>274271303</t>
  </si>
  <si>
    <t>Murivo základových pásov (m3) PREMAC 50x30x25 s betónovou výplňou C 16/20 hr. 300 mm</t>
  </si>
  <si>
    <t>485762598</t>
  </si>
  <si>
    <t>36</t>
  </si>
  <si>
    <t>274313611</t>
  </si>
  <si>
    <t>Betón základových pásov, prostý tr. C 16/20</t>
  </si>
  <si>
    <t>-2014657033</t>
  </si>
  <si>
    <t>37</t>
  </si>
  <si>
    <t>274321311</t>
  </si>
  <si>
    <t>Betón základových pásov, železový (bez výstuže), tr. C 16/20</t>
  </si>
  <si>
    <t>-1155285281</t>
  </si>
  <si>
    <t>38</t>
  </si>
  <si>
    <t>274351215</t>
  </si>
  <si>
    <t>Debnenie stien základových pásov, zhotovenie-dielce</t>
  </si>
  <si>
    <t>709481894</t>
  </si>
  <si>
    <t>39</t>
  </si>
  <si>
    <t>274351216</t>
  </si>
  <si>
    <t>Debnenie stien základových pásov, odstránenie-dielce</t>
  </si>
  <si>
    <t>828066813</t>
  </si>
  <si>
    <t>40</t>
  </si>
  <si>
    <t>274361821</t>
  </si>
  <si>
    <t>Výstuž základových pásov z ocele 10505</t>
  </si>
  <si>
    <t>170809904</t>
  </si>
  <si>
    <t>41</t>
  </si>
  <si>
    <t>274361825</t>
  </si>
  <si>
    <t>Výstuž pre murivo základových pásov PREMAC s betónovou výplňou z ocele 10505</t>
  </si>
  <si>
    <t>1978850336</t>
  </si>
  <si>
    <t>42</t>
  </si>
  <si>
    <t>275313611</t>
  </si>
  <si>
    <t>Betón základových pätiek, prostý tr. C 16/20</t>
  </si>
  <si>
    <t>-1039318402</t>
  </si>
  <si>
    <t>Zvislé a kompletné konštrukcie</t>
  </si>
  <si>
    <t>43</t>
  </si>
  <si>
    <t>310239211</t>
  </si>
  <si>
    <t>Zamurovanie otvoru s plochou nad 1 do 4 m2 v murive nadzákladného tehlami na maltu vápennocementovú</t>
  </si>
  <si>
    <t>1945751893</t>
  </si>
  <si>
    <t>44</t>
  </si>
  <si>
    <t>311234213</t>
  </si>
  <si>
    <t>Murivo nosné (m3) z tehál pálených HELUZ 30 FAMILY P 10 brúsených na pero a drážku, na lepidlo (300x247x249)</t>
  </si>
  <si>
    <t>-1337696840</t>
  </si>
  <si>
    <t>45</t>
  </si>
  <si>
    <t>311234214</t>
  </si>
  <si>
    <t>Murivo nosné (m3) z tehál pálených HELUZ 25 FAMILY P 10 brúsených na pero a drážku, na lepidlo (250x247x249)</t>
  </si>
  <si>
    <t>-1457394905</t>
  </si>
  <si>
    <t>46</t>
  </si>
  <si>
    <t>311273224</t>
  </si>
  <si>
    <t>Murivo nosné (m2) z tvárnic YTONG Lambda YQ hr. 450 mm P2-300 PDK, na MVC a maltu YTONG (450x249x499)</t>
  </si>
  <si>
    <t>2080944543</t>
  </si>
  <si>
    <t>47</t>
  </si>
  <si>
    <t>317161203</t>
  </si>
  <si>
    <t>Preklad nosný keramický vysoký HELUZ, šírky 70 mm, výšky 238 mm, dĺžky 1500 mm</t>
  </si>
  <si>
    <t>ks</t>
  </si>
  <si>
    <t>1693309377</t>
  </si>
  <si>
    <t>48</t>
  </si>
  <si>
    <t>317161204</t>
  </si>
  <si>
    <t>Preklad nosný keramický vysoký HELUZ, šírky 70 mm, výšky 238 mm, dĺžky 1750 mm</t>
  </si>
  <si>
    <t>1795129525</t>
  </si>
  <si>
    <t>49</t>
  </si>
  <si>
    <t>317161205</t>
  </si>
  <si>
    <t>Preklad nosný keramický vysoký HELUZ, šírky 70 mm, výšky 238 mm, dĺžky 2000 mm</t>
  </si>
  <si>
    <t>531798560</t>
  </si>
  <si>
    <t>50</t>
  </si>
  <si>
    <t>317161251</t>
  </si>
  <si>
    <t>Preklad keramický plochý HELUZ, šírky 115 mm, výšky 71 mm, dĺžky 1000 mm</t>
  </si>
  <si>
    <t>-1023933004</t>
  </si>
  <si>
    <t>51</t>
  </si>
  <si>
    <t>317161252</t>
  </si>
  <si>
    <t>Preklad keramický plochý HELUZ, šírky 115 mm, výšky 71 mm, dĺžky 1250 mm</t>
  </si>
  <si>
    <t>1524637552</t>
  </si>
  <si>
    <t>52</t>
  </si>
  <si>
    <t>317161272</t>
  </si>
  <si>
    <t>Preklad keramický plochý HELUZ, šírky 145 mm, výšky 71 mm, dĺžky 1250 mm</t>
  </si>
  <si>
    <t>-1378986090</t>
  </si>
  <si>
    <t>53</t>
  </si>
  <si>
    <t>317161276</t>
  </si>
  <si>
    <t>Preklad keramický plochý HELUZ, šírky 145 mm, výšky 71 mm, dĺžky 2250 mm</t>
  </si>
  <si>
    <t>558081006</t>
  </si>
  <si>
    <t>54</t>
  </si>
  <si>
    <t>317321411</t>
  </si>
  <si>
    <t>Betón prekladov železový (bez výstuže) tr. C 25/30</t>
  </si>
  <si>
    <t>1001087999</t>
  </si>
  <si>
    <t>55</t>
  </si>
  <si>
    <t>317351107</t>
  </si>
  <si>
    <t>Debnenie prekladu  vrátane podpornej konštrukcie výšky do 4 m zhotovenie</t>
  </si>
  <si>
    <t>-1564891476</t>
  </si>
  <si>
    <t>56</t>
  </si>
  <si>
    <t>317351108</t>
  </si>
  <si>
    <t>Debnenie prekladu  vrátane podpornej konštrukcie výšky do 4 m odstránenie</t>
  </si>
  <si>
    <t>-802058675</t>
  </si>
  <si>
    <t>57</t>
  </si>
  <si>
    <t>317361821</t>
  </si>
  <si>
    <t>Výstuž prekladov z ocele 10505</t>
  </si>
  <si>
    <t>-487132022</t>
  </si>
  <si>
    <t>58</t>
  </si>
  <si>
    <t>317944311</t>
  </si>
  <si>
    <t>Valcované nosníky dodatočne osadzované do pripravených otvorov bez zamurovania hláv do č.12</t>
  </si>
  <si>
    <t>-1987442147</t>
  </si>
  <si>
    <t>59</t>
  </si>
  <si>
    <t>319201311</t>
  </si>
  <si>
    <t>Vyrovnanie nerovného povrchu bez odsekania tehál hr.do 30 mm</t>
  </si>
  <si>
    <t>-1108369606</t>
  </si>
  <si>
    <t>60</t>
  </si>
  <si>
    <t>331321410</t>
  </si>
  <si>
    <t>Betón stĺpov a pilierov hranatých, ťahadiel, rámových stojok, vzpier, železový (bez výstuže) tr. C 25/30</t>
  </si>
  <si>
    <t>1038239184</t>
  </si>
  <si>
    <t>61</t>
  </si>
  <si>
    <t>331352002</t>
  </si>
  <si>
    <t>Denný prenájom rámového žeriavového systému Doka Framax Xlife pre debnenie štvorhranných stĺpov, pre v. debniaceho panela 3150 mm</t>
  </si>
  <si>
    <t>-1531592243</t>
  </si>
  <si>
    <t>62</t>
  </si>
  <si>
    <t>331352032</t>
  </si>
  <si>
    <t>Montáž rámového debnenia Doka Framax Xlife pre štvorhranné stĺpy, pre výšku debniaceho panela 3150 mm</t>
  </si>
  <si>
    <t>-2003446989</t>
  </si>
  <si>
    <t>63</t>
  </si>
  <si>
    <t>331352052</t>
  </si>
  <si>
    <t>Demontáž rámového debnenia Doka Framax Xlife pre štvorhranné stĺpy, pre výšku debniaceho panela 3150 mm</t>
  </si>
  <si>
    <t>618278259</t>
  </si>
  <si>
    <t>64</t>
  </si>
  <si>
    <t>332361821</t>
  </si>
  <si>
    <t>Výstuž stĺpov, pilierov, stojok oblých z bet. ocele 10505</t>
  </si>
  <si>
    <t>-1557337167</t>
  </si>
  <si>
    <t>65</t>
  </si>
  <si>
    <t>340291122</t>
  </si>
  <si>
    <t>Dodatočné ukotvenie priečok, murív k tehelným konštrukciam kotvami hr. priečky nad 100 mm</t>
  </si>
  <si>
    <t>1259410122</t>
  </si>
  <si>
    <t>66</t>
  </si>
  <si>
    <t>342242031r</t>
  </si>
  <si>
    <t>Priečky z tehál pálených POROTHERM 10 Profi , na maltu POROTHERM Profi (115x500x249)</t>
  </si>
  <si>
    <t>1069327761</t>
  </si>
  <si>
    <t>67</t>
  </si>
  <si>
    <t>342243103</t>
  </si>
  <si>
    <t>Priečky z tehál pálených HELUZ 11,5 P 10 na pero a drážku, na maltu MVC 2,5 (115x497x238)</t>
  </si>
  <si>
    <t>-1584268488</t>
  </si>
  <si>
    <t>68</t>
  </si>
  <si>
    <t>342243104</t>
  </si>
  <si>
    <t>Priečky z tehál pálených HELUZ 14 P 10 na pero a drážku, na maltu MVC 2,5 (140x497x238)</t>
  </si>
  <si>
    <t>-667754845</t>
  </si>
  <si>
    <t>69</t>
  </si>
  <si>
    <t>342243233</t>
  </si>
  <si>
    <t>Akustické priečky z tehál pálených HELUZ AKU Z 17,5 P 20 brúsených, na lepidlo (175x375x249)</t>
  </si>
  <si>
    <t>1912818251</t>
  </si>
  <si>
    <t>70</t>
  </si>
  <si>
    <t>345321515</t>
  </si>
  <si>
    <t>Betón múrikov parapetných, atikových, schodiskových, zábradelných, železový (bez výstuže) tr. C 25/30</t>
  </si>
  <si>
    <t>1066150854</t>
  </si>
  <si>
    <t>71</t>
  </si>
  <si>
    <t>345351201</t>
  </si>
  <si>
    <t>Denný prenájom rámového ručného systému Doka Frami Xlife na debnenie múrikov parapetných, atikových a zábradlia, pre výšku debniaceho panela 600 mm</t>
  </si>
  <si>
    <t>2109816545</t>
  </si>
  <si>
    <t>72</t>
  </si>
  <si>
    <t>345351221</t>
  </si>
  <si>
    <t>Montáž rámového debnenia Doka Frami Xlife pre múriky parapetné, atikové a zábradlia</t>
  </si>
  <si>
    <t>-115382477</t>
  </si>
  <si>
    <t>73</t>
  </si>
  <si>
    <t>345351231</t>
  </si>
  <si>
    <t>Demontáž rámového debnenia Doka Frami Xlife pre múriky parapetné, atikové a zábradlia</t>
  </si>
  <si>
    <t>-255151281</t>
  </si>
  <si>
    <t>74</t>
  </si>
  <si>
    <t>349231821</t>
  </si>
  <si>
    <t>Primurovka ostenia s ozubom z tehál vo vybúraných otvoroch nad 150 do 300 mm</t>
  </si>
  <si>
    <t>-1442831881</t>
  </si>
  <si>
    <t>Vodorovné konštrukcie</t>
  </si>
  <si>
    <t>75</t>
  </si>
  <si>
    <t>411142036</t>
  </si>
  <si>
    <t>Strop YTONG Klasik z nosníkov typu "A" a vložiek Ytong Klasik 200, P4-500, dĺžky 3600 mm, s podstĺpkovaním a dobetónovaním medzi vložkami</t>
  </si>
  <si>
    <t>185184568</t>
  </si>
  <si>
    <t>76</t>
  </si>
  <si>
    <t>411321414</t>
  </si>
  <si>
    <t>Betón stropov doskových a trámových,  železový tr. C 25/30</t>
  </si>
  <si>
    <t>2113747138</t>
  </si>
  <si>
    <t>77</t>
  </si>
  <si>
    <t>411354402</t>
  </si>
  <si>
    <t>Denný prenájom dodatočného podoprenia stropov systémom DOKA pre svetlú výšku miestnosti do 3500 mm a zaťaženia do 6,25 kN/m2</t>
  </si>
  <si>
    <t>1725073035</t>
  </si>
  <si>
    <t>78</t>
  </si>
  <si>
    <t>411354452</t>
  </si>
  <si>
    <t>Montáž dodatočného podoprenia stropov systémom DOKA pre zaťaženia do 6,25 kN/m2</t>
  </si>
  <si>
    <t>-1989234511</t>
  </si>
  <si>
    <t>79</t>
  </si>
  <si>
    <t>411354462</t>
  </si>
  <si>
    <t>Demontáž dodatočného podoprenia stropov systémom DOKA pre zaťaženia do 6,25 kN/m2</t>
  </si>
  <si>
    <t>1168342804</t>
  </si>
  <si>
    <t>80</t>
  </si>
  <si>
    <t>411355002</t>
  </si>
  <si>
    <t>Denný prenájom ručného systému Dokaflex 1-2-4 na debnenie jednoduchých stropov hr. do 250 mm, svetlej v. miestnosti do 3000 mm</t>
  </si>
  <si>
    <t>406655036</t>
  </si>
  <si>
    <t>81</t>
  </si>
  <si>
    <t>411355061</t>
  </si>
  <si>
    <t>Montáž debnenia stropov Dokaflex 1-2-4 pre jednoduché stropy vrátane podpernej konštrukcie a dorezov pre hr. stropu do 250 mm</t>
  </si>
  <si>
    <t>-1309153333</t>
  </si>
  <si>
    <t>82</t>
  </si>
  <si>
    <t>411355071</t>
  </si>
  <si>
    <t>Demontáž debnenia stropov Dokaflex 1-2-4 pre jednoduché stropy vrátane podpernej konštrukcie a dorezov pre hr. stropu do 250 mm</t>
  </si>
  <si>
    <t>134654376</t>
  </si>
  <si>
    <t>83</t>
  </si>
  <si>
    <t>411361821</t>
  </si>
  <si>
    <t>Výstuž stropov doskových, trámových, vložkových,konzolových alebo balkónových, 10505</t>
  </si>
  <si>
    <t>1182413561</t>
  </si>
  <si>
    <t>84</t>
  </si>
  <si>
    <t>411362021</t>
  </si>
  <si>
    <t>Výstuž stropov doskových, trámových, vložkových,konzolových alebo balkónových, zo zváraných sietí KARI</t>
  </si>
  <si>
    <t>-1223715447</t>
  </si>
  <si>
    <t>85</t>
  </si>
  <si>
    <t>411362022r</t>
  </si>
  <si>
    <t>Výstuž  z dištančných pásov AVI</t>
  </si>
  <si>
    <t>-1648323210</t>
  </si>
  <si>
    <t>86</t>
  </si>
  <si>
    <t>411362500r</t>
  </si>
  <si>
    <t>Šmykový trn OR16- dl.500 mm</t>
  </si>
  <si>
    <t>1630786163</t>
  </si>
  <si>
    <t>87</t>
  </si>
  <si>
    <t>413232221</t>
  </si>
  <si>
    <t>Zamurovanie zhlavia akýmikoľvek pálenými tehlami valcovaných nosníkov, výšky nad 150 do 300 mm</t>
  </si>
  <si>
    <t>92000279</t>
  </si>
  <si>
    <t>88</t>
  </si>
  <si>
    <t>417321515</t>
  </si>
  <si>
    <t>Betón stužujúcich pásov a vencov železový tr. C 25/30</t>
  </si>
  <si>
    <t>-1498930629</t>
  </si>
  <si>
    <t>89</t>
  </si>
  <si>
    <t>417351115</t>
  </si>
  <si>
    <t>Debnenie bočníc stužujúcich pásov a vencov vrátane vzpier zhotovenie</t>
  </si>
  <si>
    <t>-1392606552</t>
  </si>
  <si>
    <t>90</t>
  </si>
  <si>
    <t>417351116</t>
  </si>
  <si>
    <t>Debnenie bočníc stužujúcich pásov a vencov vrátane vzpier odstránenie</t>
  </si>
  <si>
    <t>690240016</t>
  </si>
  <si>
    <t>91</t>
  </si>
  <si>
    <t>417361821</t>
  </si>
  <si>
    <t>Výstuž stužujúcich pásov a vencov z betonárskej ocele 10505</t>
  </si>
  <si>
    <t>-510291235</t>
  </si>
  <si>
    <t>92</t>
  </si>
  <si>
    <t>417391151</t>
  </si>
  <si>
    <t>Montáž obkladu betónových konštrukcií vykonaný súčasne s betónovaním extrudovaným polystyrénom</t>
  </si>
  <si>
    <t>27459412</t>
  </si>
  <si>
    <t>93</t>
  </si>
  <si>
    <t>283750000700r</t>
  </si>
  <si>
    <t>Doska XPS  hr. 50 mm,</t>
  </si>
  <si>
    <t>-1089609410</t>
  </si>
  <si>
    <t>94</t>
  </si>
  <si>
    <t>423355301r</t>
  </si>
  <si>
    <t>Strop  z filigranového panelu hr. 50 mm</t>
  </si>
  <si>
    <t>-1618700213</t>
  </si>
  <si>
    <t>95</t>
  </si>
  <si>
    <t>423355302r</t>
  </si>
  <si>
    <t>Strop  z filigranového panelu hr. 65 mm</t>
  </si>
  <si>
    <t>-353787161</t>
  </si>
  <si>
    <t>Komunikácie</t>
  </si>
  <si>
    <t>96</t>
  </si>
  <si>
    <t>596811310</t>
  </si>
  <si>
    <t>Kladenie betónovej dlažby s vyplnením škár do lôžka z kameniva, veľ. do 0,09 m2 plochy do 50 m2</t>
  </si>
  <si>
    <t>-130956871</t>
  </si>
  <si>
    <t>97</t>
  </si>
  <si>
    <t>592460005801r</t>
  </si>
  <si>
    <t xml:space="preserve">Dlažba betónová  </t>
  </si>
  <si>
    <t>1926104555</t>
  </si>
  <si>
    <t xml:space="preserve"> Úpravy povrchov, podlahy, osadenie</t>
  </si>
  <si>
    <t>98</t>
  </si>
  <si>
    <t>610991111r</t>
  </si>
  <si>
    <t>Zakrývanie výplní vonkajších okenných otvorov, predmetov a konštrukcií</t>
  </si>
  <si>
    <t>1089043743</t>
  </si>
  <si>
    <t>99</t>
  </si>
  <si>
    <t>611460151</t>
  </si>
  <si>
    <t>Príprava vnútorného podkladu stropov cementovým prednástrekom, hr. 3 mm</t>
  </si>
  <si>
    <t>1716122325</t>
  </si>
  <si>
    <t>100</t>
  </si>
  <si>
    <t>611460243</t>
  </si>
  <si>
    <t>Vnútorná omietka stropov vápennocementová jadrová (hrubá), hr. 20 mm</t>
  </si>
  <si>
    <t>-672213139</t>
  </si>
  <si>
    <t>101</t>
  </si>
  <si>
    <t>611460251</t>
  </si>
  <si>
    <t>Vnútorná omietka stropov vápennocementová štuková (jemná), hr. 3 mm</t>
  </si>
  <si>
    <t>-681591864</t>
  </si>
  <si>
    <t>102</t>
  </si>
  <si>
    <t>612403399r1</t>
  </si>
  <si>
    <t>Hrubá výplň rýh na stenách a stropoch akoukoľvek maltou, akejkoľvek šírky ryhy</t>
  </si>
  <si>
    <t>-1736070350</t>
  </si>
  <si>
    <t>103</t>
  </si>
  <si>
    <t>612409991</t>
  </si>
  <si>
    <t>Začistenie omietok (s dodaním hmoty) okolo okien, dverí,podláh, obkladov atď.</t>
  </si>
  <si>
    <t>-865072834</t>
  </si>
  <si>
    <t>104</t>
  </si>
  <si>
    <t>612425931r1</t>
  </si>
  <si>
    <t>Omietka vápennocementová vnútorného ostenia okenného alebo dverného štuková do hr.450 mm</t>
  </si>
  <si>
    <t>235524421</t>
  </si>
  <si>
    <t>105</t>
  </si>
  <si>
    <t>612451320</t>
  </si>
  <si>
    <t>Oprava vnútorných cementových omietok stien v množstve opravovanej plochy nad 10 do 30 % hladkých</t>
  </si>
  <si>
    <t>-371455076</t>
  </si>
  <si>
    <t>106</t>
  </si>
  <si>
    <t>612460151</t>
  </si>
  <si>
    <t>Príprava vnútorného podkladu stien cementovým prednástrekom, hr. 3 mm</t>
  </si>
  <si>
    <t>-1340497510</t>
  </si>
  <si>
    <t>107</t>
  </si>
  <si>
    <t>612460243</t>
  </si>
  <si>
    <t>Vnútorná omietka stien vápennocementová jadrová (hrubá), hr. 20 mm</t>
  </si>
  <si>
    <t>-1379015577</t>
  </si>
  <si>
    <t>108</t>
  </si>
  <si>
    <t>612460251</t>
  </si>
  <si>
    <t>Vnútorná omietka stien vápennocementová štuková (jemná), hr. 3 mm</t>
  </si>
  <si>
    <t>707098778</t>
  </si>
  <si>
    <t>109</t>
  </si>
  <si>
    <t>622462491</t>
  </si>
  <si>
    <t xml:space="preserve">Príprava vonkajšieho podkladu stien, penetrácia </t>
  </si>
  <si>
    <t>-1176779750</t>
  </si>
  <si>
    <t>110</t>
  </si>
  <si>
    <t>622462492</t>
  </si>
  <si>
    <t xml:space="preserve">Príprava vonkajšieho podkladu stien, základový penetračný náter </t>
  </si>
  <si>
    <t>2017911350</t>
  </si>
  <si>
    <t>111</t>
  </si>
  <si>
    <t>622462572</t>
  </si>
  <si>
    <t>Vonkajšia omietka stien tenkovrstvová , silikónová, hr.2,0 mm</t>
  </si>
  <si>
    <t>-785455543</t>
  </si>
  <si>
    <t>112</t>
  </si>
  <si>
    <t>622465700r</t>
  </si>
  <si>
    <t xml:space="preserve">Adhézny mostík </t>
  </si>
  <si>
    <t>-1596152480</t>
  </si>
  <si>
    <t>113</t>
  </si>
  <si>
    <t>622481119</t>
  </si>
  <si>
    <t>Potiahnutie vonkajších stien sklotextílnou mriežkou s celoplošným prilepením</t>
  </si>
  <si>
    <t>940619391</t>
  </si>
  <si>
    <t>114</t>
  </si>
  <si>
    <t>622491400r</t>
  </si>
  <si>
    <t>Fasádny náter silikónový  dvojnásobný</t>
  </si>
  <si>
    <t>1485825011</t>
  </si>
  <si>
    <t>115</t>
  </si>
  <si>
    <t>625250152r1</t>
  </si>
  <si>
    <t>Doteplenie konštrukcie  XPS  lepený celoplošne asfaltovou stierkou</t>
  </si>
  <si>
    <t>1264327761</t>
  </si>
  <si>
    <t>116</t>
  </si>
  <si>
    <t>283750001000</t>
  </si>
  <si>
    <t>Doska XPS  hr. 100 mm</t>
  </si>
  <si>
    <t>-635473206</t>
  </si>
  <si>
    <t>117</t>
  </si>
  <si>
    <t>283750001002</t>
  </si>
  <si>
    <t>Doska XPS  hr. 150 mm</t>
  </si>
  <si>
    <t>-216042496</t>
  </si>
  <si>
    <t>118</t>
  </si>
  <si>
    <t>283750001003</t>
  </si>
  <si>
    <t>Doska XPS  hr. 200 mm</t>
  </si>
  <si>
    <t>340767860</t>
  </si>
  <si>
    <t>119</t>
  </si>
  <si>
    <t>625250156r</t>
  </si>
  <si>
    <t>Doteplenie konštrukcie hr. 100 mm, systém XPS , lepený rámovo s prikotvením</t>
  </si>
  <si>
    <t>-430427412</t>
  </si>
  <si>
    <t>120</t>
  </si>
  <si>
    <t>625259402</t>
  </si>
  <si>
    <t>Kontaktný zatepľovací systém z minerálnej vlny hr. 50 mm, skrutkovacie kotvy</t>
  </si>
  <si>
    <t>1305472838</t>
  </si>
  <si>
    <t>121</t>
  </si>
  <si>
    <t>625259406</t>
  </si>
  <si>
    <t>Kontaktný zatepľovací systém z minerálnej vlny hr. 100 mm, skrutkovacie kotvy</t>
  </si>
  <si>
    <t>894247071</t>
  </si>
  <si>
    <t>122</t>
  </si>
  <si>
    <t>625259412</t>
  </si>
  <si>
    <t>Kontaktný zatepľovací systém z minerálnej vlny hr. 200 mm, skrutkovacie kotvy</t>
  </si>
  <si>
    <t>738990847</t>
  </si>
  <si>
    <t>123</t>
  </si>
  <si>
    <t>625259462</t>
  </si>
  <si>
    <t>Kontaktný zatepľovací systém ostenia z minerálnej vlny hr. 30 mm</t>
  </si>
  <si>
    <t>-694791232</t>
  </si>
  <si>
    <t>124</t>
  </si>
  <si>
    <t>631100201r</t>
  </si>
  <si>
    <t>Dilatácia  nášľapných vrstiev podlahy lištou dilatačnou napr. schluter Dilex KS hliník</t>
  </si>
  <si>
    <t>-1486647925</t>
  </si>
  <si>
    <t>125</t>
  </si>
  <si>
    <t>631100202r</t>
  </si>
  <si>
    <t>Dilatácia  objektová  napr. schluter Dilex BT hliník</t>
  </si>
  <si>
    <t>766763666</t>
  </si>
  <si>
    <t>126</t>
  </si>
  <si>
    <t>631100203r</t>
  </si>
  <si>
    <t>Dilatácia  roznášacej vrstvy podláh dilatačným profilom samolepiacim</t>
  </si>
  <si>
    <t>1227420065</t>
  </si>
  <si>
    <t>127</t>
  </si>
  <si>
    <t>631312611</t>
  </si>
  <si>
    <t>Mazanina z betónu prostého (m3) tr. C 16/20 hr.nad 50 do 80 mm</t>
  </si>
  <si>
    <t>1391649660</t>
  </si>
  <si>
    <t>128</t>
  </si>
  <si>
    <t>631362021</t>
  </si>
  <si>
    <t>Výstuž mazanín z betónov (z kameniva) a z ľahkých betónov zo zváraných sietí z drôtov typu KARI</t>
  </si>
  <si>
    <t>253050695</t>
  </si>
  <si>
    <t>129</t>
  </si>
  <si>
    <t>631591115</t>
  </si>
  <si>
    <t>Násyp pod podlahy, mazaniny a dlažby, popr. na plochých strechách, s utlačením a urovnaním povrchu, z keramzitu</t>
  </si>
  <si>
    <t>852721079</t>
  </si>
  <si>
    <t>130</t>
  </si>
  <si>
    <t>632001022</t>
  </si>
  <si>
    <t>Zhotovenie okrajového dilatačného pásiku z MW v.240 mm</t>
  </si>
  <si>
    <t>799025395</t>
  </si>
  <si>
    <t>131</t>
  </si>
  <si>
    <t>283320004800</t>
  </si>
  <si>
    <t>Okrajový dilatačný pásik hr.15 mm v. 80 mm</t>
  </si>
  <si>
    <t>-1654008022</t>
  </si>
  <si>
    <t>132</t>
  </si>
  <si>
    <t>632450287</t>
  </si>
  <si>
    <t>Cementová samonivelizačná stierka C30, hr. 6,5 mm</t>
  </si>
  <si>
    <t>1684091511</t>
  </si>
  <si>
    <t>133</t>
  </si>
  <si>
    <t>642944121</t>
  </si>
  <si>
    <t>Dodatočná montáž oceľovej dverovej zárubne, plochy otvoru do 2,5 m2</t>
  </si>
  <si>
    <t>500546096</t>
  </si>
  <si>
    <t>134</t>
  </si>
  <si>
    <t>553310002100</t>
  </si>
  <si>
    <t>Zárubňa kovová šxv 300-1195x500-1970 a 2100 mm, dvojdielna na dodatočnú montáž</t>
  </si>
  <si>
    <t>-613734621</t>
  </si>
  <si>
    <t>Ostatné konštrukcie a práce-búranie</t>
  </si>
  <si>
    <t>135</t>
  </si>
  <si>
    <t>916561112</t>
  </si>
  <si>
    <t>Osadenie záhonového alebo parkového obrubníka betón., do lôžka z bet. pros. tr. C 16/20 s bočnou oporou</t>
  </si>
  <si>
    <t>1842403954</t>
  </si>
  <si>
    <t>136</t>
  </si>
  <si>
    <t>592170001400r</t>
  </si>
  <si>
    <t>Obrubník parkový, lxšxv 500x50x200 mm, sivá</t>
  </si>
  <si>
    <t>398293571</t>
  </si>
  <si>
    <t>137</t>
  </si>
  <si>
    <t>919735123</t>
  </si>
  <si>
    <t>Rezanie existujúceho betónového krytu alebo podkladu hĺbky nad 100 do 150 mm</t>
  </si>
  <si>
    <t>1675249721</t>
  </si>
  <si>
    <t>138</t>
  </si>
  <si>
    <t>941941031</t>
  </si>
  <si>
    <t>Montáž lešenia ľahkého pracovného radového s podlahami šírky od 0,80 do 1,00 m, výšky do 10 m</t>
  </si>
  <si>
    <t>1358824396</t>
  </si>
  <si>
    <t>139</t>
  </si>
  <si>
    <t>941941191</t>
  </si>
  <si>
    <t>Príplatok za prvý a každý ďalší i začatý mesiac použitia lešenia ľahkého pracovného radového s podlahami šírky od 0,80 do 1,00 m, výšky do 10 m</t>
  </si>
  <si>
    <t>-53105919</t>
  </si>
  <si>
    <t>140</t>
  </si>
  <si>
    <t>941941831</t>
  </si>
  <si>
    <t>Demontáž lešenia ľahkého pracovného radového s podlahami šírky nad 0,80 do 1,00 m, výšky do 10 m</t>
  </si>
  <si>
    <t>87691052</t>
  </si>
  <si>
    <t>141</t>
  </si>
  <si>
    <t>941955002</t>
  </si>
  <si>
    <t>Lešenie ľahké pracovné pomocné s výškou lešeňovej podlahy nad 1,20 do 1,90 m</t>
  </si>
  <si>
    <t>1513850281</t>
  </si>
  <si>
    <t>142</t>
  </si>
  <si>
    <t>944944103r</t>
  </si>
  <si>
    <t>Ochranná sieť na boku lešenia</t>
  </si>
  <si>
    <t>-373639259</t>
  </si>
  <si>
    <t>143</t>
  </si>
  <si>
    <t>952901111</t>
  </si>
  <si>
    <t>Vyčistenie budov pri výške podlaží do 4m</t>
  </si>
  <si>
    <t>568830259</t>
  </si>
  <si>
    <t>144</t>
  </si>
  <si>
    <t>952901411</t>
  </si>
  <si>
    <t>Vyčistenie okolia objektu po fasádnych prácach</t>
  </si>
  <si>
    <t>-1418513624</t>
  </si>
  <si>
    <t>145</t>
  </si>
  <si>
    <t>952902110</t>
  </si>
  <si>
    <t>Čistenie budov zametaním v miestnostiach, chodbách, na schodišti a na povalách</t>
  </si>
  <si>
    <t>93596076</t>
  </si>
  <si>
    <t>146</t>
  </si>
  <si>
    <t>9529023001</t>
  </si>
  <si>
    <t>Dočasná ochrana podlahy- geotextília 500 PES</t>
  </si>
  <si>
    <t>-1742711777</t>
  </si>
  <si>
    <t>147</t>
  </si>
  <si>
    <t>9529023002</t>
  </si>
  <si>
    <t>Dočasná ochrana podlahy- OSB dosky hr.22 mm</t>
  </si>
  <si>
    <t>1884600669</t>
  </si>
  <si>
    <t>148</t>
  </si>
  <si>
    <t>9529023003</t>
  </si>
  <si>
    <t>Dočasná ochrana strechy pre omietku</t>
  </si>
  <si>
    <t>-1420347709</t>
  </si>
  <si>
    <t>149</t>
  </si>
  <si>
    <t>952903012r</t>
  </si>
  <si>
    <t>Čistenie fasád tlakovou vodou od prachu, usadenín a pavučín z pojazdnej plošiny</t>
  </si>
  <si>
    <t>1377216125</t>
  </si>
  <si>
    <t>150</t>
  </si>
  <si>
    <t>953995411</t>
  </si>
  <si>
    <t>Nadokenný profil (PVC)</t>
  </si>
  <si>
    <t>950909777</t>
  </si>
  <si>
    <t>151</t>
  </si>
  <si>
    <t>953995414r</t>
  </si>
  <si>
    <t>Ukončovacia lišta</t>
  </si>
  <si>
    <t>-74679583</t>
  </si>
  <si>
    <t>152</t>
  </si>
  <si>
    <t>953996111r</t>
  </si>
  <si>
    <t xml:space="preserve">Dilatačný profil PVC s integrovanou tkaninou 100x100 </t>
  </si>
  <si>
    <t>1049370481</t>
  </si>
  <si>
    <t>153</t>
  </si>
  <si>
    <t>953996121</t>
  </si>
  <si>
    <t>okenný APU profil s integrovanou tkaninou</t>
  </si>
  <si>
    <t>-1705387490</t>
  </si>
  <si>
    <t>154</t>
  </si>
  <si>
    <t>953996131</t>
  </si>
  <si>
    <t>Rohový PVC profil s integrovanou tkaninou 100x100</t>
  </si>
  <si>
    <t>-1198521840</t>
  </si>
  <si>
    <t>155</t>
  </si>
  <si>
    <t>953997860r</t>
  </si>
  <si>
    <t>Spevnená rohová lišta Acrovyn , farba Mandarine SO50 h=1200 mm</t>
  </si>
  <si>
    <t>-1483590855</t>
  </si>
  <si>
    <t>156</t>
  </si>
  <si>
    <t>9599411115r</t>
  </si>
  <si>
    <t>Chemická kotva s kotevným svorníkom tesnená chemickou ampulkou do betónu, ŽB, kameňa, s vyvŕtaním otvoru M12 /300</t>
  </si>
  <si>
    <t>-1191608214</t>
  </si>
  <si>
    <t>157</t>
  </si>
  <si>
    <t>9599411116r</t>
  </si>
  <si>
    <t>Chemická kotva s kotevným svorníkom tesnená chemickou ampulkou do betónu, ŽB, kameňa, s vyvŕtaním otvoru M12 /500</t>
  </si>
  <si>
    <t>-1270209233</t>
  </si>
  <si>
    <t>158</t>
  </si>
  <si>
    <t>959941121r</t>
  </si>
  <si>
    <t>Chemická kotva HilTI HIT-HY200+ závitová tyč M12</t>
  </si>
  <si>
    <t>1277501116</t>
  </si>
  <si>
    <t>159</t>
  </si>
  <si>
    <t>959941122r</t>
  </si>
  <si>
    <t>Chemická kotva HilTI HIT-HY200+ závitová tyč M10</t>
  </si>
  <si>
    <t>-441744091</t>
  </si>
  <si>
    <t>160</t>
  </si>
  <si>
    <t>962031132</t>
  </si>
  <si>
    <t>Búranie priečok z tehál pálených, plných alebo dutých hr. do 150 mm,  -0,19600t</t>
  </si>
  <si>
    <t>-2107108416</t>
  </si>
  <si>
    <t>161</t>
  </si>
  <si>
    <t>962032231</t>
  </si>
  <si>
    <t>Búranie muriva alebo vybúranie otvorov plochy nad 4 m2 nadzákladového z tehál pálených, vápenopieskových, cementových na maltu,  -1,90500t</t>
  </si>
  <si>
    <t>433377285</t>
  </si>
  <si>
    <t>162</t>
  </si>
  <si>
    <t>963051113</t>
  </si>
  <si>
    <t>Búranie železobetónových stropov doskových hr.nad 80 mm,  -2,40000t</t>
  </si>
  <si>
    <t>-866732541</t>
  </si>
  <si>
    <t>163</t>
  </si>
  <si>
    <t>965042141</t>
  </si>
  <si>
    <t>Búranie podkladov pod dlažby, liatych dlažieb a mazanín,betón alebo liaty asfalt hr.do 100 mm, plochy nad 4 m2 -2,20000t</t>
  </si>
  <si>
    <t>102940495</t>
  </si>
  <si>
    <t>164</t>
  </si>
  <si>
    <t>965043431</t>
  </si>
  <si>
    <t>Búranie podkladov pod dlažby, liatych dlažieb a mazanín,betón s poterom,teracom hr.do 150 mm,  plochy do 4 m2 -2,20000t</t>
  </si>
  <si>
    <t>472490996</t>
  </si>
  <si>
    <t>165</t>
  </si>
  <si>
    <t>965044201</t>
  </si>
  <si>
    <t>Brúsenie existujúcich betónových podláh, zbrúsenie hrúbky do 3 mm</t>
  </si>
  <si>
    <t>-746821155</t>
  </si>
  <si>
    <t>166</t>
  </si>
  <si>
    <t>965081812</t>
  </si>
  <si>
    <t>Búranie dlažieb, z kamen., cement., terazzových, čadičových alebo keramických, hr. nad 10 mm,  -0,06500t</t>
  </si>
  <si>
    <t>1231412315</t>
  </si>
  <si>
    <t>167</t>
  </si>
  <si>
    <t>967031701r</t>
  </si>
  <si>
    <t>Vyspravenie ostenia po vybúraní muriva- penetracia, hrubá omietka, jemná omietka, maľba, rohové lišty</t>
  </si>
  <si>
    <t>-195512205</t>
  </si>
  <si>
    <t>168</t>
  </si>
  <si>
    <t>967031734</t>
  </si>
  <si>
    <t>Prikresanie plošné, muriva z akýchkoľvek tehál pálených na akúkoľvek maltu hr. do 300 mm,  -0,55700t</t>
  </si>
  <si>
    <t>-625477070</t>
  </si>
  <si>
    <t>169</t>
  </si>
  <si>
    <t>968061112</t>
  </si>
  <si>
    <t>Vyvesenie dreveného okenného krídla do suti plochy do 1,5 m2, -0,01200t</t>
  </si>
  <si>
    <t>501151831</t>
  </si>
  <si>
    <t>170</t>
  </si>
  <si>
    <t>968061125</t>
  </si>
  <si>
    <t>Vyvesenie dreveného dverného krídla do suti plochy do 2 m2, -0,02400t</t>
  </si>
  <si>
    <t>1958224890</t>
  </si>
  <si>
    <t>171</t>
  </si>
  <si>
    <t>968062245</t>
  </si>
  <si>
    <t>Vybúranie drevených rámov okien jednoduchých plochy do 2 m2,  -0,03100t</t>
  </si>
  <si>
    <t>-149419733</t>
  </si>
  <si>
    <t>172</t>
  </si>
  <si>
    <t>968062246</t>
  </si>
  <si>
    <t>Vybúranie drevených rámov okien jednoduchých plochy do 4 m2,  -0,02700t</t>
  </si>
  <si>
    <t>839567054</t>
  </si>
  <si>
    <t>173</t>
  </si>
  <si>
    <t>968062247</t>
  </si>
  <si>
    <t>Vybúranie drevených rámov okien jednoduchých plochy nad 4 m2,  -0,02300t</t>
  </si>
  <si>
    <t>1044091271</t>
  </si>
  <si>
    <t>174</t>
  </si>
  <si>
    <t>968072455</t>
  </si>
  <si>
    <t>Vybúranie kovových dverových zárubní plochy do 2 m2,  -0,07600t</t>
  </si>
  <si>
    <t>-523472435</t>
  </si>
  <si>
    <t>175</t>
  </si>
  <si>
    <t>968072456</t>
  </si>
  <si>
    <t>Vybúranie kovových dverových zárubní plochy nad 2 m2,  -0,06300t</t>
  </si>
  <si>
    <t>929376007</t>
  </si>
  <si>
    <t>176</t>
  </si>
  <si>
    <t>971033261</t>
  </si>
  <si>
    <t>Vybúranie otvoru v murive tehl. plochy do 0,0225 m2 hr. do 600 mm,  -0,01600t</t>
  </si>
  <si>
    <t>931165208</t>
  </si>
  <si>
    <t>177</t>
  </si>
  <si>
    <t>971033341</t>
  </si>
  <si>
    <t>Vybúranie otvoru v murive tehl. plochy do 0,09 m2 hr. do 300 mm,  -0,05700t</t>
  </si>
  <si>
    <t>296811444</t>
  </si>
  <si>
    <t>178</t>
  </si>
  <si>
    <t>971033441</t>
  </si>
  <si>
    <t>Vybúranie otvoru v murive tehl. plochy do 0,25 m2 hr. do 300 mm,  -0,14600t</t>
  </si>
  <si>
    <t>-1737159740</t>
  </si>
  <si>
    <t>179</t>
  </si>
  <si>
    <t>971033631</t>
  </si>
  <si>
    <t>Vybúranie otvorov v murive tehl. plochy do 4 m2 hr. do 150 mm,  -0,27000t</t>
  </si>
  <si>
    <t>-698650058</t>
  </si>
  <si>
    <t>180</t>
  </si>
  <si>
    <t>971033651</t>
  </si>
  <si>
    <t>Vybúranie otvorov v murive tehl. plochy do 4 m2 hr. do 600 mm,  -1,87500t</t>
  </si>
  <si>
    <t>2042049704</t>
  </si>
  <si>
    <t>181</t>
  </si>
  <si>
    <t>971055008</t>
  </si>
  <si>
    <t>Rezanie konštrukcií zo železobetónu hr. panelu 150 mm stenovou pílou -0,01800t</t>
  </si>
  <si>
    <t>2052152996</t>
  </si>
  <si>
    <t>182</t>
  </si>
  <si>
    <t>972056007</t>
  </si>
  <si>
    <t>Jadrové vrty diamantovými korunkami do D 80 mm do stropov - železobetónových -0,00012t</t>
  </si>
  <si>
    <t>cm</t>
  </si>
  <si>
    <t>205172294</t>
  </si>
  <si>
    <t>183</t>
  </si>
  <si>
    <t>972056010</t>
  </si>
  <si>
    <t>Jadrové vrty diamantovými korunkami do D 110 mm do stropov - železobetónových -0,00023t</t>
  </si>
  <si>
    <t>-268249163</t>
  </si>
  <si>
    <t>184</t>
  </si>
  <si>
    <t>973031514</t>
  </si>
  <si>
    <t>Vysekanie kapsy pre kotvenie v murive z tehál hĺbky nad 150 mm,  -0,00300t</t>
  </si>
  <si>
    <t>703005683</t>
  </si>
  <si>
    <t>185</t>
  </si>
  <si>
    <t>975053141</t>
  </si>
  <si>
    <t>Viacradové podchytenie stropov pre osadenie nosníkov, do výšky podchytenia 3,50 m a zaťaženia nad 800 do 1500 kg/m2</t>
  </si>
  <si>
    <t>-1772418886</t>
  </si>
  <si>
    <t>186</t>
  </si>
  <si>
    <t>976085211</t>
  </si>
  <si>
    <t>Vybúranie kanalizačného rámu betónového vrátane poklopu alebo mreže,  -0,02400t</t>
  </si>
  <si>
    <t>-1772147970</t>
  </si>
  <si>
    <t>187</t>
  </si>
  <si>
    <t>978013191</t>
  </si>
  <si>
    <t>Otlčenie omietok stien vnútorných vápenných alebo vápennocementových v rozsahu do 100 %,  -0,04600t</t>
  </si>
  <si>
    <t>-1178799953</t>
  </si>
  <si>
    <t>188</t>
  </si>
  <si>
    <t>978059531</t>
  </si>
  <si>
    <t>Odsekanie a odobratie stien z obkladačiek vnútorných nad 2 m2,  -0,06800t</t>
  </si>
  <si>
    <t>-665430794</t>
  </si>
  <si>
    <t>189</t>
  </si>
  <si>
    <t>978065070r</t>
  </si>
  <si>
    <t xml:space="preserve">Odstránenie kontaktného zateplenia vrátane povrchovej úpravy </t>
  </si>
  <si>
    <t>1650391831</t>
  </si>
  <si>
    <t>190</t>
  </si>
  <si>
    <t>978065101</t>
  </si>
  <si>
    <t>Odstránenie kontaktného zateplenia ostenia vrátane povrchovej úpravy z dosiek z minerálnej vlny hrúbky 20-30 mm,  -0,02588t</t>
  </si>
  <si>
    <t>840610523</t>
  </si>
  <si>
    <t>191</t>
  </si>
  <si>
    <t>979081111</t>
  </si>
  <si>
    <t>Odvoz sutiny a vybúraných hmôt na skládku do 1 km</t>
  </si>
  <si>
    <t>1484946542</t>
  </si>
  <si>
    <t>192</t>
  </si>
  <si>
    <t>979081121</t>
  </si>
  <si>
    <t>Odvoz sutiny a vybúraných hmôt na skládku za každý ďalší 1 km</t>
  </si>
  <si>
    <t>-1563006933</t>
  </si>
  <si>
    <t>193</t>
  </si>
  <si>
    <t>979082111</t>
  </si>
  <si>
    <t>Vnútrostavenisková doprava sutiny a vybúraných hmôt do 10 m</t>
  </si>
  <si>
    <t>-1342924608</t>
  </si>
  <si>
    <t>194</t>
  </si>
  <si>
    <t>979082121</t>
  </si>
  <si>
    <t>Vnútrostavenisková doprava sutiny a vybúraných hmôt za každých ďalších 5 m</t>
  </si>
  <si>
    <t>-45500755</t>
  </si>
  <si>
    <t>195</t>
  </si>
  <si>
    <t>979089012</t>
  </si>
  <si>
    <t>Poplatok za skladovanie - betón, tehly, dlaždice (17 01 ), ostatné</t>
  </si>
  <si>
    <t>1933970297</t>
  </si>
  <si>
    <t>196</t>
  </si>
  <si>
    <t>979089712</t>
  </si>
  <si>
    <t>Prenájom kontajneru 5 m3</t>
  </si>
  <si>
    <t>-782555045</t>
  </si>
  <si>
    <t>Presun hmôt HSV</t>
  </si>
  <si>
    <t>197</t>
  </si>
  <si>
    <t>999281111</t>
  </si>
  <si>
    <t>Presun hmôt pre opravy a údržbu objektov vrátane vonkajších plášťov výšky do 25 m</t>
  </si>
  <si>
    <t>-1858743355</t>
  </si>
  <si>
    <t>PSV</t>
  </si>
  <si>
    <t>Práce a dodávky PSV</t>
  </si>
  <si>
    <t>711</t>
  </si>
  <si>
    <t>Izolácie proti vode a vlhkosti</t>
  </si>
  <si>
    <t>198</t>
  </si>
  <si>
    <t>711111001</t>
  </si>
  <si>
    <t>Zhotovenie izolácie proti zemnej vlhkosti vodorovná náterom penetračným za studena</t>
  </si>
  <si>
    <t>1228370765</t>
  </si>
  <si>
    <t>199</t>
  </si>
  <si>
    <t>246170000901r</t>
  </si>
  <si>
    <t xml:space="preserve">Lak asfaltový ALP-PENETRAL </t>
  </si>
  <si>
    <t>kg</t>
  </si>
  <si>
    <t>641694062</t>
  </si>
  <si>
    <t>200</t>
  </si>
  <si>
    <t>711112001</t>
  </si>
  <si>
    <t>Zhotovenie  izolácie proti zemnej vlhkosti zvislá penetračným náterom za studena</t>
  </si>
  <si>
    <t>-154420985</t>
  </si>
  <si>
    <t>201</t>
  </si>
  <si>
    <t>711114051r</t>
  </si>
  <si>
    <t>Cementová hydroizolačná stierka Sika Monotop 160 Migrating na ploche vodorovnej</t>
  </si>
  <si>
    <t>1693096082</t>
  </si>
  <si>
    <t>202</t>
  </si>
  <si>
    <t>711114052r</t>
  </si>
  <si>
    <t>Cementová stierka Sika Top Seal 107 na ploche vodorovnej</t>
  </si>
  <si>
    <t>-1476941957</t>
  </si>
  <si>
    <t>203</t>
  </si>
  <si>
    <t>711114060</t>
  </si>
  <si>
    <t>Izolácia proti zemnej vlhkosti Sika Igasol na ploche zvislej</t>
  </si>
  <si>
    <t>-1048903899</t>
  </si>
  <si>
    <t>204</t>
  </si>
  <si>
    <t>711114061</t>
  </si>
  <si>
    <t>Izolácia proti zemnej vlhkosti stierka Sika Igolflex na ploche zvislej,dvojnásobná</t>
  </si>
  <si>
    <t>-985945997</t>
  </si>
  <si>
    <t>205</t>
  </si>
  <si>
    <t>711131102</t>
  </si>
  <si>
    <t>Zhotovenie geotextílie alebo tkaniny na plochu vodorovnú</t>
  </si>
  <si>
    <t>-1313572557</t>
  </si>
  <si>
    <t>206</t>
  </si>
  <si>
    <t>693110001200r</t>
  </si>
  <si>
    <t>Geotextília polypropylénová netkaná 300g/m2</t>
  </si>
  <si>
    <t>-1803434050</t>
  </si>
  <si>
    <t>207</t>
  </si>
  <si>
    <t>711141559</t>
  </si>
  <si>
    <t>Zhotovenie  izolácie proti zemnej vlhkosti a tlakovej vode vodorovná NAIP pritavením</t>
  </si>
  <si>
    <t>-621635937</t>
  </si>
  <si>
    <t>208</t>
  </si>
  <si>
    <t>628320000101r</t>
  </si>
  <si>
    <t>Pás asfaltový SBS  s protiradónovou ochranou</t>
  </si>
  <si>
    <t>-2093418589</t>
  </si>
  <si>
    <t>209</t>
  </si>
  <si>
    <t>711142559</t>
  </si>
  <si>
    <t>Zhotovenie  izolácie proti zemnej vlhkosti a tlakovej vode zvislá NAIP pritavením</t>
  </si>
  <si>
    <t>-540435962</t>
  </si>
  <si>
    <t>210</t>
  </si>
  <si>
    <t>711210120</t>
  </si>
  <si>
    <t>Zhotovenie dvojnásobného izol. náteru pod keramické obklady v interiéri na ploche vodorovnej</t>
  </si>
  <si>
    <t>-1203759383</t>
  </si>
  <si>
    <t>211</t>
  </si>
  <si>
    <t>245660000550r1</t>
  </si>
  <si>
    <t xml:space="preserve">Náter hydroizolačný v 2 vrstvách </t>
  </si>
  <si>
    <t>1139950188</t>
  </si>
  <si>
    <t>212</t>
  </si>
  <si>
    <t>711472056</t>
  </si>
  <si>
    <t>Zhotovenie izolácie proti tlakovej vode nopovou fóloiu položenou voľne na ploche zvislej</t>
  </si>
  <si>
    <t>-238206605</t>
  </si>
  <si>
    <t>213</t>
  </si>
  <si>
    <t>283230002700r1</t>
  </si>
  <si>
    <t xml:space="preserve">Nopová HDPE fólia, proti zemnej vlhkosti pre spodnú stavbu, </t>
  </si>
  <si>
    <t>-314357436</t>
  </si>
  <si>
    <t>214</t>
  </si>
  <si>
    <t>998711201</t>
  </si>
  <si>
    <t>Presun hmôt pre izoláciu proti vode v objektoch výšky do 6 m</t>
  </si>
  <si>
    <t>%</t>
  </si>
  <si>
    <t>-1514869387</t>
  </si>
  <si>
    <t>712</t>
  </si>
  <si>
    <t>Izolácie striech, povlakové krytiny</t>
  </si>
  <si>
    <t>215</t>
  </si>
  <si>
    <t>712290010</t>
  </si>
  <si>
    <t>Zhotovenie parozábrany pre strechy ploché do 10°</t>
  </si>
  <si>
    <t>1226508311</t>
  </si>
  <si>
    <t>216</t>
  </si>
  <si>
    <t>283290003700r1</t>
  </si>
  <si>
    <t xml:space="preserve">Parozábrana z asf. pásov modifik. SBS s AL vložkou celoplošne natavený </t>
  </si>
  <si>
    <t>1340535247</t>
  </si>
  <si>
    <t>217</t>
  </si>
  <si>
    <t>283100001</t>
  </si>
  <si>
    <t>Systémová tvarovka  s bitúmenovou manžetou o75</t>
  </si>
  <si>
    <t>70571935</t>
  </si>
  <si>
    <t>218</t>
  </si>
  <si>
    <t>283100002</t>
  </si>
  <si>
    <t>Systémová tvarovka  s bitúmenovou manžetou o110</t>
  </si>
  <si>
    <t>-832545786</t>
  </si>
  <si>
    <t>219</t>
  </si>
  <si>
    <t>283100003</t>
  </si>
  <si>
    <t>Samolepiaca butylová páska s Al fóliou</t>
  </si>
  <si>
    <t>1580354740</t>
  </si>
  <si>
    <t>220</t>
  </si>
  <si>
    <t>712311101</t>
  </si>
  <si>
    <t>Zhotovenie povlakovej krytiny striech plochých do 10° za studena náterom penetračným</t>
  </si>
  <si>
    <t>1743535481</t>
  </si>
  <si>
    <t>221</t>
  </si>
  <si>
    <t>111630003100r</t>
  </si>
  <si>
    <t>Penetračný náter</t>
  </si>
  <si>
    <t>1566299400</t>
  </si>
  <si>
    <t>222</t>
  </si>
  <si>
    <t>712370030</t>
  </si>
  <si>
    <t>Zhotovenie povlakovej krytiny striech plochých do 10° PVC-P fóliou prikotvením s lepením spoju</t>
  </si>
  <si>
    <t>-961681318</t>
  </si>
  <si>
    <t>223</t>
  </si>
  <si>
    <t>283220002000</t>
  </si>
  <si>
    <t>Hydroizolačná fólia PVC-P, hr. 1,8 mm, š. 1,3 m, izolácia plochých striech, farba sivá</t>
  </si>
  <si>
    <t>-931022057</t>
  </si>
  <si>
    <t>224</t>
  </si>
  <si>
    <t>311970001500</t>
  </si>
  <si>
    <t>Kotevný prvok s teleskopom pre fóliu, kotvenie do betónu, hrúbka kotevnej vrstvy 300 mm</t>
  </si>
  <si>
    <t>-955714400</t>
  </si>
  <si>
    <t>225</t>
  </si>
  <si>
    <t>283MAT03</t>
  </si>
  <si>
    <t>Tvarovka kužel, vlnovka</t>
  </si>
  <si>
    <t>-940800871</t>
  </si>
  <si>
    <t>226</t>
  </si>
  <si>
    <t>712391175</t>
  </si>
  <si>
    <t>Pripevnenie povlakovej krytiny na plochých strechách do 10° kotviacimi pásikmi, uholníkmi</t>
  </si>
  <si>
    <t>1651053046</t>
  </si>
  <si>
    <t>227</t>
  </si>
  <si>
    <t>553430004800r</t>
  </si>
  <si>
    <t>K1-záveterná lišta VIPLANYL r.š. 250 mm</t>
  </si>
  <si>
    <t>-1504053098</t>
  </si>
  <si>
    <t>228</t>
  </si>
  <si>
    <t>553430004801r</t>
  </si>
  <si>
    <t>K4-Stenová tmeliaca lišta VIPLANYL r.š. 70 mm</t>
  </si>
  <si>
    <t>1648782996</t>
  </si>
  <si>
    <t>229</t>
  </si>
  <si>
    <t>553430004802r</t>
  </si>
  <si>
    <t>K5-Krycia lišta r.š.500 mm</t>
  </si>
  <si>
    <t>-877229613</t>
  </si>
  <si>
    <t>230</t>
  </si>
  <si>
    <t>553430004803r</t>
  </si>
  <si>
    <t>K6-Rohová lišta VIPLANYL vonkajší roh r.š.100 mm</t>
  </si>
  <si>
    <t>-1095515223</t>
  </si>
  <si>
    <t>231</t>
  </si>
  <si>
    <t>553430004804r</t>
  </si>
  <si>
    <t>K7-Rohová lišta VIPLANYL vnútorný roh r.š.100 mm</t>
  </si>
  <si>
    <t>499608359</t>
  </si>
  <si>
    <t>232</t>
  </si>
  <si>
    <t>553430004805r</t>
  </si>
  <si>
    <t>K8-Odkvapová lišta VIPLANYL  r.š.250 mm</t>
  </si>
  <si>
    <t>1447237720</t>
  </si>
  <si>
    <t>233</t>
  </si>
  <si>
    <t>712490980r</t>
  </si>
  <si>
    <t>Montáž a dodávka štrková perforovaná ALU lišta 50x70 mm</t>
  </si>
  <si>
    <t>2066220490</t>
  </si>
  <si>
    <t>234</t>
  </si>
  <si>
    <t>712490983.S</t>
  </si>
  <si>
    <t>Montáž a dodávka strešného násypu z praného kameniva fr. 16-32 mm</t>
  </si>
  <si>
    <t>-69404230</t>
  </si>
  <si>
    <t>235</t>
  </si>
  <si>
    <t>712973240</t>
  </si>
  <si>
    <t>Detaily k PVC-P fóliam osadenie vetracích komínkov</t>
  </si>
  <si>
    <t>1473937886</t>
  </si>
  <si>
    <t>236</t>
  </si>
  <si>
    <t>2832990410</t>
  </si>
  <si>
    <t>Odvetrávací komín-výška 225mm, priemer 75mm</t>
  </si>
  <si>
    <t>1015056120</t>
  </si>
  <si>
    <t>237</t>
  </si>
  <si>
    <t>2832990411r</t>
  </si>
  <si>
    <t>Odvetrávací komín-výška 225mm, priemer 110mm</t>
  </si>
  <si>
    <t>419846034</t>
  </si>
  <si>
    <t>238</t>
  </si>
  <si>
    <t>712973411</t>
  </si>
  <si>
    <t>D+M prechodový pás napojenie na jestvujúcu strechu</t>
  </si>
  <si>
    <t>-33515444</t>
  </si>
  <si>
    <t>239</t>
  </si>
  <si>
    <t>712973412</t>
  </si>
  <si>
    <t>Úprava pôvodnej strechy pi prestupe vetracích potrubí</t>
  </si>
  <si>
    <t>kpl</t>
  </si>
  <si>
    <t>-1882821073</t>
  </si>
  <si>
    <t>240</t>
  </si>
  <si>
    <t>712990040.1</t>
  </si>
  <si>
    <t>Položenie geotextílie vodorovne alebo zvislo na strechy ploché do 10°</t>
  </si>
  <si>
    <t>-1027243677</t>
  </si>
  <si>
    <t>241</t>
  </si>
  <si>
    <t>693110004610</t>
  </si>
  <si>
    <t>Sklenné rúno VLIES 120 g/m2</t>
  </si>
  <si>
    <t>-1112419865</t>
  </si>
  <si>
    <t>242</t>
  </si>
  <si>
    <t>1261756656</t>
  </si>
  <si>
    <t>243</t>
  </si>
  <si>
    <t>712991010</t>
  </si>
  <si>
    <t>Montáž podkladnej konštrukcie z OSB dosiek na atike šírky 200 - 250 mm pod klampiarske konštrukcie</t>
  </si>
  <si>
    <t>-1442435056</t>
  </si>
  <si>
    <t>244</t>
  </si>
  <si>
    <t>311970001100</t>
  </si>
  <si>
    <t>Kotviaci prvok L do betónu d 6,1 mm, oceľový</t>
  </si>
  <si>
    <t>440145773</t>
  </si>
  <si>
    <t>245</t>
  </si>
  <si>
    <t>311970001400</t>
  </si>
  <si>
    <t>Teleskop univerzálnyL d 50x135 mm,</t>
  </si>
  <si>
    <t>899613600</t>
  </si>
  <si>
    <t>246</t>
  </si>
  <si>
    <t>607260000900r</t>
  </si>
  <si>
    <t xml:space="preserve">Doska OSB 4  hrxlxš 25x2500x1250 mm, </t>
  </si>
  <si>
    <t>-1031655342</t>
  </si>
  <si>
    <t>247</t>
  </si>
  <si>
    <t>998712201</t>
  </si>
  <si>
    <t>Presun hmôt pre izoláciu povlakovej krytiny v objektoch výšky do 6 m</t>
  </si>
  <si>
    <t>-1907532704</t>
  </si>
  <si>
    <t>713</t>
  </si>
  <si>
    <t>Izolácie tepelné</t>
  </si>
  <si>
    <t>248</t>
  </si>
  <si>
    <t>713120010</t>
  </si>
  <si>
    <t>Zakrývanie tepelnej izolácie podláh fóliou</t>
  </si>
  <si>
    <t>-1308189505</t>
  </si>
  <si>
    <t>249</t>
  </si>
  <si>
    <t>283230011400r1</t>
  </si>
  <si>
    <t>Krycia PE fólia</t>
  </si>
  <si>
    <t>-1025166376</t>
  </si>
  <si>
    <t>250</t>
  </si>
  <si>
    <t>713122121</t>
  </si>
  <si>
    <t>Montáž tepelnej izolácie podláh polystyrénom, kladeným voľne v dvoch vrstvách</t>
  </si>
  <si>
    <t>-1749374650</t>
  </si>
  <si>
    <t>251</t>
  </si>
  <si>
    <t>283720008900r1</t>
  </si>
  <si>
    <t xml:space="preserve">Doska EPS 150S hr. 80 mm, na zateplenie podláh a strešných terás, </t>
  </si>
  <si>
    <t>-983264269</t>
  </si>
  <si>
    <t>252</t>
  </si>
  <si>
    <t>713141151</t>
  </si>
  <si>
    <t>Montáž tepelnej izolácie striech plochých do 10° minerálnou vlnou, jednovrstvová kladenými voľne</t>
  </si>
  <si>
    <t>-354505329</t>
  </si>
  <si>
    <t>253</t>
  </si>
  <si>
    <t>631440031501</t>
  </si>
  <si>
    <t>Doska z minerálnej vlny  min. 70 kPA hr. 80 mm</t>
  </si>
  <si>
    <t>49187952</t>
  </si>
  <si>
    <t>254</t>
  </si>
  <si>
    <t>631440031502</t>
  </si>
  <si>
    <t>Doska z minerálnej vlny  min. 70 kPA hr. 140 mm</t>
  </si>
  <si>
    <t>-610575961</t>
  </si>
  <si>
    <t>255</t>
  </si>
  <si>
    <t>631440031503</t>
  </si>
  <si>
    <t>Doska z minerálnej vlny  min. 70 kPA hr. 160 mm</t>
  </si>
  <si>
    <t>-2006948351</t>
  </si>
  <si>
    <t>256</t>
  </si>
  <si>
    <t>631440031504</t>
  </si>
  <si>
    <t>Doska z minerálnej vlny  min. 70 kPA hr. 180 mm</t>
  </si>
  <si>
    <t>2001574378</t>
  </si>
  <si>
    <t>257</t>
  </si>
  <si>
    <t>713141160</t>
  </si>
  <si>
    <t>Montáž tepelnej izolácie striech plochých do 10° spádovými doskami z minerálnej vlny v jednej vrstve</t>
  </si>
  <si>
    <t>1578125490</t>
  </si>
  <si>
    <t>258</t>
  </si>
  <si>
    <t>631440028201r</t>
  </si>
  <si>
    <t>Doska spádová z minerálnej vlny min. 70 kPA</t>
  </si>
  <si>
    <t>-1904140042</t>
  </si>
  <si>
    <t>259</t>
  </si>
  <si>
    <t>713142160</t>
  </si>
  <si>
    <t>Montáž tepelnej izolácie striech plochých do 10° spádovými doskami z polystyrénu v jednej vrstve</t>
  </si>
  <si>
    <t>554182703</t>
  </si>
  <si>
    <t>260</t>
  </si>
  <si>
    <t>283760007600r1</t>
  </si>
  <si>
    <t>Spádová doska z  EPS 200S pre vyspádovanie plochých striech</t>
  </si>
  <si>
    <t>-719608125</t>
  </si>
  <si>
    <t>261</t>
  </si>
  <si>
    <t>713142250</t>
  </si>
  <si>
    <t>Montáž tepelnej izolácie striech plochých do 10° polystyrénom, dvojvrstvová kladenými voľne</t>
  </si>
  <si>
    <t>-1997146742</t>
  </si>
  <si>
    <t>262</t>
  </si>
  <si>
    <t>283720010300</t>
  </si>
  <si>
    <t xml:space="preserve">Doska EPS 200S hr. 160 mm, </t>
  </si>
  <si>
    <t>-1806761359</t>
  </si>
  <si>
    <t>263</t>
  </si>
  <si>
    <t>283720010400</t>
  </si>
  <si>
    <t>Doska EPS 200S hr. 180 mm</t>
  </si>
  <si>
    <t>-50663887</t>
  </si>
  <si>
    <t>264</t>
  </si>
  <si>
    <t>713144080</t>
  </si>
  <si>
    <t>Montáž tepelnej izolácie na atiku z XPS do lepidla</t>
  </si>
  <si>
    <t>-498937881</t>
  </si>
  <si>
    <t>265</t>
  </si>
  <si>
    <t>1601670982</t>
  </si>
  <si>
    <t>266</t>
  </si>
  <si>
    <t>283750002500r</t>
  </si>
  <si>
    <t xml:space="preserve">Doska XPS  hr. 160 mm, </t>
  </si>
  <si>
    <t>-683645450</t>
  </si>
  <si>
    <t>267</t>
  </si>
  <si>
    <t>1331588359</t>
  </si>
  <si>
    <t>268</t>
  </si>
  <si>
    <t>283750000400</t>
  </si>
  <si>
    <t>Doska XPS hr. 20 mm,</t>
  </si>
  <si>
    <t>-1119476972</t>
  </si>
  <si>
    <t>269</t>
  </si>
  <si>
    <t>998713201</t>
  </si>
  <si>
    <t>Presun hmôt pre izolácie tepelné v objektoch výšky do 6 m</t>
  </si>
  <si>
    <t>-855983518</t>
  </si>
  <si>
    <t>721</t>
  </si>
  <si>
    <t>Zdravotechnika - vnútorná kanalizácia</t>
  </si>
  <si>
    <t>270</t>
  </si>
  <si>
    <t>721100911</t>
  </si>
  <si>
    <t>Oprava potrubia hrdlového zazátkovanie hrdla kanalizačného potrubia</t>
  </si>
  <si>
    <t>-551238699</t>
  </si>
  <si>
    <t>722</t>
  </si>
  <si>
    <t>Zdravotechnika - vnútorný vodovod</t>
  </si>
  <si>
    <t>271</t>
  </si>
  <si>
    <t>722220851</t>
  </si>
  <si>
    <t>Demontáž armatúry závitovej s jedným závitom do G 3/4,  -0,00069t</t>
  </si>
  <si>
    <t>-949976271</t>
  </si>
  <si>
    <t>725</t>
  </si>
  <si>
    <t>Zdravotechnika - zariaďovacie predmety</t>
  </si>
  <si>
    <t>272</t>
  </si>
  <si>
    <t>725110811</t>
  </si>
  <si>
    <t>Demontáž záchoda splachovacieho s nádržou alebo s tlakovým splachovačom,  -0,01933t</t>
  </si>
  <si>
    <t>súb.</t>
  </si>
  <si>
    <t>-340226190</t>
  </si>
  <si>
    <t>273</t>
  </si>
  <si>
    <t>725210821</t>
  </si>
  <si>
    <t>Demontáž umývadiel alebo umývadielok bez výtokovej armatúry,  -0,01946t</t>
  </si>
  <si>
    <t>-1538558415</t>
  </si>
  <si>
    <t>274</t>
  </si>
  <si>
    <t>725240811</t>
  </si>
  <si>
    <t>Demontáž sprchovej kabíny a misy bez výtokových armatúr kabín,  -0,08800t</t>
  </si>
  <si>
    <t>1683669104</t>
  </si>
  <si>
    <t>275</t>
  </si>
  <si>
    <t>725820810</t>
  </si>
  <si>
    <t>Demontáž batérie drezovej, umývadlovej nástennej,  -0,0026t</t>
  </si>
  <si>
    <t>-1292900865</t>
  </si>
  <si>
    <t>276</t>
  </si>
  <si>
    <t>725840870</t>
  </si>
  <si>
    <t>Demontáž batérie vaňovej, sprchovej nástennej,  -0,00225t</t>
  </si>
  <si>
    <t>720642608</t>
  </si>
  <si>
    <t>277</t>
  </si>
  <si>
    <t>725840873</t>
  </si>
  <si>
    <t>Demontáž príslušenstva pre sprchové batérie, držiak na sprchu,  -0,00113t</t>
  </si>
  <si>
    <t>-2136004435</t>
  </si>
  <si>
    <t>278</t>
  </si>
  <si>
    <t>725860820</t>
  </si>
  <si>
    <t>Demontáž jednoduchej  zápachovej uzávierky pre zariaďovacie predmety, umývadlá, drezy, práčky  -0,00085t</t>
  </si>
  <si>
    <t>-706682211</t>
  </si>
  <si>
    <t>762</t>
  </si>
  <si>
    <t>Konštrukcie tesárske</t>
  </si>
  <si>
    <t>279</t>
  </si>
  <si>
    <t>762421306</t>
  </si>
  <si>
    <t>Obloženie stropov alebo strešných podhľadov z dosiek OSB skrutkovaných na zraz hr. dosky 25 mm</t>
  </si>
  <si>
    <t>1524836377</t>
  </si>
  <si>
    <t>280</t>
  </si>
  <si>
    <t>762822110</t>
  </si>
  <si>
    <t>Montáž stropníc z hraneného a polohraneného reziva prierezovej plochy do 144 cm2</t>
  </si>
  <si>
    <t>-763941919</t>
  </si>
  <si>
    <t>281</t>
  </si>
  <si>
    <t>605110000900</t>
  </si>
  <si>
    <t>Rezivo-fošne, hranoly</t>
  </si>
  <si>
    <t>545402520</t>
  </si>
  <si>
    <t>282</t>
  </si>
  <si>
    <t>605710001100r</t>
  </si>
  <si>
    <t>Konštrukčné drevo - hranoly KVH, NSI priemyselná kvalita, šxvxdĺ. 60x120x4 mm</t>
  </si>
  <si>
    <t>650808250</t>
  </si>
  <si>
    <t>283</t>
  </si>
  <si>
    <t>998762202</t>
  </si>
  <si>
    <t>Presun hmôt pre konštrukcie tesárske v objektoch výšky do 12 m</t>
  </si>
  <si>
    <t>-1952851541</t>
  </si>
  <si>
    <t>763</t>
  </si>
  <si>
    <t>Konštrukcie - drevostavby</t>
  </si>
  <si>
    <t>284</t>
  </si>
  <si>
    <t>763116862</t>
  </si>
  <si>
    <t>Priečka SDK Rigips hr. 150 mm dvojito opláštená doskami HABITO 12,5 + RB/RBI 12,5 mm s tep. izoláciou, CW 100, 3.40.06 HB</t>
  </si>
  <si>
    <t>971005970</t>
  </si>
  <si>
    <t>285</t>
  </si>
  <si>
    <t>763134540</t>
  </si>
  <si>
    <t>Montáž podhľadu z minerálnych kaziet, rozmer 600x600 mm, konštrukcia viditeľná</t>
  </si>
  <si>
    <t>903292892</t>
  </si>
  <si>
    <t>286</t>
  </si>
  <si>
    <t>590180002100r</t>
  </si>
  <si>
    <t>Nosná konštrukcia , kazety napr.  OWA Sandila 600x600 mm</t>
  </si>
  <si>
    <t>143493329</t>
  </si>
  <si>
    <t>287</t>
  </si>
  <si>
    <t>763138224r</t>
  </si>
  <si>
    <t>Podhľad SDK Activ´AIR MA AA hr. 12.5 mm závesný, dvojúrovňová oceľová podkonštrukcia CD</t>
  </si>
  <si>
    <t>-909502817</t>
  </si>
  <si>
    <t>288</t>
  </si>
  <si>
    <t>763138231r1</t>
  </si>
  <si>
    <t>Obklad stropu  SDK Rigips RF 2x12.5 mm závesný, dvojúrovňová oceľová podkonštrukcia CD</t>
  </si>
  <si>
    <t>-1527827164</t>
  </si>
  <si>
    <t>289</t>
  </si>
  <si>
    <t>763138270</t>
  </si>
  <si>
    <t>Akustický podhľad SDK Rigips Gyptone Big, doska Big Quatro 41, TI 50 mm</t>
  </si>
  <si>
    <t>-2031595911</t>
  </si>
  <si>
    <t>290</t>
  </si>
  <si>
    <t>763161530R</t>
  </si>
  <si>
    <t>SDK obklad - kapotáže r. š. 1300, 1x hrana s rohovou lištou, dvojité opláštenie doskami hr. 2x12,5 mm Habito</t>
  </si>
  <si>
    <t>558085613</t>
  </si>
  <si>
    <t>291</t>
  </si>
  <si>
    <t>763161531R</t>
  </si>
  <si>
    <t>SDK obklad - kapotáže r. š.400 mm, 1x hrana s rohovou lištou, dvojité opláštenie doskami  2x  Habito</t>
  </si>
  <si>
    <t>-233359284</t>
  </si>
  <si>
    <t>292</t>
  </si>
  <si>
    <t>763161532R</t>
  </si>
  <si>
    <t>SDK predstena - kapotáže š.150 mm,  dvojité opláštenie doskami  2x  Habito</t>
  </si>
  <si>
    <t>-240921434</t>
  </si>
  <si>
    <t>293</t>
  </si>
  <si>
    <t>763161533R</t>
  </si>
  <si>
    <t>SDK predstena - kapotáže š.200 mm,  dvojité opláštenie doskami  2  x Habito</t>
  </si>
  <si>
    <t>-1058402634</t>
  </si>
  <si>
    <t>294</t>
  </si>
  <si>
    <t>763190010</t>
  </si>
  <si>
    <t>Úprava spojov medzi sdk konštrukciou a murivom, betónovou konštrukciou prepáskovaním a pretmelením</t>
  </si>
  <si>
    <t>-1094856330</t>
  </si>
  <si>
    <t>295</t>
  </si>
  <si>
    <t>998763201</t>
  </si>
  <si>
    <t>Presun hmôt pre drevostavby v objektoch výšky do 12 m</t>
  </si>
  <si>
    <t>-1213798238</t>
  </si>
  <si>
    <t>764</t>
  </si>
  <si>
    <t>Konštrukcie klampiarske</t>
  </si>
  <si>
    <t>296</t>
  </si>
  <si>
    <t>764310050r1</t>
  </si>
  <si>
    <t>Krytina MASLEN - trapézový hliníkový systém T-50, šírka 1085 mm, hr. 0,75 mm, sklon strechy do 30°</t>
  </si>
  <si>
    <t>66215454</t>
  </si>
  <si>
    <t>297</t>
  </si>
  <si>
    <t>764317800</t>
  </si>
  <si>
    <t>Demontáž krytiny hladkej strešnej železobetónových dosiek,  -0,00742t</t>
  </si>
  <si>
    <t>-1872502480</t>
  </si>
  <si>
    <t>298</t>
  </si>
  <si>
    <t>764351836</t>
  </si>
  <si>
    <t>Demontáž háka so sklonom žľabu do 30°  -0,00009t</t>
  </si>
  <si>
    <t>-1422804868</t>
  </si>
  <si>
    <t>299</t>
  </si>
  <si>
    <t>764352420</t>
  </si>
  <si>
    <t>Žľaby z pozinkovaného farbeného PZf plechu, pododkvapové polkruhové r.š. 150 mm</t>
  </si>
  <si>
    <t>-423944585</t>
  </si>
  <si>
    <t>300</t>
  </si>
  <si>
    <t>764352800</t>
  </si>
  <si>
    <t>Demontáž žľabov pododkvapových polkruhových so sklonom do 30st. rš 250 mm,  -0,00280t</t>
  </si>
  <si>
    <t>-809167729</t>
  </si>
  <si>
    <t>301</t>
  </si>
  <si>
    <t>764359411</t>
  </si>
  <si>
    <t>Kotlík kónický z pozinkovaného farbeného PZf plechu, pre rúry s priemerom do 100 mm</t>
  </si>
  <si>
    <t>807341415</t>
  </si>
  <si>
    <t>302</t>
  </si>
  <si>
    <t>764359412</t>
  </si>
  <si>
    <t>Kotlík kónický z pozinkovaného farbeného PZf plechu, pre rúry s priemerom od 100 do 125 mm</t>
  </si>
  <si>
    <t>-2019862147</t>
  </si>
  <si>
    <t>303</t>
  </si>
  <si>
    <t>764359810</t>
  </si>
  <si>
    <t>Demontáž kotlíka kónického, so sklonom žľabu do 30st.,  -0,00110t</t>
  </si>
  <si>
    <t>323839673</t>
  </si>
  <si>
    <t>304</t>
  </si>
  <si>
    <t>764410461r</t>
  </si>
  <si>
    <t>Montáž oplechovania parapetov z pozinkovaného farbeného PZf plechu, vrátane rohov do r.š. 400 mm</t>
  </si>
  <si>
    <t>795300033</t>
  </si>
  <si>
    <t>305</t>
  </si>
  <si>
    <t>764410850</t>
  </si>
  <si>
    <t>Demontáž oplechovania parapetov rš od 100 do 330 mm,  -0,00135t</t>
  </si>
  <si>
    <t>-948621403</t>
  </si>
  <si>
    <t>306</t>
  </si>
  <si>
    <t>764454452</t>
  </si>
  <si>
    <t>Zvodové rúry z pozinkovaného farbeného PZf plechu, kruhové priemer 80 mm</t>
  </si>
  <si>
    <t>58208596</t>
  </si>
  <si>
    <t>307</t>
  </si>
  <si>
    <t>764454454</t>
  </si>
  <si>
    <t>Zvodové rúry z pozinkovaného farbeného PZf plechu, kruhové priemer 120 mm</t>
  </si>
  <si>
    <t>-983850735</t>
  </si>
  <si>
    <t>308</t>
  </si>
  <si>
    <t>764454801</t>
  </si>
  <si>
    <t>Demontáž odpadových rúr kruhových, s priemerom 75 a 100 mm,  -0,00226t</t>
  </si>
  <si>
    <t>-203000369</t>
  </si>
  <si>
    <t>309</t>
  </si>
  <si>
    <t>764454810r</t>
  </si>
  <si>
    <t>Úprava jestvujúcich dažďových zvodov+ nové výtokové koleno</t>
  </si>
  <si>
    <t>478597428</t>
  </si>
  <si>
    <t>310</t>
  </si>
  <si>
    <t>998764201</t>
  </si>
  <si>
    <t>Presun hmôt pre konštrukcie klampiarske v objektoch výšky do 6 m</t>
  </si>
  <si>
    <t>-877364958</t>
  </si>
  <si>
    <t>766</t>
  </si>
  <si>
    <t>Konštrukcie stolárske</t>
  </si>
  <si>
    <t>311</t>
  </si>
  <si>
    <t>766411821</t>
  </si>
  <si>
    <t>Demontáž obloženia stien panelmi, palub. doskami,  -0,01098t</t>
  </si>
  <si>
    <t>926616571</t>
  </si>
  <si>
    <t>312</t>
  </si>
  <si>
    <t>766411822</t>
  </si>
  <si>
    <t>Demontáž obloženia stien panelmi, podkladových roštov,  -0,00800t</t>
  </si>
  <si>
    <t>-1109869138</t>
  </si>
  <si>
    <t>313</t>
  </si>
  <si>
    <t>766416120r</t>
  </si>
  <si>
    <t>Montáž oblož. stien, stĺpov a pilierov nad 5 m2  dreveným obkladom</t>
  </si>
  <si>
    <t>-400827642</t>
  </si>
  <si>
    <t>314</t>
  </si>
  <si>
    <t>611920000101</t>
  </si>
  <si>
    <t>Drevené obloženie  Rhombus smrekovec 24x68</t>
  </si>
  <si>
    <t>-1482330675</t>
  </si>
  <si>
    <t>315</t>
  </si>
  <si>
    <t>766621402</t>
  </si>
  <si>
    <t>Montáž okien plastových s hydroizolačnými páskami paropriepustnými, s variabilným difúznym odporom</t>
  </si>
  <si>
    <t>-326138848</t>
  </si>
  <si>
    <t>316</t>
  </si>
  <si>
    <t>283290006300r</t>
  </si>
  <si>
    <t>Tesniaca fólia CX interiér, š. 90 mm, dĺ. 30 m, pre tesnenie pripájacej škáry okenného rámu a muriva, polymér,</t>
  </si>
  <si>
    <t>-977003388</t>
  </si>
  <si>
    <t>317</t>
  </si>
  <si>
    <t>283290005900r</t>
  </si>
  <si>
    <t>Tesniaca fólia CX exteriér, š. 90 mm, dĺ. 30 m, pre tesnenie pripájacej škáry okenného rámu a muriva, polymér</t>
  </si>
  <si>
    <t>-1629475543</t>
  </si>
  <si>
    <t>318</t>
  </si>
  <si>
    <t>611O1</t>
  </si>
  <si>
    <t>Plastové okno 3000x2400mm -viď výpis prvkov</t>
  </si>
  <si>
    <t>771754648</t>
  </si>
  <si>
    <t>319</t>
  </si>
  <si>
    <t>611O2</t>
  </si>
  <si>
    <t>Plastové okno 2200x1600mm -viď výpis prvkov</t>
  </si>
  <si>
    <t>-1722346330</t>
  </si>
  <si>
    <t>320</t>
  </si>
  <si>
    <t>611O3</t>
  </si>
  <si>
    <t>Plastové okno1000x2400mm -viď výpis prvkov</t>
  </si>
  <si>
    <t>-560039429</t>
  </si>
  <si>
    <t>321</t>
  </si>
  <si>
    <t>611O4</t>
  </si>
  <si>
    <t>Plastové okno 2200x900mm -viď výpis prvkov</t>
  </si>
  <si>
    <t>818935690</t>
  </si>
  <si>
    <t>322</t>
  </si>
  <si>
    <t>611O5</t>
  </si>
  <si>
    <t>Plastové okno 2400x750mm -viď výpis prvkov</t>
  </si>
  <si>
    <t>-1723669160</t>
  </si>
  <si>
    <t>323</t>
  </si>
  <si>
    <t>611O6</t>
  </si>
  <si>
    <t>Plastové okno 4700x2000mm -viď výpis prvkov</t>
  </si>
  <si>
    <t>-1258858504</t>
  </si>
  <si>
    <t>324</t>
  </si>
  <si>
    <t>611O7</t>
  </si>
  <si>
    <t>Plastové okno 600x600mm -viď výpis prvkov</t>
  </si>
  <si>
    <t>907471175</t>
  </si>
  <si>
    <t>325</t>
  </si>
  <si>
    <t>611O8</t>
  </si>
  <si>
    <t>Plastové okno 2350x2000mm -viď výpis prvkov</t>
  </si>
  <si>
    <t>254556156</t>
  </si>
  <si>
    <t>326</t>
  </si>
  <si>
    <t>611O9</t>
  </si>
  <si>
    <t>Plastové okno 750x2100mm -viď výpis prvkov</t>
  </si>
  <si>
    <t>-423912632</t>
  </si>
  <si>
    <t>327</t>
  </si>
  <si>
    <t>611O15</t>
  </si>
  <si>
    <t>Plastové okno 1200x750mm -viď výpis prvkov</t>
  </si>
  <si>
    <t>1415651194</t>
  </si>
  <si>
    <t>328</t>
  </si>
  <si>
    <t>766641161</t>
  </si>
  <si>
    <t>Montáž dverí plastových, vchodových, 1 m obvodu dverí</t>
  </si>
  <si>
    <t>-1770810131</t>
  </si>
  <si>
    <t>329</t>
  </si>
  <si>
    <t>611O10</t>
  </si>
  <si>
    <t>Plastové celopresklené dvere 1800x2200 mm- viď výpis prvkov</t>
  </si>
  <si>
    <t>722173303</t>
  </si>
  <si>
    <t>330</t>
  </si>
  <si>
    <t>611O12</t>
  </si>
  <si>
    <t>Plastové celopresklené dvere 1050x2600 mm- viď výpis prvkov</t>
  </si>
  <si>
    <t>2147324168</t>
  </si>
  <si>
    <t>331</t>
  </si>
  <si>
    <t>611O13</t>
  </si>
  <si>
    <t>Plastové celopresklené dvere 950x2100 mm- viď výpis prvkov</t>
  </si>
  <si>
    <t>-2080071946</t>
  </si>
  <si>
    <t>332</t>
  </si>
  <si>
    <t>766694112</t>
  </si>
  <si>
    <t>Montáž parapetnej dosky drevenej šírky do 300 mm, dĺžky 1000-1600 mm</t>
  </si>
  <si>
    <t>1295543965</t>
  </si>
  <si>
    <t>333</t>
  </si>
  <si>
    <t>611550000300r1</t>
  </si>
  <si>
    <t>Parapetná doska Standard vnútorná, šírka do 295 mm, z drevotriesky laminovanej, farba biela,</t>
  </si>
  <si>
    <t>1491736279</t>
  </si>
  <si>
    <t>334</t>
  </si>
  <si>
    <t>766694144</t>
  </si>
  <si>
    <t>Montáž parapetnej dosky plastovej šírky do 300 mm, dĺžky nad 2600 mm</t>
  </si>
  <si>
    <t>1574104986</t>
  </si>
  <si>
    <t>335</t>
  </si>
  <si>
    <t>611560000300r1</t>
  </si>
  <si>
    <t>Parapetná doska plastová, šírka 250 mm, komôrková vnútorná, biela</t>
  </si>
  <si>
    <t>1356499927</t>
  </si>
  <si>
    <t>336</t>
  </si>
  <si>
    <t>766694985</t>
  </si>
  <si>
    <t>Demontáž parapetnej dosky plastovej šírky do 300 mm, dĺžky do 1600 mm, -0,003t</t>
  </si>
  <si>
    <t>1157263519</t>
  </si>
  <si>
    <t>337</t>
  </si>
  <si>
    <t>766694986</t>
  </si>
  <si>
    <t>Demontáž parapetnej dosky plastovej šírky do 300 mm, dĺžky nad 1600 mm, -0,006t</t>
  </si>
  <si>
    <t>-649024197</t>
  </si>
  <si>
    <t>338</t>
  </si>
  <si>
    <t>766D1</t>
  </si>
  <si>
    <t>D+M jednokrídlové dvere plné 600x1970mm- viď výpis prvkov D1</t>
  </si>
  <si>
    <t>-1572956452</t>
  </si>
  <si>
    <t>339</t>
  </si>
  <si>
    <t>766D10</t>
  </si>
  <si>
    <t>D+M plastového okna interiérového 4000x750 fix- viď výpis prvkov D10</t>
  </si>
  <si>
    <t>-993979769</t>
  </si>
  <si>
    <t>340</t>
  </si>
  <si>
    <t>766D12</t>
  </si>
  <si>
    <t>D+M jednokrídlové dvere plné 600x1970mm- viď výpis prvkov D12</t>
  </si>
  <si>
    <t>13905391</t>
  </si>
  <si>
    <t>341</t>
  </si>
  <si>
    <t>766D2</t>
  </si>
  <si>
    <t>D+M jednokrídlové dvere plné 800x1970mm- viď výpis prvkov D2</t>
  </si>
  <si>
    <t>927707398</t>
  </si>
  <si>
    <t>342</t>
  </si>
  <si>
    <t>766D3</t>
  </si>
  <si>
    <t>D+M jednokrídlové dvere plné 800x1970mm- viď výpis prvkov D3</t>
  </si>
  <si>
    <t>1935092524</t>
  </si>
  <si>
    <t>343</t>
  </si>
  <si>
    <t>766D4</t>
  </si>
  <si>
    <t>D+M jednokrídlové dvere plné 900x1970mm- viď výpis prvkov D4</t>
  </si>
  <si>
    <t>979834972</t>
  </si>
  <si>
    <t>344</t>
  </si>
  <si>
    <t>766D9</t>
  </si>
  <si>
    <t>D+M plastového okna interiérového 860x2000 fix- viď výpis prvkov D9</t>
  </si>
  <si>
    <t>-694513421</t>
  </si>
  <si>
    <t>345</t>
  </si>
  <si>
    <t>998766201</t>
  </si>
  <si>
    <t>Presun hmot pre konštrukcie stolárske v objektoch výšky do 6 m</t>
  </si>
  <si>
    <t>158810919</t>
  </si>
  <si>
    <t>767</t>
  </si>
  <si>
    <t>Konštrukcie doplnkové kovové</t>
  </si>
  <si>
    <t>346</t>
  </si>
  <si>
    <t>767330023</t>
  </si>
  <si>
    <t>Montáž svetlovodu tubusového priemeru do 560 mm do plochej strechy</t>
  </si>
  <si>
    <t>-1389394637</t>
  </si>
  <si>
    <t>347</t>
  </si>
  <si>
    <t>611510005200r1</t>
  </si>
  <si>
    <t>Svetlovod , základná sada pre ploché strechy -viď PD</t>
  </si>
  <si>
    <t>124662493</t>
  </si>
  <si>
    <t>348</t>
  </si>
  <si>
    <t>611510005200r2</t>
  </si>
  <si>
    <t xml:space="preserve">Svetlovod , strešné lemovanie </t>
  </si>
  <si>
    <t>-1524216391</t>
  </si>
  <si>
    <t>349</t>
  </si>
  <si>
    <t>611510005200r3</t>
  </si>
  <si>
    <t xml:space="preserve">Svetlovod , predložovacie trubice </t>
  </si>
  <si>
    <t>879272890</t>
  </si>
  <si>
    <t>350</t>
  </si>
  <si>
    <t>611510005200r4</t>
  </si>
  <si>
    <t xml:space="preserve">Difuzery, diely a doplnky </t>
  </si>
  <si>
    <t>-1878117496</t>
  </si>
  <si>
    <t>351</t>
  </si>
  <si>
    <t>611510005200r5</t>
  </si>
  <si>
    <t xml:space="preserve">Zatemnovacie systémy </t>
  </si>
  <si>
    <t>731788911</t>
  </si>
  <si>
    <t>352</t>
  </si>
  <si>
    <t>767640010r</t>
  </si>
  <si>
    <t>Montáž  hliníkových zasklených dverí s hydroizolačnými expanznými ISO páskami (expanzná)</t>
  </si>
  <si>
    <t>1734855679</t>
  </si>
  <si>
    <t>353</t>
  </si>
  <si>
    <t>1362546486</t>
  </si>
  <si>
    <t>354</t>
  </si>
  <si>
    <t>2032146264</t>
  </si>
  <si>
    <t>355</t>
  </si>
  <si>
    <t>5534100410101r</t>
  </si>
  <si>
    <t>Hliníková celopresklená stena tvaru -L 2150+3600x2650 mm-viď výpis prvkov</t>
  </si>
  <si>
    <t>-789499694</t>
  </si>
  <si>
    <t>356</t>
  </si>
  <si>
    <t>767661500</t>
  </si>
  <si>
    <t>Montáž interierovej žalúzie hliníkovej lamelovej štandardnej</t>
  </si>
  <si>
    <t>587593893</t>
  </si>
  <si>
    <t>357</t>
  </si>
  <si>
    <t>611530061300</t>
  </si>
  <si>
    <t xml:space="preserve">Žalúzie interiérové hliníkové </t>
  </si>
  <si>
    <t>-1625280521</t>
  </si>
  <si>
    <t>358</t>
  </si>
  <si>
    <t>767995108</t>
  </si>
  <si>
    <t>Montáž ostatných atypických kovových stavebných doplnkových konštrukcií nad 500 kg</t>
  </si>
  <si>
    <t>-643894023</t>
  </si>
  <si>
    <t>359</t>
  </si>
  <si>
    <t>1455200000001</t>
  </si>
  <si>
    <t>Oceľové prvky vrátane náteru-základný 2x+ vrchný</t>
  </si>
  <si>
    <t>2024884066</t>
  </si>
  <si>
    <t>360</t>
  </si>
  <si>
    <t>767995391</t>
  </si>
  <si>
    <t xml:space="preserve">Výroba  stavebného atypického prvku </t>
  </si>
  <si>
    <t>-299685002</t>
  </si>
  <si>
    <t>361</t>
  </si>
  <si>
    <t>767996800r1</t>
  </si>
  <si>
    <t>Demontáž mreží</t>
  </si>
  <si>
    <t>1837559021</t>
  </si>
  <si>
    <t>362</t>
  </si>
  <si>
    <t>767996801r1</t>
  </si>
  <si>
    <t>Demontáž zábradlia oceľového</t>
  </si>
  <si>
    <t>831636655</t>
  </si>
  <si>
    <t>363</t>
  </si>
  <si>
    <t>767996810.r1</t>
  </si>
  <si>
    <t>Demontáž školskej tabule</t>
  </si>
  <si>
    <t>-1132385669</t>
  </si>
  <si>
    <t>364</t>
  </si>
  <si>
    <t>767D11</t>
  </si>
  <si>
    <t>M+D okno drevené dvojdielne 1200x1200 mm -viď výpis prvkov D11</t>
  </si>
  <si>
    <t>875389456</t>
  </si>
  <si>
    <t>365</t>
  </si>
  <si>
    <t>767D5</t>
  </si>
  <si>
    <t>M+D dvere jednokrídlové presklené 900x2050 mm PO EI45/D1+C-viď výpis prvkov D5</t>
  </si>
  <si>
    <t>-1089986169</t>
  </si>
  <si>
    <t>366</t>
  </si>
  <si>
    <t>767D6</t>
  </si>
  <si>
    <t>M+D dvere dvojkrídlové presklené 1750x2050 mm -viď výpis prvkov D6</t>
  </si>
  <si>
    <t>702591745</t>
  </si>
  <si>
    <t>367</t>
  </si>
  <si>
    <t>767D7</t>
  </si>
  <si>
    <t>M+D dvere dvojkrídlové presklené 1800x2130 mm EI45/D1+C -viď výpis prvkov D7</t>
  </si>
  <si>
    <t>-586956425</t>
  </si>
  <si>
    <t>368</t>
  </si>
  <si>
    <t>767D8</t>
  </si>
  <si>
    <t>M+D dvere dvojkrídlové presklené 1800x2500 mm -viď výpis prvkov D8</t>
  </si>
  <si>
    <t>881948888</t>
  </si>
  <si>
    <t>369</t>
  </si>
  <si>
    <t>767Z1</t>
  </si>
  <si>
    <t>M+D zábradlie - viď výpis  zámočníckych výrobkov Z1</t>
  </si>
  <si>
    <t>-1280368897</t>
  </si>
  <si>
    <t>370</t>
  </si>
  <si>
    <t>767Z2</t>
  </si>
  <si>
    <t>M+D zábradlie - viď výpis  zámočníckych výrobkov Z2</t>
  </si>
  <si>
    <t>-711974217</t>
  </si>
  <si>
    <t>371</t>
  </si>
  <si>
    <t>767Z3</t>
  </si>
  <si>
    <t>M+D zábradlie - viď výpis  zámočníckych výrobkov Z3</t>
  </si>
  <si>
    <t>1001205169</t>
  </si>
  <si>
    <t>372</t>
  </si>
  <si>
    <t>767Z4</t>
  </si>
  <si>
    <t>M+D zábradlie - viď výpis  zámočníckych výrobkov Z4</t>
  </si>
  <si>
    <t>-1334364996</t>
  </si>
  <si>
    <t>373</t>
  </si>
  <si>
    <t>767Z5</t>
  </si>
  <si>
    <t>M+D zábradlie - viď výpis  zámočníckych výrobkov Z5</t>
  </si>
  <si>
    <t>-1642707509</t>
  </si>
  <si>
    <t>374</t>
  </si>
  <si>
    <t>767Z6</t>
  </si>
  <si>
    <t>M+D oceľový rebrík s košom - viď výpis  zámočníckych výrobkov Z6</t>
  </si>
  <si>
    <t>402162157</t>
  </si>
  <si>
    <t>375</t>
  </si>
  <si>
    <t>998767201</t>
  </si>
  <si>
    <t>Presun hmôt pre kovové stavebné doplnkové konštrukcie v objektoch výšky do 6 m</t>
  </si>
  <si>
    <t>-790553844</t>
  </si>
  <si>
    <t>769</t>
  </si>
  <si>
    <t>Montáže vzduchotechnických zariadení</t>
  </si>
  <si>
    <t>376</t>
  </si>
  <si>
    <t>7690831451r</t>
  </si>
  <si>
    <t>Demontáž jestvujúcej VZT , vrátane likvidácie sute</t>
  </si>
  <si>
    <t>448717863</t>
  </si>
  <si>
    <t>377</t>
  </si>
  <si>
    <t>76910001</t>
  </si>
  <si>
    <t>VS-1 Ventilačný set TD160/100 N KIT s montážou</t>
  </si>
  <si>
    <t>-330116907</t>
  </si>
  <si>
    <t>378</t>
  </si>
  <si>
    <t>76910002</t>
  </si>
  <si>
    <t>Vetracia mriežka 120x120+predĺženie PVC 100 mm dl. 600 mm</t>
  </si>
  <si>
    <t>1659496673</t>
  </si>
  <si>
    <t>379</t>
  </si>
  <si>
    <t>76910003</t>
  </si>
  <si>
    <t>Vetracia mriežka 300x300 mm +predĺženie PVC 250 mm dl.2,0 m</t>
  </si>
  <si>
    <t>-1676797674</t>
  </si>
  <si>
    <t>380</t>
  </si>
  <si>
    <t>76910004</t>
  </si>
  <si>
    <t>Vetracia mriežka 250x250 mm</t>
  </si>
  <si>
    <t>-1893174746</t>
  </si>
  <si>
    <t>381</t>
  </si>
  <si>
    <t>998769201</t>
  </si>
  <si>
    <t>Presun hmôt pre montáž vzduchotechnických zariadení v stavbe (objekte) výšky do 7 m</t>
  </si>
  <si>
    <t>-123574196</t>
  </si>
  <si>
    <t>771</t>
  </si>
  <si>
    <t>Podlahy z dlaždíc</t>
  </si>
  <si>
    <t>382</t>
  </si>
  <si>
    <t>771275108r</t>
  </si>
  <si>
    <t>Montáž obkladov schodiskových stupňov dlaždicami do tmelu veľ. do 300 x 600 mm</t>
  </si>
  <si>
    <t>97575325</t>
  </si>
  <si>
    <t>383</t>
  </si>
  <si>
    <t>611990002101r</t>
  </si>
  <si>
    <t>Lišta schodová Al</t>
  </si>
  <si>
    <t>-1252767436</t>
  </si>
  <si>
    <t>384</t>
  </si>
  <si>
    <t>771415017r</t>
  </si>
  <si>
    <t>Montáž soklíkov z obkladačiek do tmelu veľ. do 300 mm v.100 mm</t>
  </si>
  <si>
    <t>1030101583</t>
  </si>
  <si>
    <t>385</t>
  </si>
  <si>
    <t>771415018r</t>
  </si>
  <si>
    <t xml:space="preserve">Montáž soklíkov z obkladačiek so žliabkom do tmelu veľ. do v 200 mm </t>
  </si>
  <si>
    <t>-1062419696</t>
  </si>
  <si>
    <t>386</t>
  </si>
  <si>
    <t>597740003512r</t>
  </si>
  <si>
    <t>Dlaždice keramické so žliabkom  napr. Color TWO</t>
  </si>
  <si>
    <t>-421248731</t>
  </si>
  <si>
    <t>387</t>
  </si>
  <si>
    <t>771575530</t>
  </si>
  <si>
    <t>Montáž podláh z dlaždíc keramických do tmelu veľ. do 300 x 600 mm</t>
  </si>
  <si>
    <t>-736586477</t>
  </si>
  <si>
    <t>388</t>
  </si>
  <si>
    <t>597740003510r</t>
  </si>
  <si>
    <t>Dlaždice keramické do veľkosti 300x600 mm  R10</t>
  </si>
  <si>
    <t>-575655694</t>
  </si>
  <si>
    <t>389</t>
  </si>
  <si>
    <t>597740003511r</t>
  </si>
  <si>
    <t>Dlaždice keramické do veľkosti 300x600 mm  R11 napr. Taurus Granit</t>
  </si>
  <si>
    <t>177960758</t>
  </si>
  <si>
    <t>390</t>
  </si>
  <si>
    <t>998771201</t>
  </si>
  <si>
    <t>Presun hmôt pre podlahy z dlaždíc v objektoch výšky do 6m</t>
  </si>
  <si>
    <t>-1153696910</t>
  </si>
  <si>
    <t>776</t>
  </si>
  <si>
    <t>Podlahy povlakové</t>
  </si>
  <si>
    <t>391</t>
  </si>
  <si>
    <t>776401800</t>
  </si>
  <si>
    <t>Demontáž soklíkov alebo líšt</t>
  </si>
  <si>
    <t>452363807</t>
  </si>
  <si>
    <t>392</t>
  </si>
  <si>
    <t>776460011</t>
  </si>
  <si>
    <t xml:space="preserve">Lepenie podlahových soklov z marmolea </t>
  </si>
  <si>
    <t>-1520543305</t>
  </si>
  <si>
    <t>393</t>
  </si>
  <si>
    <t>776511810</t>
  </si>
  <si>
    <t>Odstránenie povlakových podláh z nášľapnej plochy lepených bez podložky,  -0,00100t</t>
  </si>
  <si>
    <t>-1120302196</t>
  </si>
  <si>
    <t>394</t>
  </si>
  <si>
    <t>776521101r</t>
  </si>
  <si>
    <t>Lepenie povlakových podláh z PVC  pásov</t>
  </si>
  <si>
    <t>1573983979</t>
  </si>
  <si>
    <t>395</t>
  </si>
  <si>
    <t>284140000101r</t>
  </si>
  <si>
    <t>Podlahovina  Marmoleum hr. 3,5 mm akustické , trieda záťaže 33 napr. Marmoluem decibel</t>
  </si>
  <si>
    <t>-404618602</t>
  </si>
  <si>
    <t>396</t>
  </si>
  <si>
    <t>776990105</t>
  </si>
  <si>
    <t>Vysávanie podkladu pred kladením povlakovýck podláh</t>
  </si>
  <si>
    <t>-70155546</t>
  </si>
  <si>
    <t>397</t>
  </si>
  <si>
    <t>776990110</t>
  </si>
  <si>
    <t>Penetrovanie podkladu pred kladením povlakových podláh</t>
  </si>
  <si>
    <t>1403876375</t>
  </si>
  <si>
    <t>398</t>
  </si>
  <si>
    <t>776992200</t>
  </si>
  <si>
    <t>Príprava podkladu prebrúsením strojne brúskou na betón</t>
  </si>
  <si>
    <t>-2059587066</t>
  </si>
  <si>
    <t>399</t>
  </si>
  <si>
    <t>998776203</t>
  </si>
  <si>
    <t>Presun hmôt pre podlahy povlakové v objektoch výšky nad 12 do 24 m</t>
  </si>
  <si>
    <t>-1027794756</t>
  </si>
  <si>
    <t>781</t>
  </si>
  <si>
    <t>Obklady</t>
  </si>
  <si>
    <t>400</t>
  </si>
  <si>
    <t>781445103r</t>
  </si>
  <si>
    <t>Montáž obkladov vnútor. stien z obkladačiek kladených do tmelu veľ. do 300x600 mm</t>
  </si>
  <si>
    <t>-1238782742</t>
  </si>
  <si>
    <t>401</t>
  </si>
  <si>
    <t>597640001301r</t>
  </si>
  <si>
    <t>Obkladačky keramické   napr. Color TWO 200x200 mm</t>
  </si>
  <si>
    <t>461284617</t>
  </si>
  <si>
    <t>402</t>
  </si>
  <si>
    <t>597640001302r</t>
  </si>
  <si>
    <t>Obkladačky keramické  do veľl. 300x600 mm</t>
  </si>
  <si>
    <t>2793654</t>
  </si>
  <si>
    <t>403</t>
  </si>
  <si>
    <t>781491111r1</t>
  </si>
  <si>
    <t>Rohový  profi  Al pre obklad do tmelu  roh, koncová</t>
  </si>
  <si>
    <t>-1809560238</t>
  </si>
  <si>
    <t>404</t>
  </si>
  <si>
    <t>998781201</t>
  </si>
  <si>
    <t>Presun hmôt pre obklady keramické v objektoch výšky do 6 m</t>
  </si>
  <si>
    <t>-1037427864</t>
  </si>
  <si>
    <t>783</t>
  </si>
  <si>
    <t>Nátery</t>
  </si>
  <si>
    <t>405</t>
  </si>
  <si>
    <t>783201812</t>
  </si>
  <si>
    <t>Odstránenie starých náterov z kovových stavebných doplnkových konštrukcií oceľovou kefou</t>
  </si>
  <si>
    <t>1087594304</t>
  </si>
  <si>
    <t>406</t>
  </si>
  <si>
    <t>783222100</t>
  </si>
  <si>
    <t>Nátery kov.stav.doplnk.konštr. syntetické farby šedej na vzduchu schnúce dvojnásobné - 70µm</t>
  </si>
  <si>
    <t>-1982233224</t>
  </si>
  <si>
    <t>407</t>
  </si>
  <si>
    <t>783226100</t>
  </si>
  <si>
    <t>Nátery kov.stav.doplnk.konštr. syntetické na vzduchu schnúce základný - 35µm</t>
  </si>
  <si>
    <t>601114551</t>
  </si>
  <si>
    <t>408</t>
  </si>
  <si>
    <t>783624301r</t>
  </si>
  <si>
    <t>Nátery stolárskych výrobkov extreiérový lazúra</t>
  </si>
  <si>
    <t>1316207517</t>
  </si>
  <si>
    <t>409</t>
  </si>
  <si>
    <t>783891221r</t>
  </si>
  <si>
    <t>Nátery omietok a betónových povrchov umývateľné dvojnásobné</t>
  </si>
  <si>
    <t>2132832093</t>
  </si>
  <si>
    <t>784</t>
  </si>
  <si>
    <t>Dokončovacie práce - maľby</t>
  </si>
  <si>
    <t>410</t>
  </si>
  <si>
    <t>784402801</t>
  </si>
  <si>
    <t>Odstránenie malieb oškrabaním, výšky do 3, 80 m</t>
  </si>
  <si>
    <t>1943592694</t>
  </si>
  <si>
    <t>411</t>
  </si>
  <si>
    <t>784410030</t>
  </si>
  <si>
    <t>Oblepenie soklov, stykov, okrajov a iných zariadení, výšky miestnosti do 3,80 m</t>
  </si>
  <si>
    <t>238269867</t>
  </si>
  <si>
    <t>412</t>
  </si>
  <si>
    <t>784410100</t>
  </si>
  <si>
    <t>Penetrovanie jednonásobné jemnozrnných podkladov výšky do 3,80 m</t>
  </si>
  <si>
    <t>1426389839</t>
  </si>
  <si>
    <t>413</t>
  </si>
  <si>
    <t>784410500</t>
  </si>
  <si>
    <t>Prebrúsenie a oprášenie jemnozrnných povrchov výšky do 3, 80 m</t>
  </si>
  <si>
    <t>1299643295</t>
  </si>
  <si>
    <t>414</t>
  </si>
  <si>
    <t>784410600</t>
  </si>
  <si>
    <t>Vyrovnanie trhlín a nerovností na jemnozrnných povrchoch výšky do 3,80 m</t>
  </si>
  <si>
    <t>1920215928</t>
  </si>
  <si>
    <t>415</t>
  </si>
  <si>
    <t>784418011</t>
  </si>
  <si>
    <t>Zakrývanie otvorov, podláh a zariadení fóliou v miestnostiach alebo na schodisku</t>
  </si>
  <si>
    <t>-2001230711</t>
  </si>
  <si>
    <t>416</t>
  </si>
  <si>
    <t>784418012</t>
  </si>
  <si>
    <t>Zakrývanie podláh a zariadení papierom v miestnostiach alebo na schodisku</t>
  </si>
  <si>
    <t>112676815</t>
  </si>
  <si>
    <t>417</t>
  </si>
  <si>
    <t>784452371r1</t>
  </si>
  <si>
    <t>Maľby z maliarskych zmesí ručne nanášané tónované dvojnásobné na jemnozrnný podklad výšky do 3,80 m</t>
  </si>
  <si>
    <t>498221462</t>
  </si>
  <si>
    <t>791</t>
  </si>
  <si>
    <t>Zariadenia veľkokuchýň</t>
  </si>
  <si>
    <t>418</t>
  </si>
  <si>
    <t>791121001r1</t>
  </si>
  <si>
    <t>Demontáž  technológie kuchyne, vrátane likvidácie sute, odpojenia ZTI a ELE</t>
  </si>
  <si>
    <t>-1508609568</t>
  </si>
  <si>
    <t>Práce a dodávky M</t>
  </si>
  <si>
    <t>21-M</t>
  </si>
  <si>
    <t>Elektromontáže</t>
  </si>
  <si>
    <t>419</t>
  </si>
  <si>
    <t>210964800</t>
  </si>
  <si>
    <t>Demontáž - bleskozvod</t>
  </si>
  <si>
    <t>1078792585</t>
  </si>
  <si>
    <t>OST</t>
  </si>
  <si>
    <t>Ostatné</t>
  </si>
  <si>
    <t>420</t>
  </si>
  <si>
    <t>OST1</t>
  </si>
  <si>
    <t>Odtrhová skúška kotiev</t>
  </si>
  <si>
    <t>512</t>
  </si>
  <si>
    <t>-1009528656</t>
  </si>
  <si>
    <t>02 - Zdravotechnické inštalácie</t>
  </si>
  <si>
    <t>1 - ZEMNE PRÁCE</t>
  </si>
  <si>
    <t>4 - VODOROVNÉ KONŠTRUKCIE</t>
  </si>
  <si>
    <t>8 - RÚROVÉ VEDENIA</t>
  </si>
  <si>
    <t>9 - OSTATNÉ KONŠTRUKCIE A PRÁCE</t>
  </si>
  <si>
    <t>721 - Vnútorná kanalizácia</t>
  </si>
  <si>
    <t>722 - Vnútorný vodovod</t>
  </si>
  <si>
    <t>725 - Zariaďovacie predmety</t>
  </si>
  <si>
    <t>732 - Strojovne</t>
  </si>
  <si>
    <t>272 - Vedenia rúrové vonkajšie - plynovody</t>
  </si>
  <si>
    <t>ZEMNE PRÁCE</t>
  </si>
  <si>
    <t>110011010</t>
  </si>
  <si>
    <t>Vytýčenie trasy vodovodu, kanalizácie v rovine</t>
  </si>
  <si>
    <t>km</t>
  </si>
  <si>
    <t>132201209</t>
  </si>
  <si>
    <t>Príplatok za lepivosť horniny tr.3 v rýhach š. do 200 cm</t>
  </si>
  <si>
    <t>132211201</t>
  </si>
  <si>
    <t>Hĺbenie rýh šírka nad 60 cm v hornine 3 ručne</t>
  </si>
  <si>
    <t>161101101</t>
  </si>
  <si>
    <t>Zvislé premiestnenie výkopu horn. tr. 1-4 nad 1 m do 2,5 m</t>
  </si>
  <si>
    <t>162601102</t>
  </si>
  <si>
    <t>Vodorovné premiestnenie výkopu do 5000 m horn. tr. 1-4</t>
  </si>
  <si>
    <t>167101102</t>
  </si>
  <si>
    <t>Nakladanie výkopku nad 100 m3 v horn. tr. 1-4</t>
  </si>
  <si>
    <t>167101103</t>
  </si>
  <si>
    <t>Skladanie alebo prekladanie výkopu v horn. tr. 1-4</t>
  </si>
  <si>
    <t>175101101</t>
  </si>
  <si>
    <t>Obsyp potrubia bez prehodenia sypaniny</t>
  </si>
  <si>
    <t>175101109</t>
  </si>
  <si>
    <t>Obsyp potrubia príplatok za prehodenie sypaniny</t>
  </si>
  <si>
    <t>583371010</t>
  </si>
  <si>
    <t>Štrkopiesok 0-8 B1</t>
  </si>
  <si>
    <t>VODOROVNÉ KONŠTRUKCIE</t>
  </si>
  <si>
    <t>451541111</t>
  </si>
  <si>
    <t>Lôžko pod potrubie, stoky v otvorenom výkope zo štrkodrvy</t>
  </si>
  <si>
    <t>RÚROVÉ VEDENIA</t>
  </si>
  <si>
    <t>871161121</t>
  </si>
  <si>
    <t>Montáž potrubia z tlakových rúrok polyetylénových d 32</t>
  </si>
  <si>
    <t>871181121</t>
  </si>
  <si>
    <t>Montáž potrubia z tlakových rúrok polyetylénových d 50</t>
  </si>
  <si>
    <t>871211121</t>
  </si>
  <si>
    <t>Montáž potrubia z tlakových rúrok polyetylénových d 63</t>
  </si>
  <si>
    <t>286138400</t>
  </si>
  <si>
    <t>Rúrka PVC tlaková ťažká LPE d 32x 2,9x6000 voda</t>
  </si>
  <si>
    <t>kus</t>
  </si>
  <si>
    <t>286138480</t>
  </si>
  <si>
    <t>Rúrka PVC tlaková ťažká LPE d 50x 4,6x6000 voda</t>
  </si>
  <si>
    <t>286138500</t>
  </si>
  <si>
    <t>Rúrka PVC tlaková ťažká LPE d 63x 5,7x6000 voda</t>
  </si>
  <si>
    <t>871313121</t>
  </si>
  <si>
    <t>Montáž potrubia z kanalizačných rúr z PVC v otvorenom výkope do 20% DN 150, tesnenie gum. krúžkami</t>
  </si>
  <si>
    <t>871353121</t>
  </si>
  <si>
    <t>Montáž potrubia z kanalizačných rúr z PVC v otvorenom výkope do 20% DN 200, tesnenie gum. krúžkami</t>
  </si>
  <si>
    <t>286110100</t>
  </si>
  <si>
    <t>Rúrka PVC kanalizačná spoj gum. krúžkom 110x3,2x5000</t>
  </si>
  <si>
    <t>286110150</t>
  </si>
  <si>
    <t>Rúrka PVC kanalizačná spoj gum. krúžkom 125x3,2x5000</t>
  </si>
  <si>
    <t>286110200</t>
  </si>
  <si>
    <t>Rúrka PVC kanalizačná spoj gum. krúžkom 160x4,7x5000</t>
  </si>
  <si>
    <t>286110250</t>
  </si>
  <si>
    <t>Rúrka PVC kanalizačná spoj gum. krúžkom 200x5,9x5000</t>
  </si>
  <si>
    <t>892101111</t>
  </si>
  <si>
    <t>Skúška tesnosti kanalizačného potrubia DN do 200 vodou</t>
  </si>
  <si>
    <t>892233111</t>
  </si>
  <si>
    <t>Preplachovanie a dezinfekcia vodovodného potrubia DN 40-70</t>
  </si>
  <si>
    <t>892241111</t>
  </si>
  <si>
    <t>Tlaková skúška vodovodného potrubia DN do 80</t>
  </si>
  <si>
    <t>OSTATNÉ KONŠTRUKCIE A PRÁCE</t>
  </si>
  <si>
    <t>998271101</t>
  </si>
  <si>
    <t>Presun hmôt pre lôžko a obsyp vonkajšieho vodovodného a kanalizačného potrubia</t>
  </si>
  <si>
    <t>Vnútorná kanalizácia</t>
  </si>
  <si>
    <t>721174024</t>
  </si>
  <si>
    <t>Potrubie kanalizačné z PP odpadové DN 70</t>
  </si>
  <si>
    <t>721174025</t>
  </si>
  <si>
    <t>Potrubie kanalizačné z PP odpadové DN 100</t>
  </si>
  <si>
    <t>721174041</t>
  </si>
  <si>
    <t>Potrubie kanalizačné z PP pripojovacie DN 32</t>
  </si>
  <si>
    <t>721174042</t>
  </si>
  <si>
    <t>Potrubie kanalizačné z PP pripojovacie DN 40</t>
  </si>
  <si>
    <t>721174043</t>
  </si>
  <si>
    <t>Potrubie kanalizačné z PP pripojovacie DN 50</t>
  </si>
  <si>
    <t>721194103</t>
  </si>
  <si>
    <t>Vyvedenie a upevnenie kanal. výpustiek D 32x1.8</t>
  </si>
  <si>
    <t>721194104</t>
  </si>
  <si>
    <t>Vyvedenie a upevnenie kanal. výpustiek D 40x1.8</t>
  </si>
  <si>
    <t>721194105</t>
  </si>
  <si>
    <t>Vyvedenie a upevnenie kanal. výpustiek D 50x1.8</t>
  </si>
  <si>
    <t>721194109</t>
  </si>
  <si>
    <t>Vyvedenie a upevnenie kanal. výpustiek D 110x2.3</t>
  </si>
  <si>
    <t>721211306</t>
  </si>
  <si>
    <t>Podlahové vpusty veľkokuchynské nerez so zápach uzav</t>
  </si>
  <si>
    <t>721211401</t>
  </si>
  <si>
    <t>Podlahové žľaby veľkokuchynské nerez so zápach uzav</t>
  </si>
  <si>
    <t>721211514</t>
  </si>
  <si>
    <t>Montáž podlahového vpustu</t>
  </si>
  <si>
    <t>721211610</t>
  </si>
  <si>
    <t>Montáž podlahového odtokového žlabu dĺ. 1000 mm</t>
  </si>
  <si>
    <t>721226212</t>
  </si>
  <si>
    <t>Zápachová uzávierka pisoárová DN 40</t>
  </si>
  <si>
    <t>721226312</t>
  </si>
  <si>
    <t>Zápachová uzávierka pre umývadlá DN 40</t>
  </si>
  <si>
    <t>721226412</t>
  </si>
  <si>
    <t>Zápachová uzávierka pre drezy DN 50</t>
  </si>
  <si>
    <t>721226511</t>
  </si>
  <si>
    <t>Zápachová uzávierka veľkochynská  - viď technológia</t>
  </si>
  <si>
    <t>721242116</t>
  </si>
  <si>
    <t>Lapače strešných splavenín DN 125</t>
  </si>
  <si>
    <t>721273210</t>
  </si>
  <si>
    <t>Montáž ventilačných hlavíc iných typov DN 100</t>
  </si>
  <si>
    <t>721290111</t>
  </si>
  <si>
    <t>Skúška tesnosti kanalizácie vodou do DN 125</t>
  </si>
  <si>
    <t>721290123</t>
  </si>
  <si>
    <t>Skúška tesnosti kanalizácie dymom do DN 300</t>
  </si>
  <si>
    <t>721999904</t>
  </si>
  <si>
    <t>Vnútorná kanalizácia HZS T4</t>
  </si>
  <si>
    <t>hod</t>
  </si>
  <si>
    <t>998721101</t>
  </si>
  <si>
    <t>Presun hmôt pre vnút. kanalizáciu v objektoch výšky do 6 m</t>
  </si>
  <si>
    <t>Vnútorný vodovod</t>
  </si>
  <si>
    <t>722105220</t>
  </si>
  <si>
    <t>Potrubie z rúr REHAU, rúrka univerzálna RAUTITAN flex priemer 20,0x2,8 v kotúčoch</t>
  </si>
  <si>
    <t>722105225</t>
  </si>
  <si>
    <t>Potrubie z rúr REHAU, rúrka univerzálna RAUTITAN flex priemer 25,0x3,5 v kotúčoch</t>
  </si>
  <si>
    <t>722105232</t>
  </si>
  <si>
    <t>Potrubie z rúr REHAU, rúrka univerzálna RAUTITAN flex priemer 32,0x4,4 v kotúčoch</t>
  </si>
  <si>
    <t>722105240</t>
  </si>
  <si>
    <t>Potrubie z rúr REHAU, rúrka univerzálna RAUTITAN flex priemer 40,0x5,5 v tyčiach</t>
  </si>
  <si>
    <t>722105250</t>
  </si>
  <si>
    <t>Potrubie z rúr REHAU, rúrka univerzálna RAUTITAN flex priemer 50,0x6,9 v tyčiach</t>
  </si>
  <si>
    <t>722131916</t>
  </si>
  <si>
    <t>Opr. vodov. ocel. potr. záv. vsadenie odbočky do potr. DN 50</t>
  </si>
  <si>
    <t>súbor</t>
  </si>
  <si>
    <t>722131936</t>
  </si>
  <si>
    <t>Opr. vodov. ocel. potr. záv. prepojenie stáv. potrubia DN 50</t>
  </si>
  <si>
    <t>722140104</t>
  </si>
  <si>
    <t>Potrubie vod. z ocel. rúr z ušlacht. ocele spojované lisovaním DN 25</t>
  </si>
  <si>
    <t>722140105</t>
  </si>
  <si>
    <t>Potrubie vod. z ocel. rúr z ušlacht. ocele spojované lisovaním DN 32</t>
  </si>
  <si>
    <t>722182111</t>
  </si>
  <si>
    <t>Ochrana potrubia izoláciou Mirelon DN 16</t>
  </si>
  <si>
    <t>722182112</t>
  </si>
  <si>
    <t>Ochrana potrubia izoláciou Mirelon DN 20</t>
  </si>
  <si>
    <t>722182113</t>
  </si>
  <si>
    <t>Ochrana potrubia izoláciou Mirelon DN 25</t>
  </si>
  <si>
    <t>722182114</t>
  </si>
  <si>
    <t>Ochrana potrubia izoláciou Mirelon DN 32</t>
  </si>
  <si>
    <t>722182115</t>
  </si>
  <si>
    <t>Ochrana potrubia izoláciou Mirelon DN 40</t>
  </si>
  <si>
    <t>548726180</t>
  </si>
  <si>
    <t>Háky na potr. kov. 6/4 G bal.100ks</t>
  </si>
  <si>
    <t>100 ks</t>
  </si>
  <si>
    <t>553362640</t>
  </si>
  <si>
    <t>Tyč závitová pozinkovaná M16 x 1000 mm</t>
  </si>
  <si>
    <t>722220111</t>
  </si>
  <si>
    <t>Arm. vod. s 1 závitom, nástenka K 247 pre výt. ventil G 1/2</t>
  </si>
  <si>
    <t>722220121</t>
  </si>
  <si>
    <t>Arm. vod. s 1 závitom, nástenka K 247 pre batériu G 1/2x150mm</t>
  </si>
  <si>
    <t>pár</t>
  </si>
  <si>
    <t>722222219</t>
  </si>
  <si>
    <t>Armat. vodov. s 1 závitom, ventil vypúšťací K 275 M G 1/2</t>
  </si>
  <si>
    <t>722229101</t>
  </si>
  <si>
    <t>Montáž vodov. armatúr ostatných s 1 závitom G 1/2</t>
  </si>
  <si>
    <t>722230101</t>
  </si>
  <si>
    <t>Armat. vodov. s 2 závitmi, ventil priamy KE 83 T G 1/2</t>
  </si>
  <si>
    <t>722230103</t>
  </si>
  <si>
    <t>Armat. vodov. s 2 závitmi, ventil priamy KE 83 T G 1</t>
  </si>
  <si>
    <t>722230104</t>
  </si>
  <si>
    <t>Armat. vodov. s 2 závitmi, ventil priamy KE 83 T G 5/4</t>
  </si>
  <si>
    <t>722230105</t>
  </si>
  <si>
    <t>Armat. vodov. s 2 závitmi, ventil priamy KE 83 T G 6/4</t>
  </si>
  <si>
    <t>722230106</t>
  </si>
  <si>
    <t>Armat. vodov. s 2 závitmi, ventil priamy KE 83 T G 2</t>
  </si>
  <si>
    <t>722231061</t>
  </si>
  <si>
    <t>Armat. vodov. s 2 závitmi, ventil spätný VE 3030 G 1/2</t>
  </si>
  <si>
    <t>722231063</t>
  </si>
  <si>
    <t>Armat. vodov. s 2 závitmi, ventil spätný VE 3030 G 1</t>
  </si>
  <si>
    <t>722231064</t>
  </si>
  <si>
    <t>Armat. vodov. s 2 závitmi, ventil spätný VE 3030 G 5/4</t>
  </si>
  <si>
    <t>722231065</t>
  </si>
  <si>
    <t>Armat. vodov. s 2 závitmi, ventil spätný VE 3030 G 6/4</t>
  </si>
  <si>
    <t>722231161</t>
  </si>
  <si>
    <t>Armat. vod. s 2 závit. ventil poistný priamy ON 137030 G1/2</t>
  </si>
  <si>
    <t>722231165</t>
  </si>
  <si>
    <t>Armat. vod. s 2 závit. ventil poistný priamy ON 137030 G 6/4</t>
  </si>
  <si>
    <t>722239101</t>
  </si>
  <si>
    <t>Montáž vodov. armatúr s 2 závitmi G 1/2</t>
  </si>
  <si>
    <t>722239103</t>
  </si>
  <si>
    <t>Montáž vodov. armatúr s 2 závitmi G 1</t>
  </si>
  <si>
    <t>722239104</t>
  </si>
  <si>
    <t>Montáž vodov. armatúr s 2 závitmi G 5/4</t>
  </si>
  <si>
    <t>722239105</t>
  </si>
  <si>
    <t>Montáž vodov. armatúr s 2 závitmi G 6/4</t>
  </si>
  <si>
    <t>722239106</t>
  </si>
  <si>
    <t>Montáž vodov. armatúr s 2 závitmi G 2</t>
  </si>
  <si>
    <t>722254106</t>
  </si>
  <si>
    <t>Montáž hydrantovej skrine nástennej s výzbrojou</t>
  </si>
  <si>
    <t>722254233</t>
  </si>
  <si>
    <t>Požiarne prísl.,hadic.navij. NOHA typ A25/30 na stenu 800x800x200mm</t>
  </si>
  <si>
    <t>722290226</t>
  </si>
  <si>
    <t>Tlakové skúšky vodov. potrubia závitového do DN 50</t>
  </si>
  <si>
    <t>722290234</t>
  </si>
  <si>
    <t>Preplachovanie a dezinfekcia vodov. potrubia do DN 80</t>
  </si>
  <si>
    <t>722999904</t>
  </si>
  <si>
    <t>Vnútorný vodovod HZS T4</t>
  </si>
  <si>
    <t>998722101</t>
  </si>
  <si>
    <t>Presun hmôt pre vnút. vodovod v objektoch výšky do 6 m</t>
  </si>
  <si>
    <t>Zariaďovacie predmety</t>
  </si>
  <si>
    <t>725116231</t>
  </si>
  <si>
    <t>Montáž predstenového systému záchodov do kombinovaných stien</t>
  </si>
  <si>
    <t>551672900</t>
  </si>
  <si>
    <t>Sedátko záchodové T3542 biele</t>
  </si>
  <si>
    <t>551908210</t>
  </si>
  <si>
    <t>GEBERIT Duofix pre závesné WC s montážnou sadou</t>
  </si>
  <si>
    <t>551911150</t>
  </si>
  <si>
    <t>Tlačidlo GEBERIT</t>
  </si>
  <si>
    <t>6423E0151</t>
  </si>
  <si>
    <t>Klozet závesný, biely</t>
  </si>
  <si>
    <t>725119213</t>
  </si>
  <si>
    <t>Montáž záchodových mís závesných</t>
  </si>
  <si>
    <t>725119309</t>
  </si>
  <si>
    <t>Príplatok za použitie silikónového tmelu 0,30 kg/kus</t>
  </si>
  <si>
    <t>725122100</t>
  </si>
  <si>
    <t>Pisoárové záchody z diturvitu štandardná kvalita bez nádrže</t>
  </si>
  <si>
    <t>725129202</t>
  </si>
  <si>
    <t>Montáž pisoárov keramických</t>
  </si>
  <si>
    <t>725129208</t>
  </si>
  <si>
    <t>Montáž splachovača pisoára automatic.</t>
  </si>
  <si>
    <t>6425D0251</t>
  </si>
  <si>
    <t>Splachovač pisoarový APIS</t>
  </si>
  <si>
    <t>725212200</t>
  </si>
  <si>
    <t>Umývadlo z diturvitu so zápach. uzáv. štandardná kvalita</t>
  </si>
  <si>
    <t>725219401</t>
  </si>
  <si>
    <t>Montáž umývadiel keramických so záp. uzáv. na skrutky</t>
  </si>
  <si>
    <t>725231221</t>
  </si>
  <si>
    <t>Montáž predstenového systému bidetov do kombinovaných stien</t>
  </si>
  <si>
    <t>725232100</t>
  </si>
  <si>
    <t>Bidety z diturvitu štandardná kvalita bez bidetovej súpravy</t>
  </si>
  <si>
    <t>725239101</t>
  </si>
  <si>
    <t>Montáž bidetov z diturvitu bez bidetovej súpravy</t>
  </si>
  <si>
    <t>725244125</t>
  </si>
  <si>
    <t>Montáž, zástena sprchová jednokrídlová bočné do výšky 2000 mm a šírky 1000 mm</t>
  </si>
  <si>
    <t>5521C0191</t>
  </si>
  <si>
    <t>Zástena sprchová</t>
  </si>
  <si>
    <t>725249105</t>
  </si>
  <si>
    <t>Montáž sprchových boxov</t>
  </si>
  <si>
    <t>5521G2903</t>
  </si>
  <si>
    <t>Kút sprchovací</t>
  </si>
  <si>
    <t>5521G9108</t>
  </si>
  <si>
    <t>Sifón do sprchovej vaničky, chróm - D 5813 AA</t>
  </si>
  <si>
    <t>725314290</t>
  </si>
  <si>
    <t>Príslušenstvo k drezu v kuchynských zostavách</t>
  </si>
  <si>
    <t>725314370</t>
  </si>
  <si>
    <t>Drez jednoduchý nerez. veľkokuchyn. štandardná kvalita</t>
  </si>
  <si>
    <t>725319201</t>
  </si>
  <si>
    <t>Montáž drezov smalt, nerez, polypropylén. jednod veľkokuch.so zápach uzávier</t>
  </si>
  <si>
    <t>725319202</t>
  </si>
  <si>
    <t>Príplatok za použitie silikónového tmelu 0,2 kg/kus</t>
  </si>
  <si>
    <t>725339101</t>
  </si>
  <si>
    <t>Montáž výleviek keramic., liat, a i. hmoty bez výtok armat. a splach nádrže</t>
  </si>
  <si>
    <t>551911450</t>
  </si>
  <si>
    <t>GEBERIT Duofix pre bidet s montážnou sadou</t>
  </si>
  <si>
    <t>6427B0101</t>
  </si>
  <si>
    <t>Výlevka závesná</t>
  </si>
  <si>
    <t>6427B9001</t>
  </si>
  <si>
    <t>Sifón plastový, biely - D 5870 AA</t>
  </si>
  <si>
    <t>6427B9002</t>
  </si>
  <si>
    <t>Mriežka výlevková, chróm - D 5991 BG</t>
  </si>
  <si>
    <t>725539106</t>
  </si>
  <si>
    <t>Montáž elektrických ohrievačov ostatných do 30l</t>
  </si>
  <si>
    <t>5412E0204</t>
  </si>
  <si>
    <t>Ohrievač vody elektrický tlakový EO 10 P - 110400</t>
  </si>
  <si>
    <t>725819201</t>
  </si>
  <si>
    <t>Montáž ventilov nástenných G 1/2</t>
  </si>
  <si>
    <t>725819301</t>
  </si>
  <si>
    <t>Montáž ventilov stojankových G 1/2</t>
  </si>
  <si>
    <t>551100960</t>
  </si>
  <si>
    <t>Ventil výtokový stojan 1/2</t>
  </si>
  <si>
    <t>551101060</t>
  </si>
  <si>
    <t>Ventil výtokový  G 1/2</t>
  </si>
  <si>
    <t>725819402</t>
  </si>
  <si>
    <t>Montáž ventilov rohových G 1/2</t>
  </si>
  <si>
    <t>551410300</t>
  </si>
  <si>
    <t>Ventil rohový T66 1/2 vršok T13</t>
  </si>
  <si>
    <t>725820500</t>
  </si>
  <si>
    <t>Súprava bidetová štandardná kvalita</t>
  </si>
  <si>
    <t>725820700</t>
  </si>
  <si>
    <t>Batéria drezová jednopáková do 1 otvoru štandardná kvalita</t>
  </si>
  <si>
    <t>551430700</t>
  </si>
  <si>
    <t>Batéria veľkochyn. - viď technologia</t>
  </si>
  <si>
    <t>725821200</t>
  </si>
  <si>
    <t>Batéria umývadlová nástenná G 1/2 x 150 štandardná kvalita</t>
  </si>
  <si>
    <t>725821400</t>
  </si>
  <si>
    <t>Batéria umývadlová jednopáková do 1 otvoru štandardná kvalita</t>
  </si>
  <si>
    <t>725829201</t>
  </si>
  <si>
    <t>Montáž batérií umýv. a drez. ostatných typov nást. chromov.</t>
  </si>
  <si>
    <t>725829202</t>
  </si>
  <si>
    <t>Montáž batérií umýv. a drez. ostatných typov veľkokuchyn.</t>
  </si>
  <si>
    <t>725829301</t>
  </si>
  <si>
    <t>Montáž batérií umýv. a drez. ostatných typov stojank. G 1/2</t>
  </si>
  <si>
    <t>725840200</t>
  </si>
  <si>
    <t>Batéria sprchová nástenná G 1/2 štandardná kvalita</t>
  </si>
  <si>
    <t>725849200</t>
  </si>
  <si>
    <t>Montáž batérií sprch. násten. s nastav. výškou</t>
  </si>
  <si>
    <t>551925550</t>
  </si>
  <si>
    <t>Sprcha ručná</t>
  </si>
  <si>
    <t>551C07203</t>
  </si>
  <si>
    <t>Hadica spr.kovová CERAWELL Metalflex dĺ.150 cm, chróm - A 2400 AA</t>
  </si>
  <si>
    <t>725869101</t>
  </si>
  <si>
    <t>Montáž zápach. uzávierok umývadlových D 40</t>
  </si>
  <si>
    <t>725869204</t>
  </si>
  <si>
    <t>Montáž zápach. uzávierok drez. jednod. D 50</t>
  </si>
  <si>
    <t>725869207</t>
  </si>
  <si>
    <t>Montáž zápach. uzávierok bidet. DN 40</t>
  </si>
  <si>
    <t>725869210</t>
  </si>
  <si>
    <t>Montáž zápachových uzávierok sprchových DN 40/50</t>
  </si>
  <si>
    <t>725869212</t>
  </si>
  <si>
    <t>Montáž zápachových uzávierok podlah. nad DN 50/70</t>
  </si>
  <si>
    <t>725869218</t>
  </si>
  <si>
    <t>Montáž zápach. uzávierok  ostatných</t>
  </si>
  <si>
    <t>2863K1011</t>
  </si>
  <si>
    <t>HL138</t>
  </si>
  <si>
    <t>286513600</t>
  </si>
  <si>
    <t>Hlavica ventilačná HL810-DN100</t>
  </si>
  <si>
    <t>484B12621</t>
  </si>
  <si>
    <t>Lievik vypúšťací so sifónom HL21</t>
  </si>
  <si>
    <t>725999904</t>
  </si>
  <si>
    <t>Zariaďovacie predmety HZS T4</t>
  </si>
  <si>
    <t>998725101</t>
  </si>
  <si>
    <t>Presun hmôt pre zariaď. predmety v objektoch výšky do 6 m</t>
  </si>
  <si>
    <t>732</t>
  </si>
  <si>
    <t>Strojovne</t>
  </si>
  <si>
    <t>732429111</t>
  </si>
  <si>
    <t>Montáž čerpadiel obehových špirál. DN 25</t>
  </si>
  <si>
    <t>732450101</t>
  </si>
  <si>
    <t>Montáž tepelného čerpadla pre pohrev TUV</t>
  </si>
  <si>
    <t>5411E0201</t>
  </si>
  <si>
    <t>Systém rozvodu vzduchu / sanie, výfuk pre TČ</t>
  </si>
  <si>
    <t>541210170</t>
  </si>
  <si>
    <t>tepelné čerpadlo pre ohrev TUV - napr. Viessmann Vitocal 060-A typ T0E</t>
  </si>
  <si>
    <t>541210300</t>
  </si>
  <si>
    <t>Poistná skupina k TČ</t>
  </si>
  <si>
    <t>541210310</t>
  </si>
  <si>
    <t>Suchá elektrická špirála 1,5 kW</t>
  </si>
  <si>
    <t>732999904</t>
  </si>
  <si>
    <t>Strojovne, HZS T4</t>
  </si>
  <si>
    <t>998732101</t>
  </si>
  <si>
    <t>Presun hmôt pre strojovne umiestnené vo výške do 6 m</t>
  </si>
  <si>
    <t>4261A1913</t>
  </si>
  <si>
    <t>Čerpadlo UP 20-14N</t>
  </si>
  <si>
    <t>Vedenia rúrové vonkajšie - plynovody</t>
  </si>
  <si>
    <t>803221010</t>
  </si>
  <si>
    <t>Vyhľadávací vodič na potrubí z PE D do 150</t>
  </si>
  <si>
    <t>803223000</t>
  </si>
  <si>
    <t>Uloženie PE fólie na obsyp</t>
  </si>
  <si>
    <t>2832F0508</t>
  </si>
  <si>
    <t>Fólia výstražná Biela, šír.300mm, bal. 300 m - 84 30 65</t>
  </si>
  <si>
    <t>03 - Elektroinštalácia</t>
  </si>
  <si>
    <t>D1 - PRÍSTAVBA ZÁKLADNEJ ŠKOLY</t>
  </si>
  <si>
    <t xml:space="preserve">    D2 - NN PRÍPOJKA</t>
  </si>
  <si>
    <t xml:space="preserve">    D3 - ELEKTROINŠTALÁCIA</t>
  </si>
  <si>
    <t xml:space="preserve">    D4 - VONKAJŠIE ROZVODY</t>
  </si>
  <si>
    <t xml:space="preserve">    D5 - ELEKTROINŠTALÁCIA 1.NP</t>
  </si>
  <si>
    <t xml:space="preserve">    D6 - ELEKTROINŠTALÁCIA KUCHYNE</t>
  </si>
  <si>
    <t xml:space="preserve">    D7 - ROZVÁDZAČ RH1</t>
  </si>
  <si>
    <t xml:space="preserve">    D8 - ROZVÁDZAČ RK1</t>
  </si>
  <si>
    <t xml:space="preserve">    D9 - RACK</t>
  </si>
  <si>
    <t xml:space="preserve">    D10 - BLESKOZVOD A UZEMNENIE</t>
  </si>
  <si>
    <t>D1</t>
  </si>
  <si>
    <t>PRÍSTAVBA ZÁKLADNEJ ŠKOLY</t>
  </si>
  <si>
    <t>D2</t>
  </si>
  <si>
    <t>NN PRÍPOJKA</t>
  </si>
  <si>
    <t>Pol167</t>
  </si>
  <si>
    <t>Kábel NAYY-J 4x95, pevne</t>
  </si>
  <si>
    <t>-1059428752</t>
  </si>
  <si>
    <t>Pol49</t>
  </si>
  <si>
    <t>Pol168</t>
  </si>
  <si>
    <t>CYKY-J 4x70</t>
  </si>
  <si>
    <t>-1676961005</t>
  </si>
  <si>
    <t>Pol50</t>
  </si>
  <si>
    <t>Pol169</t>
  </si>
  <si>
    <t>Výstražná fólia</t>
  </si>
  <si>
    <t>-1222201888</t>
  </si>
  <si>
    <t>Pol51</t>
  </si>
  <si>
    <t>Pol170</t>
  </si>
  <si>
    <t>Polopriame meranie ZSE, jeden odberateľ do 125A HASMA ER P.V 100/5A</t>
  </si>
  <si>
    <t>1715111427</t>
  </si>
  <si>
    <t>Pol52</t>
  </si>
  <si>
    <t>Pol171</t>
  </si>
  <si>
    <t>FXP50 Trubka FXP 50</t>
  </si>
  <si>
    <t>1231041760</t>
  </si>
  <si>
    <t>Pol53</t>
  </si>
  <si>
    <t>Pol172</t>
  </si>
  <si>
    <t>Výkopové práce, strojom</t>
  </si>
  <si>
    <t>-1585860410</t>
  </si>
  <si>
    <t>Pol173</t>
  </si>
  <si>
    <t>Zásyp káblovej ryhy</t>
  </si>
  <si>
    <t>388552302</t>
  </si>
  <si>
    <t>Pol174</t>
  </si>
  <si>
    <t>Hydraulická pretláčka s chráničkou DN110</t>
  </si>
  <si>
    <t>531673601</t>
  </si>
  <si>
    <t>Pol175</t>
  </si>
  <si>
    <t>Odborná prehliadka a skúška NN prípojky</t>
  </si>
  <si>
    <t>63256403</t>
  </si>
  <si>
    <t>D3</t>
  </si>
  <si>
    <t>ELEKTROINŠTALÁCIA</t>
  </si>
  <si>
    <t>D4</t>
  </si>
  <si>
    <t>VONKAJŠIE ROZVODY</t>
  </si>
  <si>
    <t>Pol176</t>
  </si>
  <si>
    <t>NAYY-J 4x16 , pevne</t>
  </si>
  <si>
    <t>1949589990</t>
  </si>
  <si>
    <t>Pol58</t>
  </si>
  <si>
    <t>-1494721046</t>
  </si>
  <si>
    <t>-1504286346</t>
  </si>
  <si>
    <t>1787164469</t>
  </si>
  <si>
    <t>D5</t>
  </si>
  <si>
    <t>ELEKTROINŠTALÁCIA 1.NP</t>
  </si>
  <si>
    <t>Pol177</t>
  </si>
  <si>
    <t>LED 230V/24W Kruhové svietidlo 1920lm, IP65</t>
  </si>
  <si>
    <t>-913116924</t>
  </si>
  <si>
    <t>Pol59</t>
  </si>
  <si>
    <t>Pol178</t>
  </si>
  <si>
    <t>LED 230V/24W Kruhové svietidlo so senzorom pohybu 1920lm, IP44</t>
  </si>
  <si>
    <t>-1568370814</t>
  </si>
  <si>
    <t>Pol60</t>
  </si>
  <si>
    <t>Pol179</t>
  </si>
  <si>
    <t>LED núdzové sv. 230V/2W Núdzové svietidlo 3hod, IP20</t>
  </si>
  <si>
    <t>-66005142</t>
  </si>
  <si>
    <t>Pol61</t>
  </si>
  <si>
    <t>Pol180</t>
  </si>
  <si>
    <t>RDTJ 18CCT, IP54 Svietidlo Sinclair LED 230V/18W, 1800lm</t>
  </si>
  <si>
    <t>-1412026262</t>
  </si>
  <si>
    <t>Pol62</t>
  </si>
  <si>
    <t>Pol181</t>
  </si>
  <si>
    <t>DLTJ 24CCT, IP20 Svietidlo Sinclair LED 230V/24W, 2760lm</t>
  </si>
  <si>
    <t>881433811</t>
  </si>
  <si>
    <t>Pol63</t>
  </si>
  <si>
    <t>Pol182</t>
  </si>
  <si>
    <t>PL 595936NWC, IP20 Svietidlo Sinclair LED štvorec s rámom, 230V/36W, 3600lm</t>
  </si>
  <si>
    <t>-1494279787</t>
  </si>
  <si>
    <t>Pol64</t>
  </si>
  <si>
    <t>Pol183</t>
  </si>
  <si>
    <t>PL595936NWC UGR&lt;19, IP20 Svietidlo Sinclair LED štvorec 230V/36W, 3600lm</t>
  </si>
  <si>
    <t>-1241752406</t>
  </si>
  <si>
    <t>Pol65</t>
  </si>
  <si>
    <t>Pol184</t>
  </si>
  <si>
    <t>PL1203040NWC UGR&lt;19, IP20 Svietidlo Sinclair LED obdlžnik s rámom, 230V/40W, 4000lm</t>
  </si>
  <si>
    <t>1598916373</t>
  </si>
  <si>
    <t>Pol66</t>
  </si>
  <si>
    <t>Pol185</t>
  </si>
  <si>
    <t>TPL20, IP66 Svietidlo Sinclair LED obdlžnik 230V/20W, 2800lm</t>
  </si>
  <si>
    <t>-371423561</t>
  </si>
  <si>
    <t>Pol67</t>
  </si>
  <si>
    <t>Pol186</t>
  </si>
  <si>
    <t>TPL45, IP66 Svietidlo Sinclair LED obdlžnik 230V/45W, 6300lm</t>
  </si>
  <si>
    <t>1233246467</t>
  </si>
  <si>
    <t>Pol68</t>
  </si>
  <si>
    <t>Pol187</t>
  </si>
  <si>
    <t>č.1 Spínač osvetlenia, biely</t>
  </si>
  <si>
    <t>-1515230212</t>
  </si>
  <si>
    <t>Pol69</t>
  </si>
  <si>
    <t>Pol188</t>
  </si>
  <si>
    <t>č.5 Spínač osvetlenia sériový, biely</t>
  </si>
  <si>
    <t>1626442222</t>
  </si>
  <si>
    <t>Pol70</t>
  </si>
  <si>
    <t>Pol189</t>
  </si>
  <si>
    <t>č.6 Prepínač osvetlenia striedavý, biely</t>
  </si>
  <si>
    <t>-754989651</t>
  </si>
  <si>
    <t>Pol71</t>
  </si>
  <si>
    <t>Pol190</t>
  </si>
  <si>
    <t>č.7 Prepínač osvetlenia krížový</t>
  </si>
  <si>
    <t>2016958098</t>
  </si>
  <si>
    <t>Pol72</t>
  </si>
  <si>
    <t>Pol191</t>
  </si>
  <si>
    <t>Zásuvka jednonásobná, biela</t>
  </si>
  <si>
    <t>1956255439</t>
  </si>
  <si>
    <t>Pol73</t>
  </si>
  <si>
    <t>Pol192</t>
  </si>
  <si>
    <t>PO Zásuvka jednonásobná s prepäťovou ochranou, biela</t>
  </si>
  <si>
    <t>-2030095409</t>
  </si>
  <si>
    <t>Pol74</t>
  </si>
  <si>
    <t>Pol193</t>
  </si>
  <si>
    <t>Rámik jednoduchý, biely</t>
  </si>
  <si>
    <t>923973902</t>
  </si>
  <si>
    <t>Pol75</t>
  </si>
  <si>
    <t>Pol194</t>
  </si>
  <si>
    <t>Rámik dvojnásobný, biely</t>
  </si>
  <si>
    <t>-357188512</t>
  </si>
  <si>
    <t>Pol76</t>
  </si>
  <si>
    <t>Pol195</t>
  </si>
  <si>
    <t>Rámik trojnásobný, biely</t>
  </si>
  <si>
    <t>-829308412</t>
  </si>
  <si>
    <t>Pol77</t>
  </si>
  <si>
    <t>Pol196</t>
  </si>
  <si>
    <t>Zásuvka 2xRJ45 FTP</t>
  </si>
  <si>
    <t>-1026013513</t>
  </si>
  <si>
    <t>Pol78</t>
  </si>
  <si>
    <t>Pol197</t>
  </si>
  <si>
    <t>PIR Senzor pohybu 360° IP44</t>
  </si>
  <si>
    <t>-1907289361</t>
  </si>
  <si>
    <t>Pol79</t>
  </si>
  <si>
    <t>Pol198</t>
  </si>
  <si>
    <t>IN 10/4 CT Ventilátor s dobehom</t>
  </si>
  <si>
    <t>1483827276</t>
  </si>
  <si>
    <t>Pol80</t>
  </si>
  <si>
    <t>Pol199</t>
  </si>
  <si>
    <t>KP 67/2 Krabica prístrojová (pod omietku)</t>
  </si>
  <si>
    <t>595063794</t>
  </si>
  <si>
    <t>Pol81</t>
  </si>
  <si>
    <t>Pol200</t>
  </si>
  <si>
    <t>Svorkovnica ekvipotenciálna s krytom</t>
  </si>
  <si>
    <t>1874686929</t>
  </si>
  <si>
    <t>Pol82</t>
  </si>
  <si>
    <t>Pol201</t>
  </si>
  <si>
    <t>CHKE-R-J 3x1,5 Kábel bezhalogénový, pevne</t>
  </si>
  <si>
    <t>-474757324</t>
  </si>
  <si>
    <t>Pol83</t>
  </si>
  <si>
    <t>Pol202</t>
  </si>
  <si>
    <t>CHKE-R-J 3x2,5 Kábel bezhalogénový, pevne</t>
  </si>
  <si>
    <t>-348878829</t>
  </si>
  <si>
    <t>Pol84</t>
  </si>
  <si>
    <t>Pol203</t>
  </si>
  <si>
    <t>CHKE-V-J 3x1,5 Kábel bezhalogénový odolný voči ohni, pevne</t>
  </si>
  <si>
    <t>1302408519</t>
  </si>
  <si>
    <t>Pol85</t>
  </si>
  <si>
    <t>Pol204</t>
  </si>
  <si>
    <t>CXKEpl-R-J 3x1,5 Kábel bezhalogénový plochý, pevne</t>
  </si>
  <si>
    <t>-594195849</t>
  </si>
  <si>
    <t>Pol86</t>
  </si>
  <si>
    <t>Pol205</t>
  </si>
  <si>
    <t>1-CXKE-R 5x6 Kábel bezhalogénový, pevne</t>
  </si>
  <si>
    <t>811819490</t>
  </si>
  <si>
    <t>Pol87</t>
  </si>
  <si>
    <t>Pol206</t>
  </si>
  <si>
    <t>1-CXKE-R 5x10 Kábel bezhalogénový, pevne</t>
  </si>
  <si>
    <t>1741927525</t>
  </si>
  <si>
    <t>Pol88</t>
  </si>
  <si>
    <t>Pol207</t>
  </si>
  <si>
    <t>1-CXKE-R 4x50 Kábel bezhalogénový, pevne</t>
  </si>
  <si>
    <t>1507323081</t>
  </si>
  <si>
    <t>Pol89</t>
  </si>
  <si>
    <t>Pol208</t>
  </si>
  <si>
    <t>CYKY-J 5x1.5 , pevne</t>
  </si>
  <si>
    <t>-1174025138</t>
  </si>
  <si>
    <t>Pol90</t>
  </si>
  <si>
    <t>Pol209</t>
  </si>
  <si>
    <t>F/UTP 5e Kábel Kat. 5e, 100MHz</t>
  </si>
  <si>
    <t>-50261183</t>
  </si>
  <si>
    <t>Pol91</t>
  </si>
  <si>
    <t>Pol210</t>
  </si>
  <si>
    <t>2x1,5mm Audio kábel</t>
  </si>
  <si>
    <t>1696510273</t>
  </si>
  <si>
    <t>Pol92</t>
  </si>
  <si>
    <t>Pol211</t>
  </si>
  <si>
    <t>H07V-K 16 z/ž Vodič, pevne</t>
  </si>
  <si>
    <t>1870561001</t>
  </si>
  <si>
    <t>Pol93</t>
  </si>
  <si>
    <t>Pol212</t>
  </si>
  <si>
    <t>H07-V-K 35 z/ž Vodič, pevne</t>
  </si>
  <si>
    <t>952144378</t>
  </si>
  <si>
    <t>Pol94</t>
  </si>
  <si>
    <t>Pol213</t>
  </si>
  <si>
    <t>H07V-U 4 z/ž Vodič, pevne</t>
  </si>
  <si>
    <t>-149756995</t>
  </si>
  <si>
    <t>Pol95</t>
  </si>
  <si>
    <t>Pol214</t>
  </si>
  <si>
    <t>H07V-U 6 z/ž Vodič, pevne</t>
  </si>
  <si>
    <t>-3418570</t>
  </si>
  <si>
    <t>Pol96</t>
  </si>
  <si>
    <t>Pol215</t>
  </si>
  <si>
    <t>HFX16 Trubka bezhalogénová HFX 16</t>
  </si>
  <si>
    <t>-2002355735</t>
  </si>
  <si>
    <t>Pol97</t>
  </si>
  <si>
    <t>Pol216</t>
  </si>
  <si>
    <t>HFX25 Trubka bezhalogénová HFX 25</t>
  </si>
  <si>
    <t>-234387866</t>
  </si>
  <si>
    <t>Pol98</t>
  </si>
  <si>
    <t>Pol217</t>
  </si>
  <si>
    <t>HFX50 Trubka bezhalogénová HFX 50</t>
  </si>
  <si>
    <t>-1513374875</t>
  </si>
  <si>
    <t>Pol99</t>
  </si>
  <si>
    <t>Pol218</t>
  </si>
  <si>
    <t>SCAME, s krytím IP44 Zásuvková skriňa s istením, 1x 400V/32A + 1x 400V/16A + 2x 230V</t>
  </si>
  <si>
    <t>-1563757055</t>
  </si>
  <si>
    <t>Pol100</t>
  </si>
  <si>
    <t>Pol219</t>
  </si>
  <si>
    <t>BELL8 Školský zvonček 8V/0,55A</t>
  </si>
  <si>
    <t>-906046386</t>
  </si>
  <si>
    <t>Pol101</t>
  </si>
  <si>
    <t>Pol220</t>
  </si>
  <si>
    <t>BSA PS530W Reproduktor 100V</t>
  </si>
  <si>
    <t>-2078844149</t>
  </si>
  <si>
    <t>Pol102</t>
  </si>
  <si>
    <t>Pol221</t>
  </si>
  <si>
    <t>M131800000 Tlačidlo požiarne so sklom, IP55, na omietku</t>
  </si>
  <si>
    <t>-1176975594</t>
  </si>
  <si>
    <t>Pol103</t>
  </si>
  <si>
    <t>Pol222</t>
  </si>
  <si>
    <t>70x50 Vysekanie drážky, šírka 70mm/hĺbka 50mm</t>
  </si>
  <si>
    <t>1071835979</t>
  </si>
  <si>
    <t>Pol104</t>
  </si>
  <si>
    <t>Pol223</t>
  </si>
  <si>
    <t>30x30 Vysekanie drážky, šírka 30mm/hĺbka 30mm</t>
  </si>
  <si>
    <t>1165820729</t>
  </si>
  <si>
    <t>Pol105</t>
  </si>
  <si>
    <t>Pol224</t>
  </si>
  <si>
    <t>Odskúšanie elektroinštalácie</t>
  </si>
  <si>
    <t>-1156373278</t>
  </si>
  <si>
    <t>Pol225</t>
  </si>
  <si>
    <t>Zakreslenie skutočného vyhotovenia</t>
  </si>
  <si>
    <t>149471480</t>
  </si>
  <si>
    <t>Pol226</t>
  </si>
  <si>
    <t>Odborná prehliadka a skúška elektroinštalácie</t>
  </si>
  <si>
    <t>698155902</t>
  </si>
  <si>
    <t>Pol227</t>
  </si>
  <si>
    <t>Demontáž jestvujúcej elektroinštalácie</t>
  </si>
  <si>
    <t>-1041173028</t>
  </si>
  <si>
    <t>D6</t>
  </si>
  <si>
    <t>ELEKTROINŠTALÁCIA KUCHYNE</t>
  </si>
  <si>
    <t>Pol228</t>
  </si>
  <si>
    <t>SiHF-J 3x2,5   , pevne</t>
  </si>
  <si>
    <t>1677309252</t>
  </si>
  <si>
    <t>Pol110</t>
  </si>
  <si>
    <t>Pol229</t>
  </si>
  <si>
    <t>SiHF-J 5x2,5   , pevne</t>
  </si>
  <si>
    <t>2088949976</t>
  </si>
  <si>
    <t>Pol111</t>
  </si>
  <si>
    <t>Pol230</t>
  </si>
  <si>
    <t>SiHF-J 5x6   , pevne</t>
  </si>
  <si>
    <t>1353527094</t>
  </si>
  <si>
    <t>Pol112</t>
  </si>
  <si>
    <t>Pol231</t>
  </si>
  <si>
    <t>SiHF-J 5x16   , pevne</t>
  </si>
  <si>
    <t>-570002322</t>
  </si>
  <si>
    <t>Pol113</t>
  </si>
  <si>
    <t>562177532</t>
  </si>
  <si>
    <t>1601275389</t>
  </si>
  <si>
    <t>-1062159590</t>
  </si>
  <si>
    <t>Pol232</t>
  </si>
  <si>
    <t>č.1 Spínač osvetlenia, biely, IP44</t>
  </si>
  <si>
    <t>1346624895</t>
  </si>
  <si>
    <t>Pol114</t>
  </si>
  <si>
    <t>Pol233</t>
  </si>
  <si>
    <t>č.5 Spínač osvetlenia sériový, biely, IP44</t>
  </si>
  <si>
    <t>-768530313</t>
  </si>
  <si>
    <t>Pol115</t>
  </si>
  <si>
    <t>Pol234</t>
  </si>
  <si>
    <t>č.6 Prepínač osvetlenia striedavý, biely, IP44</t>
  </si>
  <si>
    <t>-148305293</t>
  </si>
  <si>
    <t>Pol116</t>
  </si>
  <si>
    <t>Pol235</t>
  </si>
  <si>
    <t>Zásuvka jednonásobná, biela, IP44</t>
  </si>
  <si>
    <t>513401190</t>
  </si>
  <si>
    <t>Pol117</t>
  </si>
  <si>
    <t>1501845672</t>
  </si>
  <si>
    <t>706909006</t>
  </si>
  <si>
    <t>-850077801</t>
  </si>
  <si>
    <t>Pol236</t>
  </si>
  <si>
    <t>16A/3P/IP65 Spínač vačkový v krabici</t>
  </si>
  <si>
    <t>350382639</t>
  </si>
  <si>
    <t>Pol118</t>
  </si>
  <si>
    <t>Pol237</t>
  </si>
  <si>
    <t>32A/3P/IP65 Spínač vačkový v krabici</t>
  </si>
  <si>
    <t>542209781</t>
  </si>
  <si>
    <t>Pol119</t>
  </si>
  <si>
    <t>Pol238</t>
  </si>
  <si>
    <t>63A/3P/IP65 Spínač vačkový v krabici</t>
  </si>
  <si>
    <t>-198554158</t>
  </si>
  <si>
    <t>Pol120</t>
  </si>
  <si>
    <t>Pol239</t>
  </si>
  <si>
    <t>416RS6 Zás. 400V/16A 3P+N+PE; IP 44</t>
  </si>
  <si>
    <t>674315444</t>
  </si>
  <si>
    <t>Pol121</t>
  </si>
  <si>
    <t>1588049643</t>
  </si>
  <si>
    <t>1433187914</t>
  </si>
  <si>
    <t>1645806184</t>
  </si>
  <si>
    <t>58025868</t>
  </si>
  <si>
    <t>-1386067563</t>
  </si>
  <si>
    <t>966386710</t>
  </si>
  <si>
    <t>-1050930783</t>
  </si>
  <si>
    <t>-2053103911</t>
  </si>
  <si>
    <t>Pol240</t>
  </si>
  <si>
    <t>1-CXKE-R 5x2,5 Kábel bezhalogénový, pevne</t>
  </si>
  <si>
    <t>141537186</t>
  </si>
  <si>
    <t>Pol122</t>
  </si>
  <si>
    <t>1932482653</t>
  </si>
  <si>
    <t>Pol241</t>
  </si>
  <si>
    <t>1-CXKE-R 5x16 Kábel bezhalogénový, pevne</t>
  </si>
  <si>
    <t>-219883902</t>
  </si>
  <si>
    <t>Pol123</t>
  </si>
  <si>
    <t>1586741713</t>
  </si>
  <si>
    <t>-795029799</t>
  </si>
  <si>
    <t>311173786</t>
  </si>
  <si>
    <t>1632359512</t>
  </si>
  <si>
    <t>-824534151</t>
  </si>
  <si>
    <t>1149437913</t>
  </si>
  <si>
    <t>-2030747721</t>
  </si>
  <si>
    <t>1307806177</t>
  </si>
  <si>
    <t>D7</t>
  </si>
  <si>
    <t>ROZVÁDZAČ RH1</t>
  </si>
  <si>
    <t>Pol124</t>
  </si>
  <si>
    <t>BC160NT305-160-V Odpínač</t>
  </si>
  <si>
    <t>Ks</t>
  </si>
  <si>
    <t>Pol125</t>
  </si>
  <si>
    <t>SV-BC-X230 Napěťová spoušť</t>
  </si>
  <si>
    <t>Pol126</t>
  </si>
  <si>
    <t>CS-BC-B021 Připojovací sada</t>
  </si>
  <si>
    <t>Pol127</t>
  </si>
  <si>
    <t>SVBC-12,5-4-MZ Kombinovaný svodič bleskových proudů a přepětí</t>
  </si>
  <si>
    <t>Pol128</t>
  </si>
  <si>
    <t>LTN-6B-1 Jistič</t>
  </si>
  <si>
    <t>Pol129</t>
  </si>
  <si>
    <t>LTN-10B-1 Jistič</t>
  </si>
  <si>
    <t>Pol130</t>
  </si>
  <si>
    <t>LTN-16B-1 Jistič</t>
  </si>
  <si>
    <t>Pol131</t>
  </si>
  <si>
    <t>LTN-25B-3 Jistič</t>
  </si>
  <si>
    <t>Pol132</t>
  </si>
  <si>
    <t>LTN-32B-3 Jistič</t>
  </si>
  <si>
    <t>Pol133</t>
  </si>
  <si>
    <t>LVN-125B-3 Jistič</t>
  </si>
  <si>
    <t>Pol134</t>
  </si>
  <si>
    <t>LFN-40-4-030AC Proudový chránič</t>
  </si>
  <si>
    <t>Pol135</t>
  </si>
  <si>
    <t>Rozvodnica 600x1200x300mm, IP40</t>
  </si>
  <si>
    <t>Pol136</t>
  </si>
  <si>
    <t>Podružný materiál (prepojovacie vodiče, hrebene, svorky, skrutky...)</t>
  </si>
  <si>
    <t>Pol255</t>
  </si>
  <si>
    <t>Výroba rozvádzača vrátane odskúšania a Kusovej skúšky</t>
  </si>
  <si>
    <t>1049444969</t>
  </si>
  <si>
    <t>D8</t>
  </si>
  <si>
    <t>ROZVÁDZAČ RK1</t>
  </si>
  <si>
    <t>Pol138</t>
  </si>
  <si>
    <t>SVC-350-3N-MZS Svodič přepětí</t>
  </si>
  <si>
    <t>Pol139</t>
  </si>
  <si>
    <t>LTN-10C-1 Jistič</t>
  </si>
  <si>
    <t>Pol140</t>
  </si>
  <si>
    <t>LTN-16C-1 Jistič</t>
  </si>
  <si>
    <t>Pol141</t>
  </si>
  <si>
    <t>LTN-16B-3 Jistič</t>
  </si>
  <si>
    <t>Pol142</t>
  </si>
  <si>
    <t>LTN-16C-3 Jistič</t>
  </si>
  <si>
    <t>Pol143</t>
  </si>
  <si>
    <t>LTN-32C-3 Jistič</t>
  </si>
  <si>
    <t>Pol144</t>
  </si>
  <si>
    <t>LTN-63C-3 Jistič</t>
  </si>
  <si>
    <t>Pol145</t>
  </si>
  <si>
    <t>MSO-125-3 Vypínač</t>
  </si>
  <si>
    <t>-1567281237</t>
  </si>
  <si>
    <t>D9</t>
  </si>
  <si>
    <t>RACK</t>
  </si>
  <si>
    <t>Pol264</t>
  </si>
  <si>
    <t>Rozvádzač 19" RACK 42U 19" RACK 42U 600x1200x1972</t>
  </si>
  <si>
    <t>127718408</t>
  </si>
  <si>
    <t>Pol146</t>
  </si>
  <si>
    <t>Pol147</t>
  </si>
  <si>
    <t>SVC-N350-1-M Výměnný modul</t>
  </si>
  <si>
    <t>Pol148</t>
  </si>
  <si>
    <t>MSO-20-1 Vypínač</t>
  </si>
  <si>
    <t>D10</t>
  </si>
  <si>
    <t>BLESKOZVOD A UZEMNENIE</t>
  </si>
  <si>
    <t>Pol267</t>
  </si>
  <si>
    <t>FeZn D10 Drôt 10mm, pevne</t>
  </si>
  <si>
    <t>-118779735</t>
  </si>
  <si>
    <t>Pol149</t>
  </si>
  <si>
    <t>Pol268</t>
  </si>
  <si>
    <t>AlMgSi D8 Drôt 8mm, pevne</t>
  </si>
  <si>
    <t>565581893</t>
  </si>
  <si>
    <t>Pol150</t>
  </si>
  <si>
    <t>Pol269</t>
  </si>
  <si>
    <t>ZP 30x4 Zemniaci pás 30x4, pevne</t>
  </si>
  <si>
    <t>-200298785</t>
  </si>
  <si>
    <t>Pol151</t>
  </si>
  <si>
    <t>Pol270</t>
  </si>
  <si>
    <t>SK Svorka krížová</t>
  </si>
  <si>
    <t>-775528811</t>
  </si>
  <si>
    <t>Pol152</t>
  </si>
  <si>
    <t>Pol271</t>
  </si>
  <si>
    <t>SR 2b svorka páska-páska</t>
  </si>
  <si>
    <t>-1729737997</t>
  </si>
  <si>
    <t>Pol153</t>
  </si>
  <si>
    <t>Pol272</t>
  </si>
  <si>
    <t>SR 3b Svorka pás/drôt</t>
  </si>
  <si>
    <t>422390079</t>
  </si>
  <si>
    <t>Pol154</t>
  </si>
  <si>
    <t>Pol273</t>
  </si>
  <si>
    <t>SS Svorka spojovacia</t>
  </si>
  <si>
    <t>767835872</t>
  </si>
  <si>
    <t>Pol155</t>
  </si>
  <si>
    <t>Pol274</t>
  </si>
  <si>
    <t>SZb Svorka skúšobná</t>
  </si>
  <si>
    <t>-224907389</t>
  </si>
  <si>
    <t>Pol156</t>
  </si>
  <si>
    <t>Pol275</t>
  </si>
  <si>
    <t>SOa Svorka odkvaporé rúry</t>
  </si>
  <si>
    <t>-1035618780</t>
  </si>
  <si>
    <t>Pol157</t>
  </si>
  <si>
    <t>Pol276</t>
  </si>
  <si>
    <t>JK 1,5 S kovaným hrotom, 1,5m</t>
  </si>
  <si>
    <t>1700168536</t>
  </si>
  <si>
    <t>Pol158</t>
  </si>
  <si>
    <t>Pol277</t>
  </si>
  <si>
    <t>DJD Držiak zachytávača</t>
  </si>
  <si>
    <t>370511293</t>
  </si>
  <si>
    <t>Pol159</t>
  </si>
  <si>
    <t>Pol278</t>
  </si>
  <si>
    <t>SJ 1 Svorka, pripojenie zachytávača</t>
  </si>
  <si>
    <t>-879967859</t>
  </si>
  <si>
    <t>Pol160</t>
  </si>
  <si>
    <t>Pol279</t>
  </si>
  <si>
    <t>PV21d Podpera - plochá strecha</t>
  </si>
  <si>
    <t>-1051635172</t>
  </si>
  <si>
    <t>Pol161</t>
  </si>
  <si>
    <t>Pol280</t>
  </si>
  <si>
    <t>FXP32 Trubka FXP 32</t>
  </si>
  <si>
    <t>-2107634964</t>
  </si>
  <si>
    <t>Pol162</t>
  </si>
  <si>
    <t>Pol163</t>
  </si>
  <si>
    <t>ŠTÍTOK Štítok označovací</t>
  </si>
  <si>
    <t>Pol282</t>
  </si>
  <si>
    <t>KO 125 Krabica s viečkom</t>
  </si>
  <si>
    <t>-270479815</t>
  </si>
  <si>
    <t>Pol164</t>
  </si>
  <si>
    <t>Pol283</t>
  </si>
  <si>
    <t>EPS 3 Svorkovnica ekvipotenciálna do KO125</t>
  </si>
  <si>
    <t>-2006723250</t>
  </si>
  <si>
    <t>Pol165</t>
  </si>
  <si>
    <t>-829340752</t>
  </si>
  <si>
    <t>Pol284</t>
  </si>
  <si>
    <t>Odborná prehliadka a skúška bleskozvodu</t>
  </si>
  <si>
    <t>-1608507211</t>
  </si>
  <si>
    <t>001</t>
  </si>
  <si>
    <t>Podružný materiál</t>
  </si>
  <si>
    <t>-2137502212</t>
  </si>
  <si>
    <t>04 - Rekuperácia učební</t>
  </si>
  <si>
    <t>0001</t>
  </si>
  <si>
    <t>DUPLEX 850 Inter -prevedenie 10 pozink)-2.gen</t>
  </si>
  <si>
    <t>1662900702</t>
  </si>
  <si>
    <t>0002</t>
  </si>
  <si>
    <t>Integrovaný dohrievač vzduchu EDO.INT 0,6 RD5,  0,6kW -2.gen</t>
  </si>
  <si>
    <t>-968836832</t>
  </si>
  <si>
    <t>0003</t>
  </si>
  <si>
    <t>Prechod výstupu I2 vrátane samotahové klapky-1+2.gen-súčasť jednotky 850 Inter</t>
  </si>
  <si>
    <t>-1646316295</t>
  </si>
  <si>
    <t>0004</t>
  </si>
  <si>
    <t>Opláštenie jednotky - biely lakovaný plech -2gen</t>
  </si>
  <si>
    <t>-502713239</t>
  </si>
  <si>
    <t>0005</t>
  </si>
  <si>
    <t>Set potrubného prepojenia 500 mm + montážne príslušenstvo-2.gen</t>
  </si>
  <si>
    <t>-1099139448</t>
  </si>
  <si>
    <t>0006</t>
  </si>
  <si>
    <t>Set- zákryt potrubného prepojenia 500 mm-2.gen</t>
  </si>
  <si>
    <t>-1589260963</t>
  </si>
  <si>
    <t>0007</t>
  </si>
  <si>
    <t>Opláštenie potrubného prepojenia 500 mm biely lakovaný plech</t>
  </si>
  <si>
    <t>-851254040</t>
  </si>
  <si>
    <t>0008</t>
  </si>
  <si>
    <t>Set integrovaná fasádna výustka prívod + odvod- vertikálny -2.gen bez povrchovej úpravy</t>
  </si>
  <si>
    <t>252615367</t>
  </si>
  <si>
    <t>06 - Plynoinštalácia</t>
  </si>
  <si>
    <t xml:space="preserve">    723 - Zdravotechnika - vnútorný plynovod</t>
  </si>
  <si>
    <t xml:space="preserve">    272 - Vedenia rúrové vonkajšie-plynovody</t>
  </si>
  <si>
    <t>723</t>
  </si>
  <si>
    <t>Zdravotechnika - vnútorný plynovod</t>
  </si>
  <si>
    <t>723110205</t>
  </si>
  <si>
    <t>Potrubie plyn. z ocel. rúrok závit. čiernych 11353 DN 32</t>
  </si>
  <si>
    <t>723110207</t>
  </si>
  <si>
    <t>Potrubie plyn. z ocel. rúrok závit. čiernych 11353 DN 50</t>
  </si>
  <si>
    <t>723150368</t>
  </si>
  <si>
    <t>Chránička plyn. potrubia D 76/3.2</t>
  </si>
  <si>
    <t>723190253</t>
  </si>
  <si>
    <t>Prípojka plyn. vyved. a upevnenie výpustiek na potrubí DN 25</t>
  </si>
  <si>
    <t>723231114</t>
  </si>
  <si>
    <t>Armat. plyn. s 2 závitmi, kohút priamy K 800 G 1</t>
  </si>
  <si>
    <t>423917620</t>
  </si>
  <si>
    <t>Záves potrubný do DN50</t>
  </si>
  <si>
    <t>723239103</t>
  </si>
  <si>
    <t>Montáž plynovodných armatúr s 2 závitmi, ostatné typy G 1</t>
  </si>
  <si>
    <t>723290826</t>
  </si>
  <si>
    <t>Revízia plynoinštalácie</t>
  </si>
  <si>
    <t>723999904</t>
  </si>
  <si>
    <t>Vnútorný plynovod HZS T4</t>
  </si>
  <si>
    <t>998723101</t>
  </si>
  <si>
    <t>Presun hmôt pre vnút. plynovod v objektoch výšky do 6 m</t>
  </si>
  <si>
    <t>783424340</t>
  </si>
  <si>
    <t>Nátery synt. potrubia do DN 50mm dvojnás. 1x email +zákl.</t>
  </si>
  <si>
    <t>Vedenia rúrové vonkajšie-plynovody</t>
  </si>
  <si>
    <t>803430040</t>
  </si>
  <si>
    <t>Skúška tesnosti potrubia DN do 40</t>
  </si>
  <si>
    <t>803430080</t>
  </si>
  <si>
    <t>Skúška tesnosti potrubia DN nad 40 do 80</t>
  </si>
  <si>
    <t>803440050</t>
  </si>
  <si>
    <t>Hlavná tlaková skúška vzduchom 0,6 MPa 50</t>
  </si>
  <si>
    <t>07 - Vykurovanie</t>
  </si>
  <si>
    <t>722 -  Vnútorný vodovod</t>
  </si>
  <si>
    <t>723 - Strojovne</t>
  </si>
  <si>
    <t>733 - Rozvod potrubia</t>
  </si>
  <si>
    <t>734 - Armatúry</t>
  </si>
  <si>
    <t>735 - Vykurovacie telesá</t>
  </si>
  <si>
    <t xml:space="preserve"> Vnútorný vodovod</t>
  </si>
  <si>
    <t>722182116</t>
  </si>
  <si>
    <t>Ochrana potrubia izoláciou Mirelon DN 50</t>
  </si>
  <si>
    <t>732111318</t>
  </si>
  <si>
    <t>Rozdelovače a zberače, rúrkové hrdlá bez prírub DN 50</t>
  </si>
  <si>
    <t>732429112</t>
  </si>
  <si>
    <t>Montáž čerpadiel obehových špirál. DN 40</t>
  </si>
  <si>
    <t>4261A1305</t>
  </si>
  <si>
    <t>Čerpadlo MAGNA3 32-60</t>
  </si>
  <si>
    <t>733</t>
  </si>
  <si>
    <t>Rozvod potrubia</t>
  </si>
  <si>
    <t>733165416</t>
  </si>
  <si>
    <t>Potrubie z rúrok REHAU RAUTITAN flex DN 16,0x2,2 mm v kotúčoch</t>
  </si>
  <si>
    <t>733165420</t>
  </si>
  <si>
    <t>Potrubie z rúrok REHAU RAUTITAN flex DN 20,0x2,8 mm v kotúčoch</t>
  </si>
  <si>
    <t>733165425</t>
  </si>
  <si>
    <t>Potrubie z rúrok REHAU RAUTITAN flex DN 25,0x3,5 mm v kotúčoch</t>
  </si>
  <si>
    <t>733165432</t>
  </si>
  <si>
    <t>Potrubie z rúrok REHAU RAUTITAN flex DN 32,0x4,4 mm v kotúčoch</t>
  </si>
  <si>
    <t>733165540</t>
  </si>
  <si>
    <t>Potrubie z rúrok REHAU RAUTITAN flex DN 40,0x5,5 mm v tyčiach</t>
  </si>
  <si>
    <t>733165550</t>
  </si>
  <si>
    <t>Potrubie z rúrok REHAU RAUTITAN flex DN 50,0x6,9 mm v tyčiach</t>
  </si>
  <si>
    <t>733165563</t>
  </si>
  <si>
    <t>Potrubie z rúrok REHAU RAUTITAN flex DN 63,0x8,6 mm v tyčiach</t>
  </si>
  <si>
    <t>286226600</t>
  </si>
  <si>
    <t>REHAU objímka násuvná 16 PX</t>
  </si>
  <si>
    <t>286226610</t>
  </si>
  <si>
    <t>REHAU objímka násuvná 20 PX</t>
  </si>
  <si>
    <t>286226620</t>
  </si>
  <si>
    <t>REHAU objímka násuvná 25 PX</t>
  </si>
  <si>
    <t>286226630</t>
  </si>
  <si>
    <t>REHAU objímka násuvná 32 PX</t>
  </si>
  <si>
    <t>286226640</t>
  </si>
  <si>
    <t>REHAU objímka násuvná 40 PX</t>
  </si>
  <si>
    <t>286226650</t>
  </si>
  <si>
    <t>REHAU objímka násuvná 50 PX</t>
  </si>
  <si>
    <t>286226660</t>
  </si>
  <si>
    <t>REHAU objímka násuvná 63 PX</t>
  </si>
  <si>
    <t>286226900</t>
  </si>
  <si>
    <t>REHAU T-kus 16 PX</t>
  </si>
  <si>
    <t>286226940</t>
  </si>
  <si>
    <t>REHAU T-kus 40 PX</t>
  </si>
  <si>
    <t>2863K2710</t>
  </si>
  <si>
    <t>T-kusy PX</t>
  </si>
  <si>
    <t>2863K4802</t>
  </si>
  <si>
    <t>Garnitúra kolenová pripojovacia d16/250 mm</t>
  </si>
  <si>
    <t>2863K4805</t>
  </si>
  <si>
    <t>Garnitúra kolenová pripojovacia d20/250 mm</t>
  </si>
  <si>
    <t>3090B0128</t>
  </si>
  <si>
    <t>Záves potrubný kompletný</t>
  </si>
  <si>
    <t>balenie</t>
  </si>
  <si>
    <t>733391101</t>
  </si>
  <si>
    <t>Tlaková skúška potrubia plastového do d 32</t>
  </si>
  <si>
    <t>733391102</t>
  </si>
  <si>
    <t>Tlaková skúška potrubia plastového do d 50</t>
  </si>
  <si>
    <t>733391103</t>
  </si>
  <si>
    <t>Tlaková skúška potrubia plastového do d 75</t>
  </si>
  <si>
    <t>733999904</t>
  </si>
  <si>
    <t>Rozvod potrubia, HZS T4</t>
  </si>
  <si>
    <t>998733101</t>
  </si>
  <si>
    <t>Presun hmôt pre potrubie UK v objektoch výšky do 6 m</t>
  </si>
  <si>
    <t>734</t>
  </si>
  <si>
    <t>Armatúry</t>
  </si>
  <si>
    <t>734209103</t>
  </si>
  <si>
    <t>Montáž armatúr s jedným závitom G 1/2</t>
  </si>
  <si>
    <t>734209113</t>
  </si>
  <si>
    <t>Montáž armatúr s dvoma závitmi G 1/2</t>
  </si>
  <si>
    <t>734209118</t>
  </si>
  <si>
    <t>Montáž armatúr s dvoma závitmi G 2</t>
  </si>
  <si>
    <t>734209124</t>
  </si>
  <si>
    <t>Montáž armatúr s troma závitmi G 3/4</t>
  </si>
  <si>
    <t>5512D0452</t>
  </si>
  <si>
    <t>Hlavica termostatická "H" HERZ-DESIGN - 1923098</t>
  </si>
  <si>
    <t>5512D3352</t>
  </si>
  <si>
    <t>Pripojovacia sada pre Koraline</t>
  </si>
  <si>
    <t>5512D3403</t>
  </si>
  <si>
    <t>Diel pripájací HERZ-3000, rohový G 3/4 - 1346611</t>
  </si>
  <si>
    <t>734209127</t>
  </si>
  <si>
    <t>Montáž armatúr s troma závitmi G 6/4</t>
  </si>
  <si>
    <t>484880400</t>
  </si>
  <si>
    <t>Zmiešavač V 3cestný s pohonom  DN40</t>
  </si>
  <si>
    <t>734231218</t>
  </si>
  <si>
    <t>Ventily uzavieracie závitové Ve 3001 G 2</t>
  </si>
  <si>
    <t>734241218</t>
  </si>
  <si>
    <t>Ventily spätné závitové priame Ve 3030 G 2</t>
  </si>
  <si>
    <t>734291113</t>
  </si>
  <si>
    <t>Kohúty plniace a vypúšťacie G 1/2</t>
  </si>
  <si>
    <t>734411111</t>
  </si>
  <si>
    <t>Teplomery s ochranným púzdrom priame typ 160 prev. A</t>
  </si>
  <si>
    <t>734419111</t>
  </si>
  <si>
    <t>Montáž teplomerov techn. s ochranným púzdrom alebo pevným stonk.</t>
  </si>
  <si>
    <t>734421130</t>
  </si>
  <si>
    <t>Tlakomery deformačné so spodným prípojom 03313 pr. 160</t>
  </si>
  <si>
    <t>734429130</t>
  </si>
  <si>
    <t>Montáž tlakomerov deformač. so spodným prípojom do 160mm</t>
  </si>
  <si>
    <t>734999904</t>
  </si>
  <si>
    <t>Armatúry, HZS T4</t>
  </si>
  <si>
    <t>998734101</t>
  </si>
  <si>
    <t>Presun hmôt pre armatúry UK v objektoch výšky do 6 m</t>
  </si>
  <si>
    <t>735</t>
  </si>
  <si>
    <t>Vykurovacie telesá</t>
  </si>
  <si>
    <t>735000911</t>
  </si>
  <si>
    <t>Príplatok za Ventil-Kompakt</t>
  </si>
  <si>
    <t>735000912</t>
  </si>
  <si>
    <t>Vyregulovanie ventilov a kohútov s termost. ovlád. pri oprav</t>
  </si>
  <si>
    <t>735153300</t>
  </si>
  <si>
    <t>Prípl. za odvzdušňovací ventil telies VSŽ</t>
  </si>
  <si>
    <t>422123060</t>
  </si>
  <si>
    <t>Ventil odvzdušňovací 4320 k radiátorom DN 10</t>
  </si>
  <si>
    <t>553468530</t>
  </si>
  <si>
    <t>Držiak KORAD</t>
  </si>
  <si>
    <t>735158110</t>
  </si>
  <si>
    <t>Vykur. telesá panel. 1 radové, tlak. skúšky telies vodou</t>
  </si>
  <si>
    <t>735158120</t>
  </si>
  <si>
    <t>Vykur. telesá panel. 2 radové, tlak. skúšky telies vodou</t>
  </si>
  <si>
    <t>735159619</t>
  </si>
  <si>
    <t>Montáž vyhr. telies oc.doskové jednoduché bez odvzd. KORAD-11K Hdo600/Ldo2000mm</t>
  </si>
  <si>
    <t>735159634</t>
  </si>
  <si>
    <t>Montáž vyhr. telies oc.doskové dvojité bez odvzd. KORAD-20K Hdo600/Ldo3000mm</t>
  </si>
  <si>
    <t>735159640</t>
  </si>
  <si>
    <t>Montáž vyhr. telies oc.doskové dvojité bez odvzd. KORAD-21K Hdo600/Ldo3000mm</t>
  </si>
  <si>
    <t>735159646</t>
  </si>
  <si>
    <t>Montáž vyhr. telies oc.doskové dvojité bez odvzd. KORAD-22K Hdo600/Ldo3000mm</t>
  </si>
  <si>
    <t>735159648</t>
  </si>
  <si>
    <t>Montáž vyhr. telies oc.doskové dvojité bez odvzd. KORAD-22K Hdo900/Ldo3000mm</t>
  </si>
  <si>
    <t>484520508</t>
  </si>
  <si>
    <t>Teleso vyh.doskové jed. typ 11K s jed.konverk.a krytmi H600 L400 Korad P90</t>
  </si>
  <si>
    <t>484520511</t>
  </si>
  <si>
    <t>Teleso vyh.doskové jed. typ 11K s jed.konverk.a krytmi H600 L600 Korad P90</t>
  </si>
  <si>
    <t>484520791</t>
  </si>
  <si>
    <t>Teleso vyh.doskové dvojité. typ 20K s krytmi H600 L800 Korad P90</t>
  </si>
  <si>
    <t>484520811</t>
  </si>
  <si>
    <t>Teleso vyh.doskové dvojité. typ 20K s krytmi H600 L1000 Korad P90</t>
  </si>
  <si>
    <t>484520871</t>
  </si>
  <si>
    <t>Teleso vyh.doskové dvojité. typ 20K s krytmi H600 L1600 Korad P90</t>
  </si>
  <si>
    <t>484521019</t>
  </si>
  <si>
    <t>Teleso vyh.doskové dvojité s 1xkonverkt. typ 21K s krytmi H600 L500 Korad P90</t>
  </si>
  <si>
    <t>484521021</t>
  </si>
  <si>
    <t>Teleso vyh.doskové dvojité s 1xkonverkt. typ 21K s krytmi H600 L600 Korad P90</t>
  </si>
  <si>
    <t>484521031</t>
  </si>
  <si>
    <t>Teleso vyh.doskové dvojité s 1xkonverkt. typ 21K s krytmi H600 L700 Korad P90</t>
  </si>
  <si>
    <t>484521041</t>
  </si>
  <si>
    <t>Teleso vyh.doskové dvojité s 1xkonverkt. typ 21K s krytmi H600 L800 Korad P90</t>
  </si>
  <si>
    <t>484521051</t>
  </si>
  <si>
    <t>Teleso vyh.doskové dvojité s 1xkonverkt. typ 21K s krytmi H600 L900 Korad P90</t>
  </si>
  <si>
    <t>484521291</t>
  </si>
  <si>
    <t>Teleso vyh.doskové dvojité s 2xkonverkt. typ 22K s krytmi H600 L800 Korad P90</t>
  </si>
  <si>
    <t>484521311</t>
  </si>
  <si>
    <t>Teleso vyh.doskové dvojité s 2xkonverkt. typ 22K s krytmi H600 L1000 Korad P90</t>
  </si>
  <si>
    <t>484521331</t>
  </si>
  <si>
    <t>Teleso vyh.doskové dvojité s 2xkonverkt. typ 22K s krytmi H600 L1200 Korad P90</t>
  </si>
  <si>
    <t>484521371</t>
  </si>
  <si>
    <t>Teleso vyh.doskové dvojité s 2xkonverkt. typ 22K s krytmi H600 L1600 Korad P90</t>
  </si>
  <si>
    <t>484525779</t>
  </si>
  <si>
    <t>Teleso vyh.doskové jed. typ 11K s jed.konvek.a krytmi H400 L400 Korad P90</t>
  </si>
  <si>
    <t>484526541</t>
  </si>
  <si>
    <t>Teleso vyh.doskové dvojité s 2xkonvekt. typ 22K s krytmi H400 L700 Korad P90</t>
  </si>
  <si>
    <t>484526561</t>
  </si>
  <si>
    <t>Teleso vyh.doskové dvojité s 2xkonvekt. typ 22K s krytmi H400 L900 Korad P90</t>
  </si>
  <si>
    <t>484526771</t>
  </si>
  <si>
    <t>Teleso vyh.doskové dvojité s 2xkonvekt. typ 22K s krytmi H400 L3000 Korad P90</t>
  </si>
  <si>
    <t>484531721</t>
  </si>
  <si>
    <t>Teleso vyh.doskové dvojité s 2xkonvekt. typ 22K s krytmi H900 L700 Korad P90</t>
  </si>
  <si>
    <t>484531771</t>
  </si>
  <si>
    <t>Teleso vyh.doskové dvojité s 2xkonvekt. typ 22K s krytmi H900 L1200 Korad P90</t>
  </si>
  <si>
    <t>735191910</t>
  </si>
  <si>
    <t>Opr. vykur. telies, napustenie vody do vykur. telies</t>
  </si>
  <si>
    <t>735299111</t>
  </si>
  <si>
    <t>Montáž vykur. registera konvektor. s hlin. lam. do 2000mm</t>
  </si>
  <si>
    <t>484563510</t>
  </si>
  <si>
    <t>KORALINE LDE (buk)  450/2000 (bez povrchovej úpravy)</t>
  </si>
  <si>
    <t>735999904</t>
  </si>
  <si>
    <t>Vykurovacie telesá, HZS T4</t>
  </si>
  <si>
    <t>998735101</t>
  </si>
  <si>
    <t>Presun hmôt pre vykur. telesá UK v objektoch výšky do 6 m</t>
  </si>
  <si>
    <t>09 - Hlasová signalizácia požiaru</t>
  </si>
  <si>
    <t>D1 - VARIODYN D1 příslušenství</t>
  </si>
  <si>
    <t>D2 - Rozvádzače 19" Racks</t>
  </si>
  <si>
    <t>D3 - Montážní materiál horizontálný a vertikálny, vrátane uloženia a upevnenia vodorovného i svislého</t>
  </si>
  <si>
    <t>D4 - Káble vrátane uloženia a upevnenia, ukončenia v rozvádzačoch, v krabiciach.</t>
  </si>
  <si>
    <t>D5 - Ostatné montáźné práce</t>
  </si>
  <si>
    <t>VARIODYN D1 příslušenství</t>
  </si>
  <si>
    <t>Pol306</t>
  </si>
  <si>
    <t>Dig. vystupni modul DOM4-24, EN 54-16</t>
  </si>
  <si>
    <t>Pol307</t>
  </si>
  <si>
    <t>Vykon. zesil. 4XD500W, 100V, EN54</t>
  </si>
  <si>
    <t>Pol308</t>
  </si>
  <si>
    <t>Prepojovacia kabeláž</t>
  </si>
  <si>
    <t>Pol309</t>
  </si>
  <si>
    <t>Dig.stan.hlas. DCS15 EN54-16, 12 tlac.</t>
  </si>
  <si>
    <t>Pol310</t>
  </si>
  <si>
    <t>10 ks polepek pro stanici hlasat</t>
  </si>
  <si>
    <t>Pol311</t>
  </si>
  <si>
    <t>Záložný zdroj EN54-4 napájací 24V/12A-150A do racku</t>
  </si>
  <si>
    <t>Pol301</t>
  </si>
  <si>
    <t>Sieťová napajeci jednotka MSU</t>
  </si>
  <si>
    <t>-478794081</t>
  </si>
  <si>
    <t>Pol312</t>
  </si>
  <si>
    <t>Akumulator 12V/150Ah</t>
  </si>
  <si>
    <t>Pol313</t>
  </si>
  <si>
    <t>583331/UIM</t>
  </si>
  <si>
    <t>Pol314</t>
  </si>
  <si>
    <t>Ukončovací člen linky clen repr. linky EOL</t>
  </si>
  <si>
    <t>Pol315</t>
  </si>
  <si>
    <t>Reproduktor do podhladu stropni EN54-24, 6,3,1,5 W EVAK</t>
  </si>
  <si>
    <t>Pol316</t>
  </si>
  <si>
    <t>Reproduktor panelový na povrch EN54-24, 6,3,1,5 W EVAK</t>
  </si>
  <si>
    <t>Pol317</t>
  </si>
  <si>
    <t>Zalozni kabel RC22</t>
  </si>
  <si>
    <t>Pol318</t>
  </si>
  <si>
    <t>Manuálny procesne analógový neautomatický tlačidlový detektor IP20 konvenčný</t>
  </si>
  <si>
    <t>Pol345</t>
  </si>
  <si>
    <t>-2038741281</t>
  </si>
  <si>
    <t>Pol346</t>
  </si>
  <si>
    <t>10517994</t>
  </si>
  <si>
    <t>Pol347</t>
  </si>
  <si>
    <t>-1153267034</t>
  </si>
  <si>
    <t>Pol348</t>
  </si>
  <si>
    <t>-1077473871</t>
  </si>
  <si>
    <t>Pol349</t>
  </si>
  <si>
    <t>1799305432</t>
  </si>
  <si>
    <t>Pol350</t>
  </si>
  <si>
    <t>-1138134723</t>
  </si>
  <si>
    <t>Pol302</t>
  </si>
  <si>
    <t>-673782040</t>
  </si>
  <si>
    <t>Pol351</t>
  </si>
  <si>
    <t>149956260</t>
  </si>
  <si>
    <t>Pol352</t>
  </si>
  <si>
    <t>388061372</t>
  </si>
  <si>
    <t>Pol353</t>
  </si>
  <si>
    <t>819175207</t>
  </si>
  <si>
    <t>Pol354</t>
  </si>
  <si>
    <t>-1701504621</t>
  </si>
  <si>
    <t>Pol355</t>
  </si>
  <si>
    <t>938811302</t>
  </si>
  <si>
    <t>Pol356</t>
  </si>
  <si>
    <t>-686623804</t>
  </si>
  <si>
    <t>Pol357</t>
  </si>
  <si>
    <t>1731837760</t>
  </si>
  <si>
    <t>Rozvádzače 19" Racks</t>
  </si>
  <si>
    <t>Pol319</t>
  </si>
  <si>
    <t>Stojanový rozvádzač, 32U, 1300x800x800mm (v x š x h)</t>
  </si>
  <si>
    <t>Pol320</t>
  </si>
  <si>
    <t>Zásuvkový panel 19“, 2U, 5x230V, prepäťová ochrana</t>
  </si>
  <si>
    <t>Pol358</t>
  </si>
  <si>
    <t>-344805507</t>
  </si>
  <si>
    <t>Pol359</t>
  </si>
  <si>
    <t>1541774950</t>
  </si>
  <si>
    <t>Montážní materiál horizontálný a vertikálny, vrátane uloženia a upevnenia vodorovného i svislého</t>
  </si>
  <si>
    <t>Pol321</t>
  </si>
  <si>
    <t>Elektroinštalačná trubka ohybná HFXP20, pr.20mm</t>
  </si>
  <si>
    <t>Pol322</t>
  </si>
  <si>
    <t>Hmoždinka Herman SAW 8/38 s vrutom komplet</t>
  </si>
  <si>
    <t>Pol323</t>
  </si>
  <si>
    <t>Univerzálna škatula so keramickou svorkovnicou a viečkom</t>
  </si>
  <si>
    <t>Pol324</t>
  </si>
  <si>
    <t>Držiak kábla UDF7-15</t>
  </si>
  <si>
    <t>Pol325</t>
  </si>
  <si>
    <t>FNA 6 x 30 M6/5  Protipožiarna hmoždinka FNA 6 x 30 M6/5 pre príchytku</t>
  </si>
  <si>
    <t>Pol326</t>
  </si>
  <si>
    <t>Drobný inštalačný materiál ( sadra, viazacia páska, skrutky, hmoždinky....)</t>
  </si>
  <si>
    <t>Pol360</t>
  </si>
  <si>
    <t>808984553</t>
  </si>
  <si>
    <t>Pol361</t>
  </si>
  <si>
    <t>-751173484</t>
  </si>
  <si>
    <t>Pol362</t>
  </si>
  <si>
    <t>-114940700</t>
  </si>
  <si>
    <t>Pol363</t>
  </si>
  <si>
    <t>-400690254</t>
  </si>
  <si>
    <t>Pol364</t>
  </si>
  <si>
    <t>-1018323220</t>
  </si>
  <si>
    <t>Pol365</t>
  </si>
  <si>
    <t>-1803495401</t>
  </si>
  <si>
    <t>Káble vrátane uloženia a upevnenia, ukončenia v rozvádzačoch, v krabiciach.</t>
  </si>
  <si>
    <t>Pol327</t>
  </si>
  <si>
    <t>Kábel CHKE-V 4x2,5</t>
  </si>
  <si>
    <t>Pol329</t>
  </si>
  <si>
    <t>Kábel KELine Category 6A STP 4x2xAWG23, 500 MHz, LSOH bezhalogénový</t>
  </si>
  <si>
    <t>Pol330</t>
  </si>
  <si>
    <t>Vedenie pre napojenie tlačitlového hlásiča JE-H(St)H-V FE 60 1x2x0,8</t>
  </si>
  <si>
    <t>Pol331</t>
  </si>
  <si>
    <t>CHKE-R-J 3x2,5</t>
  </si>
  <si>
    <t>Pol366</t>
  </si>
  <si>
    <t>-1536945003</t>
  </si>
  <si>
    <t>Pol368</t>
  </si>
  <si>
    <t>411362358</t>
  </si>
  <si>
    <t>Pol369</t>
  </si>
  <si>
    <t>-2113409625</t>
  </si>
  <si>
    <t>Pol370</t>
  </si>
  <si>
    <t>316595844</t>
  </si>
  <si>
    <t>Ostatné montáźné práce</t>
  </si>
  <si>
    <t>Pol338</t>
  </si>
  <si>
    <t>Konfigurácia systému, naprogramovanie a oživenie.</t>
  </si>
  <si>
    <t>Pol342</t>
  </si>
  <si>
    <t>Protipožiarne utesnenie káblov a prechodov cez steny</t>
  </si>
  <si>
    <t>Pol343</t>
  </si>
  <si>
    <t>Drobné murárske, zváračské práce a pomocné práce</t>
  </si>
  <si>
    <t>Pol344</t>
  </si>
  <si>
    <t>Správa o východiskovej revízii, certifikáty, návod na obsluhu, zaškolenie</t>
  </si>
  <si>
    <t>Pol371</t>
  </si>
  <si>
    <t>Oboznámenie sa s PD a s prevádzkou</t>
  </si>
  <si>
    <t>-2017787786</t>
  </si>
  <si>
    <t>Pol372</t>
  </si>
  <si>
    <t>Vyznačenie trasy vedenia, šírky drážok alebo úchytných bodov, vyznačenie prechodu a krabíc</t>
  </si>
  <si>
    <t>550659369</t>
  </si>
  <si>
    <t>Pol373</t>
  </si>
  <si>
    <t>Odvinutie kábla, natiahnutie, odrezanie, zaizolovanie, zatiahnutie do rúrok s vyznačením vodičov.</t>
  </si>
  <si>
    <t>-1325157797</t>
  </si>
  <si>
    <t>Pol374</t>
  </si>
  <si>
    <t>Ukončenie káblov CHKE-V , ich odizolovanie, vyformovanie a zapojenie</t>
  </si>
  <si>
    <t>-1448110205</t>
  </si>
  <si>
    <t>Pol375</t>
  </si>
  <si>
    <t>Zapojenie vodičov v krabici, premeranie, úprava vodičov, vyviazanie káblovej formy.</t>
  </si>
  <si>
    <t>926660090</t>
  </si>
  <si>
    <t>Pol376</t>
  </si>
  <si>
    <t>Uvedenie reproduktora, regulátora do funkcie a ich kontrola</t>
  </si>
  <si>
    <t>-716971410</t>
  </si>
  <si>
    <t>Pol377</t>
  </si>
  <si>
    <t>1665080905</t>
  </si>
  <si>
    <t>Pol378</t>
  </si>
  <si>
    <t>Zhotovenie profilových otvorov v murive do 40x40mm</t>
  </si>
  <si>
    <t>1720151236</t>
  </si>
  <si>
    <t>Pol379</t>
  </si>
  <si>
    <t>Zhotovenie profilových otvorov v železobetóne do 40x40mm</t>
  </si>
  <si>
    <t>-1074884289</t>
  </si>
  <si>
    <t>Pol380</t>
  </si>
  <si>
    <t>Vysekanie drážky v murive a upevnenie rúrky alebo kábla</t>
  </si>
  <si>
    <t>343428037</t>
  </si>
  <si>
    <t>Pol381</t>
  </si>
  <si>
    <t>-506440033</t>
  </si>
  <si>
    <t>Pol382</t>
  </si>
  <si>
    <t>-211728465</t>
  </si>
  <si>
    <t>Pol383</t>
  </si>
  <si>
    <t>-60473648</t>
  </si>
  <si>
    <t>SO 02 - Parkovisko a spevnené plochy</t>
  </si>
  <si>
    <t xml:space="preserve">HSV - Práce a dodávky HSV   </t>
  </si>
  <si>
    <t xml:space="preserve">    1 - Zemné práce   </t>
  </si>
  <si>
    <t xml:space="preserve">    2 - Zakladanie   </t>
  </si>
  <si>
    <t xml:space="preserve">    5 - Komunikácie   </t>
  </si>
  <si>
    <t xml:space="preserve">    9 - Ostatné konštrukcie a práce-búranie   </t>
  </si>
  <si>
    <t xml:space="preserve">    99 - Presun hmôt HSV   </t>
  </si>
  <si>
    <t xml:space="preserve">Práce a dodávky HSV   </t>
  </si>
  <si>
    <t xml:space="preserve">Zemné práce   </t>
  </si>
  <si>
    <t>121101112.S</t>
  </si>
  <si>
    <t>Odstránenie ornice s premiestn. na hromady, so zložením na vzdialenosť do 100 m a do 1000 m3</t>
  </si>
  <si>
    <t>-476395082</t>
  </si>
  <si>
    <t>122201102.S</t>
  </si>
  <si>
    <t>Odkopávka a prekopávka nezapažená v hornine 3, nad 100 do 1000 m3</t>
  </si>
  <si>
    <t>-775849890</t>
  </si>
  <si>
    <t>122201109.S</t>
  </si>
  <si>
    <t>Odkopávky a prekopávky nezapažené. Príplatok k cenám za lepivosť horniny 3</t>
  </si>
  <si>
    <t>1724620936</t>
  </si>
  <si>
    <t>162301111.S</t>
  </si>
  <si>
    <t>Vodorovné premiestnenie výkopku po nespevnenej ceste z horniny tr.1-4, do 100 m3 na vzdialenosť nad 50 do 500 m</t>
  </si>
  <si>
    <t>-516056430</t>
  </si>
  <si>
    <t>162501122.S</t>
  </si>
  <si>
    <t>Vodorovné premiestnenie výkopku po spevnenej ceste z horniny tr.1-4, nad 100 do 1000 m3 na vzdialenosť do 3000 m</t>
  </si>
  <si>
    <t>-204172914</t>
  </si>
  <si>
    <t>162501123.S</t>
  </si>
  <si>
    <t>Vodorovné premiestnenie výkopku po spevnenej ceste z horniny tr.1-4, nad 100 do 1000 m3, príplatok k cene za každých ďalšich a začatých 1000 m</t>
  </si>
  <si>
    <t>356870293</t>
  </si>
  <si>
    <t>167101102.S</t>
  </si>
  <si>
    <t>Nakladanie neuľahnutého výkopku z hornín tr.1-4 nad 100 do 1000 m3</t>
  </si>
  <si>
    <t>-1538975699</t>
  </si>
  <si>
    <t>171101103.S</t>
  </si>
  <si>
    <t>Uloženie sypaniny do násypu  súdržnej horniny s mierou zhutnenia nad 96 do 100 % podľa Proctor-Standard</t>
  </si>
  <si>
    <t>1701049818</t>
  </si>
  <si>
    <t>171201202.S</t>
  </si>
  <si>
    <t>2122739577</t>
  </si>
  <si>
    <t>180402111.S</t>
  </si>
  <si>
    <t>Založenie trávnika parkového výsevom v rovine do 1:5</t>
  </si>
  <si>
    <t>-1278622468</t>
  </si>
  <si>
    <t>005720001400.S</t>
  </si>
  <si>
    <t>Osivá tráv - semená parkovej zmesi</t>
  </si>
  <si>
    <t>-2008291428</t>
  </si>
  <si>
    <t>181101102.S</t>
  </si>
  <si>
    <t>-556510399</t>
  </si>
  <si>
    <t>181301103.S</t>
  </si>
  <si>
    <t>Rozprestretie ornice v rovine , plocha do 500 m2, hr.do 200 mm</t>
  </si>
  <si>
    <t>1048696948</t>
  </si>
  <si>
    <t xml:space="preserve">Zakladanie   </t>
  </si>
  <si>
    <t>289971212.S</t>
  </si>
  <si>
    <t>Zhotovenie vrstvy z geotextílie na upravenom povrchu sklon do 1 : 5 , šírky nad 3 do 6 m</t>
  </si>
  <si>
    <t>-1315969746</t>
  </si>
  <si>
    <t>693110002000.S</t>
  </si>
  <si>
    <t>Geotextília polypropylénová netkaná 200 g/m2</t>
  </si>
  <si>
    <t>959760653</t>
  </si>
  <si>
    <t>711132107.S</t>
  </si>
  <si>
    <t>Zhotovenie izolácie proti zemnej vlhkosti nopovou fóloiu položenou voľne na ploche zvislej</t>
  </si>
  <si>
    <t>-1493359538</t>
  </si>
  <si>
    <t>283230002700.S</t>
  </si>
  <si>
    <t>Nopová HDPE fólia hrúbky 0,5 mm, výška nopu 8 mm, proti zemnej vlhkosti s radónovou ochranou, pre spodnú stavbu</t>
  </si>
  <si>
    <t>-511700882</t>
  </si>
  <si>
    <t xml:space="preserve">Komunikácie   </t>
  </si>
  <si>
    <t>583410004400.S</t>
  </si>
  <si>
    <t>Štrkodrva frakcia 0-63 mm</t>
  </si>
  <si>
    <t>-995933810</t>
  </si>
  <si>
    <t>564851114.S</t>
  </si>
  <si>
    <t>Podklad zo štrkodrviny s rozprestretím a zhutnením, po zhutnení hr. 180 mm</t>
  </si>
  <si>
    <t>-1647573267</t>
  </si>
  <si>
    <t>564861111.S</t>
  </si>
  <si>
    <t>Podklad zo štrkodrviny s rozprestretím a zhutnením, po zhutnení hr. 200 mm</t>
  </si>
  <si>
    <t>671292273</t>
  </si>
  <si>
    <t>567133111.S</t>
  </si>
  <si>
    <t>Podklad z kameniva stmeleného cementom s rozprestretím a zhutnením, CBGM C 5/6, po zhutnení hr. 160 mm</t>
  </si>
  <si>
    <t>403370138</t>
  </si>
  <si>
    <t>573231107.S</t>
  </si>
  <si>
    <t>Postrek asfaltový spojovací bez posypu kamenivom z cestnej emulzie v množstve 0,50 kg/m2</t>
  </si>
  <si>
    <t>-1954028233</t>
  </si>
  <si>
    <t>577154241.S</t>
  </si>
  <si>
    <t>Asfaltový betón vrstva obrusná AC 11 O v pruhu š. nad 3 m z nemodifik. asfaltu tr. II, po zhutnení hr. 60 mm</t>
  </si>
  <si>
    <t>1470787076</t>
  </si>
  <si>
    <t>596811313.S</t>
  </si>
  <si>
    <t>Kladenie betónovej dlažby s vyplnením škár do lôžka z kameniva, veľ. do 0,09 m2 plochy nad 300 m2</t>
  </si>
  <si>
    <t>276962029</t>
  </si>
  <si>
    <t>592460017300</t>
  </si>
  <si>
    <t>Dlažba betónová systémová s fázou, rozmer 100x100 až 300x300x60 mm, sivá</t>
  </si>
  <si>
    <t>843484017</t>
  </si>
  <si>
    <t>592460012000.S</t>
  </si>
  <si>
    <t>Dlažba betónová bezškárová, rozmer 200x100x80 mm, prírodná</t>
  </si>
  <si>
    <t>-1670216958</t>
  </si>
  <si>
    <t xml:space="preserve">Ostatné konštrukcie a práce-búranie   </t>
  </si>
  <si>
    <t>113106211.S</t>
  </si>
  <si>
    <t>Rozoberanie dlažby v ploche do 200 m2 z veľkých kociek kameniva,  -0,41700t</t>
  </si>
  <si>
    <t>1287352599</t>
  </si>
  <si>
    <t>113106221.S</t>
  </si>
  <si>
    <t>Rozoberanie dlažby v ploche do 200 m2 z drobných kociek,  -0,20000t</t>
  </si>
  <si>
    <t>-718897959</t>
  </si>
  <si>
    <t>113107132.S</t>
  </si>
  <si>
    <t>Odstránenie krytu v ploche do 200 m2 z betónu prostého, hr. vrstvy 150 do 300 mm,  -0,50000t</t>
  </si>
  <si>
    <t>-794138140</t>
  </si>
  <si>
    <t>113107143.S</t>
  </si>
  <si>
    <t>Odstránenie krytu asfaltového v ploche do 200 m2, hr. nad 100 do 150 mm,  -0,31600t</t>
  </si>
  <si>
    <t>-617342836</t>
  </si>
  <si>
    <t>113152230.S</t>
  </si>
  <si>
    <t>Frézovanie asf. podkladu alebo krytu bez prek., plochy do 500 m2, pruh š. cez 0,5 m do 1 m, hr. 50 mm  0,127 t</t>
  </si>
  <si>
    <t>-301299510</t>
  </si>
  <si>
    <t>113206111.S</t>
  </si>
  <si>
    <t>607902122</t>
  </si>
  <si>
    <t>113208111.S</t>
  </si>
  <si>
    <t>Vytrhanie obrúb betonových, s vybúraním lôžka, záhonových,  -0,04000t</t>
  </si>
  <si>
    <t>-1774718262</t>
  </si>
  <si>
    <t>113307131.S</t>
  </si>
  <si>
    <t>Odstránenie podkladu v ploche do 200 m2 z betónu prostého, hr. vrstvy do 150 mm,  -0,22500t</t>
  </si>
  <si>
    <t>-457923345</t>
  </si>
  <si>
    <t>113307132.S</t>
  </si>
  <si>
    <t>Odstránenie podkladu v ploche do 200 m2 z betónu prostého, hr. vrstvy 150 do 300 mm,  -0,50000t</t>
  </si>
  <si>
    <t>665415314</t>
  </si>
  <si>
    <t>914001111.S</t>
  </si>
  <si>
    <t>Osadenie a montáž cestnej zvislej dopravnej značky na stĺpik, stĺp, konzolu alebo objekt</t>
  </si>
  <si>
    <t>617147438</t>
  </si>
  <si>
    <t>272 V2RA2</t>
  </si>
  <si>
    <t>ZDZ 272 "Parkovanie", Zn lisovaná, V2 - 600 x 600 mm, RA2, P3, E2, SP1</t>
  </si>
  <si>
    <t>935044104</t>
  </si>
  <si>
    <t>404410180246</t>
  </si>
  <si>
    <t>Všeobecná dodatková tabuľa ZDZ 506-86 V2RA2 "Platí pre (osoby so zdravotným postihnutím)", rozmer 330x600 mm, Zn lisovaná, P3, E2, SP1</t>
  </si>
  <si>
    <t>-398332921</t>
  </si>
  <si>
    <t>404410113157</t>
  </si>
  <si>
    <t>Informatívna značka ZDZ 319 "Školská zóna", Zn lisovaná, V1-630x630 mm, RA2, P3, E2, SP1</t>
  </si>
  <si>
    <t>606365698</t>
  </si>
  <si>
    <t>404410113158</t>
  </si>
  <si>
    <t>Informatívna značka ZDZ 320 "Koniec školskej zóny", Zn lisovaná, V1-630x630 mm, RA2, P3, E2, SP1</t>
  </si>
  <si>
    <t>1787188393</t>
  </si>
  <si>
    <t>914501121.S</t>
  </si>
  <si>
    <t>Montáž stĺpika zvislej dopravnej značky dĺžky do 3,5 m do betónového základu</t>
  </si>
  <si>
    <t>1600801613</t>
  </si>
  <si>
    <t>404490008400.S</t>
  </si>
  <si>
    <t>Stĺpik Zn, d 60 mm/1 bm, pre dopravné značky</t>
  </si>
  <si>
    <t>-2053249318</t>
  </si>
  <si>
    <t>404490008600.S</t>
  </si>
  <si>
    <t>Krytka stĺpika, d 60 mm, plastová</t>
  </si>
  <si>
    <t>-188301400</t>
  </si>
  <si>
    <t>404440000100.S</t>
  </si>
  <si>
    <t>Úchyt na stĺpik, d 60 mm, križový, Zn</t>
  </si>
  <si>
    <t>-445598287</t>
  </si>
  <si>
    <t>915711212.S</t>
  </si>
  <si>
    <t>Vodorovné dopravné značenie striekané farbou deliacich čiar súvislých šírky 125 mm biela retroreflexná</t>
  </si>
  <si>
    <t>485634103</t>
  </si>
  <si>
    <t>915721212.S</t>
  </si>
  <si>
    <t>Vodorovné dopravné značenie striekané farbou prechodov pre chodcov, šípky, symboly a pod., biela retroreflexná</t>
  </si>
  <si>
    <t>681584591</t>
  </si>
  <si>
    <t>915791111.S</t>
  </si>
  <si>
    <t>Predznačenie pre značenie striekané farbou z náterových hmôt deliace čiary, vodiace prúžky</t>
  </si>
  <si>
    <t>-1794829609</t>
  </si>
  <si>
    <t>915791112.S</t>
  </si>
  <si>
    <t>Predznačenie pre vodorovné značenie striekané farbou alebo vykonávané z náterových hmôt</t>
  </si>
  <si>
    <t>2006783813</t>
  </si>
  <si>
    <t>916362112.S</t>
  </si>
  <si>
    <t>Osadenie cestného obrubníka betónového stojatého do lôžka z betónu prostého tr. C 16/20 s bočnou oporou</t>
  </si>
  <si>
    <t>-1996647660</t>
  </si>
  <si>
    <t>592170003800.S</t>
  </si>
  <si>
    <t>Obrubník cestný so skosením, lxšxv 1000x150x250 mm, sivá</t>
  </si>
  <si>
    <t>537170636</t>
  </si>
  <si>
    <t>592170000900.S</t>
  </si>
  <si>
    <t>Obrubník cestný bez skosenia rovný, lxšxv 1000x150x250 mm</t>
  </si>
  <si>
    <t>1825409048</t>
  </si>
  <si>
    <t>916561112.S</t>
  </si>
  <si>
    <t>-1804529494</t>
  </si>
  <si>
    <t>592170002900</t>
  </si>
  <si>
    <t>Obrubník parkový, lxšxv 1000x50x200 mm, sivá</t>
  </si>
  <si>
    <t>-2114873349</t>
  </si>
  <si>
    <t>919735113.S</t>
  </si>
  <si>
    <t>Rezanie existujúceho asfaltového krytu alebo podkladu hĺbky nad 100 do 150 mm</t>
  </si>
  <si>
    <t>-1031095419</t>
  </si>
  <si>
    <t>919735124.S</t>
  </si>
  <si>
    <t>Rezanie existujúceho betónového krytu alebo podkladu hĺbky nad 150 do 200 mm</t>
  </si>
  <si>
    <t>1385800062</t>
  </si>
  <si>
    <t>935112111.S</t>
  </si>
  <si>
    <t>Osadenie priekop. žľabu z betón. priekopových tvárnic šírky do 500 mm do betónu C 12/15</t>
  </si>
  <si>
    <t>-274112757</t>
  </si>
  <si>
    <t>592270000500.S</t>
  </si>
  <si>
    <t>Tvárnica priekopová a melioračná, doska obkladová betónová TBM 8-25, rozmer 500x250x60 mm</t>
  </si>
  <si>
    <t>-1516520449</t>
  </si>
  <si>
    <t>935114433.S</t>
  </si>
  <si>
    <t>Osadenie odvodňovacieho betónového žľabu univerzálneho s ochrannou hranou svetlej šírky 200 mm a s roštom triedy C 250</t>
  </si>
  <si>
    <t>832417112</t>
  </si>
  <si>
    <t>592270008100.S</t>
  </si>
  <si>
    <t>Čelná koncová stena, pre žľaby betónové s ochrannou hranou svetlej šírky 200 mm</t>
  </si>
  <si>
    <t>-1080044318</t>
  </si>
  <si>
    <t>592270017000.S</t>
  </si>
  <si>
    <t>Mriežkový rošt nerez, štrbiny 30x10 mm, dĺ. 1 m, C 250, s rýchlouzáverom, pre žľaby betónové s ochrannou hranou svetlej šírky 200 mm</t>
  </si>
  <si>
    <t>-541433941</t>
  </si>
  <si>
    <t>592270024200.S</t>
  </si>
  <si>
    <t>Odvodňovací žľab betónový univerzálny s ochrannou hranou, svetlá šírka 200 mm, dĺžky 1 m, bez spádu</t>
  </si>
  <si>
    <t>1245527500</t>
  </si>
  <si>
    <t>936941441.S</t>
  </si>
  <si>
    <t>Montáž prístrešku pre bicykle obojstranného so strechou z trapézového plechu so stojanmi pre 20 bicyklov</t>
  </si>
  <si>
    <t>-2056356833</t>
  </si>
  <si>
    <t>553560015300.S</t>
  </si>
  <si>
    <t>Prístrešok pre bicykle 4,3x2,5 m, výška 2,0m, oceľová konštrukcia, strecha trapézový plech pozinkovaný, 14 šikmých miest, obojstranný</t>
  </si>
  <si>
    <t>-894179942</t>
  </si>
  <si>
    <t>979071111.S</t>
  </si>
  <si>
    <t>Očistenie vybúraných dlažbových kociek veľkých, s pôvodným vyplnením škár kamenivom ťaženým</t>
  </si>
  <si>
    <t>570070889</t>
  </si>
  <si>
    <t>979071121.S</t>
  </si>
  <si>
    <t>Očistenie vybúraných dlažbových kociek drobných, s pôvodným vyplnením škár kamenivom ťaženým</t>
  </si>
  <si>
    <t>1293234849</t>
  </si>
  <si>
    <t>979082213.S</t>
  </si>
  <si>
    <t>Vodorovná doprava sutiny so zložením a hrubým urovnaním na vzdialenosť do 1 km</t>
  </si>
  <si>
    <t>-653934734</t>
  </si>
  <si>
    <t>979082219.S</t>
  </si>
  <si>
    <t>Príplatok k cene za každý ďalší aj začatý 1 km nad 1 km pre vodorovnú dopravu sutiny</t>
  </si>
  <si>
    <t>748893281</t>
  </si>
  <si>
    <t>Poplatok za skladovanie - betón, tehly, dlaždice (17 01) ostatné</t>
  </si>
  <si>
    <t>-272058866</t>
  </si>
  <si>
    <t>979089212.S</t>
  </si>
  <si>
    <t>Poplatok za skladovanie - bitúmenové zmesi, uholný decht, dechtové výrobky (17 03 ), ostatné</t>
  </si>
  <si>
    <t>1321869966</t>
  </si>
  <si>
    <t>búranie_ŽB</t>
  </si>
  <si>
    <t>Vybúranie podstavca zo ŽB</t>
  </si>
  <si>
    <t>2054341748</t>
  </si>
  <si>
    <t>cena_suť</t>
  </si>
  <si>
    <t>Cena za uloženie vybúraných hmôt a sute na skládku</t>
  </si>
  <si>
    <t>1869218763</t>
  </si>
  <si>
    <t xml:space="preserve">Presun hmôt HSV   </t>
  </si>
  <si>
    <t>998223011.S</t>
  </si>
  <si>
    <t>Presun hmôt pre pozemné komunikácie s krytom dláždeným (822 2.3, 822 5.3) akejkoľvek dĺžky objektu</t>
  </si>
  <si>
    <t>1707908484</t>
  </si>
  <si>
    <t>SO 03 - Prekládka vnútroareálového rozvodu plynu</t>
  </si>
  <si>
    <t>9 -  OSTATNÉ KONŠTRUKCIE A PRÁCE</t>
  </si>
  <si>
    <t>999 - MCE ostatné</t>
  </si>
  <si>
    <t>723 -  Vnútorný plynovod</t>
  </si>
  <si>
    <t>132202509</t>
  </si>
  <si>
    <t>Príplatok za lepivosť horniny tr.3</t>
  </si>
  <si>
    <t>-561840731</t>
  </si>
  <si>
    <t>132211101</t>
  </si>
  <si>
    <t>Hĺbenie rýh šírka do 60 cm v hornine 3 ručne</t>
  </si>
  <si>
    <t>-1650020709</t>
  </si>
  <si>
    <t>337453108</t>
  </si>
  <si>
    <t>897043697</t>
  </si>
  <si>
    <t>Nakladanie výkopku do 100 m3 v horn. tr. 1-4</t>
  </si>
  <si>
    <t>-229103601</t>
  </si>
  <si>
    <t>-1782374490</t>
  </si>
  <si>
    <t>174101101</t>
  </si>
  <si>
    <t>Zásyp zhutnený jám, rýh, šachiet alebo okolo objektu</t>
  </si>
  <si>
    <t>1205279360</t>
  </si>
  <si>
    <t>-163285757</t>
  </si>
  <si>
    <t>-1047219536</t>
  </si>
  <si>
    <t>583373050</t>
  </si>
  <si>
    <t>Štrkopiesok 0-8</t>
  </si>
  <si>
    <t>-2064695527</t>
  </si>
  <si>
    <t>175301101</t>
  </si>
  <si>
    <t>Lôžko a obsyp plynovodného potrubia pieskom</t>
  </si>
  <si>
    <t>-933188968</t>
  </si>
  <si>
    <t>802101063</t>
  </si>
  <si>
    <t>Uloženie plynovod. potrubia do ryhy z tlak. rúr polyetyl. PE vonk. priemer D63</t>
  </si>
  <si>
    <t>-1030078573</t>
  </si>
  <si>
    <t>802111063</t>
  </si>
  <si>
    <t>Montáž elektrotvaroviek MB objímka so zarážkou PE100 SDR11, rúry vonk. pr. D63mm</t>
  </si>
  <si>
    <t>-608342075</t>
  </si>
  <si>
    <t>2863A0306</t>
  </si>
  <si>
    <t>Objímka so zarážkou MB - 612 685 d 63</t>
  </si>
  <si>
    <t>1367748062</t>
  </si>
  <si>
    <t>802113090</t>
  </si>
  <si>
    <t>Montáž elektrotvaroviek W30° koleno PE100 SDR11 D63mm</t>
  </si>
  <si>
    <t>-514903197</t>
  </si>
  <si>
    <t>2863A0621</t>
  </si>
  <si>
    <t>Koleno elektrotvarovkové W 30° 615 272 d 63</t>
  </si>
  <si>
    <t>852549411</t>
  </si>
  <si>
    <t>802114063</t>
  </si>
  <si>
    <t>Montáž elektrotvaroviek W60° koleno PE100 SDR11 D63mm</t>
  </si>
  <si>
    <t>159572697</t>
  </si>
  <si>
    <t>286138740</t>
  </si>
  <si>
    <t>Rúrka PVC tlaková LPE d 63x 5,8x6000 plyn</t>
  </si>
  <si>
    <t>-1222409332</t>
  </si>
  <si>
    <t>2863A0704</t>
  </si>
  <si>
    <t>Koleno elektrotvarovkové W 60° 612 098 d 63</t>
  </si>
  <si>
    <t>-716091248</t>
  </si>
  <si>
    <t>4046A0252</t>
  </si>
  <si>
    <t>Autozásuvka 7 pólová, 12 V, DIN/ISO 1724 - 84 44 00</t>
  </si>
  <si>
    <t>1214879993</t>
  </si>
  <si>
    <t>802138050</t>
  </si>
  <si>
    <t>Montáž USTR prechodka PE/oceľ PE100 SDR11 D63/DN50mm</t>
  </si>
  <si>
    <t>-1741110073</t>
  </si>
  <si>
    <t>2863A3305</t>
  </si>
  <si>
    <t>Prechodka PE/oceľ USTR 612 783 d/DN 63/50</t>
  </si>
  <si>
    <t>-905079157</t>
  </si>
  <si>
    <t>895110911</t>
  </si>
  <si>
    <t>1004829126</t>
  </si>
  <si>
    <t>2832F0506</t>
  </si>
  <si>
    <t>Fólia Žltá s potlačou "POZOR PLYN",šír.150mm, bal. 300 m</t>
  </si>
  <si>
    <t>1538669669</t>
  </si>
  <si>
    <t>-1399275380</t>
  </si>
  <si>
    <t>-1884896184</t>
  </si>
  <si>
    <t>894911111</t>
  </si>
  <si>
    <t>Betónový základ pod skriňu HUP V 4 tr. C 16/20</t>
  </si>
  <si>
    <t>-429136456</t>
  </si>
  <si>
    <t>133103250</t>
  </si>
  <si>
    <t>Oceľ profil L 40x40x4</t>
  </si>
  <si>
    <t>-88051233</t>
  </si>
  <si>
    <t xml:space="preserve"> OSTATNÉ KONŠTRUKCIE A PRÁCE</t>
  </si>
  <si>
    <t>979131413</t>
  </si>
  <si>
    <t>Poplatok za ulož.a znešk.stav.odp na urč.sklád.-hlušina a kamenivo "O"-ost.odpad</t>
  </si>
  <si>
    <t>-558670514</t>
  </si>
  <si>
    <t>998222081</t>
  </si>
  <si>
    <t>Presun hmôt pre lôžko a obsyp plyn. potrubia, povrch.úprav komunikácií</t>
  </si>
  <si>
    <t>1356611708</t>
  </si>
  <si>
    <t>2861J0102</t>
  </si>
  <si>
    <t>Rúra flexodrenážna perforovaná DN 75 v kotúči - 161443</t>
  </si>
  <si>
    <t>-1068754082</t>
  </si>
  <si>
    <t>4224F0211</t>
  </si>
  <si>
    <t>Atypická skriňa oceľoplechová pre HUP</t>
  </si>
  <si>
    <t>1897512986</t>
  </si>
  <si>
    <t>999</t>
  </si>
  <si>
    <t>MCE ostatné</t>
  </si>
  <si>
    <t>990880010</t>
  </si>
  <si>
    <t>Presun hmôt pre montáž potrubia do 1000 m</t>
  </si>
  <si>
    <t>1235303313</t>
  </si>
  <si>
    <t xml:space="preserve"> Vnútorný plynovod</t>
  </si>
  <si>
    <t>2103150078</t>
  </si>
  <si>
    <t>723190907</t>
  </si>
  <si>
    <t>Opr. plyn. potrubia, odvzdušnenie a napustenie potrubia</t>
  </si>
  <si>
    <t>130271986</t>
  </si>
  <si>
    <t>723231112</t>
  </si>
  <si>
    <t>Armat. plyn. s 2 závitmi, kohút priamy K 800 G 1/2</t>
  </si>
  <si>
    <t>65264987</t>
  </si>
  <si>
    <t>723231117</t>
  </si>
  <si>
    <t>Armat. plyn. s 2 závitmi, kohút priamy K 800 G 2</t>
  </si>
  <si>
    <t>1479959649</t>
  </si>
  <si>
    <t>723239101</t>
  </si>
  <si>
    <t>Montáž plynovodných armatúr s 2 závitmi, ostatné typy G 1/2</t>
  </si>
  <si>
    <t>372041731</t>
  </si>
  <si>
    <t>723239106</t>
  </si>
  <si>
    <t>Montáž plynovodných armatúr s 2 závitmi, ostatné typy G 2</t>
  </si>
  <si>
    <t>-1139780267</t>
  </si>
  <si>
    <t>422007020</t>
  </si>
  <si>
    <t>Automatický uzáver plynu - dodávka technológie kuchyne</t>
  </si>
  <si>
    <t>-250228513</t>
  </si>
  <si>
    <t>5512D2981</t>
  </si>
  <si>
    <t>Zátka závitová 1/2"- 2027309</t>
  </si>
  <si>
    <t>507910840</t>
  </si>
  <si>
    <t>7239999904</t>
  </si>
  <si>
    <t>VNútorný plynovod HZS T4</t>
  </si>
  <si>
    <t>925319621</t>
  </si>
  <si>
    <t>1338107952</t>
  </si>
  <si>
    <t>3883C0622</t>
  </si>
  <si>
    <t>Návarok kolmý G 1/2"- 94001705</t>
  </si>
  <si>
    <t>1216759761</t>
  </si>
  <si>
    <t>3884A0901</t>
  </si>
  <si>
    <t>Manometer</t>
  </si>
  <si>
    <t>1896419677</t>
  </si>
  <si>
    <t>734424101</t>
  </si>
  <si>
    <t>Kondenzačná slučka na privarenie zahnutá PN 250 do 300°C</t>
  </si>
  <si>
    <t>561801837</t>
  </si>
  <si>
    <t>734424912</t>
  </si>
  <si>
    <t>Príslušenstvo tlakomerov, kohúty čapové K70-181-716 M 20x1,5</t>
  </si>
  <si>
    <t>-609405014</t>
  </si>
  <si>
    <t>734424933</t>
  </si>
  <si>
    <t>Príslušenstvo tlakomerov, prípojky tlakomerov DN 15</t>
  </si>
  <si>
    <t>1067210035</t>
  </si>
  <si>
    <t>734429230</t>
  </si>
  <si>
    <t>Montáž tlakomerov diferenčných do 160mm</t>
  </si>
  <si>
    <t>297391726</t>
  </si>
  <si>
    <t>-1863121342</t>
  </si>
  <si>
    <t>SO 04 - Areálový odvod dažďových vôd</t>
  </si>
  <si>
    <t>1 -  ZEMNE PRÁCE</t>
  </si>
  <si>
    <t>2 - ZÁKLADY</t>
  </si>
  <si>
    <t xml:space="preserve"> ZEMNE PRÁCE</t>
  </si>
  <si>
    <t>606540868</t>
  </si>
  <si>
    <t>132201200</t>
  </si>
  <si>
    <t>Hĺbenie rýh šírka do 2 m v horn. tr. 3 nad 100 m3</t>
  </si>
  <si>
    <t>1531450833</t>
  </si>
  <si>
    <t>-402115527</t>
  </si>
  <si>
    <t>366089377</t>
  </si>
  <si>
    <t>233891625</t>
  </si>
  <si>
    <t>-88709512</t>
  </si>
  <si>
    <t>-134892617</t>
  </si>
  <si>
    <t>-1511672672</t>
  </si>
  <si>
    <t>1438731198</t>
  </si>
  <si>
    <t>1432701318</t>
  </si>
  <si>
    <t>920709406</t>
  </si>
  <si>
    <t>ZÁKLADY</t>
  </si>
  <si>
    <t>273313511</t>
  </si>
  <si>
    <t>Základové dosky z betónu prostého tr. C12/15</t>
  </si>
  <si>
    <t>612745996</t>
  </si>
  <si>
    <t>451573111</t>
  </si>
  <si>
    <t>Lôžko pod potrubie, stoky v otvorenom výkope z piesku a štrkopiesku</t>
  </si>
  <si>
    <t>901064767</t>
  </si>
  <si>
    <t>831263195</t>
  </si>
  <si>
    <t>Príplatok za zhotovenie kanalizačnej prípojky DN 100-300</t>
  </si>
  <si>
    <t>215602711</t>
  </si>
  <si>
    <t>831271121</t>
  </si>
  <si>
    <t>Montáž a dodávka vsakovacej studne priem 315mm a prepodkladanou hĺbkou 21,0m a vsak. kap.4l/s</t>
  </si>
  <si>
    <t>2130765641</t>
  </si>
  <si>
    <t>597000010</t>
  </si>
  <si>
    <t>Vírový ventil pre RN</t>
  </si>
  <si>
    <t>-2061833347</t>
  </si>
  <si>
    <t>-23429130</t>
  </si>
  <si>
    <t>-1825624002</t>
  </si>
  <si>
    <t>871373121</t>
  </si>
  <si>
    <t>Montáž potrubia z kanalizačných rúr z PVC v otvorenom výkope do 20% DN 300, tesnenie gum. krúžkami</t>
  </si>
  <si>
    <t>-1962475532</t>
  </si>
  <si>
    <t>528554493</t>
  </si>
  <si>
    <t>-800311235</t>
  </si>
  <si>
    <t>706902571</t>
  </si>
  <si>
    <t>771690971</t>
  </si>
  <si>
    <t>286110300</t>
  </si>
  <si>
    <t>Rúrka PVC kanalizačná spoj gum. krúžkom 250x7,3x5000</t>
  </si>
  <si>
    <t>-1964927757</t>
  </si>
  <si>
    <t>1697751543</t>
  </si>
  <si>
    <t>892101112</t>
  </si>
  <si>
    <t>Skúška tesnosti kanalizačného potrubia DN 300 vodou</t>
  </si>
  <si>
    <t>857861369</t>
  </si>
  <si>
    <t>894421131</t>
  </si>
  <si>
    <t>Osadenie prefabrikovaných šachiet nad 10 t</t>
  </si>
  <si>
    <t>2047010437</t>
  </si>
  <si>
    <t>894808015</t>
  </si>
  <si>
    <t>Montáž revíznej šachty z PVC, DN šachty 600,</t>
  </si>
  <si>
    <t>-130669774</t>
  </si>
  <si>
    <t>894808220</t>
  </si>
  <si>
    <t>Montáž revíznej šachty z PVC, DN šachty 600, DN potrubia 200, hl. do 2000 mm</t>
  </si>
  <si>
    <t>1908293228</t>
  </si>
  <si>
    <t>894808320</t>
  </si>
  <si>
    <t>Montáž revíznej šachty z PVC, DN šachty 600, DN potrubia 250, hl. do 2000 mm</t>
  </si>
  <si>
    <t>1438729971</t>
  </si>
  <si>
    <t>2865A2316</t>
  </si>
  <si>
    <t>TEGRA 600 - Dno šachtové 600/200x60°</t>
  </si>
  <si>
    <t>988123403</t>
  </si>
  <si>
    <t>2865A2317</t>
  </si>
  <si>
    <t>TEGRA 600 - Dno šachtové 600/250x60°</t>
  </si>
  <si>
    <t>-55361177</t>
  </si>
  <si>
    <t>2865A2342</t>
  </si>
  <si>
    <t>TEGRA 600 - Dno šachtové 600/200-X</t>
  </si>
  <si>
    <t>1858086156</t>
  </si>
  <si>
    <t>2865A2343</t>
  </si>
  <si>
    <t>TEGRA 600 - Dno šachtové 600/250-X</t>
  </si>
  <si>
    <t>1690254344</t>
  </si>
  <si>
    <t>2865A2405</t>
  </si>
  <si>
    <t>TEGRA 600 - rúra šachtová vlnovcová ID600x6000</t>
  </si>
  <si>
    <t>406871972</t>
  </si>
  <si>
    <t>2865A2451</t>
  </si>
  <si>
    <t>TEGRA 600 - tesnenie šacht. rúry 600</t>
  </si>
  <si>
    <t>1845480226</t>
  </si>
  <si>
    <t>2865A2472</t>
  </si>
  <si>
    <t>TEGRA 600 - prstenec roznášací betónový - 1100/680/150</t>
  </si>
  <si>
    <t>806068587</t>
  </si>
  <si>
    <t>2865A2504</t>
  </si>
  <si>
    <t>TEGRA 1000 - poklop liatinový D600 WAVIN D400</t>
  </si>
  <si>
    <t>-1484759177</t>
  </si>
  <si>
    <t>899102111</t>
  </si>
  <si>
    <t>Osadenie poklopov liatinových, oceľových s rámom nad 50 do 100 kg</t>
  </si>
  <si>
    <t>1823074823</t>
  </si>
  <si>
    <t>899702184</t>
  </si>
  <si>
    <t>Montáž vírového ventilu</t>
  </si>
  <si>
    <t>-1754203967</t>
  </si>
  <si>
    <t>4361L0104</t>
  </si>
  <si>
    <t>Nádrž z vodostavebného betónu napr. Klartec KL RN20</t>
  </si>
  <si>
    <t>2033762362</t>
  </si>
  <si>
    <t>4361L0105</t>
  </si>
  <si>
    <t>Nádrž z vodostavebného betónu napr. Klartec KL RN15</t>
  </si>
  <si>
    <t>1984814296</t>
  </si>
  <si>
    <t>899731101</t>
  </si>
  <si>
    <t>Uloženie výstražná PVC fólia-biela vodovod hr.0,3mm, š.200 mm na obsyp</t>
  </si>
  <si>
    <t>1210315495</t>
  </si>
  <si>
    <t>899739102</t>
  </si>
  <si>
    <t>Montáž výstražnej PVC fólie-biela vodovod hr.0,2-0,3 mm, š. nad 300 do 500 mm na obsyp</t>
  </si>
  <si>
    <t>2137919157</t>
  </si>
  <si>
    <t>2832F0509</t>
  </si>
  <si>
    <t>Fólia výstražná Hnedá, šír.300mm, bal. 300 m - 84 30 66</t>
  </si>
  <si>
    <t>481605429</t>
  </si>
  <si>
    <t>-1373732546</t>
  </si>
  <si>
    <t>-1998436457</t>
  </si>
  <si>
    <t>SO 05 - Splašková kanalizácia</t>
  </si>
  <si>
    <t>2 - Základy</t>
  </si>
  <si>
    <t>5 - KOMUNIKÁCIE</t>
  </si>
  <si>
    <t>-1527297072</t>
  </si>
  <si>
    <t>2128134802</t>
  </si>
  <si>
    <t>202370975</t>
  </si>
  <si>
    <t>214013648</t>
  </si>
  <si>
    <t>1747160337</t>
  </si>
  <si>
    <t>1540369999</t>
  </si>
  <si>
    <t>-58688009</t>
  </si>
  <si>
    <t>820621780</t>
  </si>
  <si>
    <t>-491257576</t>
  </si>
  <si>
    <t>-288671016</t>
  </si>
  <si>
    <t>1978157594</t>
  </si>
  <si>
    <t>Základy</t>
  </si>
  <si>
    <t>1594851815</t>
  </si>
  <si>
    <t>926166337</t>
  </si>
  <si>
    <t>KOMUNIKÁCIE</t>
  </si>
  <si>
    <t>566905123</t>
  </si>
  <si>
    <t>Vysprav. podkl. po prekopoch podkladným betónom hr. 20 cm</t>
  </si>
  <si>
    <t>1281166059</t>
  </si>
  <si>
    <t>572952121</t>
  </si>
  <si>
    <t>Vyspravenie krytov vozov. po prekopoch asfaltobetónom hr. 50 mm</t>
  </si>
  <si>
    <t>1505188514</t>
  </si>
  <si>
    <t>-2068908744</t>
  </si>
  <si>
    <t>-300241324</t>
  </si>
  <si>
    <t>116073971</t>
  </si>
  <si>
    <t>2088240074</t>
  </si>
  <si>
    <t>-1214148142</t>
  </si>
  <si>
    <t>-677126986</t>
  </si>
  <si>
    <t>1676371226</t>
  </si>
  <si>
    <t>894808020</t>
  </si>
  <si>
    <t>Montáž revíznej šachty z PVC, DN šachty 600, DN potrubia 160, hl. do 2000 mm</t>
  </si>
  <si>
    <t>-1951194941</t>
  </si>
  <si>
    <t>1409663270</t>
  </si>
  <si>
    <t>2865A2304</t>
  </si>
  <si>
    <t>TEGRA 600 - Dno šachtové 600/200x0°</t>
  </si>
  <si>
    <t>-605722618</t>
  </si>
  <si>
    <t>-1054159394</t>
  </si>
  <si>
    <t>2865A2319</t>
  </si>
  <si>
    <t>TEGRA 600 - Dno šachtové 600/160x90°</t>
  </si>
  <si>
    <t>-1978420218</t>
  </si>
  <si>
    <t>2865A2320</t>
  </si>
  <si>
    <t>TEGRA 600 - Dno šachtové 600/200x90°</t>
  </si>
  <si>
    <t>-47908937</t>
  </si>
  <si>
    <t>1741649638</t>
  </si>
  <si>
    <t>TEGRA 600 - rúra šachtová vlnovcová s hrdlom ID600x3650</t>
  </si>
  <si>
    <t>1703652827</t>
  </si>
  <si>
    <t>-1143296612</t>
  </si>
  <si>
    <t>-1504880833</t>
  </si>
  <si>
    <t>TEGRA 600 - poklop liatinový D600 WAVIN D600</t>
  </si>
  <si>
    <t>1459898697</t>
  </si>
  <si>
    <t>-314777521</t>
  </si>
  <si>
    <t>551J00502</t>
  </si>
  <si>
    <t>Lapač tukov LT4</t>
  </si>
  <si>
    <t>446937010</t>
  </si>
  <si>
    <t>-15294637</t>
  </si>
  <si>
    <t>-902404010</t>
  </si>
  <si>
    <t>1089537571</t>
  </si>
  <si>
    <t>971101020</t>
  </si>
  <si>
    <t>Vŕtanie otvor. jadrové -korunkové, diamant. do žel.bet. stien priem.102-122 mm</t>
  </si>
  <si>
    <t>dm3</t>
  </si>
  <si>
    <t>-1015170563</t>
  </si>
  <si>
    <t>974042577</t>
  </si>
  <si>
    <t>Vysekanie rýh v betón. dlažbe hl. do 20 cm š. do 30 cm</t>
  </si>
  <si>
    <t>-1761176890</t>
  </si>
  <si>
    <t>Odvoz sute a vybúraných hmôt na skládku do 1 km</t>
  </si>
  <si>
    <t>869209828</t>
  </si>
  <si>
    <t>Odvoz sute a vybúraných hmôt na skládku každý ďalší 1 km</t>
  </si>
  <si>
    <t>2090927321</t>
  </si>
  <si>
    <t>979087212</t>
  </si>
  <si>
    <t>Nakladanie sute na dopravný prostriedok</t>
  </si>
  <si>
    <t>-1760575947</t>
  </si>
  <si>
    <t>979131410</t>
  </si>
  <si>
    <t>Poplatok za ulož.a znešk.stav.sute na urč.sklád. -z demol.vozoviek "O"-ost.odpad</t>
  </si>
  <si>
    <t>966066261</t>
  </si>
  <si>
    <t>1090520758</t>
  </si>
  <si>
    <t>998222011</t>
  </si>
  <si>
    <t>Presun hmôt pre pozemné komunikácie, kryt z kameniva</t>
  </si>
  <si>
    <t>-1863436506</t>
  </si>
  <si>
    <t>1637807363</t>
  </si>
  <si>
    <t>SO 06 - Areálové osvetlenie</t>
  </si>
  <si>
    <t>D1 - VEREJNÉ OSVETLENIE</t>
  </si>
  <si>
    <t xml:space="preserve">    D2 - VEREJNÉ OSVETLENIE:</t>
  </si>
  <si>
    <t xml:space="preserve">    D3 - KABEL SILOVÝ, IZOLACE PVC</t>
  </si>
  <si>
    <t xml:space="preserve">    D4 - KABEL SILOVÝ,IZOLACE PVC</t>
  </si>
  <si>
    <t xml:space="preserve">    D5 - VÝKOPOVÉ PRÁCE</t>
  </si>
  <si>
    <t xml:space="preserve">    D6 - BLESKOZVOD VODIČE:</t>
  </si>
  <si>
    <t xml:space="preserve">    D7 - BLESKOZVOD SVORKY:</t>
  </si>
  <si>
    <t xml:space="preserve">    D8 - TRUBKA DO ZEME</t>
  </si>
  <si>
    <t xml:space="preserve">    D9 - HLAVNÁ DOMOVÁ SKRIŇA</t>
  </si>
  <si>
    <t>VEREJNÉ OSVETLENIE</t>
  </si>
  <si>
    <t>VEREJNÉ OSVETLENIE:</t>
  </si>
  <si>
    <t>Pol285</t>
  </si>
  <si>
    <t>Oceľový stožiar 5m/5,8m do zeme s výzbrojou</t>
  </si>
  <si>
    <t>901228063</t>
  </si>
  <si>
    <t>Pol295</t>
  </si>
  <si>
    <t>1495662925</t>
  </si>
  <si>
    <t>Pol286</t>
  </si>
  <si>
    <t>Výložník pre svietidlo na stožiar</t>
  </si>
  <si>
    <t>-2120307204</t>
  </si>
  <si>
    <t>Pol296</t>
  </si>
  <si>
    <t>324487326</t>
  </si>
  <si>
    <t>Pol287</t>
  </si>
  <si>
    <t>Svietidlo verejného osvetlenia 47W</t>
  </si>
  <si>
    <t>-520871154</t>
  </si>
  <si>
    <t>Pol297</t>
  </si>
  <si>
    <t>-609206915</t>
  </si>
  <si>
    <t>Pol288</t>
  </si>
  <si>
    <t>Parkové svietidlo 60W</t>
  </si>
  <si>
    <t>2077067356</t>
  </si>
  <si>
    <t>Pol298</t>
  </si>
  <si>
    <t>-1281362921</t>
  </si>
  <si>
    <t>Pol294</t>
  </si>
  <si>
    <t>Betónová pätka pre stožiar</t>
  </si>
  <si>
    <t>1965667679</t>
  </si>
  <si>
    <t>Pol304</t>
  </si>
  <si>
    <t>-1398735768</t>
  </si>
  <si>
    <t>KABEL SILOVÝ, IZOLACE PVC</t>
  </si>
  <si>
    <t>Pol289</t>
  </si>
  <si>
    <t>AYKY-J 4x16 , pevne</t>
  </si>
  <si>
    <t>510961324</t>
  </si>
  <si>
    <t>Pol299</t>
  </si>
  <si>
    <t>1082536709</t>
  </si>
  <si>
    <t>KABEL SILOVÝ,IZOLACE PVC</t>
  </si>
  <si>
    <t>Pol290</t>
  </si>
  <si>
    <t>CYKY-J 3x1.5 , pevne</t>
  </si>
  <si>
    <t>343182887</t>
  </si>
  <si>
    <t>Pol300</t>
  </si>
  <si>
    <t>206609591</t>
  </si>
  <si>
    <t>VÝKOPOVÉ PRÁCE</t>
  </si>
  <si>
    <t>-1546691857</t>
  </si>
  <si>
    <t>-1283071655</t>
  </si>
  <si>
    <t>-114583656</t>
  </si>
  <si>
    <t>-1323276619</t>
  </si>
  <si>
    <t>BLESKOZVOD VODIČE:</t>
  </si>
  <si>
    <t>168761256</t>
  </si>
  <si>
    <t>-1171238140</t>
  </si>
  <si>
    <t>-583011960</t>
  </si>
  <si>
    <t>1820747107</t>
  </si>
  <si>
    <t>BLESKOZVOD SVORKY:</t>
  </si>
  <si>
    <t>1447557942</t>
  </si>
  <si>
    <t>Pol291</t>
  </si>
  <si>
    <t>SP Svorka pripojovacia</t>
  </si>
  <si>
    <t>-1810022432</t>
  </si>
  <si>
    <t>256063073</t>
  </si>
  <si>
    <t>TRUBKA DO ZEME</t>
  </si>
  <si>
    <t>Pol292</t>
  </si>
  <si>
    <t>DUOFLEX 50 Trubka DUOFLEX 50/40</t>
  </si>
  <si>
    <t>51855346</t>
  </si>
  <si>
    <t>-1689999211</t>
  </si>
  <si>
    <t>HLAVNÁ DOMOVÁ SKRIŇA</t>
  </si>
  <si>
    <t>Pol293</t>
  </si>
  <si>
    <t>Prípojková skriňa do 3x 63A, do steny HASMA SPP0</t>
  </si>
  <si>
    <t>-1097945558</t>
  </si>
  <si>
    <t>Pol303</t>
  </si>
  <si>
    <t>214008086</t>
  </si>
  <si>
    <t>Pol400</t>
  </si>
  <si>
    <t>-788860748</t>
  </si>
  <si>
    <t>EURO-ŠTUKONZ a.s.</t>
  </si>
  <si>
    <t>35972297</t>
  </si>
  <si>
    <t>SK2022116206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</si>
</sst>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9"/>
  <sheetViews>
    <sheetView showGridLines="0" tabSelected="1" workbookViewId="0">
      <selection activeCell="AN15" sqref="AN1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7"/>
      <c r="C4" s="18"/>
      <c r="D4" s="19" t="s">
        <v>8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9</v>
      </c>
      <c r="BE4" s="21" t="s">
        <v>10</v>
      </c>
      <c r="BS4" s="13" t="s">
        <v>11</v>
      </c>
    </row>
    <row r="5" spans="1:74" ht="12" customHeight="1">
      <c r="B5" s="17"/>
      <c r="C5" s="18"/>
      <c r="D5" s="22" t="s">
        <v>12</v>
      </c>
      <c r="E5" s="18"/>
      <c r="F5" s="18"/>
      <c r="G5" s="18"/>
      <c r="H5" s="18"/>
      <c r="I5" s="18"/>
      <c r="J5" s="18"/>
      <c r="K5" s="239" t="s">
        <v>13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8"/>
      <c r="AQ5" s="18"/>
      <c r="AR5" s="16"/>
      <c r="BE5" s="236" t="s">
        <v>14</v>
      </c>
      <c r="BS5" s="13" t="s">
        <v>6</v>
      </c>
    </row>
    <row r="6" spans="1:74" ht="36.950000000000003" customHeight="1">
      <c r="B6" s="17"/>
      <c r="C6" s="18"/>
      <c r="D6" s="24" t="s">
        <v>15</v>
      </c>
      <c r="E6" s="18"/>
      <c r="F6" s="18"/>
      <c r="G6" s="18"/>
      <c r="H6" s="18"/>
      <c r="I6" s="18"/>
      <c r="J6" s="18"/>
      <c r="K6" s="241" t="s">
        <v>16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8"/>
      <c r="AQ6" s="18"/>
      <c r="AR6" s="16"/>
      <c r="BE6" s="237"/>
      <c r="BS6" s="13" t="s">
        <v>6</v>
      </c>
    </row>
    <row r="7" spans="1:74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18</v>
      </c>
      <c r="AL7" s="18"/>
      <c r="AM7" s="18"/>
      <c r="AN7" s="23" t="s">
        <v>1</v>
      </c>
      <c r="AO7" s="18"/>
      <c r="AP7" s="18"/>
      <c r="AQ7" s="18"/>
      <c r="AR7" s="16"/>
      <c r="BE7" s="237"/>
      <c r="BS7" s="13" t="s">
        <v>6</v>
      </c>
    </row>
    <row r="8" spans="1:74" ht="12" customHeight="1">
      <c r="B8" s="17"/>
      <c r="C8" s="18"/>
      <c r="D8" s="25" t="s">
        <v>19</v>
      </c>
      <c r="E8" s="18"/>
      <c r="F8" s="18"/>
      <c r="G8" s="18"/>
      <c r="H8" s="18"/>
      <c r="I8" s="18"/>
      <c r="J8" s="18"/>
      <c r="K8" s="23" t="s">
        <v>20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21</v>
      </c>
      <c r="AL8" s="18"/>
      <c r="AM8" s="18"/>
      <c r="AN8" s="26" t="s">
        <v>22</v>
      </c>
      <c r="AO8" s="18"/>
      <c r="AP8" s="18"/>
      <c r="AQ8" s="18"/>
      <c r="AR8" s="16"/>
      <c r="BE8" s="237"/>
      <c r="BS8" s="13" t="s">
        <v>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7"/>
      <c r="BS9" s="13" t="s">
        <v>6</v>
      </c>
    </row>
    <row r="10" spans="1:74" ht="12" customHeight="1">
      <c r="B10" s="17"/>
      <c r="C10" s="18"/>
      <c r="D10" s="25" t="s">
        <v>23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24</v>
      </c>
      <c r="AL10" s="18"/>
      <c r="AM10" s="18"/>
      <c r="AN10" s="23" t="s">
        <v>1</v>
      </c>
      <c r="AO10" s="18"/>
      <c r="AP10" s="18"/>
      <c r="AQ10" s="18"/>
      <c r="AR10" s="16"/>
      <c r="BE10" s="237"/>
      <c r="BS10" s="13" t="s">
        <v>6</v>
      </c>
    </row>
    <row r="11" spans="1:74" ht="18.399999999999999" customHeight="1">
      <c r="B11" s="17"/>
      <c r="C11" s="18"/>
      <c r="D11" s="18"/>
      <c r="E11" s="23" t="s">
        <v>25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37"/>
      <c r="BS11" s="13" t="s">
        <v>6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7"/>
      <c r="BS12" s="13" t="s">
        <v>6</v>
      </c>
    </row>
    <row r="13" spans="1:74" ht="12" customHeight="1">
      <c r="B13" s="17"/>
      <c r="C13" s="18"/>
      <c r="D13" s="25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24</v>
      </c>
      <c r="AL13" s="18"/>
      <c r="AM13" s="18"/>
      <c r="AN13" s="27" t="s">
        <v>3769</v>
      </c>
      <c r="AO13" s="18"/>
      <c r="AP13" s="18"/>
      <c r="AQ13" s="18"/>
      <c r="AR13" s="16"/>
      <c r="BE13" s="237"/>
      <c r="BS13" s="13" t="s">
        <v>6</v>
      </c>
    </row>
    <row r="14" spans="1:74" ht="12.75">
      <c r="B14" s="17"/>
      <c r="C14" s="18"/>
      <c r="D14" s="18"/>
      <c r="E14" s="242" t="s">
        <v>3768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5" t="s">
        <v>26</v>
      </c>
      <c r="AL14" s="18"/>
      <c r="AM14" s="18"/>
      <c r="AN14" s="27" t="s">
        <v>3770</v>
      </c>
      <c r="AO14" s="18"/>
      <c r="AP14" s="18"/>
      <c r="AQ14" s="18"/>
      <c r="AR14" s="16"/>
      <c r="BE14" s="237"/>
      <c r="BS14" s="13" t="s">
        <v>6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7"/>
      <c r="BS15" s="13" t="s">
        <v>4</v>
      </c>
    </row>
    <row r="16" spans="1:74" ht="12" customHeight="1">
      <c r="B16" s="17"/>
      <c r="C16" s="18"/>
      <c r="D16" s="25" t="s">
        <v>28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24</v>
      </c>
      <c r="AL16" s="18"/>
      <c r="AM16" s="18"/>
      <c r="AN16" s="23" t="s">
        <v>1</v>
      </c>
      <c r="AO16" s="18"/>
      <c r="AP16" s="18"/>
      <c r="AQ16" s="18"/>
      <c r="AR16" s="16"/>
      <c r="BE16" s="237"/>
      <c r="BS16" s="13" t="s">
        <v>4</v>
      </c>
    </row>
    <row r="17" spans="1:71" ht="18.399999999999999" customHeight="1">
      <c r="B17" s="17"/>
      <c r="C17" s="18"/>
      <c r="D17" s="18"/>
      <c r="E17" s="23" t="s">
        <v>29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37"/>
      <c r="BS17" s="13" t="s">
        <v>30</v>
      </c>
    </row>
    <row r="18" spans="1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7"/>
      <c r="BS18" s="13" t="s">
        <v>6</v>
      </c>
    </row>
    <row r="19" spans="1:71" ht="12" customHeight="1">
      <c r="B19" s="17"/>
      <c r="C19" s="18"/>
      <c r="D19" s="25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24</v>
      </c>
      <c r="AL19" s="18"/>
      <c r="AM19" s="18"/>
      <c r="AN19" s="23" t="s">
        <v>1</v>
      </c>
      <c r="AO19" s="18"/>
      <c r="AP19" s="18"/>
      <c r="AQ19" s="18"/>
      <c r="AR19" s="16"/>
      <c r="BE19" s="237"/>
      <c r="BS19" s="13" t="s">
        <v>6</v>
      </c>
    </row>
    <row r="20" spans="1:71" ht="18.399999999999999" customHeight="1">
      <c r="B20" s="17"/>
      <c r="C20" s="18"/>
      <c r="D20" s="18"/>
      <c r="E20" s="23" t="s">
        <v>20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37"/>
      <c r="BS20" s="13" t="s">
        <v>30</v>
      </c>
    </row>
    <row r="21" spans="1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7"/>
    </row>
    <row r="22" spans="1:71" ht="12" customHeight="1">
      <c r="B22" s="17"/>
      <c r="C22" s="18"/>
      <c r="D22" s="25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7"/>
    </row>
    <row r="23" spans="1:71" ht="16.5" customHeight="1">
      <c r="B23" s="17"/>
      <c r="C23" s="18"/>
      <c r="D23" s="18"/>
      <c r="E23" s="244" t="s">
        <v>1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8"/>
      <c r="AP23" s="18"/>
      <c r="AQ23" s="18"/>
      <c r="AR23" s="16"/>
      <c r="BE23" s="237"/>
    </row>
    <row r="24" spans="1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7"/>
    </row>
    <row r="25" spans="1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7"/>
    </row>
    <row r="26" spans="1:71" s="1" customFormat="1" ht="25.9" customHeight="1">
      <c r="A26" s="30"/>
      <c r="B26" s="31"/>
      <c r="C26" s="32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5">
        <f>ROUND(AG94,2)</f>
        <v>1550470.17</v>
      </c>
      <c r="AL26" s="246"/>
      <c r="AM26" s="246"/>
      <c r="AN26" s="246"/>
      <c r="AO26" s="246"/>
      <c r="AP26" s="32"/>
      <c r="AQ26" s="32"/>
      <c r="AR26" s="35"/>
      <c r="BE26" s="237"/>
    </row>
    <row r="27" spans="1:71" s="1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7"/>
    </row>
    <row r="28" spans="1:71" s="1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7" t="s">
        <v>34</v>
      </c>
      <c r="M28" s="247"/>
      <c r="N28" s="247"/>
      <c r="O28" s="247"/>
      <c r="P28" s="247"/>
      <c r="Q28" s="32"/>
      <c r="R28" s="32"/>
      <c r="S28" s="32"/>
      <c r="T28" s="32"/>
      <c r="U28" s="32"/>
      <c r="V28" s="32"/>
      <c r="W28" s="247" t="s">
        <v>35</v>
      </c>
      <c r="X28" s="247"/>
      <c r="Y28" s="247"/>
      <c r="Z28" s="247"/>
      <c r="AA28" s="247"/>
      <c r="AB28" s="247"/>
      <c r="AC28" s="247"/>
      <c r="AD28" s="247"/>
      <c r="AE28" s="247"/>
      <c r="AF28" s="32"/>
      <c r="AG28" s="32"/>
      <c r="AH28" s="32"/>
      <c r="AI28" s="32"/>
      <c r="AJ28" s="32"/>
      <c r="AK28" s="247" t="s">
        <v>36</v>
      </c>
      <c r="AL28" s="247"/>
      <c r="AM28" s="247"/>
      <c r="AN28" s="247"/>
      <c r="AO28" s="247"/>
      <c r="AP28" s="32"/>
      <c r="AQ28" s="32"/>
      <c r="AR28" s="35"/>
      <c r="BE28" s="237"/>
    </row>
    <row r="29" spans="1:71" s="2" customFormat="1" ht="14.45" customHeight="1">
      <c r="B29" s="36"/>
      <c r="C29" s="37"/>
      <c r="D29" s="25" t="s">
        <v>37</v>
      </c>
      <c r="E29" s="37"/>
      <c r="F29" s="38" t="s">
        <v>38</v>
      </c>
      <c r="G29" s="37"/>
      <c r="H29" s="37"/>
      <c r="I29" s="37"/>
      <c r="J29" s="37"/>
      <c r="K29" s="37"/>
      <c r="L29" s="250">
        <v>0.2</v>
      </c>
      <c r="M29" s="249"/>
      <c r="N29" s="249"/>
      <c r="O29" s="249"/>
      <c r="P29" s="249"/>
      <c r="Q29" s="39"/>
      <c r="R29" s="39"/>
      <c r="S29" s="39"/>
      <c r="T29" s="39"/>
      <c r="U29" s="39"/>
      <c r="V29" s="39"/>
      <c r="W29" s="248">
        <f>ROUND(AZ94,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39"/>
      <c r="AG29" s="39"/>
      <c r="AH29" s="39"/>
      <c r="AI29" s="39"/>
      <c r="AJ29" s="39"/>
      <c r="AK29" s="248">
        <f>ROUND(AV94, 2)</f>
        <v>0</v>
      </c>
      <c r="AL29" s="249"/>
      <c r="AM29" s="249"/>
      <c r="AN29" s="249"/>
      <c r="AO29" s="249"/>
      <c r="AP29" s="39"/>
      <c r="AQ29" s="39"/>
      <c r="AR29" s="40"/>
      <c r="AS29" s="41"/>
      <c r="AT29" s="41"/>
      <c r="AU29" s="41"/>
      <c r="AV29" s="41"/>
      <c r="AW29" s="41"/>
      <c r="AX29" s="41"/>
      <c r="AY29" s="41"/>
      <c r="AZ29" s="41"/>
      <c r="BE29" s="238"/>
    </row>
    <row r="30" spans="1:71" s="2" customFormat="1" ht="14.45" customHeight="1">
      <c r="B30" s="36"/>
      <c r="C30" s="37"/>
      <c r="D30" s="37"/>
      <c r="E30" s="37"/>
      <c r="F30" s="38" t="s">
        <v>39</v>
      </c>
      <c r="G30" s="37"/>
      <c r="H30" s="37"/>
      <c r="I30" s="37"/>
      <c r="J30" s="37"/>
      <c r="K30" s="37"/>
      <c r="L30" s="250">
        <v>0.2</v>
      </c>
      <c r="M30" s="249"/>
      <c r="N30" s="249"/>
      <c r="O30" s="249"/>
      <c r="P30" s="249"/>
      <c r="Q30" s="39"/>
      <c r="R30" s="39"/>
      <c r="S30" s="39"/>
      <c r="T30" s="39"/>
      <c r="U30" s="39"/>
      <c r="V30" s="39"/>
      <c r="W30" s="248">
        <f>ROUND(BA94, 2)</f>
        <v>1550470.17</v>
      </c>
      <c r="X30" s="249"/>
      <c r="Y30" s="249"/>
      <c r="Z30" s="249"/>
      <c r="AA30" s="249"/>
      <c r="AB30" s="249"/>
      <c r="AC30" s="249"/>
      <c r="AD30" s="249"/>
      <c r="AE30" s="249"/>
      <c r="AF30" s="39"/>
      <c r="AG30" s="39"/>
      <c r="AH30" s="39"/>
      <c r="AI30" s="39"/>
      <c r="AJ30" s="39"/>
      <c r="AK30" s="248">
        <f>ROUND(AW94, 2)</f>
        <v>310094.03000000003</v>
      </c>
      <c r="AL30" s="249"/>
      <c r="AM30" s="249"/>
      <c r="AN30" s="249"/>
      <c r="AO30" s="249"/>
      <c r="AP30" s="39"/>
      <c r="AQ30" s="39"/>
      <c r="AR30" s="40"/>
      <c r="AS30" s="41"/>
      <c r="AT30" s="41"/>
      <c r="AU30" s="41"/>
      <c r="AV30" s="41"/>
      <c r="AW30" s="41"/>
      <c r="AX30" s="41"/>
      <c r="AY30" s="41"/>
      <c r="AZ30" s="41"/>
      <c r="BE30" s="238"/>
    </row>
    <row r="31" spans="1:71" s="2" customFormat="1" ht="14.45" hidden="1" customHeight="1">
      <c r="B31" s="36"/>
      <c r="C31" s="37"/>
      <c r="D31" s="37"/>
      <c r="E31" s="37"/>
      <c r="F31" s="25" t="s">
        <v>40</v>
      </c>
      <c r="G31" s="37"/>
      <c r="H31" s="37"/>
      <c r="I31" s="37"/>
      <c r="J31" s="37"/>
      <c r="K31" s="37"/>
      <c r="L31" s="251">
        <v>0.2</v>
      </c>
      <c r="M31" s="252"/>
      <c r="N31" s="252"/>
      <c r="O31" s="252"/>
      <c r="P31" s="252"/>
      <c r="Q31" s="37"/>
      <c r="R31" s="37"/>
      <c r="S31" s="37"/>
      <c r="T31" s="37"/>
      <c r="U31" s="37"/>
      <c r="V31" s="37"/>
      <c r="W31" s="253">
        <f>ROUND(BB94, 2)</f>
        <v>0</v>
      </c>
      <c r="X31" s="252"/>
      <c r="Y31" s="252"/>
      <c r="Z31" s="252"/>
      <c r="AA31" s="252"/>
      <c r="AB31" s="252"/>
      <c r="AC31" s="252"/>
      <c r="AD31" s="252"/>
      <c r="AE31" s="252"/>
      <c r="AF31" s="37"/>
      <c r="AG31" s="37"/>
      <c r="AH31" s="37"/>
      <c r="AI31" s="37"/>
      <c r="AJ31" s="37"/>
      <c r="AK31" s="253">
        <v>0</v>
      </c>
      <c r="AL31" s="252"/>
      <c r="AM31" s="252"/>
      <c r="AN31" s="252"/>
      <c r="AO31" s="252"/>
      <c r="AP31" s="37"/>
      <c r="AQ31" s="37"/>
      <c r="AR31" s="42"/>
      <c r="BE31" s="238"/>
    </row>
    <row r="32" spans="1:71" s="2" customFormat="1" ht="14.45" hidden="1" customHeight="1">
      <c r="B32" s="36"/>
      <c r="C32" s="37"/>
      <c r="D32" s="37"/>
      <c r="E32" s="37"/>
      <c r="F32" s="25" t="s">
        <v>41</v>
      </c>
      <c r="G32" s="37"/>
      <c r="H32" s="37"/>
      <c r="I32" s="37"/>
      <c r="J32" s="37"/>
      <c r="K32" s="37"/>
      <c r="L32" s="251">
        <v>0.2</v>
      </c>
      <c r="M32" s="252"/>
      <c r="N32" s="252"/>
      <c r="O32" s="252"/>
      <c r="P32" s="252"/>
      <c r="Q32" s="37"/>
      <c r="R32" s="37"/>
      <c r="S32" s="37"/>
      <c r="T32" s="37"/>
      <c r="U32" s="37"/>
      <c r="V32" s="37"/>
      <c r="W32" s="253">
        <f>ROUND(BC94, 2)</f>
        <v>0</v>
      </c>
      <c r="X32" s="252"/>
      <c r="Y32" s="252"/>
      <c r="Z32" s="252"/>
      <c r="AA32" s="252"/>
      <c r="AB32" s="252"/>
      <c r="AC32" s="252"/>
      <c r="AD32" s="252"/>
      <c r="AE32" s="252"/>
      <c r="AF32" s="37"/>
      <c r="AG32" s="37"/>
      <c r="AH32" s="37"/>
      <c r="AI32" s="37"/>
      <c r="AJ32" s="37"/>
      <c r="AK32" s="253">
        <v>0</v>
      </c>
      <c r="AL32" s="252"/>
      <c r="AM32" s="252"/>
      <c r="AN32" s="252"/>
      <c r="AO32" s="252"/>
      <c r="AP32" s="37"/>
      <c r="AQ32" s="37"/>
      <c r="AR32" s="42"/>
      <c r="BE32" s="238"/>
    </row>
    <row r="33" spans="1:57" s="2" customFormat="1" ht="14.45" hidden="1" customHeight="1">
      <c r="B33" s="36"/>
      <c r="C33" s="37"/>
      <c r="D33" s="37"/>
      <c r="E33" s="37"/>
      <c r="F33" s="38" t="s">
        <v>42</v>
      </c>
      <c r="G33" s="37"/>
      <c r="H33" s="37"/>
      <c r="I33" s="37"/>
      <c r="J33" s="37"/>
      <c r="K33" s="37"/>
      <c r="L33" s="250">
        <v>0</v>
      </c>
      <c r="M33" s="249"/>
      <c r="N33" s="249"/>
      <c r="O33" s="249"/>
      <c r="P33" s="249"/>
      <c r="Q33" s="39"/>
      <c r="R33" s="39"/>
      <c r="S33" s="39"/>
      <c r="T33" s="39"/>
      <c r="U33" s="39"/>
      <c r="V33" s="39"/>
      <c r="W33" s="248">
        <f>ROUND(BD94,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9"/>
      <c r="AG33" s="39"/>
      <c r="AH33" s="39"/>
      <c r="AI33" s="39"/>
      <c r="AJ33" s="39"/>
      <c r="AK33" s="248">
        <v>0</v>
      </c>
      <c r="AL33" s="249"/>
      <c r="AM33" s="249"/>
      <c r="AN33" s="249"/>
      <c r="AO33" s="249"/>
      <c r="AP33" s="39"/>
      <c r="AQ33" s="39"/>
      <c r="AR33" s="40"/>
      <c r="AS33" s="41"/>
      <c r="AT33" s="41"/>
      <c r="AU33" s="41"/>
      <c r="AV33" s="41"/>
      <c r="AW33" s="41"/>
      <c r="AX33" s="41"/>
      <c r="AY33" s="41"/>
      <c r="AZ33" s="41"/>
      <c r="BE33" s="238"/>
    </row>
    <row r="34" spans="1:57" s="1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7"/>
    </row>
    <row r="35" spans="1:57" s="1" customFormat="1" ht="25.9" customHeight="1">
      <c r="A35" s="30"/>
      <c r="B35" s="31"/>
      <c r="C35" s="43"/>
      <c r="D35" s="44" t="s">
        <v>43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44</v>
      </c>
      <c r="U35" s="45"/>
      <c r="V35" s="45"/>
      <c r="W35" s="45"/>
      <c r="X35" s="257" t="s">
        <v>45</v>
      </c>
      <c r="Y35" s="255"/>
      <c r="Z35" s="255"/>
      <c r="AA35" s="255"/>
      <c r="AB35" s="255"/>
      <c r="AC35" s="45"/>
      <c r="AD35" s="45"/>
      <c r="AE35" s="45"/>
      <c r="AF35" s="45"/>
      <c r="AG35" s="45"/>
      <c r="AH35" s="45"/>
      <c r="AI35" s="45"/>
      <c r="AJ35" s="45"/>
      <c r="AK35" s="254">
        <f>SUM(AK26:AK33)</f>
        <v>1860564.2</v>
      </c>
      <c r="AL35" s="255"/>
      <c r="AM35" s="255"/>
      <c r="AN35" s="255"/>
      <c r="AO35" s="256"/>
      <c r="AP35" s="43"/>
      <c r="AQ35" s="43"/>
      <c r="AR35" s="35"/>
      <c r="BE35" s="30"/>
    </row>
    <row r="36" spans="1:57" s="1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1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1" customFormat="1" ht="14.45" customHeight="1">
      <c r="B49" s="47"/>
      <c r="C49" s="48"/>
      <c r="D49" s="49" t="s">
        <v>46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47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1" customFormat="1" ht="12.75">
      <c r="A60" s="30"/>
      <c r="B60" s="31"/>
      <c r="C60" s="32"/>
      <c r="D60" s="52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2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2" t="s">
        <v>48</v>
      </c>
      <c r="AI60" s="34"/>
      <c r="AJ60" s="34"/>
      <c r="AK60" s="34"/>
      <c r="AL60" s="34"/>
      <c r="AM60" s="52" t="s">
        <v>49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1" customFormat="1" ht="12.75">
      <c r="A64" s="30"/>
      <c r="B64" s="31"/>
      <c r="C64" s="32"/>
      <c r="D64" s="49" t="s">
        <v>50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51</v>
      </c>
      <c r="AI64" s="53"/>
      <c r="AJ64" s="53"/>
      <c r="AK64" s="53"/>
      <c r="AL64" s="53"/>
      <c r="AM64" s="53"/>
      <c r="AN64" s="53"/>
      <c r="AO64" s="53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1" customFormat="1" ht="12.75">
      <c r="A75" s="30"/>
      <c r="B75" s="31"/>
      <c r="C75" s="32"/>
      <c r="D75" s="52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2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2" t="s">
        <v>48</v>
      </c>
      <c r="AI75" s="34"/>
      <c r="AJ75" s="34"/>
      <c r="AK75" s="34"/>
      <c r="AL75" s="34"/>
      <c r="AM75" s="52" t="s">
        <v>49</v>
      </c>
      <c r="AN75" s="34"/>
      <c r="AO75" s="34"/>
      <c r="AP75" s="32"/>
      <c r="AQ75" s="32"/>
      <c r="AR75" s="35"/>
      <c r="BE75" s="30"/>
    </row>
    <row r="76" spans="1:57" s="1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1" customFormat="1" ht="6.95" customHeight="1">
      <c r="A77" s="30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5"/>
      <c r="BE77" s="30"/>
    </row>
    <row r="81" spans="1:91" s="1" customFormat="1" ht="6.95" customHeight="1">
      <c r="A81" s="30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5"/>
      <c r="BE81" s="30"/>
    </row>
    <row r="82" spans="1:91" s="1" customFormat="1" ht="24.95" customHeight="1">
      <c r="A82" s="30"/>
      <c r="B82" s="31"/>
      <c r="C82" s="19" t="s">
        <v>52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1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3" customFormat="1" ht="12" customHeight="1">
      <c r="B84" s="58"/>
      <c r="C84" s="25" t="s">
        <v>12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012200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4" customFormat="1" ht="36.950000000000003" customHeight="1">
      <c r="B85" s="61"/>
      <c r="C85" s="62" t="s">
        <v>15</v>
      </c>
      <c r="D85" s="63"/>
      <c r="E85" s="63"/>
      <c r="F85" s="63"/>
      <c r="G85" s="63"/>
      <c r="H85" s="63"/>
      <c r="I85" s="63"/>
      <c r="J85" s="63"/>
      <c r="K85" s="63"/>
      <c r="L85" s="234" t="str">
        <f>K6</f>
        <v>Prístavba základnej školy Suchá nad Parnou</v>
      </c>
      <c r="M85" s="235"/>
      <c r="N85" s="235"/>
      <c r="O85" s="235"/>
      <c r="P85" s="235"/>
      <c r="Q85" s="235"/>
      <c r="R85" s="235"/>
      <c r="S85" s="235"/>
      <c r="T85" s="235"/>
      <c r="U85" s="235"/>
      <c r="V85" s="235"/>
      <c r="W85" s="235"/>
      <c r="X85" s="235"/>
      <c r="Y85" s="235"/>
      <c r="Z85" s="235"/>
      <c r="AA85" s="235"/>
      <c r="AB85" s="235"/>
      <c r="AC85" s="235"/>
      <c r="AD85" s="235"/>
      <c r="AE85" s="235"/>
      <c r="AF85" s="235"/>
      <c r="AG85" s="235"/>
      <c r="AH85" s="235"/>
      <c r="AI85" s="235"/>
      <c r="AJ85" s="235"/>
      <c r="AK85" s="235"/>
      <c r="AL85" s="235"/>
      <c r="AM85" s="235"/>
      <c r="AN85" s="235"/>
      <c r="AO85" s="235"/>
      <c r="AP85" s="63"/>
      <c r="AQ85" s="63"/>
      <c r="AR85" s="64"/>
    </row>
    <row r="86" spans="1:91" s="1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1" customFormat="1" ht="12" customHeight="1">
      <c r="A87" s="30"/>
      <c r="B87" s="31"/>
      <c r="C87" s="25" t="s">
        <v>19</v>
      </c>
      <c r="D87" s="32"/>
      <c r="E87" s="32"/>
      <c r="F87" s="32"/>
      <c r="G87" s="32"/>
      <c r="H87" s="32"/>
      <c r="I87" s="32"/>
      <c r="J87" s="32"/>
      <c r="K87" s="32"/>
      <c r="L87" s="65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21</v>
      </c>
      <c r="AJ87" s="32"/>
      <c r="AK87" s="32"/>
      <c r="AL87" s="32"/>
      <c r="AM87" s="268" t="str">
        <f>IF(AN8= "","",AN8)</f>
        <v>9. 2. 2022</v>
      </c>
      <c r="AN87" s="268"/>
      <c r="AO87" s="32"/>
      <c r="AP87" s="32"/>
      <c r="AQ87" s="32"/>
      <c r="AR87" s="35"/>
      <c r="BE87" s="30"/>
    </row>
    <row r="88" spans="1:91" s="1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1" customFormat="1" ht="15.2" customHeight="1">
      <c r="A89" s="30"/>
      <c r="B89" s="31"/>
      <c r="C89" s="25" t="s">
        <v>23</v>
      </c>
      <c r="D89" s="32"/>
      <c r="E89" s="32"/>
      <c r="F89" s="32"/>
      <c r="G89" s="32"/>
      <c r="H89" s="32"/>
      <c r="I89" s="32"/>
      <c r="J89" s="32"/>
      <c r="K89" s="32"/>
      <c r="L89" s="59" t="str">
        <f>IF(E11= "","",E11)</f>
        <v>Obec Suchá nad Parnou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28</v>
      </c>
      <c r="AJ89" s="32"/>
      <c r="AK89" s="32"/>
      <c r="AL89" s="32"/>
      <c r="AM89" s="266" t="str">
        <f>IF(E17="","",E17)</f>
        <v>Ing.arch.  Martin Holeš</v>
      </c>
      <c r="AN89" s="267"/>
      <c r="AO89" s="267"/>
      <c r="AP89" s="267"/>
      <c r="AQ89" s="32"/>
      <c r="AR89" s="35"/>
      <c r="AS89" s="270" t="s">
        <v>53</v>
      </c>
      <c r="AT89" s="271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0"/>
    </row>
    <row r="90" spans="1:91" s="1" customFormat="1" ht="15.2" customHeight="1">
      <c r="A90" s="30"/>
      <c r="B90" s="31"/>
      <c r="C90" s="25" t="s">
        <v>27</v>
      </c>
      <c r="D90" s="32"/>
      <c r="E90" s="32"/>
      <c r="F90" s="32"/>
      <c r="G90" s="32"/>
      <c r="H90" s="32"/>
      <c r="I90" s="32"/>
      <c r="J90" s="32"/>
      <c r="K90" s="32"/>
      <c r="L90" s="59" t="str">
        <f>IF(E14= "Vyplň údaj","",E14)</f>
        <v>EURO-ŠTUKONZ a.s.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31</v>
      </c>
      <c r="AJ90" s="32"/>
      <c r="AK90" s="32"/>
      <c r="AL90" s="32"/>
      <c r="AM90" s="266" t="str">
        <f>IF(E20="","",E20)</f>
        <v xml:space="preserve"> </v>
      </c>
      <c r="AN90" s="267"/>
      <c r="AO90" s="267"/>
      <c r="AP90" s="267"/>
      <c r="AQ90" s="32"/>
      <c r="AR90" s="35"/>
      <c r="AS90" s="272"/>
      <c r="AT90" s="273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0"/>
    </row>
    <row r="91" spans="1:91" s="1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74"/>
      <c r="AT91" s="275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0"/>
    </row>
    <row r="92" spans="1:91" s="1" customFormat="1" ht="29.25" customHeight="1">
      <c r="A92" s="30"/>
      <c r="B92" s="31"/>
      <c r="C92" s="229" t="s">
        <v>54</v>
      </c>
      <c r="D92" s="230"/>
      <c r="E92" s="230"/>
      <c r="F92" s="230"/>
      <c r="G92" s="230"/>
      <c r="H92" s="73"/>
      <c r="I92" s="233" t="s">
        <v>55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63" t="s">
        <v>56</v>
      </c>
      <c r="AH92" s="230"/>
      <c r="AI92" s="230"/>
      <c r="AJ92" s="230"/>
      <c r="AK92" s="230"/>
      <c r="AL92" s="230"/>
      <c r="AM92" s="230"/>
      <c r="AN92" s="233" t="s">
        <v>57</v>
      </c>
      <c r="AO92" s="230"/>
      <c r="AP92" s="269"/>
      <c r="AQ92" s="74" t="s">
        <v>58</v>
      </c>
      <c r="AR92" s="35"/>
      <c r="AS92" s="75" t="s">
        <v>59</v>
      </c>
      <c r="AT92" s="76" t="s">
        <v>60</v>
      </c>
      <c r="AU92" s="76" t="s">
        <v>61</v>
      </c>
      <c r="AV92" s="76" t="s">
        <v>62</v>
      </c>
      <c r="AW92" s="76" t="s">
        <v>63</v>
      </c>
      <c r="AX92" s="76" t="s">
        <v>64</v>
      </c>
      <c r="AY92" s="76" t="s">
        <v>65</v>
      </c>
      <c r="AZ92" s="76" t="s">
        <v>66</v>
      </c>
      <c r="BA92" s="76" t="s">
        <v>67</v>
      </c>
      <c r="BB92" s="76" t="s">
        <v>68</v>
      </c>
      <c r="BC92" s="76" t="s">
        <v>69</v>
      </c>
      <c r="BD92" s="77" t="s">
        <v>70</v>
      </c>
      <c r="BE92" s="30"/>
    </row>
    <row r="93" spans="1:91" s="1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0"/>
    </row>
    <row r="94" spans="1:91" s="5" customFormat="1" ht="32.450000000000003" customHeight="1">
      <c r="B94" s="81"/>
      <c r="C94" s="82" t="s">
        <v>71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64">
        <f>ROUND(AG95+SUM(AG103:AG107),2)</f>
        <v>1550470.17</v>
      </c>
      <c r="AH94" s="264"/>
      <c r="AI94" s="264"/>
      <c r="AJ94" s="264"/>
      <c r="AK94" s="264"/>
      <c r="AL94" s="264"/>
      <c r="AM94" s="264"/>
      <c r="AN94" s="276">
        <f t="shared" ref="AN94:AN107" si="0">SUM(AG94,AT94)</f>
        <v>1860564.2</v>
      </c>
      <c r="AO94" s="276"/>
      <c r="AP94" s="276"/>
      <c r="AQ94" s="85" t="s">
        <v>1</v>
      </c>
      <c r="AR94" s="86"/>
      <c r="AS94" s="87">
        <f>ROUND(AS95+SUM(AS103:AS107),2)</f>
        <v>0</v>
      </c>
      <c r="AT94" s="88">
        <f t="shared" ref="AT94:AT107" si="1">ROUND(SUM(AV94:AW94),2)</f>
        <v>310094.03000000003</v>
      </c>
      <c r="AU94" s="89">
        <f>ROUND(AU95+SUM(AU103:AU107),5)</f>
        <v>0</v>
      </c>
      <c r="AV94" s="88">
        <f>ROUND(AZ94*L29,2)</f>
        <v>0</v>
      </c>
      <c r="AW94" s="88">
        <f>ROUND(BA94*L30,2)</f>
        <v>310094.03000000003</v>
      </c>
      <c r="AX94" s="88">
        <f>ROUND(BB94*L29,2)</f>
        <v>0</v>
      </c>
      <c r="AY94" s="88">
        <f>ROUND(BC94*L30,2)</f>
        <v>0</v>
      </c>
      <c r="AZ94" s="88">
        <f>ROUND(AZ95+SUM(AZ103:AZ107),2)</f>
        <v>0</v>
      </c>
      <c r="BA94" s="88">
        <f>ROUND(BA95+SUM(BA103:BA107),2)</f>
        <v>1550470.17</v>
      </c>
      <c r="BB94" s="88">
        <f>ROUND(BB95+SUM(BB103:BB107),2)</f>
        <v>0</v>
      </c>
      <c r="BC94" s="88">
        <f>ROUND(BC95+SUM(BC103:BC107),2)</f>
        <v>0</v>
      </c>
      <c r="BD94" s="90">
        <f>ROUND(BD95+SUM(BD103:BD107),2)</f>
        <v>0</v>
      </c>
      <c r="BS94" s="91" t="s">
        <v>72</v>
      </c>
      <c r="BT94" s="91" t="s">
        <v>73</v>
      </c>
      <c r="BU94" s="92" t="s">
        <v>74</v>
      </c>
      <c r="BV94" s="91" t="s">
        <v>75</v>
      </c>
      <c r="BW94" s="91" t="s">
        <v>5</v>
      </c>
      <c r="BX94" s="91" t="s">
        <v>76</v>
      </c>
      <c r="CL94" s="91" t="s">
        <v>1</v>
      </c>
    </row>
    <row r="95" spans="1:91" s="6" customFormat="1" ht="24.75" customHeight="1">
      <c r="B95" s="93"/>
      <c r="C95" s="94"/>
      <c r="D95" s="231" t="s">
        <v>77</v>
      </c>
      <c r="E95" s="231"/>
      <c r="F95" s="231"/>
      <c r="G95" s="231"/>
      <c r="H95" s="231"/>
      <c r="I95" s="95"/>
      <c r="J95" s="231" t="s">
        <v>78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65">
        <f>ROUND(SUM(AG96:AG102),2)</f>
        <v>1334267.68</v>
      </c>
      <c r="AH95" s="262"/>
      <c r="AI95" s="262"/>
      <c r="AJ95" s="262"/>
      <c r="AK95" s="262"/>
      <c r="AL95" s="262"/>
      <c r="AM95" s="262"/>
      <c r="AN95" s="261">
        <f t="shared" si="0"/>
        <v>1601121.22</v>
      </c>
      <c r="AO95" s="262"/>
      <c r="AP95" s="262"/>
      <c r="AQ95" s="96" t="s">
        <v>79</v>
      </c>
      <c r="AR95" s="97"/>
      <c r="AS95" s="98">
        <f>ROUND(SUM(AS96:AS102),2)</f>
        <v>0</v>
      </c>
      <c r="AT95" s="99">
        <f t="shared" si="1"/>
        <v>266853.53999999998</v>
      </c>
      <c r="AU95" s="100">
        <f>ROUND(SUM(AU96:AU102),5)</f>
        <v>0</v>
      </c>
      <c r="AV95" s="99">
        <f>ROUND(AZ95*L29,2)</f>
        <v>0</v>
      </c>
      <c r="AW95" s="99">
        <f>ROUND(BA95*L30,2)</f>
        <v>266853.53999999998</v>
      </c>
      <c r="AX95" s="99">
        <f>ROUND(BB95*L29,2)</f>
        <v>0</v>
      </c>
      <c r="AY95" s="99">
        <f>ROUND(BC95*L30,2)</f>
        <v>0</v>
      </c>
      <c r="AZ95" s="99">
        <f>ROUND(SUM(AZ96:AZ102),2)</f>
        <v>0</v>
      </c>
      <c r="BA95" s="99">
        <f>ROUND(SUM(BA96:BA102),2)</f>
        <v>1334267.68</v>
      </c>
      <c r="BB95" s="99">
        <f>ROUND(SUM(BB96:BB102),2)</f>
        <v>0</v>
      </c>
      <c r="BC95" s="99">
        <f>ROUND(SUM(BC96:BC102),2)</f>
        <v>0</v>
      </c>
      <c r="BD95" s="101">
        <f>ROUND(SUM(BD96:BD102),2)</f>
        <v>0</v>
      </c>
      <c r="BS95" s="102" t="s">
        <v>72</v>
      </c>
      <c r="BT95" s="102" t="s">
        <v>80</v>
      </c>
      <c r="BU95" s="102" t="s">
        <v>74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73</v>
      </c>
    </row>
    <row r="96" spans="1:91" s="3" customFormat="1" ht="16.5" customHeight="1">
      <c r="A96" s="103" t="s">
        <v>82</v>
      </c>
      <c r="B96" s="58"/>
      <c r="C96" s="104"/>
      <c r="D96" s="104"/>
      <c r="E96" s="232" t="s">
        <v>83</v>
      </c>
      <c r="F96" s="232"/>
      <c r="G96" s="232"/>
      <c r="H96" s="232"/>
      <c r="I96" s="232"/>
      <c r="J96" s="104"/>
      <c r="K96" s="232" t="s">
        <v>84</v>
      </c>
      <c r="L96" s="232"/>
      <c r="M96" s="232"/>
      <c r="N96" s="232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  <c r="AE96" s="232"/>
      <c r="AF96" s="232"/>
      <c r="AG96" s="259">
        <f>'01 - Stavebná časť a statika'!J32</f>
        <v>1020163.95</v>
      </c>
      <c r="AH96" s="260"/>
      <c r="AI96" s="260"/>
      <c r="AJ96" s="260"/>
      <c r="AK96" s="260"/>
      <c r="AL96" s="260"/>
      <c r="AM96" s="260"/>
      <c r="AN96" s="259">
        <f t="shared" si="0"/>
        <v>1224196.74</v>
      </c>
      <c r="AO96" s="260"/>
      <c r="AP96" s="260"/>
      <c r="AQ96" s="105" t="s">
        <v>85</v>
      </c>
      <c r="AR96" s="60"/>
      <c r="AS96" s="106">
        <v>0</v>
      </c>
      <c r="AT96" s="107">
        <f t="shared" si="1"/>
        <v>204032.79</v>
      </c>
      <c r="AU96" s="108">
        <f>'01 - Stavebná časť a statika'!P151</f>
        <v>0</v>
      </c>
      <c r="AV96" s="107">
        <f>'01 - Stavebná časť a statika'!J35</f>
        <v>0</v>
      </c>
      <c r="AW96" s="107">
        <f>'01 - Stavebná časť a statika'!J36</f>
        <v>204032.79</v>
      </c>
      <c r="AX96" s="107">
        <f>'01 - Stavebná časť a statika'!J37</f>
        <v>0</v>
      </c>
      <c r="AY96" s="107">
        <f>'01 - Stavebná časť a statika'!J38</f>
        <v>0</v>
      </c>
      <c r="AZ96" s="107">
        <f>'01 - Stavebná časť a statika'!F35</f>
        <v>0</v>
      </c>
      <c r="BA96" s="107">
        <f>'01 - Stavebná časť a statika'!F36</f>
        <v>1020163.95</v>
      </c>
      <c r="BB96" s="107">
        <f>'01 - Stavebná časť a statika'!F37</f>
        <v>0</v>
      </c>
      <c r="BC96" s="107">
        <f>'01 - Stavebná časť a statika'!F38</f>
        <v>0</v>
      </c>
      <c r="BD96" s="109">
        <f>'01 - Stavebná časť a statika'!F39</f>
        <v>0</v>
      </c>
      <c r="BT96" s="110" t="s">
        <v>86</v>
      </c>
      <c r="BV96" s="110" t="s">
        <v>75</v>
      </c>
      <c r="BW96" s="110" t="s">
        <v>87</v>
      </c>
      <c r="BX96" s="110" t="s">
        <v>81</v>
      </c>
      <c r="CL96" s="110" t="s">
        <v>1</v>
      </c>
    </row>
    <row r="97" spans="1:91" s="3" customFormat="1" ht="16.5" customHeight="1">
      <c r="A97" s="103" t="s">
        <v>82</v>
      </c>
      <c r="B97" s="58"/>
      <c r="C97" s="104"/>
      <c r="D97" s="104"/>
      <c r="E97" s="232" t="s">
        <v>88</v>
      </c>
      <c r="F97" s="232"/>
      <c r="G97" s="232"/>
      <c r="H97" s="232"/>
      <c r="I97" s="232"/>
      <c r="J97" s="104"/>
      <c r="K97" s="232" t="s">
        <v>89</v>
      </c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232"/>
      <c r="AF97" s="232"/>
      <c r="AG97" s="259">
        <f>'02 - Zdravotechnické inšt...'!J32</f>
        <v>74564.56</v>
      </c>
      <c r="AH97" s="260"/>
      <c r="AI97" s="260"/>
      <c r="AJ97" s="260"/>
      <c r="AK97" s="260"/>
      <c r="AL97" s="260"/>
      <c r="AM97" s="260"/>
      <c r="AN97" s="259">
        <f t="shared" si="0"/>
        <v>89477.47</v>
      </c>
      <c r="AO97" s="260"/>
      <c r="AP97" s="260"/>
      <c r="AQ97" s="105" t="s">
        <v>85</v>
      </c>
      <c r="AR97" s="60"/>
      <c r="AS97" s="106">
        <v>0</v>
      </c>
      <c r="AT97" s="107">
        <f t="shared" si="1"/>
        <v>14912.91</v>
      </c>
      <c r="AU97" s="108">
        <f>'02 - Zdravotechnické inšt...'!P129</f>
        <v>0</v>
      </c>
      <c r="AV97" s="107">
        <f>'02 - Zdravotechnické inšt...'!J35</f>
        <v>0</v>
      </c>
      <c r="AW97" s="107">
        <f>'02 - Zdravotechnické inšt...'!J36</f>
        <v>14912.91</v>
      </c>
      <c r="AX97" s="107">
        <f>'02 - Zdravotechnické inšt...'!J37</f>
        <v>0</v>
      </c>
      <c r="AY97" s="107">
        <f>'02 - Zdravotechnické inšt...'!J38</f>
        <v>0</v>
      </c>
      <c r="AZ97" s="107">
        <f>'02 - Zdravotechnické inšt...'!F35</f>
        <v>0</v>
      </c>
      <c r="BA97" s="107">
        <f>'02 - Zdravotechnické inšt...'!F36</f>
        <v>74564.56</v>
      </c>
      <c r="BB97" s="107">
        <f>'02 - Zdravotechnické inšt...'!F37</f>
        <v>0</v>
      </c>
      <c r="BC97" s="107">
        <f>'02 - Zdravotechnické inšt...'!F38</f>
        <v>0</v>
      </c>
      <c r="BD97" s="109">
        <f>'02 - Zdravotechnické inšt...'!F39</f>
        <v>0</v>
      </c>
      <c r="BT97" s="110" t="s">
        <v>86</v>
      </c>
      <c r="BV97" s="110" t="s">
        <v>75</v>
      </c>
      <c r="BW97" s="110" t="s">
        <v>90</v>
      </c>
      <c r="BX97" s="110" t="s">
        <v>81</v>
      </c>
      <c r="CL97" s="110" t="s">
        <v>1</v>
      </c>
    </row>
    <row r="98" spans="1:91" s="3" customFormat="1" ht="16.5" customHeight="1">
      <c r="A98" s="103" t="s">
        <v>82</v>
      </c>
      <c r="B98" s="58"/>
      <c r="C98" s="104"/>
      <c r="D98" s="104"/>
      <c r="E98" s="232" t="s">
        <v>91</v>
      </c>
      <c r="F98" s="232"/>
      <c r="G98" s="232"/>
      <c r="H98" s="232"/>
      <c r="I98" s="232"/>
      <c r="J98" s="104"/>
      <c r="K98" s="232" t="s">
        <v>92</v>
      </c>
      <c r="L98" s="232"/>
      <c r="M98" s="232"/>
      <c r="N98" s="232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  <c r="AE98" s="232"/>
      <c r="AF98" s="232"/>
      <c r="AG98" s="259">
        <f>'03 - Elektroinštalácia'!J32</f>
        <v>76445.77</v>
      </c>
      <c r="AH98" s="260"/>
      <c r="AI98" s="260"/>
      <c r="AJ98" s="260"/>
      <c r="AK98" s="260"/>
      <c r="AL98" s="260"/>
      <c r="AM98" s="260"/>
      <c r="AN98" s="259">
        <f t="shared" si="0"/>
        <v>91734.92</v>
      </c>
      <c r="AO98" s="260"/>
      <c r="AP98" s="260"/>
      <c r="AQ98" s="105" t="s">
        <v>85</v>
      </c>
      <c r="AR98" s="60"/>
      <c r="AS98" s="106">
        <v>0</v>
      </c>
      <c r="AT98" s="107">
        <f t="shared" si="1"/>
        <v>15289.15</v>
      </c>
      <c r="AU98" s="108">
        <f>'03 - Elektroinštalácia'!P130</f>
        <v>0</v>
      </c>
      <c r="AV98" s="107">
        <f>'03 - Elektroinštalácia'!J35</f>
        <v>0</v>
      </c>
      <c r="AW98" s="107">
        <f>'03 - Elektroinštalácia'!J36</f>
        <v>15289.15</v>
      </c>
      <c r="AX98" s="107">
        <f>'03 - Elektroinštalácia'!J37</f>
        <v>0</v>
      </c>
      <c r="AY98" s="107">
        <f>'03 - Elektroinštalácia'!J38</f>
        <v>0</v>
      </c>
      <c r="AZ98" s="107">
        <f>'03 - Elektroinštalácia'!F35</f>
        <v>0</v>
      </c>
      <c r="BA98" s="107">
        <f>'03 - Elektroinštalácia'!F36</f>
        <v>76445.77</v>
      </c>
      <c r="BB98" s="107">
        <f>'03 - Elektroinštalácia'!F37</f>
        <v>0</v>
      </c>
      <c r="BC98" s="107">
        <f>'03 - Elektroinštalácia'!F38</f>
        <v>0</v>
      </c>
      <c r="BD98" s="109">
        <f>'03 - Elektroinštalácia'!F39</f>
        <v>0</v>
      </c>
      <c r="BT98" s="110" t="s">
        <v>86</v>
      </c>
      <c r="BV98" s="110" t="s">
        <v>75</v>
      </c>
      <c r="BW98" s="110" t="s">
        <v>93</v>
      </c>
      <c r="BX98" s="110" t="s">
        <v>81</v>
      </c>
      <c r="CL98" s="110" t="s">
        <v>1</v>
      </c>
    </row>
    <row r="99" spans="1:91" s="3" customFormat="1" ht="16.5" customHeight="1">
      <c r="A99" s="103" t="s">
        <v>82</v>
      </c>
      <c r="B99" s="58"/>
      <c r="C99" s="104"/>
      <c r="D99" s="104"/>
      <c r="E99" s="232" t="s">
        <v>94</v>
      </c>
      <c r="F99" s="232"/>
      <c r="G99" s="232"/>
      <c r="H99" s="232"/>
      <c r="I99" s="232"/>
      <c r="J99" s="104"/>
      <c r="K99" s="232" t="s">
        <v>95</v>
      </c>
      <c r="L99" s="232"/>
      <c r="M99" s="232"/>
      <c r="N99" s="232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  <c r="AE99" s="232"/>
      <c r="AF99" s="232"/>
      <c r="AG99" s="259">
        <f>'04 - Rekuperácia učební'!J32</f>
        <v>47542.92</v>
      </c>
      <c r="AH99" s="260"/>
      <c r="AI99" s="260"/>
      <c r="AJ99" s="260"/>
      <c r="AK99" s="260"/>
      <c r="AL99" s="260"/>
      <c r="AM99" s="260"/>
      <c r="AN99" s="259">
        <f t="shared" si="0"/>
        <v>57051.5</v>
      </c>
      <c r="AO99" s="260"/>
      <c r="AP99" s="260"/>
      <c r="AQ99" s="105" t="s">
        <v>85</v>
      </c>
      <c r="AR99" s="60"/>
      <c r="AS99" s="106">
        <v>0</v>
      </c>
      <c r="AT99" s="107">
        <f t="shared" si="1"/>
        <v>9508.58</v>
      </c>
      <c r="AU99" s="108">
        <f>'04 - Rekuperácia učební'!P122</f>
        <v>0</v>
      </c>
      <c r="AV99" s="107">
        <f>'04 - Rekuperácia učební'!J35</f>
        <v>0</v>
      </c>
      <c r="AW99" s="107">
        <f>'04 - Rekuperácia učební'!J36</f>
        <v>9508.58</v>
      </c>
      <c r="AX99" s="107">
        <f>'04 - Rekuperácia učební'!J37</f>
        <v>0</v>
      </c>
      <c r="AY99" s="107">
        <f>'04 - Rekuperácia učební'!J38</f>
        <v>0</v>
      </c>
      <c r="AZ99" s="107">
        <f>'04 - Rekuperácia učební'!F35</f>
        <v>0</v>
      </c>
      <c r="BA99" s="107">
        <f>'04 - Rekuperácia učební'!F36</f>
        <v>47542.92</v>
      </c>
      <c r="BB99" s="107">
        <f>'04 - Rekuperácia učební'!F37</f>
        <v>0</v>
      </c>
      <c r="BC99" s="107">
        <f>'04 - Rekuperácia učební'!F38</f>
        <v>0</v>
      </c>
      <c r="BD99" s="109">
        <f>'04 - Rekuperácia učební'!F39</f>
        <v>0</v>
      </c>
      <c r="BT99" s="110" t="s">
        <v>86</v>
      </c>
      <c r="BV99" s="110" t="s">
        <v>75</v>
      </c>
      <c r="BW99" s="110" t="s">
        <v>96</v>
      </c>
      <c r="BX99" s="110" t="s">
        <v>81</v>
      </c>
      <c r="CL99" s="110" t="s">
        <v>1</v>
      </c>
    </row>
    <row r="100" spans="1:91" s="3" customFormat="1" ht="16.5" customHeight="1">
      <c r="A100" s="103" t="s">
        <v>82</v>
      </c>
      <c r="B100" s="58"/>
      <c r="C100" s="104"/>
      <c r="D100" s="104"/>
      <c r="E100" s="232" t="s">
        <v>97</v>
      </c>
      <c r="F100" s="232"/>
      <c r="G100" s="232"/>
      <c r="H100" s="232"/>
      <c r="I100" s="232"/>
      <c r="J100" s="104"/>
      <c r="K100" s="232" t="s">
        <v>98</v>
      </c>
      <c r="L100" s="232"/>
      <c r="M100" s="232"/>
      <c r="N100" s="232"/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  <c r="AE100" s="232"/>
      <c r="AF100" s="232"/>
      <c r="AG100" s="259">
        <f>'06 - Plynoinštalácia'!J32</f>
        <v>3098.29</v>
      </c>
      <c r="AH100" s="260"/>
      <c r="AI100" s="260"/>
      <c r="AJ100" s="260"/>
      <c r="AK100" s="260"/>
      <c r="AL100" s="260"/>
      <c r="AM100" s="260"/>
      <c r="AN100" s="259">
        <f t="shared" si="0"/>
        <v>3717.95</v>
      </c>
      <c r="AO100" s="260"/>
      <c r="AP100" s="260"/>
      <c r="AQ100" s="105" t="s">
        <v>85</v>
      </c>
      <c r="AR100" s="60"/>
      <c r="AS100" s="106">
        <v>0</v>
      </c>
      <c r="AT100" s="107">
        <f t="shared" si="1"/>
        <v>619.66</v>
      </c>
      <c r="AU100" s="108">
        <f>'06 - Plynoinštalácia'!P124</f>
        <v>0</v>
      </c>
      <c r="AV100" s="107">
        <f>'06 - Plynoinštalácia'!J35</f>
        <v>0</v>
      </c>
      <c r="AW100" s="107">
        <f>'06 - Plynoinštalácia'!J36</f>
        <v>619.66</v>
      </c>
      <c r="AX100" s="107">
        <f>'06 - Plynoinštalácia'!J37</f>
        <v>0</v>
      </c>
      <c r="AY100" s="107">
        <f>'06 - Plynoinštalácia'!J38</f>
        <v>0</v>
      </c>
      <c r="AZ100" s="107">
        <f>'06 - Plynoinštalácia'!F35</f>
        <v>0</v>
      </c>
      <c r="BA100" s="107">
        <f>'06 - Plynoinštalácia'!F36</f>
        <v>3098.29</v>
      </c>
      <c r="BB100" s="107">
        <f>'06 - Plynoinštalácia'!F37</f>
        <v>0</v>
      </c>
      <c r="BC100" s="107">
        <f>'06 - Plynoinštalácia'!F38</f>
        <v>0</v>
      </c>
      <c r="BD100" s="109">
        <f>'06 - Plynoinštalácia'!F39</f>
        <v>0</v>
      </c>
      <c r="BT100" s="110" t="s">
        <v>86</v>
      </c>
      <c r="BV100" s="110" t="s">
        <v>75</v>
      </c>
      <c r="BW100" s="110" t="s">
        <v>99</v>
      </c>
      <c r="BX100" s="110" t="s">
        <v>81</v>
      </c>
      <c r="CL100" s="110" t="s">
        <v>1</v>
      </c>
    </row>
    <row r="101" spans="1:91" s="3" customFormat="1" ht="16.5" customHeight="1">
      <c r="A101" s="103" t="s">
        <v>82</v>
      </c>
      <c r="B101" s="58"/>
      <c r="C101" s="104"/>
      <c r="D101" s="104"/>
      <c r="E101" s="232" t="s">
        <v>100</v>
      </c>
      <c r="F101" s="232"/>
      <c r="G101" s="232"/>
      <c r="H101" s="232"/>
      <c r="I101" s="232"/>
      <c r="J101" s="104"/>
      <c r="K101" s="232" t="s">
        <v>101</v>
      </c>
      <c r="L101" s="232"/>
      <c r="M101" s="232"/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  <c r="AE101" s="232"/>
      <c r="AF101" s="232"/>
      <c r="AG101" s="259">
        <f>'07 - Vykurovanie'!J32</f>
        <v>65648.5</v>
      </c>
      <c r="AH101" s="260"/>
      <c r="AI101" s="260"/>
      <c r="AJ101" s="260"/>
      <c r="AK101" s="260"/>
      <c r="AL101" s="260"/>
      <c r="AM101" s="260"/>
      <c r="AN101" s="259">
        <f t="shared" si="0"/>
        <v>78778.2</v>
      </c>
      <c r="AO101" s="260"/>
      <c r="AP101" s="260"/>
      <c r="AQ101" s="105" t="s">
        <v>85</v>
      </c>
      <c r="AR101" s="60"/>
      <c r="AS101" s="106">
        <v>0</v>
      </c>
      <c r="AT101" s="107">
        <f t="shared" si="1"/>
        <v>13129.7</v>
      </c>
      <c r="AU101" s="108">
        <f>'07 - Vykurovanie'!P125</f>
        <v>0</v>
      </c>
      <c r="AV101" s="107">
        <f>'07 - Vykurovanie'!J35</f>
        <v>0</v>
      </c>
      <c r="AW101" s="107">
        <f>'07 - Vykurovanie'!J36</f>
        <v>13129.7</v>
      </c>
      <c r="AX101" s="107">
        <f>'07 - Vykurovanie'!J37</f>
        <v>0</v>
      </c>
      <c r="AY101" s="107">
        <f>'07 - Vykurovanie'!J38</f>
        <v>0</v>
      </c>
      <c r="AZ101" s="107">
        <f>'07 - Vykurovanie'!F35</f>
        <v>0</v>
      </c>
      <c r="BA101" s="107">
        <f>'07 - Vykurovanie'!F36</f>
        <v>65648.5</v>
      </c>
      <c r="BB101" s="107">
        <f>'07 - Vykurovanie'!F37</f>
        <v>0</v>
      </c>
      <c r="BC101" s="107">
        <f>'07 - Vykurovanie'!F38</f>
        <v>0</v>
      </c>
      <c r="BD101" s="109">
        <f>'07 - Vykurovanie'!F39</f>
        <v>0</v>
      </c>
      <c r="BT101" s="110" t="s">
        <v>86</v>
      </c>
      <c r="BV101" s="110" t="s">
        <v>75</v>
      </c>
      <c r="BW101" s="110" t="s">
        <v>102</v>
      </c>
      <c r="BX101" s="110" t="s">
        <v>81</v>
      </c>
      <c r="CL101" s="110" t="s">
        <v>1</v>
      </c>
    </row>
    <row r="102" spans="1:91" s="3" customFormat="1" ht="16.5" customHeight="1">
      <c r="A102" s="103" t="s">
        <v>82</v>
      </c>
      <c r="B102" s="58"/>
      <c r="C102" s="104"/>
      <c r="D102" s="104"/>
      <c r="E102" s="232" t="s">
        <v>103</v>
      </c>
      <c r="F102" s="232"/>
      <c r="G102" s="232"/>
      <c r="H102" s="232"/>
      <c r="I102" s="232"/>
      <c r="J102" s="104"/>
      <c r="K102" s="232" t="s">
        <v>104</v>
      </c>
      <c r="L102" s="232"/>
      <c r="M102" s="232"/>
      <c r="N102" s="232"/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  <c r="AE102" s="232"/>
      <c r="AF102" s="232"/>
      <c r="AG102" s="259">
        <f>'09 - Hlasová signalizácia...'!J32</f>
        <v>46803.69</v>
      </c>
      <c r="AH102" s="260"/>
      <c r="AI102" s="260"/>
      <c r="AJ102" s="260"/>
      <c r="AK102" s="260"/>
      <c r="AL102" s="260"/>
      <c r="AM102" s="260"/>
      <c r="AN102" s="259">
        <f t="shared" si="0"/>
        <v>56164.43</v>
      </c>
      <c r="AO102" s="260"/>
      <c r="AP102" s="260"/>
      <c r="AQ102" s="105" t="s">
        <v>85</v>
      </c>
      <c r="AR102" s="60"/>
      <c r="AS102" s="106">
        <v>0</v>
      </c>
      <c r="AT102" s="107">
        <f t="shared" si="1"/>
        <v>9360.74</v>
      </c>
      <c r="AU102" s="108">
        <f>'09 - Hlasová signalizácia...'!P125</f>
        <v>0</v>
      </c>
      <c r="AV102" s="107">
        <f>'09 - Hlasová signalizácia...'!J35</f>
        <v>0</v>
      </c>
      <c r="AW102" s="107">
        <f>'09 - Hlasová signalizácia...'!J36</f>
        <v>9360.74</v>
      </c>
      <c r="AX102" s="107">
        <f>'09 - Hlasová signalizácia...'!J37</f>
        <v>0</v>
      </c>
      <c r="AY102" s="107">
        <f>'09 - Hlasová signalizácia...'!J38</f>
        <v>0</v>
      </c>
      <c r="AZ102" s="107">
        <f>'09 - Hlasová signalizácia...'!F35</f>
        <v>0</v>
      </c>
      <c r="BA102" s="107">
        <f>'09 - Hlasová signalizácia...'!F36</f>
        <v>46803.69</v>
      </c>
      <c r="BB102" s="107">
        <f>'09 - Hlasová signalizácia...'!F37</f>
        <v>0</v>
      </c>
      <c r="BC102" s="107">
        <f>'09 - Hlasová signalizácia...'!F38</f>
        <v>0</v>
      </c>
      <c r="BD102" s="109">
        <f>'09 - Hlasová signalizácia...'!F39</f>
        <v>0</v>
      </c>
      <c r="BT102" s="110" t="s">
        <v>86</v>
      </c>
      <c r="BV102" s="110" t="s">
        <v>75</v>
      </c>
      <c r="BW102" s="110" t="s">
        <v>105</v>
      </c>
      <c r="BX102" s="110" t="s">
        <v>81</v>
      </c>
      <c r="CL102" s="110" t="s">
        <v>1</v>
      </c>
    </row>
    <row r="103" spans="1:91" s="6" customFormat="1" ht="16.5" customHeight="1">
      <c r="A103" s="103" t="s">
        <v>82</v>
      </c>
      <c r="B103" s="93"/>
      <c r="C103" s="94"/>
      <c r="D103" s="231" t="s">
        <v>106</v>
      </c>
      <c r="E103" s="231"/>
      <c r="F103" s="231"/>
      <c r="G103" s="231"/>
      <c r="H103" s="231"/>
      <c r="I103" s="95"/>
      <c r="J103" s="231" t="s">
        <v>107</v>
      </c>
      <c r="K103" s="231"/>
      <c r="L103" s="231"/>
      <c r="M103" s="231"/>
      <c r="N103" s="231"/>
      <c r="O103" s="231"/>
      <c r="P103" s="231"/>
      <c r="Q103" s="231"/>
      <c r="R103" s="231"/>
      <c r="S103" s="231"/>
      <c r="T103" s="231"/>
      <c r="U103" s="231"/>
      <c r="V103" s="231"/>
      <c r="W103" s="231"/>
      <c r="X103" s="231"/>
      <c r="Y103" s="231"/>
      <c r="Z103" s="231"/>
      <c r="AA103" s="231"/>
      <c r="AB103" s="231"/>
      <c r="AC103" s="231"/>
      <c r="AD103" s="231"/>
      <c r="AE103" s="231"/>
      <c r="AF103" s="231"/>
      <c r="AG103" s="261">
        <f>'SO 02 - Parkovisko a spev...'!J30</f>
        <v>87228.04</v>
      </c>
      <c r="AH103" s="262"/>
      <c r="AI103" s="262"/>
      <c r="AJ103" s="262"/>
      <c r="AK103" s="262"/>
      <c r="AL103" s="262"/>
      <c r="AM103" s="262"/>
      <c r="AN103" s="261">
        <f t="shared" si="0"/>
        <v>104673.65</v>
      </c>
      <c r="AO103" s="262"/>
      <c r="AP103" s="262"/>
      <c r="AQ103" s="96" t="s">
        <v>79</v>
      </c>
      <c r="AR103" s="97"/>
      <c r="AS103" s="98">
        <v>0</v>
      </c>
      <c r="AT103" s="99">
        <f t="shared" si="1"/>
        <v>17445.61</v>
      </c>
      <c r="AU103" s="100">
        <f>'SO 02 - Parkovisko a spev...'!P122</f>
        <v>0</v>
      </c>
      <c r="AV103" s="99">
        <f>'SO 02 - Parkovisko a spev...'!J33</f>
        <v>0</v>
      </c>
      <c r="AW103" s="99">
        <f>'SO 02 - Parkovisko a spev...'!J34</f>
        <v>17445.61</v>
      </c>
      <c r="AX103" s="99">
        <f>'SO 02 - Parkovisko a spev...'!J35</f>
        <v>0</v>
      </c>
      <c r="AY103" s="99">
        <f>'SO 02 - Parkovisko a spev...'!J36</f>
        <v>0</v>
      </c>
      <c r="AZ103" s="99">
        <f>'SO 02 - Parkovisko a spev...'!F33</f>
        <v>0</v>
      </c>
      <c r="BA103" s="99">
        <f>'SO 02 - Parkovisko a spev...'!F34</f>
        <v>87228.04</v>
      </c>
      <c r="BB103" s="99">
        <f>'SO 02 - Parkovisko a spev...'!F35</f>
        <v>0</v>
      </c>
      <c r="BC103" s="99">
        <f>'SO 02 - Parkovisko a spev...'!F36</f>
        <v>0</v>
      </c>
      <c r="BD103" s="101">
        <f>'SO 02 - Parkovisko a spev...'!F37</f>
        <v>0</v>
      </c>
      <c r="BT103" s="102" t="s">
        <v>80</v>
      </c>
      <c r="BV103" s="102" t="s">
        <v>75</v>
      </c>
      <c r="BW103" s="102" t="s">
        <v>108</v>
      </c>
      <c r="BX103" s="102" t="s">
        <v>5</v>
      </c>
      <c r="CL103" s="102" t="s">
        <v>1</v>
      </c>
      <c r="CM103" s="102" t="s">
        <v>73</v>
      </c>
    </row>
    <row r="104" spans="1:91" s="6" customFormat="1" ht="16.5" customHeight="1">
      <c r="A104" s="103" t="s">
        <v>82</v>
      </c>
      <c r="B104" s="93"/>
      <c r="C104" s="94"/>
      <c r="D104" s="231" t="s">
        <v>109</v>
      </c>
      <c r="E104" s="231"/>
      <c r="F104" s="231"/>
      <c r="G104" s="231"/>
      <c r="H104" s="231"/>
      <c r="I104" s="95"/>
      <c r="J104" s="231" t="s">
        <v>110</v>
      </c>
      <c r="K104" s="231"/>
      <c r="L104" s="231"/>
      <c r="M104" s="231"/>
      <c r="N104" s="231"/>
      <c r="O104" s="231"/>
      <c r="P104" s="231"/>
      <c r="Q104" s="231"/>
      <c r="R104" s="231"/>
      <c r="S104" s="231"/>
      <c r="T104" s="231"/>
      <c r="U104" s="231"/>
      <c r="V104" s="231"/>
      <c r="W104" s="231"/>
      <c r="X104" s="231"/>
      <c r="Y104" s="231"/>
      <c r="Z104" s="231"/>
      <c r="AA104" s="231"/>
      <c r="AB104" s="231"/>
      <c r="AC104" s="231"/>
      <c r="AD104" s="231"/>
      <c r="AE104" s="231"/>
      <c r="AF104" s="231"/>
      <c r="AG104" s="261">
        <f>'SO 03 - Prekládka vnútroa...'!J30</f>
        <v>7820.61</v>
      </c>
      <c r="AH104" s="262"/>
      <c r="AI104" s="262"/>
      <c r="AJ104" s="262"/>
      <c r="AK104" s="262"/>
      <c r="AL104" s="262"/>
      <c r="AM104" s="262"/>
      <c r="AN104" s="261">
        <f t="shared" si="0"/>
        <v>9384.73</v>
      </c>
      <c r="AO104" s="262"/>
      <c r="AP104" s="262"/>
      <c r="AQ104" s="96" t="s">
        <v>79</v>
      </c>
      <c r="AR104" s="97"/>
      <c r="AS104" s="98">
        <v>0</v>
      </c>
      <c r="AT104" s="99">
        <f t="shared" si="1"/>
        <v>1564.12</v>
      </c>
      <c r="AU104" s="100">
        <f>'SO 03 - Prekládka vnútroa...'!P123</f>
        <v>0</v>
      </c>
      <c r="AV104" s="99">
        <f>'SO 03 - Prekládka vnútroa...'!J33</f>
        <v>0</v>
      </c>
      <c r="AW104" s="99">
        <f>'SO 03 - Prekládka vnútroa...'!J34</f>
        <v>1564.12</v>
      </c>
      <c r="AX104" s="99">
        <f>'SO 03 - Prekládka vnútroa...'!J35</f>
        <v>0</v>
      </c>
      <c r="AY104" s="99">
        <f>'SO 03 - Prekládka vnútroa...'!J36</f>
        <v>0</v>
      </c>
      <c r="AZ104" s="99">
        <f>'SO 03 - Prekládka vnútroa...'!F33</f>
        <v>0</v>
      </c>
      <c r="BA104" s="99">
        <f>'SO 03 - Prekládka vnútroa...'!F34</f>
        <v>7820.61</v>
      </c>
      <c r="BB104" s="99">
        <f>'SO 03 - Prekládka vnútroa...'!F35</f>
        <v>0</v>
      </c>
      <c r="BC104" s="99">
        <f>'SO 03 - Prekládka vnútroa...'!F36</f>
        <v>0</v>
      </c>
      <c r="BD104" s="101">
        <f>'SO 03 - Prekládka vnútroa...'!F37</f>
        <v>0</v>
      </c>
      <c r="BT104" s="102" t="s">
        <v>80</v>
      </c>
      <c r="BV104" s="102" t="s">
        <v>75</v>
      </c>
      <c r="BW104" s="102" t="s">
        <v>111</v>
      </c>
      <c r="BX104" s="102" t="s">
        <v>5</v>
      </c>
      <c r="CL104" s="102" t="s">
        <v>1</v>
      </c>
      <c r="CM104" s="102" t="s">
        <v>73</v>
      </c>
    </row>
    <row r="105" spans="1:91" s="6" customFormat="1" ht="16.5" customHeight="1">
      <c r="A105" s="103" t="s">
        <v>82</v>
      </c>
      <c r="B105" s="93"/>
      <c r="C105" s="94"/>
      <c r="D105" s="231" t="s">
        <v>112</v>
      </c>
      <c r="E105" s="231"/>
      <c r="F105" s="231"/>
      <c r="G105" s="231"/>
      <c r="H105" s="231"/>
      <c r="I105" s="95"/>
      <c r="J105" s="231" t="s">
        <v>113</v>
      </c>
      <c r="K105" s="231"/>
      <c r="L105" s="231"/>
      <c r="M105" s="231"/>
      <c r="N105" s="231"/>
      <c r="O105" s="231"/>
      <c r="P105" s="231"/>
      <c r="Q105" s="231"/>
      <c r="R105" s="231"/>
      <c r="S105" s="231"/>
      <c r="T105" s="231"/>
      <c r="U105" s="231"/>
      <c r="V105" s="231"/>
      <c r="W105" s="231"/>
      <c r="X105" s="231"/>
      <c r="Y105" s="231"/>
      <c r="Z105" s="231"/>
      <c r="AA105" s="231"/>
      <c r="AB105" s="231"/>
      <c r="AC105" s="231"/>
      <c r="AD105" s="231"/>
      <c r="AE105" s="231"/>
      <c r="AF105" s="231"/>
      <c r="AG105" s="261">
        <f>'SO 04 - Areálový odvod da...'!J30</f>
        <v>80245.789999999994</v>
      </c>
      <c r="AH105" s="262"/>
      <c r="AI105" s="262"/>
      <c r="AJ105" s="262"/>
      <c r="AK105" s="262"/>
      <c r="AL105" s="262"/>
      <c r="AM105" s="262"/>
      <c r="AN105" s="261">
        <f t="shared" si="0"/>
        <v>96294.95</v>
      </c>
      <c r="AO105" s="262"/>
      <c r="AP105" s="262"/>
      <c r="AQ105" s="96" t="s">
        <v>79</v>
      </c>
      <c r="AR105" s="97"/>
      <c r="AS105" s="98">
        <v>0</v>
      </c>
      <c r="AT105" s="99">
        <f t="shared" si="1"/>
        <v>16049.16</v>
      </c>
      <c r="AU105" s="100">
        <f>'SO 04 - Areálový odvod da...'!P121</f>
        <v>0</v>
      </c>
      <c r="AV105" s="99">
        <f>'SO 04 - Areálový odvod da...'!J33</f>
        <v>0</v>
      </c>
      <c r="AW105" s="99">
        <f>'SO 04 - Areálový odvod da...'!J34</f>
        <v>16049.16</v>
      </c>
      <c r="AX105" s="99">
        <f>'SO 04 - Areálový odvod da...'!J35</f>
        <v>0</v>
      </c>
      <c r="AY105" s="99">
        <f>'SO 04 - Areálový odvod da...'!J36</f>
        <v>0</v>
      </c>
      <c r="AZ105" s="99">
        <f>'SO 04 - Areálový odvod da...'!F33</f>
        <v>0</v>
      </c>
      <c r="BA105" s="99">
        <f>'SO 04 - Areálový odvod da...'!F34</f>
        <v>80245.789999999994</v>
      </c>
      <c r="BB105" s="99">
        <f>'SO 04 - Areálový odvod da...'!F35</f>
        <v>0</v>
      </c>
      <c r="BC105" s="99">
        <f>'SO 04 - Areálový odvod da...'!F36</f>
        <v>0</v>
      </c>
      <c r="BD105" s="101">
        <f>'SO 04 - Areálový odvod da...'!F37</f>
        <v>0</v>
      </c>
      <c r="BT105" s="102" t="s">
        <v>80</v>
      </c>
      <c r="BV105" s="102" t="s">
        <v>75</v>
      </c>
      <c r="BW105" s="102" t="s">
        <v>114</v>
      </c>
      <c r="BX105" s="102" t="s">
        <v>5</v>
      </c>
      <c r="CL105" s="102" t="s">
        <v>1</v>
      </c>
      <c r="CM105" s="102" t="s">
        <v>73</v>
      </c>
    </row>
    <row r="106" spans="1:91" s="6" customFormat="1" ht="16.5" customHeight="1">
      <c r="A106" s="103" t="s">
        <v>82</v>
      </c>
      <c r="B106" s="93"/>
      <c r="C106" s="94"/>
      <c r="D106" s="231" t="s">
        <v>115</v>
      </c>
      <c r="E106" s="231"/>
      <c r="F106" s="231"/>
      <c r="G106" s="231"/>
      <c r="H106" s="231"/>
      <c r="I106" s="95"/>
      <c r="J106" s="231" t="s">
        <v>116</v>
      </c>
      <c r="K106" s="231"/>
      <c r="L106" s="231"/>
      <c r="M106" s="231"/>
      <c r="N106" s="231"/>
      <c r="O106" s="231"/>
      <c r="P106" s="231"/>
      <c r="Q106" s="231"/>
      <c r="R106" s="231"/>
      <c r="S106" s="231"/>
      <c r="T106" s="231"/>
      <c r="U106" s="231"/>
      <c r="V106" s="231"/>
      <c r="W106" s="231"/>
      <c r="X106" s="231"/>
      <c r="Y106" s="231"/>
      <c r="Z106" s="231"/>
      <c r="AA106" s="231"/>
      <c r="AB106" s="231"/>
      <c r="AC106" s="231"/>
      <c r="AD106" s="231"/>
      <c r="AE106" s="231"/>
      <c r="AF106" s="231"/>
      <c r="AG106" s="261">
        <f>'SO 05 - Splašková kanaliz...'!J30</f>
        <v>21472.26</v>
      </c>
      <c r="AH106" s="262"/>
      <c r="AI106" s="262"/>
      <c r="AJ106" s="262"/>
      <c r="AK106" s="262"/>
      <c r="AL106" s="262"/>
      <c r="AM106" s="262"/>
      <c r="AN106" s="261">
        <f t="shared" si="0"/>
        <v>25766.71</v>
      </c>
      <c r="AO106" s="262"/>
      <c r="AP106" s="262"/>
      <c r="AQ106" s="96" t="s">
        <v>79</v>
      </c>
      <c r="AR106" s="97"/>
      <c r="AS106" s="98">
        <v>0</v>
      </c>
      <c r="AT106" s="99">
        <f t="shared" si="1"/>
        <v>4294.45</v>
      </c>
      <c r="AU106" s="100">
        <f>'SO 05 - Splašková kanaliz...'!P122</f>
        <v>0</v>
      </c>
      <c r="AV106" s="99">
        <f>'SO 05 - Splašková kanaliz...'!J33</f>
        <v>0</v>
      </c>
      <c r="AW106" s="99">
        <f>'SO 05 - Splašková kanaliz...'!J34</f>
        <v>4294.45</v>
      </c>
      <c r="AX106" s="99">
        <f>'SO 05 - Splašková kanaliz...'!J35</f>
        <v>0</v>
      </c>
      <c r="AY106" s="99">
        <f>'SO 05 - Splašková kanaliz...'!J36</f>
        <v>0</v>
      </c>
      <c r="AZ106" s="99">
        <f>'SO 05 - Splašková kanaliz...'!F33</f>
        <v>0</v>
      </c>
      <c r="BA106" s="99">
        <f>'SO 05 - Splašková kanaliz...'!F34</f>
        <v>21472.26</v>
      </c>
      <c r="BB106" s="99">
        <f>'SO 05 - Splašková kanaliz...'!F35</f>
        <v>0</v>
      </c>
      <c r="BC106" s="99">
        <f>'SO 05 - Splašková kanaliz...'!F36</f>
        <v>0</v>
      </c>
      <c r="BD106" s="101">
        <f>'SO 05 - Splašková kanaliz...'!F37</f>
        <v>0</v>
      </c>
      <c r="BT106" s="102" t="s">
        <v>80</v>
      </c>
      <c r="BV106" s="102" t="s">
        <v>75</v>
      </c>
      <c r="BW106" s="102" t="s">
        <v>117</v>
      </c>
      <c r="BX106" s="102" t="s">
        <v>5</v>
      </c>
      <c r="CL106" s="102" t="s">
        <v>1</v>
      </c>
      <c r="CM106" s="102" t="s">
        <v>73</v>
      </c>
    </row>
    <row r="107" spans="1:91" s="6" customFormat="1" ht="16.5" customHeight="1">
      <c r="A107" s="103" t="s">
        <v>82</v>
      </c>
      <c r="B107" s="93"/>
      <c r="C107" s="94"/>
      <c r="D107" s="231" t="s">
        <v>118</v>
      </c>
      <c r="E107" s="231"/>
      <c r="F107" s="231"/>
      <c r="G107" s="231"/>
      <c r="H107" s="231"/>
      <c r="I107" s="95"/>
      <c r="J107" s="231" t="s">
        <v>119</v>
      </c>
      <c r="K107" s="231"/>
      <c r="L107" s="231"/>
      <c r="M107" s="231"/>
      <c r="N107" s="231"/>
      <c r="O107" s="231"/>
      <c r="P107" s="231"/>
      <c r="Q107" s="231"/>
      <c r="R107" s="231"/>
      <c r="S107" s="231"/>
      <c r="T107" s="231"/>
      <c r="U107" s="231"/>
      <c r="V107" s="231"/>
      <c r="W107" s="231"/>
      <c r="X107" s="231"/>
      <c r="Y107" s="231"/>
      <c r="Z107" s="231"/>
      <c r="AA107" s="231"/>
      <c r="AB107" s="231"/>
      <c r="AC107" s="231"/>
      <c r="AD107" s="231"/>
      <c r="AE107" s="231"/>
      <c r="AF107" s="231"/>
      <c r="AG107" s="261">
        <f>'SO 06 - Areálové osvetlenie'!J30</f>
        <v>19435.79</v>
      </c>
      <c r="AH107" s="262"/>
      <c r="AI107" s="262"/>
      <c r="AJ107" s="262"/>
      <c r="AK107" s="262"/>
      <c r="AL107" s="262"/>
      <c r="AM107" s="262"/>
      <c r="AN107" s="261">
        <f t="shared" si="0"/>
        <v>23322.95</v>
      </c>
      <c r="AO107" s="262"/>
      <c r="AP107" s="262"/>
      <c r="AQ107" s="96" t="s">
        <v>79</v>
      </c>
      <c r="AR107" s="97"/>
      <c r="AS107" s="111">
        <v>0</v>
      </c>
      <c r="AT107" s="112">
        <f t="shared" si="1"/>
        <v>3887.16</v>
      </c>
      <c r="AU107" s="113">
        <f>'SO 06 - Areálové osvetlenie'!P125</f>
        <v>0</v>
      </c>
      <c r="AV107" s="112">
        <f>'SO 06 - Areálové osvetlenie'!J33</f>
        <v>0</v>
      </c>
      <c r="AW107" s="112">
        <f>'SO 06 - Areálové osvetlenie'!J34</f>
        <v>3887.16</v>
      </c>
      <c r="AX107" s="112">
        <f>'SO 06 - Areálové osvetlenie'!J35</f>
        <v>0</v>
      </c>
      <c r="AY107" s="112">
        <f>'SO 06 - Areálové osvetlenie'!J36</f>
        <v>0</v>
      </c>
      <c r="AZ107" s="112">
        <f>'SO 06 - Areálové osvetlenie'!F33</f>
        <v>0</v>
      </c>
      <c r="BA107" s="112">
        <f>'SO 06 - Areálové osvetlenie'!F34</f>
        <v>19435.79</v>
      </c>
      <c r="BB107" s="112">
        <f>'SO 06 - Areálové osvetlenie'!F35</f>
        <v>0</v>
      </c>
      <c r="BC107" s="112">
        <f>'SO 06 - Areálové osvetlenie'!F36</f>
        <v>0</v>
      </c>
      <c r="BD107" s="114">
        <f>'SO 06 - Areálové osvetlenie'!F37</f>
        <v>0</v>
      </c>
      <c r="BT107" s="102" t="s">
        <v>80</v>
      </c>
      <c r="BV107" s="102" t="s">
        <v>75</v>
      </c>
      <c r="BW107" s="102" t="s">
        <v>120</v>
      </c>
      <c r="BX107" s="102" t="s">
        <v>5</v>
      </c>
      <c r="CL107" s="102" t="s">
        <v>1</v>
      </c>
      <c r="CM107" s="102" t="s">
        <v>73</v>
      </c>
    </row>
    <row r="108" spans="1:91" s="1" customFormat="1" ht="30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5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</row>
    <row r="109" spans="1:91" s="1" customFormat="1" ht="6.95" customHeight="1">
      <c r="A109" s="30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55"/>
      <c r="Q109" s="55"/>
      <c r="R109" s="55"/>
      <c r="S109" s="55"/>
      <c r="T109" s="55"/>
      <c r="U109" s="55"/>
      <c r="V109" s="55"/>
      <c r="W109" s="55"/>
      <c r="X109" s="55"/>
      <c r="Y109" s="55"/>
      <c r="Z109" s="55"/>
      <c r="AA109" s="55"/>
      <c r="AB109" s="55"/>
      <c r="AC109" s="55"/>
      <c r="AD109" s="55"/>
      <c r="AE109" s="55"/>
      <c r="AF109" s="55"/>
      <c r="AG109" s="55"/>
      <c r="AH109" s="55"/>
      <c r="AI109" s="55"/>
      <c r="AJ109" s="55"/>
      <c r="AK109" s="55"/>
      <c r="AL109" s="55"/>
      <c r="AM109" s="55"/>
      <c r="AN109" s="55"/>
      <c r="AO109" s="55"/>
      <c r="AP109" s="55"/>
      <c r="AQ109" s="55"/>
      <c r="AR109" s="35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</row>
  </sheetData>
  <sheetProtection password="CC35" sheet="1" objects="1" scenarios="1" formatColumns="0" formatRows="0"/>
  <mergeCells count="90">
    <mergeCell ref="AN106:AP106"/>
    <mergeCell ref="AN107:AP107"/>
    <mergeCell ref="AN94:AP94"/>
    <mergeCell ref="AG107:AM107"/>
    <mergeCell ref="AM90:AP90"/>
    <mergeCell ref="AM89:AP89"/>
    <mergeCell ref="AM87:AN87"/>
    <mergeCell ref="AN103:AP103"/>
    <mergeCell ref="AN100:AP100"/>
    <mergeCell ref="AN101:AP101"/>
    <mergeCell ref="AN97:AP97"/>
    <mergeCell ref="AN96:AP96"/>
    <mergeCell ref="AN99:AP99"/>
    <mergeCell ref="AN98:AP98"/>
    <mergeCell ref="AN95:AP95"/>
    <mergeCell ref="AN92:AP92"/>
    <mergeCell ref="AN102:AP102"/>
    <mergeCell ref="AN104:AP104"/>
    <mergeCell ref="AN105:AP105"/>
    <mergeCell ref="AR2:BE2"/>
    <mergeCell ref="AG100:AM100"/>
    <mergeCell ref="AG106:AM106"/>
    <mergeCell ref="AG92:AM92"/>
    <mergeCell ref="AG94:AM94"/>
    <mergeCell ref="AG105:AM105"/>
    <mergeCell ref="AG104:AM104"/>
    <mergeCell ref="AG95:AM95"/>
    <mergeCell ref="AG101:AM101"/>
    <mergeCell ref="AG97:AM97"/>
    <mergeCell ref="AG96:AM96"/>
    <mergeCell ref="AG103:AM103"/>
    <mergeCell ref="AG102:AM102"/>
    <mergeCell ref="AG98:AM98"/>
    <mergeCell ref="AG99:AM99"/>
    <mergeCell ref="AS89:AT91"/>
    <mergeCell ref="L33:P33"/>
    <mergeCell ref="AK33:AO33"/>
    <mergeCell ref="W33:AE33"/>
    <mergeCell ref="AK35:AO35"/>
    <mergeCell ref="X35:AB35"/>
    <mergeCell ref="L31:P31"/>
    <mergeCell ref="W31:AE31"/>
    <mergeCell ref="AK31:AO31"/>
    <mergeCell ref="L32:P32"/>
    <mergeCell ref="AK32:AO32"/>
    <mergeCell ref="W32:AE32"/>
    <mergeCell ref="L85:AO85"/>
    <mergeCell ref="BE5:BE34"/>
    <mergeCell ref="K5:AO5"/>
    <mergeCell ref="K6:AO6"/>
    <mergeCell ref="E14:AJ14"/>
    <mergeCell ref="E23:AN23"/>
    <mergeCell ref="AK26:AO26"/>
    <mergeCell ref="AK28:AO28"/>
    <mergeCell ref="W28:AE28"/>
    <mergeCell ref="L28:P28"/>
    <mergeCell ref="AK29:AO29"/>
    <mergeCell ref="W29:AE29"/>
    <mergeCell ref="L29:P29"/>
    <mergeCell ref="W30:AE30"/>
    <mergeCell ref="AK30:AO30"/>
    <mergeCell ref="L30:P30"/>
    <mergeCell ref="J104:AF104"/>
    <mergeCell ref="J95:AF95"/>
    <mergeCell ref="J105:AF105"/>
    <mergeCell ref="J106:AF106"/>
    <mergeCell ref="J107:AF107"/>
    <mergeCell ref="K97:AF97"/>
    <mergeCell ref="K98:AF98"/>
    <mergeCell ref="K102:AF102"/>
    <mergeCell ref="K99:AF99"/>
    <mergeCell ref="K101:AF101"/>
    <mergeCell ref="K96:AF96"/>
    <mergeCell ref="K100:AF100"/>
    <mergeCell ref="C92:G92"/>
    <mergeCell ref="D107:H107"/>
    <mergeCell ref="D106:H106"/>
    <mergeCell ref="D105:H105"/>
    <mergeCell ref="D95:H95"/>
    <mergeCell ref="D104:H104"/>
    <mergeCell ref="D103:H103"/>
    <mergeCell ref="E96:I96"/>
    <mergeCell ref="E99:I99"/>
    <mergeCell ref="E98:I98"/>
    <mergeCell ref="E102:I102"/>
    <mergeCell ref="E97:I97"/>
    <mergeCell ref="E101:I101"/>
    <mergeCell ref="E100:I100"/>
    <mergeCell ref="I92:AF92"/>
    <mergeCell ref="J103:AF103"/>
  </mergeCells>
  <hyperlinks>
    <hyperlink ref="A96" location="'01 - Stavebná časť a statika'!C2" display="/"/>
    <hyperlink ref="A97" location="'02 - Zdravotechnické inšt...'!C2" display="/"/>
    <hyperlink ref="A98" location="'03 - Elektroinštalácia'!C2" display="/"/>
    <hyperlink ref="A99" location="'04 - Rekuperácia učební'!C2" display="/"/>
    <hyperlink ref="A100" location="'06 - Plynoinštalácia'!C2" display="/"/>
    <hyperlink ref="A101" location="'07 - Vykurovanie'!C2" display="/"/>
    <hyperlink ref="A102" location="'09 - Hlasová signalizácia...'!C2" display="/"/>
    <hyperlink ref="A103" location="'SO 02 - Parkovisko a spev...'!C2" display="/"/>
    <hyperlink ref="A104" location="'SO 03 - Prekládka vnútroa...'!C2" display="/"/>
    <hyperlink ref="A105" location="'SO 04 - Areálový odvod da...'!C2" display="/"/>
    <hyperlink ref="A106" location="'SO 05 - Splašková kanaliz...'!C2" display="/"/>
    <hyperlink ref="A107" location="'SO 06 - Areálové osvetlenie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111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s="1" customFormat="1" ht="12" customHeight="1">
      <c r="A8" s="30"/>
      <c r="B8" s="35"/>
      <c r="C8" s="30"/>
      <c r="D8" s="119" t="s">
        <v>122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6.5" customHeight="1">
      <c r="A9" s="30"/>
      <c r="B9" s="35"/>
      <c r="C9" s="30"/>
      <c r="D9" s="30"/>
      <c r="E9" s="280" t="s">
        <v>3365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2" customHeight="1">
      <c r="A11" s="30"/>
      <c r="B11" s="35"/>
      <c r="C11" s="30"/>
      <c r="D11" s="119" t="s">
        <v>17</v>
      </c>
      <c r="E11" s="30"/>
      <c r="F11" s="110" t="s">
        <v>1</v>
      </c>
      <c r="G11" s="30"/>
      <c r="H11" s="30"/>
      <c r="I11" s="119" t="s">
        <v>18</v>
      </c>
      <c r="J11" s="110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19" t="s">
        <v>19</v>
      </c>
      <c r="E12" s="30"/>
      <c r="F12" s="110" t="s">
        <v>20</v>
      </c>
      <c r="G12" s="30"/>
      <c r="H12" s="30"/>
      <c r="I12" s="119" t="s">
        <v>21</v>
      </c>
      <c r="J12" s="120" t="str">
        <f>'Rekapitulácia stavby'!AN8</f>
        <v>9. 2. 2022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23</v>
      </c>
      <c r="E14" s="30"/>
      <c r="F14" s="30"/>
      <c r="G14" s="30"/>
      <c r="H14" s="30"/>
      <c r="I14" s="119" t="s">
        <v>24</v>
      </c>
      <c r="J14" s="110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8" customHeight="1">
      <c r="A15" s="30"/>
      <c r="B15" s="35"/>
      <c r="C15" s="30"/>
      <c r="D15" s="30"/>
      <c r="E15" s="110" t="s">
        <v>25</v>
      </c>
      <c r="F15" s="30"/>
      <c r="G15" s="30"/>
      <c r="H15" s="30"/>
      <c r="I15" s="119" t="s">
        <v>26</v>
      </c>
      <c r="J15" s="110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2" customHeight="1">
      <c r="A17" s="30"/>
      <c r="B17" s="35"/>
      <c r="C17" s="30"/>
      <c r="D17" s="119" t="s">
        <v>27</v>
      </c>
      <c r="E17" s="30"/>
      <c r="F17" s="30"/>
      <c r="G17" s="30"/>
      <c r="H17" s="30"/>
      <c r="I17" s="119" t="s">
        <v>24</v>
      </c>
      <c r="J17" s="26" t="str">
        <f>'Rekapitulácia stavby'!AN13</f>
        <v>35972297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8" customHeight="1">
      <c r="A18" s="30"/>
      <c r="B18" s="35"/>
      <c r="C18" s="30"/>
      <c r="D18" s="30"/>
      <c r="E18" s="281" t="str">
        <f>'Rekapitulácia stavby'!E14</f>
        <v>EURO-ŠTUKONZ a.s.</v>
      </c>
      <c r="F18" s="282"/>
      <c r="G18" s="282"/>
      <c r="H18" s="282"/>
      <c r="I18" s="119" t="s">
        <v>26</v>
      </c>
      <c r="J18" s="26" t="str">
        <f>'Rekapitulácia stavby'!AN14</f>
        <v>SK2022116206</v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2" customHeight="1">
      <c r="A20" s="30"/>
      <c r="B20" s="35"/>
      <c r="C20" s="30"/>
      <c r="D20" s="119" t="s">
        <v>28</v>
      </c>
      <c r="E20" s="30"/>
      <c r="F20" s="30"/>
      <c r="G20" s="30"/>
      <c r="H20" s="30"/>
      <c r="I20" s="119" t="s">
        <v>24</v>
      </c>
      <c r="J20" s="110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8" customHeight="1">
      <c r="A21" s="30"/>
      <c r="B21" s="35"/>
      <c r="C21" s="30"/>
      <c r="D21" s="30"/>
      <c r="E21" s="110" t="s">
        <v>29</v>
      </c>
      <c r="F21" s="30"/>
      <c r="G21" s="30"/>
      <c r="H21" s="30"/>
      <c r="I21" s="119" t="s">
        <v>26</v>
      </c>
      <c r="J21" s="110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2" customHeight="1">
      <c r="A23" s="30"/>
      <c r="B23" s="35"/>
      <c r="C23" s="30"/>
      <c r="D23" s="119" t="s">
        <v>31</v>
      </c>
      <c r="E23" s="30"/>
      <c r="F23" s="30"/>
      <c r="G23" s="30"/>
      <c r="H23" s="30"/>
      <c r="I23" s="119" t="s">
        <v>24</v>
      </c>
      <c r="J23" s="110" t="str">
        <f>IF('Rekapitulácia stavby'!AN19="","",'Rekapitulácia stavby'!AN19)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8" customHeight="1">
      <c r="A24" s="30"/>
      <c r="B24" s="35"/>
      <c r="C24" s="30"/>
      <c r="D24" s="30"/>
      <c r="E24" s="110" t="str">
        <f>IF('Rekapitulácia stavby'!E20="","",'Rekapitulácia stavby'!E20)</f>
        <v xml:space="preserve"> </v>
      </c>
      <c r="F24" s="30"/>
      <c r="G24" s="30"/>
      <c r="H24" s="30"/>
      <c r="I24" s="119" t="s">
        <v>26</v>
      </c>
      <c r="J24" s="110" t="str">
        <f>IF('Rekapitulácia stavby'!AN20="","",'Rekapitulácia stavby'!AN20)</f>
        <v/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2" customHeight="1">
      <c r="A26" s="30"/>
      <c r="B26" s="35"/>
      <c r="C26" s="30"/>
      <c r="D26" s="119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7" customFormat="1" ht="16.5" customHeight="1">
      <c r="A27" s="121"/>
      <c r="B27" s="122"/>
      <c r="C27" s="121"/>
      <c r="D27" s="121"/>
      <c r="E27" s="283" t="s">
        <v>1</v>
      </c>
      <c r="F27" s="283"/>
      <c r="G27" s="283"/>
      <c r="H27" s="28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24"/>
      <c r="E29" s="124"/>
      <c r="F29" s="124"/>
      <c r="G29" s="124"/>
      <c r="H29" s="124"/>
      <c r="I29" s="124"/>
      <c r="J29" s="124"/>
      <c r="K29" s="124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25.35" customHeight="1">
      <c r="A30" s="30"/>
      <c r="B30" s="35"/>
      <c r="C30" s="30"/>
      <c r="D30" s="125" t="s">
        <v>33</v>
      </c>
      <c r="E30" s="30"/>
      <c r="F30" s="30"/>
      <c r="G30" s="30"/>
      <c r="H30" s="30"/>
      <c r="I30" s="30"/>
      <c r="J30" s="126">
        <f>ROUND(J123, 2)</f>
        <v>7820.61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30"/>
      <c r="F32" s="127" t="s">
        <v>35</v>
      </c>
      <c r="G32" s="30"/>
      <c r="H32" s="30"/>
      <c r="I32" s="127" t="s">
        <v>34</v>
      </c>
      <c r="J32" s="127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customHeight="1">
      <c r="A33" s="30"/>
      <c r="B33" s="35"/>
      <c r="C33" s="30"/>
      <c r="D33" s="128" t="s">
        <v>37</v>
      </c>
      <c r="E33" s="129" t="s">
        <v>38</v>
      </c>
      <c r="F33" s="130">
        <f>ROUND((SUM(BE123:BE181)),  2)</f>
        <v>0</v>
      </c>
      <c r="G33" s="131"/>
      <c r="H33" s="131"/>
      <c r="I33" s="132">
        <v>0.2</v>
      </c>
      <c r="J33" s="130">
        <f>ROUND(((SUM(BE123:BE181))*I33),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129" t="s">
        <v>39</v>
      </c>
      <c r="F34" s="130">
        <f>ROUND((SUM(BF123:BF181)),  2)</f>
        <v>7820.61</v>
      </c>
      <c r="G34" s="131"/>
      <c r="H34" s="131"/>
      <c r="I34" s="132">
        <v>0.2</v>
      </c>
      <c r="J34" s="130">
        <f>ROUND(((SUM(BF123:BF181))*I34),  2)</f>
        <v>1564.12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19" t="s">
        <v>40</v>
      </c>
      <c r="F35" s="133">
        <f>ROUND((SUM(BG123:BG181)),  2)</f>
        <v>0</v>
      </c>
      <c r="G35" s="30"/>
      <c r="H35" s="30"/>
      <c r="I35" s="134">
        <v>0.2</v>
      </c>
      <c r="J35" s="13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hidden="1" customHeight="1">
      <c r="A36" s="30"/>
      <c r="B36" s="35"/>
      <c r="C36" s="30"/>
      <c r="D36" s="30"/>
      <c r="E36" s="119" t="s">
        <v>41</v>
      </c>
      <c r="F36" s="133">
        <f>ROUND((SUM(BH123:BH181)),  2)</f>
        <v>0</v>
      </c>
      <c r="G36" s="30"/>
      <c r="H36" s="30"/>
      <c r="I36" s="134">
        <v>0.2</v>
      </c>
      <c r="J36" s="13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29" t="s">
        <v>42</v>
      </c>
      <c r="F37" s="130">
        <f>ROUND((SUM(BI123:BI181)),  2)</f>
        <v>0</v>
      </c>
      <c r="G37" s="131"/>
      <c r="H37" s="131"/>
      <c r="I37" s="132">
        <v>0</v>
      </c>
      <c r="J37" s="13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25.35" customHeight="1">
      <c r="A39" s="30"/>
      <c r="B39" s="35"/>
      <c r="C39" s="135"/>
      <c r="D39" s="136" t="s">
        <v>43</v>
      </c>
      <c r="E39" s="137"/>
      <c r="F39" s="137"/>
      <c r="G39" s="138" t="s">
        <v>44</v>
      </c>
      <c r="H39" s="139" t="s">
        <v>45</v>
      </c>
      <c r="I39" s="137"/>
      <c r="J39" s="140">
        <f>SUM(J30:J37)</f>
        <v>9384.73</v>
      </c>
      <c r="K39" s="141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12" hidden="1" customHeight="1">
      <c r="A86" s="30"/>
      <c r="B86" s="31"/>
      <c r="C86" s="25" t="s">
        <v>122</v>
      </c>
      <c r="D86" s="32"/>
      <c r="E86" s="32"/>
      <c r="F86" s="32"/>
      <c r="G86" s="32"/>
      <c r="H86" s="32"/>
      <c r="I86" s="32"/>
      <c r="J86" s="32"/>
      <c r="K86" s="32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6.5" hidden="1" customHeight="1">
      <c r="A87" s="30"/>
      <c r="B87" s="31"/>
      <c r="C87" s="32"/>
      <c r="D87" s="32"/>
      <c r="E87" s="234" t="str">
        <f>E9</f>
        <v>SO 03 - Prekládka vnútroareálového rozvodu plynu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2" hidden="1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6" t="str">
        <f>IF(J12="","",J12)</f>
        <v>9. 2. 2022</v>
      </c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25.7" hidden="1" customHeight="1">
      <c r="A91" s="30"/>
      <c r="B91" s="31"/>
      <c r="C91" s="25" t="s">
        <v>23</v>
      </c>
      <c r="D91" s="32"/>
      <c r="E91" s="32"/>
      <c r="F91" s="23" t="str">
        <f>E15</f>
        <v>Obec Suchá nad Parnou</v>
      </c>
      <c r="G91" s="32"/>
      <c r="H91" s="32"/>
      <c r="I91" s="25" t="s">
        <v>28</v>
      </c>
      <c r="J91" s="28" t="str">
        <f>E21</f>
        <v>Ing.arch.  Martin Holeš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EURO-ŠTUKONZ a.s.</v>
      </c>
      <c r="G92" s="32"/>
      <c r="H92" s="32"/>
      <c r="I92" s="25" t="s">
        <v>31</v>
      </c>
      <c r="J92" s="28" t="str">
        <f>E24</f>
        <v xml:space="preserve"> </v>
      </c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9.25" hidden="1" customHeight="1">
      <c r="A94" s="30"/>
      <c r="B94" s="31"/>
      <c r="C94" s="153" t="s">
        <v>127</v>
      </c>
      <c r="D94" s="154"/>
      <c r="E94" s="154"/>
      <c r="F94" s="154"/>
      <c r="G94" s="154"/>
      <c r="H94" s="154"/>
      <c r="I94" s="154"/>
      <c r="J94" s="155" t="s">
        <v>128</v>
      </c>
      <c r="K94" s="154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1" customFormat="1" ht="22.9" hidden="1" customHeight="1">
      <c r="A96" s="30"/>
      <c r="B96" s="31"/>
      <c r="C96" s="156" t="s">
        <v>129</v>
      </c>
      <c r="D96" s="32"/>
      <c r="E96" s="32"/>
      <c r="F96" s="32"/>
      <c r="G96" s="32"/>
      <c r="H96" s="32"/>
      <c r="I96" s="32"/>
      <c r="J96" s="84">
        <f>J123</f>
        <v>7820.61</v>
      </c>
      <c r="K96" s="32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130</v>
      </c>
    </row>
    <row r="97" spans="1:31" s="8" customFormat="1" ht="24.95" hidden="1" customHeight="1">
      <c r="B97" s="157"/>
      <c r="C97" s="158"/>
      <c r="D97" s="159" t="s">
        <v>1909</v>
      </c>
      <c r="E97" s="160"/>
      <c r="F97" s="160"/>
      <c r="G97" s="160"/>
      <c r="H97" s="160"/>
      <c r="I97" s="160"/>
      <c r="J97" s="161">
        <f>J124</f>
        <v>4160.12</v>
      </c>
      <c r="K97" s="158"/>
      <c r="L97" s="162"/>
    </row>
    <row r="98" spans="1:31" s="8" customFormat="1" ht="24.95" hidden="1" customHeight="1">
      <c r="B98" s="157"/>
      <c r="C98" s="158"/>
      <c r="D98" s="159" t="s">
        <v>1917</v>
      </c>
      <c r="E98" s="160"/>
      <c r="F98" s="160"/>
      <c r="G98" s="160"/>
      <c r="H98" s="160"/>
      <c r="I98" s="160"/>
      <c r="J98" s="161">
        <f>J136</f>
        <v>1120.3600000000001</v>
      </c>
      <c r="K98" s="158"/>
      <c r="L98" s="162"/>
    </row>
    <row r="99" spans="1:31" s="8" customFormat="1" ht="24.95" hidden="1" customHeight="1">
      <c r="B99" s="157"/>
      <c r="C99" s="158"/>
      <c r="D99" s="159" t="s">
        <v>1911</v>
      </c>
      <c r="E99" s="160"/>
      <c r="F99" s="160"/>
      <c r="G99" s="160"/>
      <c r="H99" s="160"/>
      <c r="I99" s="160"/>
      <c r="J99" s="161">
        <f>J153</f>
        <v>401.72</v>
      </c>
      <c r="K99" s="158"/>
      <c r="L99" s="162"/>
    </row>
    <row r="100" spans="1:31" s="8" customFormat="1" ht="24.95" hidden="1" customHeight="1">
      <c r="B100" s="157"/>
      <c r="C100" s="158"/>
      <c r="D100" s="159" t="s">
        <v>3366</v>
      </c>
      <c r="E100" s="160"/>
      <c r="F100" s="160"/>
      <c r="G100" s="160"/>
      <c r="H100" s="160"/>
      <c r="I100" s="160"/>
      <c r="J100" s="161">
        <f>J156</f>
        <v>871.83</v>
      </c>
      <c r="K100" s="158"/>
      <c r="L100" s="162"/>
    </row>
    <row r="101" spans="1:31" s="8" customFormat="1" ht="24.95" hidden="1" customHeight="1">
      <c r="B101" s="157"/>
      <c r="C101" s="158"/>
      <c r="D101" s="159" t="s">
        <v>3367</v>
      </c>
      <c r="E101" s="160"/>
      <c r="F101" s="160"/>
      <c r="G101" s="160"/>
      <c r="H101" s="160"/>
      <c r="I101" s="160"/>
      <c r="J101" s="161">
        <f>J161</f>
        <v>0.69</v>
      </c>
      <c r="K101" s="158"/>
      <c r="L101" s="162"/>
    </row>
    <row r="102" spans="1:31" s="8" customFormat="1" ht="24.95" hidden="1" customHeight="1">
      <c r="B102" s="157"/>
      <c r="C102" s="158"/>
      <c r="D102" s="159" t="s">
        <v>3368</v>
      </c>
      <c r="E102" s="160"/>
      <c r="F102" s="160"/>
      <c r="G102" s="160"/>
      <c r="H102" s="160"/>
      <c r="I102" s="160"/>
      <c r="J102" s="161">
        <f>J163</f>
        <v>984.58</v>
      </c>
      <c r="K102" s="158"/>
      <c r="L102" s="162"/>
    </row>
    <row r="103" spans="1:31" s="8" customFormat="1" ht="24.95" hidden="1" customHeight="1">
      <c r="B103" s="157"/>
      <c r="C103" s="158"/>
      <c r="D103" s="159" t="s">
        <v>2804</v>
      </c>
      <c r="E103" s="160"/>
      <c r="F103" s="160"/>
      <c r="G103" s="160"/>
      <c r="H103" s="160"/>
      <c r="I103" s="160"/>
      <c r="J103" s="161">
        <f>J176</f>
        <v>281.31</v>
      </c>
      <c r="K103" s="158"/>
      <c r="L103" s="162"/>
    </row>
    <row r="104" spans="1:31" s="1" customFormat="1" ht="21.75" hidden="1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1" customFormat="1" ht="6.95" hidden="1" customHeight="1">
      <c r="A105" s="30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ht="11.25" hidden="1"/>
    <row r="107" spans="1:31" ht="11.25" hidden="1"/>
    <row r="108" spans="1:31" ht="11.25" hidden="1"/>
    <row r="109" spans="1:31" s="1" customFormat="1" ht="6.95" customHeight="1">
      <c r="A109" s="30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1" customFormat="1" ht="24.95" customHeight="1">
      <c r="A110" s="30"/>
      <c r="B110" s="31"/>
      <c r="C110" s="19" t="s">
        <v>162</v>
      </c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1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" customFormat="1" ht="12" customHeight="1">
      <c r="A112" s="30"/>
      <c r="B112" s="31"/>
      <c r="C112" s="25" t="s">
        <v>15</v>
      </c>
      <c r="D112" s="32"/>
      <c r="E112" s="32"/>
      <c r="F112" s="32"/>
      <c r="G112" s="32"/>
      <c r="H112" s="32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6.5" customHeight="1">
      <c r="A113" s="30"/>
      <c r="B113" s="31"/>
      <c r="C113" s="32"/>
      <c r="D113" s="32"/>
      <c r="E113" s="284" t="str">
        <f>E7</f>
        <v>Prístavba základnej školy Suchá nad Parnou</v>
      </c>
      <c r="F113" s="285"/>
      <c r="G113" s="285"/>
      <c r="H113" s="285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2" customHeight="1">
      <c r="A114" s="30"/>
      <c r="B114" s="31"/>
      <c r="C114" s="25" t="s">
        <v>122</v>
      </c>
      <c r="D114" s="32"/>
      <c r="E114" s="32"/>
      <c r="F114" s="32"/>
      <c r="G114" s="32"/>
      <c r="H114" s="32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16.5" customHeight="1">
      <c r="A115" s="30"/>
      <c r="B115" s="31"/>
      <c r="C115" s="32"/>
      <c r="D115" s="32"/>
      <c r="E115" s="234" t="str">
        <f>E9</f>
        <v>SO 03 - Prekládka vnútroareálového rozvodu plynu</v>
      </c>
      <c r="F115" s="286"/>
      <c r="G115" s="286"/>
      <c r="H115" s="286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12" customHeight="1">
      <c r="A117" s="30"/>
      <c r="B117" s="31"/>
      <c r="C117" s="25" t="s">
        <v>19</v>
      </c>
      <c r="D117" s="32"/>
      <c r="E117" s="32"/>
      <c r="F117" s="23" t="str">
        <f>F12</f>
        <v xml:space="preserve"> </v>
      </c>
      <c r="G117" s="32"/>
      <c r="H117" s="32"/>
      <c r="I117" s="25" t="s">
        <v>21</v>
      </c>
      <c r="J117" s="66" t="str">
        <f>IF(J12="","",J12)</f>
        <v>9. 2. 2022</v>
      </c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25.7" customHeight="1">
      <c r="A119" s="30"/>
      <c r="B119" s="31"/>
      <c r="C119" s="25" t="s">
        <v>23</v>
      </c>
      <c r="D119" s="32"/>
      <c r="E119" s="32"/>
      <c r="F119" s="23" t="str">
        <f>E15</f>
        <v>Obec Suchá nad Parnou</v>
      </c>
      <c r="G119" s="32"/>
      <c r="H119" s="32"/>
      <c r="I119" s="25" t="s">
        <v>28</v>
      </c>
      <c r="J119" s="28" t="str">
        <f>E21</f>
        <v>Ing.arch.  Martin Holeš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15.2" customHeight="1">
      <c r="A120" s="30"/>
      <c r="B120" s="31"/>
      <c r="C120" s="25" t="s">
        <v>27</v>
      </c>
      <c r="D120" s="32"/>
      <c r="E120" s="32"/>
      <c r="F120" s="23" t="str">
        <f>IF(E18="","",E18)</f>
        <v>EURO-ŠTUKONZ a.s.</v>
      </c>
      <c r="G120" s="32"/>
      <c r="H120" s="32"/>
      <c r="I120" s="25" t="s">
        <v>31</v>
      </c>
      <c r="J120" s="28" t="str">
        <f>E24</f>
        <v xml:space="preserve"> </v>
      </c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" customFormat="1" ht="10.35" customHeight="1">
      <c r="A121" s="30"/>
      <c r="B121" s="31"/>
      <c r="C121" s="32"/>
      <c r="D121" s="32"/>
      <c r="E121" s="32"/>
      <c r="F121" s="32"/>
      <c r="G121" s="32"/>
      <c r="H121" s="32"/>
      <c r="I121" s="32"/>
      <c r="J121" s="32"/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0" customFormat="1" ht="29.25" customHeight="1">
      <c r="A122" s="168"/>
      <c r="B122" s="169"/>
      <c r="C122" s="170" t="s">
        <v>163</v>
      </c>
      <c r="D122" s="171" t="s">
        <v>58</v>
      </c>
      <c r="E122" s="171" t="s">
        <v>54</v>
      </c>
      <c r="F122" s="171" t="s">
        <v>55</v>
      </c>
      <c r="G122" s="171" t="s">
        <v>164</v>
      </c>
      <c r="H122" s="171" t="s">
        <v>165</v>
      </c>
      <c r="I122" s="171" t="s">
        <v>166</v>
      </c>
      <c r="J122" s="172" t="s">
        <v>128</v>
      </c>
      <c r="K122" s="173" t="s">
        <v>167</v>
      </c>
      <c r="L122" s="174"/>
      <c r="M122" s="75" t="s">
        <v>1</v>
      </c>
      <c r="N122" s="76" t="s">
        <v>37</v>
      </c>
      <c r="O122" s="76" t="s">
        <v>168</v>
      </c>
      <c r="P122" s="76" t="s">
        <v>169</v>
      </c>
      <c r="Q122" s="76" t="s">
        <v>170</v>
      </c>
      <c r="R122" s="76" t="s">
        <v>171</v>
      </c>
      <c r="S122" s="76" t="s">
        <v>172</v>
      </c>
      <c r="T122" s="77" t="s">
        <v>173</v>
      </c>
      <c r="U122" s="168"/>
      <c r="V122" s="168"/>
      <c r="W122" s="168"/>
      <c r="X122" s="168"/>
      <c r="Y122" s="168"/>
      <c r="Z122" s="168"/>
      <c r="AA122" s="168"/>
      <c r="AB122" s="168"/>
      <c r="AC122" s="168"/>
      <c r="AD122" s="168"/>
      <c r="AE122" s="168"/>
    </row>
    <row r="123" spans="1:65" s="1" customFormat="1" ht="22.9" customHeight="1">
      <c r="A123" s="30"/>
      <c r="B123" s="31"/>
      <c r="C123" s="82" t="s">
        <v>129</v>
      </c>
      <c r="D123" s="32"/>
      <c r="E123" s="32"/>
      <c r="F123" s="32"/>
      <c r="G123" s="32"/>
      <c r="H123" s="32"/>
      <c r="I123" s="32"/>
      <c r="J123" s="175">
        <f>BK123</f>
        <v>7820.61</v>
      </c>
      <c r="K123" s="32"/>
      <c r="L123" s="35"/>
      <c r="M123" s="78"/>
      <c r="N123" s="176"/>
      <c r="O123" s="79"/>
      <c r="P123" s="177">
        <f>P124+P136+P153+P156+P161+P163+P176</f>
        <v>0</v>
      </c>
      <c r="Q123" s="79"/>
      <c r="R123" s="177">
        <f>R124+R136+R153+R156+R161+R163+R176</f>
        <v>0</v>
      </c>
      <c r="S123" s="79"/>
      <c r="T123" s="178">
        <f>T124+T136+T153+T156+T161+T163+T176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3" t="s">
        <v>72</v>
      </c>
      <c r="AU123" s="13" t="s">
        <v>130</v>
      </c>
      <c r="BK123" s="179">
        <f>BK124+BK136+BK153+BK156+BK161+BK163+BK176</f>
        <v>7820.61</v>
      </c>
    </row>
    <row r="124" spans="1:65" s="11" customFormat="1" ht="25.9" customHeight="1">
      <c r="B124" s="180"/>
      <c r="C124" s="181"/>
      <c r="D124" s="182" t="s">
        <v>72</v>
      </c>
      <c r="E124" s="183" t="s">
        <v>80</v>
      </c>
      <c r="F124" s="183" t="s">
        <v>1918</v>
      </c>
      <c r="G124" s="181"/>
      <c r="H124" s="181"/>
      <c r="I124" s="184"/>
      <c r="J124" s="185">
        <f>BK124</f>
        <v>4160.12</v>
      </c>
      <c r="K124" s="181"/>
      <c r="L124" s="186"/>
      <c r="M124" s="187"/>
      <c r="N124" s="188"/>
      <c r="O124" s="188"/>
      <c r="P124" s="189">
        <f>SUM(P125:P135)</f>
        <v>0</v>
      </c>
      <c r="Q124" s="188"/>
      <c r="R124" s="189">
        <f>SUM(R125:R135)</f>
        <v>0</v>
      </c>
      <c r="S124" s="188"/>
      <c r="T124" s="190">
        <f>SUM(T125:T135)</f>
        <v>0</v>
      </c>
      <c r="AR124" s="191" t="s">
        <v>80</v>
      </c>
      <c r="AT124" s="192" t="s">
        <v>72</v>
      </c>
      <c r="AU124" s="192" t="s">
        <v>73</v>
      </c>
      <c r="AY124" s="191" t="s">
        <v>176</v>
      </c>
      <c r="BK124" s="193">
        <f>SUM(BK125:BK135)</f>
        <v>4160.12</v>
      </c>
    </row>
    <row r="125" spans="1:65" s="1" customFormat="1" ht="16.5" customHeight="1">
      <c r="A125" s="30"/>
      <c r="B125" s="31"/>
      <c r="C125" s="196" t="s">
        <v>80</v>
      </c>
      <c r="D125" s="196" t="s">
        <v>178</v>
      </c>
      <c r="E125" s="197" t="s">
        <v>3369</v>
      </c>
      <c r="F125" s="198" t="s">
        <v>3370</v>
      </c>
      <c r="G125" s="199" t="s">
        <v>186</v>
      </c>
      <c r="H125" s="200">
        <v>36</v>
      </c>
      <c r="I125" s="201">
        <v>6.39</v>
      </c>
      <c r="J125" s="202">
        <f t="shared" ref="J125:J135" si="0">ROUND(I125*H125,2)</f>
        <v>230.04</v>
      </c>
      <c r="K125" s="203"/>
      <c r="L125" s="35"/>
      <c r="M125" s="204" t="s">
        <v>1</v>
      </c>
      <c r="N125" s="205" t="s">
        <v>39</v>
      </c>
      <c r="O125" s="71"/>
      <c r="P125" s="206">
        <f t="shared" ref="P125:P135" si="1">O125*H125</f>
        <v>0</v>
      </c>
      <c r="Q125" s="206">
        <v>0</v>
      </c>
      <c r="R125" s="206">
        <f t="shared" ref="R125:R135" si="2">Q125*H125</f>
        <v>0</v>
      </c>
      <c r="S125" s="206">
        <v>0</v>
      </c>
      <c r="T125" s="207">
        <f t="shared" ref="T125:T135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8" t="s">
        <v>182</v>
      </c>
      <c r="AT125" s="208" t="s">
        <v>178</v>
      </c>
      <c r="AU125" s="208" t="s">
        <v>80</v>
      </c>
      <c r="AY125" s="13" t="s">
        <v>176</v>
      </c>
      <c r="BE125" s="209">
        <f t="shared" ref="BE125:BE135" si="4">IF(N125="základná",J125,0)</f>
        <v>0</v>
      </c>
      <c r="BF125" s="209">
        <f t="shared" ref="BF125:BF135" si="5">IF(N125="znížená",J125,0)</f>
        <v>230.04</v>
      </c>
      <c r="BG125" s="209">
        <f t="shared" ref="BG125:BG135" si="6">IF(N125="zákl. prenesená",J125,0)</f>
        <v>0</v>
      </c>
      <c r="BH125" s="209">
        <f t="shared" ref="BH125:BH135" si="7">IF(N125="zníž. prenesená",J125,0)</f>
        <v>0</v>
      </c>
      <c r="BI125" s="209">
        <f t="shared" ref="BI125:BI135" si="8">IF(N125="nulová",J125,0)</f>
        <v>0</v>
      </c>
      <c r="BJ125" s="13" t="s">
        <v>86</v>
      </c>
      <c r="BK125" s="209">
        <f t="shared" ref="BK125:BK135" si="9">ROUND(I125*H125,2)</f>
        <v>230.04</v>
      </c>
      <c r="BL125" s="13" t="s">
        <v>182</v>
      </c>
      <c r="BM125" s="208" t="s">
        <v>3371</v>
      </c>
    </row>
    <row r="126" spans="1:65" s="1" customFormat="1" ht="16.5" customHeight="1">
      <c r="A126" s="30"/>
      <c r="B126" s="31"/>
      <c r="C126" s="196" t="s">
        <v>86</v>
      </c>
      <c r="D126" s="196" t="s">
        <v>178</v>
      </c>
      <c r="E126" s="197" t="s">
        <v>3372</v>
      </c>
      <c r="F126" s="198" t="s">
        <v>3373</v>
      </c>
      <c r="G126" s="199" t="s">
        <v>186</v>
      </c>
      <c r="H126" s="200">
        <v>36</v>
      </c>
      <c r="I126" s="201">
        <v>73.36</v>
      </c>
      <c r="J126" s="202">
        <f t="shared" si="0"/>
        <v>2640.96</v>
      </c>
      <c r="K126" s="203"/>
      <c r="L126" s="35"/>
      <c r="M126" s="204" t="s">
        <v>1</v>
      </c>
      <c r="N126" s="205" t="s">
        <v>39</v>
      </c>
      <c r="O126" s="71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208" t="s">
        <v>182</v>
      </c>
      <c r="AT126" s="208" t="s">
        <v>178</v>
      </c>
      <c r="AU126" s="208" t="s">
        <v>80</v>
      </c>
      <c r="AY126" s="13" t="s">
        <v>176</v>
      </c>
      <c r="BE126" s="209">
        <f t="shared" si="4"/>
        <v>0</v>
      </c>
      <c r="BF126" s="209">
        <f t="shared" si="5"/>
        <v>2640.96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3" t="s">
        <v>86</v>
      </c>
      <c r="BK126" s="209">
        <f t="shared" si="9"/>
        <v>2640.96</v>
      </c>
      <c r="BL126" s="13" t="s">
        <v>182</v>
      </c>
      <c r="BM126" s="208" t="s">
        <v>3374</v>
      </c>
    </row>
    <row r="127" spans="1:65" s="1" customFormat="1" ht="24.2" customHeight="1">
      <c r="A127" s="30"/>
      <c r="B127" s="31"/>
      <c r="C127" s="196" t="s">
        <v>188</v>
      </c>
      <c r="D127" s="196" t="s">
        <v>178</v>
      </c>
      <c r="E127" s="197" t="s">
        <v>1926</v>
      </c>
      <c r="F127" s="198" t="s">
        <v>1927</v>
      </c>
      <c r="G127" s="199" t="s">
        <v>186</v>
      </c>
      <c r="H127" s="200">
        <v>36</v>
      </c>
      <c r="I127" s="201">
        <v>5.45</v>
      </c>
      <c r="J127" s="202">
        <f t="shared" si="0"/>
        <v>196.2</v>
      </c>
      <c r="K127" s="203"/>
      <c r="L127" s="35"/>
      <c r="M127" s="204" t="s">
        <v>1</v>
      </c>
      <c r="N127" s="205" t="s">
        <v>39</v>
      </c>
      <c r="O127" s="71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182</v>
      </c>
      <c r="AT127" s="208" t="s">
        <v>178</v>
      </c>
      <c r="AU127" s="208" t="s">
        <v>80</v>
      </c>
      <c r="AY127" s="13" t="s">
        <v>176</v>
      </c>
      <c r="BE127" s="209">
        <f t="shared" si="4"/>
        <v>0</v>
      </c>
      <c r="BF127" s="209">
        <f t="shared" si="5"/>
        <v>196.2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3" t="s">
        <v>86</v>
      </c>
      <c r="BK127" s="209">
        <f t="shared" si="9"/>
        <v>196.2</v>
      </c>
      <c r="BL127" s="13" t="s">
        <v>182</v>
      </c>
      <c r="BM127" s="208" t="s">
        <v>3375</v>
      </c>
    </row>
    <row r="128" spans="1:65" s="1" customFormat="1" ht="24.2" customHeight="1">
      <c r="A128" s="30"/>
      <c r="B128" s="31"/>
      <c r="C128" s="196" t="s">
        <v>182</v>
      </c>
      <c r="D128" s="196" t="s">
        <v>178</v>
      </c>
      <c r="E128" s="197" t="s">
        <v>1928</v>
      </c>
      <c r="F128" s="198" t="s">
        <v>1929</v>
      </c>
      <c r="G128" s="199" t="s">
        <v>186</v>
      </c>
      <c r="H128" s="200">
        <v>12.8</v>
      </c>
      <c r="I128" s="201">
        <v>5.6</v>
      </c>
      <c r="J128" s="202">
        <f t="shared" si="0"/>
        <v>71.680000000000007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80</v>
      </c>
      <c r="AY128" s="13" t="s">
        <v>176</v>
      </c>
      <c r="BE128" s="209">
        <f t="shared" si="4"/>
        <v>0</v>
      </c>
      <c r="BF128" s="209">
        <f t="shared" si="5"/>
        <v>71.680000000000007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71.680000000000007</v>
      </c>
      <c r="BL128" s="13" t="s">
        <v>182</v>
      </c>
      <c r="BM128" s="208" t="s">
        <v>3376</v>
      </c>
    </row>
    <row r="129" spans="1:65" s="1" customFormat="1" ht="16.5" customHeight="1">
      <c r="A129" s="30"/>
      <c r="B129" s="31"/>
      <c r="C129" s="196" t="s">
        <v>195</v>
      </c>
      <c r="D129" s="196" t="s">
        <v>178</v>
      </c>
      <c r="E129" s="197" t="s">
        <v>245</v>
      </c>
      <c r="F129" s="198" t="s">
        <v>3377</v>
      </c>
      <c r="G129" s="199" t="s">
        <v>186</v>
      </c>
      <c r="H129" s="200">
        <v>12.8</v>
      </c>
      <c r="I129" s="201">
        <v>7.59</v>
      </c>
      <c r="J129" s="202">
        <f t="shared" si="0"/>
        <v>97.15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182</v>
      </c>
      <c r="AT129" s="208" t="s">
        <v>178</v>
      </c>
      <c r="AU129" s="208" t="s">
        <v>80</v>
      </c>
      <c r="AY129" s="13" t="s">
        <v>176</v>
      </c>
      <c r="BE129" s="209">
        <f t="shared" si="4"/>
        <v>0</v>
      </c>
      <c r="BF129" s="209">
        <f t="shared" si="5"/>
        <v>97.15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97.15</v>
      </c>
      <c r="BL129" s="13" t="s">
        <v>182</v>
      </c>
      <c r="BM129" s="208" t="s">
        <v>3378</v>
      </c>
    </row>
    <row r="130" spans="1:65" s="1" customFormat="1" ht="21.75" customHeight="1">
      <c r="A130" s="30"/>
      <c r="B130" s="31"/>
      <c r="C130" s="196" t="s">
        <v>199</v>
      </c>
      <c r="D130" s="196" t="s">
        <v>178</v>
      </c>
      <c r="E130" s="197" t="s">
        <v>1932</v>
      </c>
      <c r="F130" s="198" t="s">
        <v>1933</v>
      </c>
      <c r="G130" s="199" t="s">
        <v>186</v>
      </c>
      <c r="H130" s="200">
        <v>36</v>
      </c>
      <c r="I130" s="201">
        <v>5.17</v>
      </c>
      <c r="J130" s="202">
        <f t="shared" si="0"/>
        <v>186.12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182</v>
      </c>
      <c r="AT130" s="208" t="s">
        <v>178</v>
      </c>
      <c r="AU130" s="208" t="s">
        <v>80</v>
      </c>
      <c r="AY130" s="13" t="s">
        <v>176</v>
      </c>
      <c r="BE130" s="209">
        <f t="shared" si="4"/>
        <v>0</v>
      </c>
      <c r="BF130" s="209">
        <f t="shared" si="5"/>
        <v>186.12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186.12</v>
      </c>
      <c r="BL130" s="13" t="s">
        <v>182</v>
      </c>
      <c r="BM130" s="208" t="s">
        <v>3379</v>
      </c>
    </row>
    <row r="131" spans="1:65" s="1" customFormat="1" ht="21.75" customHeight="1">
      <c r="A131" s="30"/>
      <c r="B131" s="31"/>
      <c r="C131" s="196" t="s">
        <v>203</v>
      </c>
      <c r="D131" s="196" t="s">
        <v>178</v>
      </c>
      <c r="E131" s="197" t="s">
        <v>3380</v>
      </c>
      <c r="F131" s="198" t="s">
        <v>3381</v>
      </c>
      <c r="G131" s="199" t="s">
        <v>186</v>
      </c>
      <c r="H131" s="200">
        <v>23.2</v>
      </c>
      <c r="I131" s="201">
        <v>3.81</v>
      </c>
      <c r="J131" s="202">
        <f t="shared" si="0"/>
        <v>88.39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80</v>
      </c>
      <c r="AY131" s="13" t="s">
        <v>176</v>
      </c>
      <c r="BE131" s="209">
        <f t="shared" si="4"/>
        <v>0</v>
      </c>
      <c r="BF131" s="209">
        <f t="shared" si="5"/>
        <v>88.39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88.39</v>
      </c>
      <c r="BL131" s="13" t="s">
        <v>182</v>
      </c>
      <c r="BM131" s="208" t="s">
        <v>3382</v>
      </c>
    </row>
    <row r="132" spans="1:65" s="1" customFormat="1" ht="16.5" customHeight="1">
      <c r="A132" s="30"/>
      <c r="B132" s="31"/>
      <c r="C132" s="196" t="s">
        <v>207</v>
      </c>
      <c r="D132" s="196" t="s">
        <v>178</v>
      </c>
      <c r="E132" s="197" t="s">
        <v>1934</v>
      </c>
      <c r="F132" s="198" t="s">
        <v>1935</v>
      </c>
      <c r="G132" s="199" t="s">
        <v>186</v>
      </c>
      <c r="H132" s="200">
        <v>8</v>
      </c>
      <c r="I132" s="201">
        <v>16.93</v>
      </c>
      <c r="J132" s="202">
        <f t="shared" si="0"/>
        <v>135.44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135.44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135.44</v>
      </c>
      <c r="BL132" s="13" t="s">
        <v>182</v>
      </c>
      <c r="BM132" s="208" t="s">
        <v>3383</v>
      </c>
    </row>
    <row r="133" spans="1:65" s="1" customFormat="1" ht="16.5" customHeight="1">
      <c r="A133" s="30"/>
      <c r="B133" s="31"/>
      <c r="C133" s="196" t="s">
        <v>211</v>
      </c>
      <c r="D133" s="196" t="s">
        <v>178</v>
      </c>
      <c r="E133" s="197" t="s">
        <v>1936</v>
      </c>
      <c r="F133" s="198" t="s">
        <v>1937</v>
      </c>
      <c r="G133" s="199" t="s">
        <v>186</v>
      </c>
      <c r="H133" s="200">
        <v>3.65</v>
      </c>
      <c r="I133" s="201">
        <v>10.029999999999999</v>
      </c>
      <c r="J133" s="202">
        <f t="shared" si="0"/>
        <v>36.61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36.61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36.61</v>
      </c>
      <c r="BL133" s="13" t="s">
        <v>182</v>
      </c>
      <c r="BM133" s="208" t="s">
        <v>3384</v>
      </c>
    </row>
    <row r="134" spans="1:65" s="1" customFormat="1" ht="16.5" customHeight="1">
      <c r="A134" s="30"/>
      <c r="B134" s="31"/>
      <c r="C134" s="210" t="s">
        <v>215</v>
      </c>
      <c r="D134" s="210" t="s">
        <v>269</v>
      </c>
      <c r="E134" s="211" t="s">
        <v>3385</v>
      </c>
      <c r="F134" s="212" t="s">
        <v>3386</v>
      </c>
      <c r="G134" s="213" t="s">
        <v>262</v>
      </c>
      <c r="H134" s="214">
        <v>26.88</v>
      </c>
      <c r="I134" s="215">
        <v>14.96</v>
      </c>
      <c r="J134" s="216">
        <f t="shared" si="0"/>
        <v>402.12</v>
      </c>
      <c r="K134" s="217"/>
      <c r="L134" s="218"/>
      <c r="M134" s="219" t="s">
        <v>1</v>
      </c>
      <c r="N134" s="220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207</v>
      </c>
      <c r="AT134" s="208" t="s">
        <v>269</v>
      </c>
      <c r="AU134" s="208" t="s">
        <v>80</v>
      </c>
      <c r="AY134" s="13" t="s">
        <v>176</v>
      </c>
      <c r="BE134" s="209">
        <f t="shared" si="4"/>
        <v>0</v>
      </c>
      <c r="BF134" s="209">
        <f t="shared" si="5"/>
        <v>402.12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402.12</v>
      </c>
      <c r="BL134" s="13" t="s">
        <v>182</v>
      </c>
      <c r="BM134" s="208" t="s">
        <v>3387</v>
      </c>
    </row>
    <row r="135" spans="1:65" s="1" customFormat="1" ht="16.5" customHeight="1">
      <c r="A135" s="30"/>
      <c r="B135" s="31"/>
      <c r="C135" s="196" t="s">
        <v>219</v>
      </c>
      <c r="D135" s="196" t="s">
        <v>178</v>
      </c>
      <c r="E135" s="197" t="s">
        <v>3388</v>
      </c>
      <c r="F135" s="198" t="s">
        <v>3389</v>
      </c>
      <c r="G135" s="199" t="s">
        <v>186</v>
      </c>
      <c r="H135" s="200">
        <v>4.8</v>
      </c>
      <c r="I135" s="201">
        <v>15.71</v>
      </c>
      <c r="J135" s="202">
        <f t="shared" si="0"/>
        <v>75.41</v>
      </c>
      <c r="K135" s="203"/>
      <c r="L135" s="35"/>
      <c r="M135" s="204" t="s">
        <v>1</v>
      </c>
      <c r="N135" s="205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182</v>
      </c>
      <c r="AT135" s="208" t="s">
        <v>178</v>
      </c>
      <c r="AU135" s="208" t="s">
        <v>80</v>
      </c>
      <c r="AY135" s="13" t="s">
        <v>176</v>
      </c>
      <c r="BE135" s="209">
        <f t="shared" si="4"/>
        <v>0</v>
      </c>
      <c r="BF135" s="209">
        <f t="shared" si="5"/>
        <v>75.41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75.41</v>
      </c>
      <c r="BL135" s="13" t="s">
        <v>182</v>
      </c>
      <c r="BM135" s="208" t="s">
        <v>3390</v>
      </c>
    </row>
    <row r="136" spans="1:65" s="11" customFormat="1" ht="25.9" customHeight="1">
      <c r="B136" s="180"/>
      <c r="C136" s="181"/>
      <c r="D136" s="182" t="s">
        <v>72</v>
      </c>
      <c r="E136" s="183" t="s">
        <v>1285</v>
      </c>
      <c r="F136" s="183" t="s">
        <v>2257</v>
      </c>
      <c r="G136" s="181"/>
      <c r="H136" s="181"/>
      <c r="I136" s="184"/>
      <c r="J136" s="185">
        <f>BK136</f>
        <v>1120.3600000000001</v>
      </c>
      <c r="K136" s="181"/>
      <c r="L136" s="186"/>
      <c r="M136" s="187"/>
      <c r="N136" s="188"/>
      <c r="O136" s="188"/>
      <c r="P136" s="189">
        <f>SUM(P137:P152)</f>
        <v>0</v>
      </c>
      <c r="Q136" s="188"/>
      <c r="R136" s="189">
        <f>SUM(R137:R152)</f>
        <v>0</v>
      </c>
      <c r="S136" s="188"/>
      <c r="T136" s="190">
        <f>SUM(T137:T152)</f>
        <v>0</v>
      </c>
      <c r="AR136" s="191" t="s">
        <v>80</v>
      </c>
      <c r="AT136" s="192" t="s">
        <v>72</v>
      </c>
      <c r="AU136" s="192" t="s">
        <v>73</v>
      </c>
      <c r="AY136" s="191" t="s">
        <v>176</v>
      </c>
      <c r="BK136" s="193">
        <f>SUM(BK137:BK152)</f>
        <v>1120.3600000000001</v>
      </c>
    </row>
    <row r="137" spans="1:65" s="1" customFormat="1" ht="24.2" customHeight="1">
      <c r="A137" s="30"/>
      <c r="B137" s="31"/>
      <c r="C137" s="196" t="s">
        <v>224</v>
      </c>
      <c r="D137" s="196" t="s">
        <v>178</v>
      </c>
      <c r="E137" s="197" t="s">
        <v>3391</v>
      </c>
      <c r="F137" s="198" t="s">
        <v>3392</v>
      </c>
      <c r="G137" s="199" t="s">
        <v>181</v>
      </c>
      <c r="H137" s="200">
        <v>40</v>
      </c>
      <c r="I137" s="201">
        <v>1.71</v>
      </c>
      <c r="J137" s="202">
        <f t="shared" ref="J137:J152" si="10">ROUND(I137*H137,2)</f>
        <v>68.400000000000006</v>
      </c>
      <c r="K137" s="203"/>
      <c r="L137" s="35"/>
      <c r="M137" s="204" t="s">
        <v>1</v>
      </c>
      <c r="N137" s="205" t="s">
        <v>39</v>
      </c>
      <c r="O137" s="71"/>
      <c r="P137" s="206">
        <f t="shared" ref="P137:P152" si="11">O137*H137</f>
        <v>0</v>
      </c>
      <c r="Q137" s="206">
        <v>0</v>
      </c>
      <c r="R137" s="206">
        <f t="shared" ref="R137:R152" si="12">Q137*H137</f>
        <v>0</v>
      </c>
      <c r="S137" s="206">
        <v>0</v>
      </c>
      <c r="T137" s="207">
        <f t="shared" ref="T137:T152" si="13"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182</v>
      </c>
      <c r="AT137" s="208" t="s">
        <v>178</v>
      </c>
      <c r="AU137" s="208" t="s">
        <v>80</v>
      </c>
      <c r="AY137" s="13" t="s">
        <v>176</v>
      </c>
      <c r="BE137" s="209">
        <f t="shared" ref="BE137:BE152" si="14">IF(N137="základná",J137,0)</f>
        <v>0</v>
      </c>
      <c r="BF137" s="209">
        <f t="shared" ref="BF137:BF152" si="15">IF(N137="znížená",J137,0)</f>
        <v>68.400000000000006</v>
      </c>
      <c r="BG137" s="209">
        <f t="shared" ref="BG137:BG152" si="16">IF(N137="zákl. prenesená",J137,0)</f>
        <v>0</v>
      </c>
      <c r="BH137" s="209">
        <f t="shared" ref="BH137:BH152" si="17">IF(N137="zníž. prenesená",J137,0)</f>
        <v>0</v>
      </c>
      <c r="BI137" s="209">
        <f t="shared" ref="BI137:BI152" si="18">IF(N137="nulová",J137,0)</f>
        <v>0</v>
      </c>
      <c r="BJ137" s="13" t="s">
        <v>86</v>
      </c>
      <c r="BK137" s="209">
        <f t="shared" ref="BK137:BK152" si="19">ROUND(I137*H137,2)</f>
        <v>68.400000000000006</v>
      </c>
      <c r="BL137" s="13" t="s">
        <v>182</v>
      </c>
      <c r="BM137" s="208" t="s">
        <v>3393</v>
      </c>
    </row>
    <row r="138" spans="1:65" s="1" customFormat="1" ht="24.2" customHeight="1">
      <c r="A138" s="30"/>
      <c r="B138" s="31"/>
      <c r="C138" s="196" t="s">
        <v>228</v>
      </c>
      <c r="D138" s="196" t="s">
        <v>178</v>
      </c>
      <c r="E138" s="197" t="s">
        <v>3394</v>
      </c>
      <c r="F138" s="198" t="s">
        <v>3395</v>
      </c>
      <c r="G138" s="199" t="s">
        <v>1952</v>
      </c>
      <c r="H138" s="200">
        <v>2</v>
      </c>
      <c r="I138" s="201">
        <v>7.46</v>
      </c>
      <c r="J138" s="202">
        <f t="shared" si="10"/>
        <v>14.92</v>
      </c>
      <c r="K138" s="203"/>
      <c r="L138" s="35"/>
      <c r="M138" s="204" t="s">
        <v>1</v>
      </c>
      <c r="N138" s="205" t="s">
        <v>39</v>
      </c>
      <c r="O138" s="71"/>
      <c r="P138" s="206">
        <f t="shared" si="11"/>
        <v>0</v>
      </c>
      <c r="Q138" s="206">
        <v>0</v>
      </c>
      <c r="R138" s="206">
        <f t="shared" si="12"/>
        <v>0</v>
      </c>
      <c r="S138" s="206">
        <v>0</v>
      </c>
      <c r="T138" s="207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182</v>
      </c>
      <c r="AT138" s="208" t="s">
        <v>178</v>
      </c>
      <c r="AU138" s="208" t="s">
        <v>80</v>
      </c>
      <c r="AY138" s="13" t="s">
        <v>176</v>
      </c>
      <c r="BE138" s="209">
        <f t="shared" si="14"/>
        <v>0</v>
      </c>
      <c r="BF138" s="209">
        <f t="shared" si="15"/>
        <v>14.92</v>
      </c>
      <c r="BG138" s="209">
        <f t="shared" si="16"/>
        <v>0</v>
      </c>
      <c r="BH138" s="209">
        <f t="shared" si="17"/>
        <v>0</v>
      </c>
      <c r="BI138" s="209">
        <f t="shared" si="18"/>
        <v>0</v>
      </c>
      <c r="BJ138" s="13" t="s">
        <v>86</v>
      </c>
      <c r="BK138" s="209">
        <f t="shared" si="19"/>
        <v>14.92</v>
      </c>
      <c r="BL138" s="13" t="s">
        <v>182</v>
      </c>
      <c r="BM138" s="208" t="s">
        <v>3396</v>
      </c>
    </row>
    <row r="139" spans="1:65" s="1" customFormat="1" ht="16.5" customHeight="1">
      <c r="A139" s="30"/>
      <c r="B139" s="31"/>
      <c r="C139" s="210" t="s">
        <v>232</v>
      </c>
      <c r="D139" s="210" t="s">
        <v>269</v>
      </c>
      <c r="E139" s="211" t="s">
        <v>3397</v>
      </c>
      <c r="F139" s="212" t="s">
        <v>3398</v>
      </c>
      <c r="G139" s="213" t="s">
        <v>1952</v>
      </c>
      <c r="H139" s="214">
        <v>2</v>
      </c>
      <c r="I139" s="215">
        <v>6.72</v>
      </c>
      <c r="J139" s="216">
        <f t="shared" si="10"/>
        <v>13.44</v>
      </c>
      <c r="K139" s="217"/>
      <c r="L139" s="218"/>
      <c r="M139" s="219" t="s">
        <v>1</v>
      </c>
      <c r="N139" s="220" t="s">
        <v>39</v>
      </c>
      <c r="O139" s="71"/>
      <c r="P139" s="206">
        <f t="shared" si="11"/>
        <v>0</v>
      </c>
      <c r="Q139" s="206">
        <v>0</v>
      </c>
      <c r="R139" s="206">
        <f t="shared" si="12"/>
        <v>0</v>
      </c>
      <c r="S139" s="206">
        <v>0</v>
      </c>
      <c r="T139" s="207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207</v>
      </c>
      <c r="AT139" s="208" t="s">
        <v>269</v>
      </c>
      <c r="AU139" s="208" t="s">
        <v>80</v>
      </c>
      <c r="AY139" s="13" t="s">
        <v>176</v>
      </c>
      <c r="BE139" s="209">
        <f t="shared" si="14"/>
        <v>0</v>
      </c>
      <c r="BF139" s="209">
        <f t="shared" si="15"/>
        <v>13.44</v>
      </c>
      <c r="BG139" s="209">
        <f t="shared" si="16"/>
        <v>0</v>
      </c>
      <c r="BH139" s="209">
        <f t="shared" si="17"/>
        <v>0</v>
      </c>
      <c r="BI139" s="209">
        <f t="shared" si="18"/>
        <v>0</v>
      </c>
      <c r="BJ139" s="13" t="s">
        <v>86</v>
      </c>
      <c r="BK139" s="209">
        <f t="shared" si="19"/>
        <v>13.44</v>
      </c>
      <c r="BL139" s="13" t="s">
        <v>182</v>
      </c>
      <c r="BM139" s="208" t="s">
        <v>3399</v>
      </c>
    </row>
    <row r="140" spans="1:65" s="1" customFormat="1" ht="24.2" customHeight="1">
      <c r="A140" s="30"/>
      <c r="B140" s="31"/>
      <c r="C140" s="196" t="s">
        <v>236</v>
      </c>
      <c r="D140" s="196" t="s">
        <v>178</v>
      </c>
      <c r="E140" s="197" t="s">
        <v>3400</v>
      </c>
      <c r="F140" s="198" t="s">
        <v>3401</v>
      </c>
      <c r="G140" s="199" t="s">
        <v>1952</v>
      </c>
      <c r="H140" s="200">
        <v>1</v>
      </c>
      <c r="I140" s="201">
        <v>7.66</v>
      </c>
      <c r="J140" s="202">
        <f t="shared" si="10"/>
        <v>7.66</v>
      </c>
      <c r="K140" s="203"/>
      <c r="L140" s="35"/>
      <c r="M140" s="204" t="s">
        <v>1</v>
      </c>
      <c r="N140" s="205" t="s">
        <v>39</v>
      </c>
      <c r="O140" s="71"/>
      <c r="P140" s="206">
        <f t="shared" si="11"/>
        <v>0</v>
      </c>
      <c r="Q140" s="206">
        <v>0</v>
      </c>
      <c r="R140" s="206">
        <f t="shared" si="12"/>
        <v>0</v>
      </c>
      <c r="S140" s="206">
        <v>0</v>
      </c>
      <c r="T140" s="207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182</v>
      </c>
      <c r="AT140" s="208" t="s">
        <v>178</v>
      </c>
      <c r="AU140" s="208" t="s">
        <v>80</v>
      </c>
      <c r="AY140" s="13" t="s">
        <v>176</v>
      </c>
      <c r="BE140" s="209">
        <f t="shared" si="14"/>
        <v>0</v>
      </c>
      <c r="BF140" s="209">
        <f t="shared" si="15"/>
        <v>7.66</v>
      </c>
      <c r="BG140" s="209">
        <f t="shared" si="16"/>
        <v>0</v>
      </c>
      <c r="BH140" s="209">
        <f t="shared" si="17"/>
        <v>0</v>
      </c>
      <c r="BI140" s="209">
        <f t="shared" si="18"/>
        <v>0</v>
      </c>
      <c r="BJ140" s="13" t="s">
        <v>86</v>
      </c>
      <c r="BK140" s="209">
        <f t="shared" si="19"/>
        <v>7.66</v>
      </c>
      <c r="BL140" s="13" t="s">
        <v>182</v>
      </c>
      <c r="BM140" s="208" t="s">
        <v>3402</v>
      </c>
    </row>
    <row r="141" spans="1:65" s="1" customFormat="1" ht="16.5" customHeight="1">
      <c r="A141" s="30"/>
      <c r="B141" s="31"/>
      <c r="C141" s="210" t="s">
        <v>240</v>
      </c>
      <c r="D141" s="210" t="s">
        <v>269</v>
      </c>
      <c r="E141" s="211" t="s">
        <v>3403</v>
      </c>
      <c r="F141" s="212" t="s">
        <v>3404</v>
      </c>
      <c r="G141" s="213" t="s">
        <v>1952</v>
      </c>
      <c r="H141" s="214">
        <v>1</v>
      </c>
      <c r="I141" s="215">
        <v>24.12</v>
      </c>
      <c r="J141" s="216">
        <f t="shared" si="10"/>
        <v>24.12</v>
      </c>
      <c r="K141" s="217"/>
      <c r="L141" s="218"/>
      <c r="M141" s="219" t="s">
        <v>1</v>
      </c>
      <c r="N141" s="220" t="s">
        <v>39</v>
      </c>
      <c r="O141" s="71"/>
      <c r="P141" s="206">
        <f t="shared" si="11"/>
        <v>0</v>
      </c>
      <c r="Q141" s="206">
        <v>0</v>
      </c>
      <c r="R141" s="206">
        <f t="shared" si="12"/>
        <v>0</v>
      </c>
      <c r="S141" s="206">
        <v>0</v>
      </c>
      <c r="T141" s="207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207</v>
      </c>
      <c r="AT141" s="208" t="s">
        <v>269</v>
      </c>
      <c r="AU141" s="208" t="s">
        <v>80</v>
      </c>
      <c r="AY141" s="13" t="s">
        <v>176</v>
      </c>
      <c r="BE141" s="209">
        <f t="shared" si="14"/>
        <v>0</v>
      </c>
      <c r="BF141" s="209">
        <f t="shared" si="15"/>
        <v>24.12</v>
      </c>
      <c r="BG141" s="209">
        <f t="shared" si="16"/>
        <v>0</v>
      </c>
      <c r="BH141" s="209">
        <f t="shared" si="17"/>
        <v>0</v>
      </c>
      <c r="BI141" s="209">
        <f t="shared" si="18"/>
        <v>0</v>
      </c>
      <c r="BJ141" s="13" t="s">
        <v>86</v>
      </c>
      <c r="BK141" s="209">
        <f t="shared" si="19"/>
        <v>24.12</v>
      </c>
      <c r="BL141" s="13" t="s">
        <v>182</v>
      </c>
      <c r="BM141" s="208" t="s">
        <v>3405</v>
      </c>
    </row>
    <row r="142" spans="1:65" s="1" customFormat="1" ht="24.2" customHeight="1">
      <c r="A142" s="30"/>
      <c r="B142" s="31"/>
      <c r="C142" s="196" t="s">
        <v>244</v>
      </c>
      <c r="D142" s="196" t="s">
        <v>178</v>
      </c>
      <c r="E142" s="197" t="s">
        <v>3406</v>
      </c>
      <c r="F142" s="198" t="s">
        <v>3407</v>
      </c>
      <c r="G142" s="199" t="s">
        <v>1952</v>
      </c>
      <c r="H142" s="200">
        <v>1</v>
      </c>
      <c r="I142" s="201">
        <v>7.58</v>
      </c>
      <c r="J142" s="202">
        <f t="shared" si="10"/>
        <v>7.58</v>
      </c>
      <c r="K142" s="203"/>
      <c r="L142" s="35"/>
      <c r="M142" s="204" t="s">
        <v>1</v>
      </c>
      <c r="N142" s="205" t="s">
        <v>39</v>
      </c>
      <c r="O142" s="71"/>
      <c r="P142" s="206">
        <f t="shared" si="11"/>
        <v>0</v>
      </c>
      <c r="Q142" s="206">
        <v>0</v>
      </c>
      <c r="R142" s="206">
        <f t="shared" si="12"/>
        <v>0</v>
      </c>
      <c r="S142" s="206">
        <v>0</v>
      </c>
      <c r="T142" s="207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80</v>
      </c>
      <c r="AY142" s="13" t="s">
        <v>176</v>
      </c>
      <c r="BE142" s="209">
        <f t="shared" si="14"/>
        <v>0</v>
      </c>
      <c r="BF142" s="209">
        <f t="shared" si="15"/>
        <v>7.58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3" t="s">
        <v>86</v>
      </c>
      <c r="BK142" s="209">
        <f t="shared" si="19"/>
        <v>7.58</v>
      </c>
      <c r="BL142" s="13" t="s">
        <v>182</v>
      </c>
      <c r="BM142" s="208" t="s">
        <v>3408</v>
      </c>
    </row>
    <row r="143" spans="1:65" s="1" customFormat="1" ht="16.5" customHeight="1">
      <c r="A143" s="30"/>
      <c r="B143" s="31"/>
      <c r="C143" s="210" t="s">
        <v>248</v>
      </c>
      <c r="D143" s="210" t="s">
        <v>269</v>
      </c>
      <c r="E143" s="211" t="s">
        <v>3409</v>
      </c>
      <c r="F143" s="212" t="s">
        <v>3410</v>
      </c>
      <c r="G143" s="213" t="s">
        <v>1952</v>
      </c>
      <c r="H143" s="214">
        <v>7</v>
      </c>
      <c r="I143" s="215">
        <v>72.599999999999994</v>
      </c>
      <c r="J143" s="216">
        <f t="shared" si="10"/>
        <v>508.2</v>
      </c>
      <c r="K143" s="217"/>
      <c r="L143" s="218"/>
      <c r="M143" s="219" t="s">
        <v>1</v>
      </c>
      <c r="N143" s="220" t="s">
        <v>39</v>
      </c>
      <c r="O143" s="71"/>
      <c r="P143" s="206">
        <f t="shared" si="11"/>
        <v>0</v>
      </c>
      <c r="Q143" s="206">
        <v>0</v>
      </c>
      <c r="R143" s="206">
        <f t="shared" si="12"/>
        <v>0</v>
      </c>
      <c r="S143" s="206">
        <v>0</v>
      </c>
      <c r="T143" s="207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207</v>
      </c>
      <c r="AT143" s="208" t="s">
        <v>269</v>
      </c>
      <c r="AU143" s="208" t="s">
        <v>80</v>
      </c>
      <c r="AY143" s="13" t="s">
        <v>176</v>
      </c>
      <c r="BE143" s="209">
        <f t="shared" si="14"/>
        <v>0</v>
      </c>
      <c r="BF143" s="209">
        <f t="shared" si="15"/>
        <v>508.2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3" t="s">
        <v>86</v>
      </c>
      <c r="BK143" s="209">
        <f t="shared" si="19"/>
        <v>508.2</v>
      </c>
      <c r="BL143" s="13" t="s">
        <v>182</v>
      </c>
      <c r="BM143" s="208" t="s">
        <v>3411</v>
      </c>
    </row>
    <row r="144" spans="1:65" s="1" customFormat="1" ht="16.5" customHeight="1">
      <c r="A144" s="30"/>
      <c r="B144" s="31"/>
      <c r="C144" s="210" t="s">
        <v>252</v>
      </c>
      <c r="D144" s="210" t="s">
        <v>269</v>
      </c>
      <c r="E144" s="211" t="s">
        <v>3412</v>
      </c>
      <c r="F144" s="212" t="s">
        <v>3413</v>
      </c>
      <c r="G144" s="213" t="s">
        <v>1952</v>
      </c>
      <c r="H144" s="214">
        <v>1</v>
      </c>
      <c r="I144" s="215">
        <v>22.48</v>
      </c>
      <c r="J144" s="216">
        <f t="shared" si="10"/>
        <v>22.48</v>
      </c>
      <c r="K144" s="217"/>
      <c r="L144" s="218"/>
      <c r="M144" s="219" t="s">
        <v>1</v>
      </c>
      <c r="N144" s="220" t="s">
        <v>39</v>
      </c>
      <c r="O144" s="71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207</v>
      </c>
      <c r="AT144" s="208" t="s">
        <v>269</v>
      </c>
      <c r="AU144" s="208" t="s">
        <v>80</v>
      </c>
      <c r="AY144" s="13" t="s">
        <v>176</v>
      </c>
      <c r="BE144" s="209">
        <f t="shared" si="14"/>
        <v>0</v>
      </c>
      <c r="BF144" s="209">
        <f t="shared" si="15"/>
        <v>22.48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3" t="s">
        <v>86</v>
      </c>
      <c r="BK144" s="209">
        <f t="shared" si="19"/>
        <v>22.48</v>
      </c>
      <c r="BL144" s="13" t="s">
        <v>182</v>
      </c>
      <c r="BM144" s="208" t="s">
        <v>3414</v>
      </c>
    </row>
    <row r="145" spans="1:65" s="1" customFormat="1" ht="21.75" customHeight="1">
      <c r="A145" s="30"/>
      <c r="B145" s="31"/>
      <c r="C145" s="210" t="s">
        <v>7</v>
      </c>
      <c r="D145" s="210" t="s">
        <v>269</v>
      </c>
      <c r="E145" s="211" t="s">
        <v>3415</v>
      </c>
      <c r="F145" s="212" t="s">
        <v>3416</v>
      </c>
      <c r="G145" s="213" t="s">
        <v>1952</v>
      </c>
      <c r="H145" s="214">
        <v>2</v>
      </c>
      <c r="I145" s="215">
        <v>3.22</v>
      </c>
      <c r="J145" s="216">
        <f t="shared" si="10"/>
        <v>6.44</v>
      </c>
      <c r="K145" s="217"/>
      <c r="L145" s="218"/>
      <c r="M145" s="219" t="s">
        <v>1</v>
      </c>
      <c r="N145" s="220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207</v>
      </c>
      <c r="AT145" s="208" t="s">
        <v>269</v>
      </c>
      <c r="AU145" s="208" t="s">
        <v>80</v>
      </c>
      <c r="AY145" s="13" t="s">
        <v>176</v>
      </c>
      <c r="BE145" s="209">
        <f t="shared" si="14"/>
        <v>0</v>
      </c>
      <c r="BF145" s="209">
        <f t="shared" si="15"/>
        <v>6.44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6.44</v>
      </c>
      <c r="BL145" s="13" t="s">
        <v>182</v>
      </c>
      <c r="BM145" s="208" t="s">
        <v>3417</v>
      </c>
    </row>
    <row r="146" spans="1:65" s="1" customFormat="1" ht="24.2" customHeight="1">
      <c r="A146" s="30"/>
      <c r="B146" s="31"/>
      <c r="C146" s="196" t="s">
        <v>259</v>
      </c>
      <c r="D146" s="196" t="s">
        <v>178</v>
      </c>
      <c r="E146" s="197" t="s">
        <v>3418</v>
      </c>
      <c r="F146" s="198" t="s">
        <v>3419</v>
      </c>
      <c r="G146" s="199" t="s">
        <v>1952</v>
      </c>
      <c r="H146" s="200">
        <v>2</v>
      </c>
      <c r="I146" s="201">
        <v>19.48</v>
      </c>
      <c r="J146" s="202">
        <f t="shared" si="10"/>
        <v>38.96</v>
      </c>
      <c r="K146" s="203"/>
      <c r="L146" s="35"/>
      <c r="M146" s="204" t="s">
        <v>1</v>
      </c>
      <c r="N146" s="205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182</v>
      </c>
      <c r="AT146" s="208" t="s">
        <v>178</v>
      </c>
      <c r="AU146" s="208" t="s">
        <v>80</v>
      </c>
      <c r="AY146" s="13" t="s">
        <v>176</v>
      </c>
      <c r="BE146" s="209">
        <f t="shared" si="14"/>
        <v>0</v>
      </c>
      <c r="BF146" s="209">
        <f t="shared" si="15"/>
        <v>38.96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38.96</v>
      </c>
      <c r="BL146" s="13" t="s">
        <v>182</v>
      </c>
      <c r="BM146" s="208" t="s">
        <v>3420</v>
      </c>
    </row>
    <row r="147" spans="1:65" s="1" customFormat="1" ht="16.5" customHeight="1">
      <c r="A147" s="30"/>
      <c r="B147" s="31"/>
      <c r="C147" s="210" t="s">
        <v>264</v>
      </c>
      <c r="D147" s="210" t="s">
        <v>269</v>
      </c>
      <c r="E147" s="211" t="s">
        <v>3421</v>
      </c>
      <c r="F147" s="212" t="s">
        <v>3422</v>
      </c>
      <c r="G147" s="213" t="s">
        <v>1952</v>
      </c>
      <c r="H147" s="214">
        <v>2</v>
      </c>
      <c r="I147" s="215">
        <v>67.260000000000005</v>
      </c>
      <c r="J147" s="216">
        <f t="shared" si="10"/>
        <v>134.52000000000001</v>
      </c>
      <c r="K147" s="217"/>
      <c r="L147" s="218"/>
      <c r="M147" s="219" t="s">
        <v>1</v>
      </c>
      <c r="N147" s="220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207</v>
      </c>
      <c r="AT147" s="208" t="s">
        <v>269</v>
      </c>
      <c r="AU147" s="208" t="s">
        <v>80</v>
      </c>
      <c r="AY147" s="13" t="s">
        <v>176</v>
      </c>
      <c r="BE147" s="209">
        <f t="shared" si="14"/>
        <v>0</v>
      </c>
      <c r="BF147" s="209">
        <f t="shared" si="15"/>
        <v>134.52000000000001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134.52000000000001</v>
      </c>
      <c r="BL147" s="13" t="s">
        <v>182</v>
      </c>
      <c r="BM147" s="208" t="s">
        <v>3423</v>
      </c>
    </row>
    <row r="148" spans="1:65" s="1" customFormat="1" ht="16.5" customHeight="1">
      <c r="A148" s="30"/>
      <c r="B148" s="31"/>
      <c r="C148" s="196" t="s">
        <v>268</v>
      </c>
      <c r="D148" s="196" t="s">
        <v>178</v>
      </c>
      <c r="E148" s="197" t="s">
        <v>2258</v>
      </c>
      <c r="F148" s="198" t="s">
        <v>2259</v>
      </c>
      <c r="G148" s="199" t="s">
        <v>181</v>
      </c>
      <c r="H148" s="200">
        <v>40</v>
      </c>
      <c r="I148" s="201">
        <v>1.64</v>
      </c>
      <c r="J148" s="202">
        <f t="shared" si="10"/>
        <v>65.599999999999994</v>
      </c>
      <c r="K148" s="203"/>
      <c r="L148" s="35"/>
      <c r="M148" s="204" t="s">
        <v>1</v>
      </c>
      <c r="N148" s="205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182</v>
      </c>
      <c r="AT148" s="208" t="s">
        <v>178</v>
      </c>
      <c r="AU148" s="208" t="s">
        <v>80</v>
      </c>
      <c r="AY148" s="13" t="s">
        <v>176</v>
      </c>
      <c r="BE148" s="209">
        <f t="shared" si="14"/>
        <v>0</v>
      </c>
      <c r="BF148" s="209">
        <f t="shared" si="15"/>
        <v>65.599999999999994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65.599999999999994</v>
      </c>
      <c r="BL148" s="13" t="s">
        <v>182</v>
      </c>
      <c r="BM148" s="208" t="s">
        <v>3424</v>
      </c>
    </row>
    <row r="149" spans="1:65" s="1" customFormat="1" ht="16.5" customHeight="1">
      <c r="A149" s="30"/>
      <c r="B149" s="31"/>
      <c r="C149" s="196" t="s">
        <v>273</v>
      </c>
      <c r="D149" s="196" t="s">
        <v>178</v>
      </c>
      <c r="E149" s="197" t="s">
        <v>2260</v>
      </c>
      <c r="F149" s="198" t="s">
        <v>2261</v>
      </c>
      <c r="G149" s="199" t="s">
        <v>181</v>
      </c>
      <c r="H149" s="200">
        <v>40</v>
      </c>
      <c r="I149" s="201">
        <v>0.85</v>
      </c>
      <c r="J149" s="202">
        <f t="shared" si="10"/>
        <v>34</v>
      </c>
      <c r="K149" s="203"/>
      <c r="L149" s="35"/>
      <c r="M149" s="204" t="s">
        <v>1</v>
      </c>
      <c r="N149" s="205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182</v>
      </c>
      <c r="AT149" s="208" t="s">
        <v>178</v>
      </c>
      <c r="AU149" s="208" t="s">
        <v>80</v>
      </c>
      <c r="AY149" s="13" t="s">
        <v>176</v>
      </c>
      <c r="BE149" s="209">
        <f t="shared" si="14"/>
        <v>0</v>
      </c>
      <c r="BF149" s="209">
        <f t="shared" si="15"/>
        <v>34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34</v>
      </c>
      <c r="BL149" s="13" t="s">
        <v>182</v>
      </c>
      <c r="BM149" s="208" t="s">
        <v>3425</v>
      </c>
    </row>
    <row r="150" spans="1:65" s="1" customFormat="1" ht="24.2" customHeight="1">
      <c r="A150" s="30"/>
      <c r="B150" s="31"/>
      <c r="C150" s="210" t="s">
        <v>277</v>
      </c>
      <c r="D150" s="210" t="s">
        <v>269</v>
      </c>
      <c r="E150" s="211" t="s">
        <v>3426</v>
      </c>
      <c r="F150" s="212" t="s">
        <v>3427</v>
      </c>
      <c r="G150" s="213" t="s">
        <v>1952</v>
      </c>
      <c r="H150" s="214">
        <v>1</v>
      </c>
      <c r="I150" s="215">
        <v>0.16</v>
      </c>
      <c r="J150" s="216">
        <f t="shared" si="10"/>
        <v>0.16</v>
      </c>
      <c r="K150" s="217"/>
      <c r="L150" s="218"/>
      <c r="M150" s="219" t="s">
        <v>1</v>
      </c>
      <c r="N150" s="220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207</v>
      </c>
      <c r="AT150" s="208" t="s">
        <v>269</v>
      </c>
      <c r="AU150" s="208" t="s">
        <v>80</v>
      </c>
      <c r="AY150" s="13" t="s">
        <v>176</v>
      </c>
      <c r="BE150" s="209">
        <f t="shared" si="14"/>
        <v>0</v>
      </c>
      <c r="BF150" s="209">
        <f t="shared" si="15"/>
        <v>0.16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0.16</v>
      </c>
      <c r="BL150" s="13" t="s">
        <v>182</v>
      </c>
      <c r="BM150" s="208" t="s">
        <v>3428</v>
      </c>
    </row>
    <row r="151" spans="1:65" s="1" customFormat="1" ht="16.5" customHeight="1">
      <c r="A151" s="30"/>
      <c r="B151" s="31"/>
      <c r="C151" s="196" t="s">
        <v>281</v>
      </c>
      <c r="D151" s="196" t="s">
        <v>178</v>
      </c>
      <c r="E151" s="197" t="s">
        <v>2794</v>
      </c>
      <c r="F151" s="198" t="s">
        <v>2795</v>
      </c>
      <c r="G151" s="199" t="s">
        <v>1952</v>
      </c>
      <c r="H151" s="200">
        <v>42</v>
      </c>
      <c r="I151" s="201">
        <v>1.28</v>
      </c>
      <c r="J151" s="202">
        <f t="shared" si="10"/>
        <v>53.76</v>
      </c>
      <c r="K151" s="203"/>
      <c r="L151" s="35"/>
      <c r="M151" s="204" t="s">
        <v>1</v>
      </c>
      <c r="N151" s="205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80</v>
      </c>
      <c r="AY151" s="13" t="s">
        <v>176</v>
      </c>
      <c r="BE151" s="209">
        <f t="shared" si="14"/>
        <v>0</v>
      </c>
      <c r="BF151" s="209">
        <f t="shared" si="15"/>
        <v>53.76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53.76</v>
      </c>
      <c r="BL151" s="13" t="s">
        <v>182</v>
      </c>
      <c r="BM151" s="208" t="s">
        <v>3429</v>
      </c>
    </row>
    <row r="152" spans="1:65" s="1" customFormat="1" ht="16.5" customHeight="1">
      <c r="A152" s="30"/>
      <c r="B152" s="31"/>
      <c r="C152" s="196" t="s">
        <v>286</v>
      </c>
      <c r="D152" s="196" t="s">
        <v>178</v>
      </c>
      <c r="E152" s="197" t="s">
        <v>2798</v>
      </c>
      <c r="F152" s="198" t="s">
        <v>2799</v>
      </c>
      <c r="G152" s="199" t="s">
        <v>181</v>
      </c>
      <c r="H152" s="200">
        <v>42</v>
      </c>
      <c r="I152" s="201">
        <v>2.86</v>
      </c>
      <c r="J152" s="202">
        <f t="shared" si="10"/>
        <v>120.12</v>
      </c>
      <c r="K152" s="203"/>
      <c r="L152" s="35"/>
      <c r="M152" s="204" t="s">
        <v>1</v>
      </c>
      <c r="N152" s="205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182</v>
      </c>
      <c r="AT152" s="208" t="s">
        <v>178</v>
      </c>
      <c r="AU152" s="208" t="s">
        <v>80</v>
      </c>
      <c r="AY152" s="13" t="s">
        <v>176</v>
      </c>
      <c r="BE152" s="209">
        <f t="shared" si="14"/>
        <v>0</v>
      </c>
      <c r="BF152" s="209">
        <f t="shared" si="15"/>
        <v>120.12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120.12</v>
      </c>
      <c r="BL152" s="13" t="s">
        <v>182</v>
      </c>
      <c r="BM152" s="208" t="s">
        <v>3430</v>
      </c>
    </row>
    <row r="153" spans="1:65" s="11" customFormat="1" ht="25.9" customHeight="1">
      <c r="B153" s="180"/>
      <c r="C153" s="181"/>
      <c r="D153" s="182" t="s">
        <v>72</v>
      </c>
      <c r="E153" s="183" t="s">
        <v>207</v>
      </c>
      <c r="F153" s="183" t="s">
        <v>1943</v>
      </c>
      <c r="G153" s="181"/>
      <c r="H153" s="181"/>
      <c r="I153" s="184"/>
      <c r="J153" s="185">
        <f>BK153</f>
        <v>401.72</v>
      </c>
      <c r="K153" s="181"/>
      <c r="L153" s="186"/>
      <c r="M153" s="187"/>
      <c r="N153" s="188"/>
      <c r="O153" s="188"/>
      <c r="P153" s="189">
        <f>SUM(P154:P155)</f>
        <v>0</v>
      </c>
      <c r="Q153" s="188"/>
      <c r="R153" s="189">
        <f>SUM(R154:R155)</f>
        <v>0</v>
      </c>
      <c r="S153" s="188"/>
      <c r="T153" s="190">
        <f>SUM(T154:T155)</f>
        <v>0</v>
      </c>
      <c r="AR153" s="191" t="s">
        <v>80</v>
      </c>
      <c r="AT153" s="192" t="s">
        <v>72</v>
      </c>
      <c r="AU153" s="192" t="s">
        <v>73</v>
      </c>
      <c r="AY153" s="191" t="s">
        <v>176</v>
      </c>
      <c r="BK153" s="193">
        <f>SUM(BK154:BK155)</f>
        <v>401.72</v>
      </c>
    </row>
    <row r="154" spans="1:65" s="1" customFormat="1" ht="21.75" customHeight="1">
      <c r="A154" s="30"/>
      <c r="B154" s="31"/>
      <c r="C154" s="196" t="s">
        <v>290</v>
      </c>
      <c r="D154" s="196" t="s">
        <v>178</v>
      </c>
      <c r="E154" s="197" t="s">
        <v>3431</v>
      </c>
      <c r="F154" s="198" t="s">
        <v>3432</v>
      </c>
      <c r="G154" s="199" t="s">
        <v>186</v>
      </c>
      <c r="H154" s="200">
        <v>0.63</v>
      </c>
      <c r="I154" s="201">
        <v>256.7</v>
      </c>
      <c r="J154" s="202">
        <f>ROUND(I154*H154,2)</f>
        <v>161.72</v>
      </c>
      <c r="K154" s="203"/>
      <c r="L154" s="35"/>
      <c r="M154" s="204" t="s">
        <v>1</v>
      </c>
      <c r="N154" s="205" t="s">
        <v>39</v>
      </c>
      <c r="O154" s="71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182</v>
      </c>
      <c r="AT154" s="208" t="s">
        <v>178</v>
      </c>
      <c r="AU154" s="208" t="s">
        <v>80</v>
      </c>
      <c r="AY154" s="13" t="s">
        <v>176</v>
      </c>
      <c r="BE154" s="209">
        <f>IF(N154="základná",J154,0)</f>
        <v>0</v>
      </c>
      <c r="BF154" s="209">
        <f>IF(N154="znížená",J154,0)</f>
        <v>161.72</v>
      </c>
      <c r="BG154" s="209">
        <f>IF(N154="zákl. prenesená",J154,0)</f>
        <v>0</v>
      </c>
      <c r="BH154" s="209">
        <f>IF(N154="zníž. prenesená",J154,0)</f>
        <v>0</v>
      </c>
      <c r="BI154" s="209">
        <f>IF(N154="nulová",J154,0)</f>
        <v>0</v>
      </c>
      <c r="BJ154" s="13" t="s">
        <v>86</v>
      </c>
      <c r="BK154" s="209">
        <f>ROUND(I154*H154,2)</f>
        <v>161.72</v>
      </c>
      <c r="BL154" s="13" t="s">
        <v>182</v>
      </c>
      <c r="BM154" s="208" t="s">
        <v>3433</v>
      </c>
    </row>
    <row r="155" spans="1:65" s="1" customFormat="1" ht="16.5" customHeight="1">
      <c r="A155" s="30"/>
      <c r="B155" s="31"/>
      <c r="C155" s="210" t="s">
        <v>294</v>
      </c>
      <c r="D155" s="210" t="s">
        <v>269</v>
      </c>
      <c r="E155" s="211" t="s">
        <v>3434</v>
      </c>
      <c r="F155" s="212" t="s">
        <v>3435</v>
      </c>
      <c r="G155" s="213" t="s">
        <v>262</v>
      </c>
      <c r="H155" s="214">
        <v>0.08</v>
      </c>
      <c r="I155" s="215">
        <v>3000</v>
      </c>
      <c r="J155" s="216">
        <f>ROUND(I155*H155,2)</f>
        <v>240</v>
      </c>
      <c r="K155" s="217"/>
      <c r="L155" s="218"/>
      <c r="M155" s="219" t="s">
        <v>1</v>
      </c>
      <c r="N155" s="220" t="s">
        <v>39</v>
      </c>
      <c r="O155" s="71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207</v>
      </c>
      <c r="AT155" s="208" t="s">
        <v>269</v>
      </c>
      <c r="AU155" s="208" t="s">
        <v>80</v>
      </c>
      <c r="AY155" s="13" t="s">
        <v>176</v>
      </c>
      <c r="BE155" s="209">
        <f>IF(N155="základná",J155,0)</f>
        <v>0</v>
      </c>
      <c r="BF155" s="209">
        <f>IF(N155="znížená",J155,0)</f>
        <v>240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3" t="s">
        <v>86</v>
      </c>
      <c r="BK155" s="209">
        <f>ROUND(I155*H155,2)</f>
        <v>240</v>
      </c>
      <c r="BL155" s="13" t="s">
        <v>182</v>
      </c>
      <c r="BM155" s="208" t="s">
        <v>3436</v>
      </c>
    </row>
    <row r="156" spans="1:65" s="11" customFormat="1" ht="25.9" customHeight="1">
      <c r="B156" s="180"/>
      <c r="C156" s="181"/>
      <c r="D156" s="182" t="s">
        <v>72</v>
      </c>
      <c r="E156" s="183" t="s">
        <v>211</v>
      </c>
      <c r="F156" s="183" t="s">
        <v>3437</v>
      </c>
      <c r="G156" s="181"/>
      <c r="H156" s="181"/>
      <c r="I156" s="184"/>
      <c r="J156" s="185">
        <f>BK156</f>
        <v>871.83</v>
      </c>
      <c r="K156" s="181"/>
      <c r="L156" s="186"/>
      <c r="M156" s="187"/>
      <c r="N156" s="188"/>
      <c r="O156" s="188"/>
      <c r="P156" s="189">
        <f>SUM(P157:P160)</f>
        <v>0</v>
      </c>
      <c r="Q156" s="188"/>
      <c r="R156" s="189">
        <f>SUM(R157:R160)</f>
        <v>0</v>
      </c>
      <c r="S156" s="188"/>
      <c r="T156" s="190">
        <f>SUM(T157:T160)</f>
        <v>0</v>
      </c>
      <c r="AR156" s="191" t="s">
        <v>80</v>
      </c>
      <c r="AT156" s="192" t="s">
        <v>72</v>
      </c>
      <c r="AU156" s="192" t="s">
        <v>73</v>
      </c>
      <c r="AY156" s="191" t="s">
        <v>176</v>
      </c>
      <c r="BK156" s="193">
        <f>SUM(BK157:BK160)</f>
        <v>871.83</v>
      </c>
    </row>
    <row r="157" spans="1:65" s="1" customFormat="1" ht="24.2" customHeight="1">
      <c r="A157" s="30"/>
      <c r="B157" s="31"/>
      <c r="C157" s="196" t="s">
        <v>298</v>
      </c>
      <c r="D157" s="196" t="s">
        <v>178</v>
      </c>
      <c r="E157" s="197" t="s">
        <v>3438</v>
      </c>
      <c r="F157" s="198" t="s">
        <v>3439</v>
      </c>
      <c r="G157" s="199" t="s">
        <v>262</v>
      </c>
      <c r="H157" s="200">
        <v>26.88</v>
      </c>
      <c r="I157" s="201">
        <v>16</v>
      </c>
      <c r="J157" s="202">
        <f>ROUND(I157*H157,2)</f>
        <v>430.08</v>
      </c>
      <c r="K157" s="203"/>
      <c r="L157" s="35"/>
      <c r="M157" s="204" t="s">
        <v>1</v>
      </c>
      <c r="N157" s="205" t="s">
        <v>39</v>
      </c>
      <c r="O157" s="71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182</v>
      </c>
      <c r="AT157" s="208" t="s">
        <v>178</v>
      </c>
      <c r="AU157" s="208" t="s">
        <v>80</v>
      </c>
      <c r="AY157" s="13" t="s">
        <v>176</v>
      </c>
      <c r="BE157" s="209">
        <f>IF(N157="základná",J157,0)</f>
        <v>0</v>
      </c>
      <c r="BF157" s="209">
        <f>IF(N157="znížená",J157,0)</f>
        <v>430.08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3" t="s">
        <v>86</v>
      </c>
      <c r="BK157" s="209">
        <f>ROUND(I157*H157,2)</f>
        <v>430.08</v>
      </c>
      <c r="BL157" s="13" t="s">
        <v>182</v>
      </c>
      <c r="BM157" s="208" t="s">
        <v>3440</v>
      </c>
    </row>
    <row r="158" spans="1:65" s="1" customFormat="1" ht="24.2" customHeight="1">
      <c r="A158" s="30"/>
      <c r="B158" s="31"/>
      <c r="C158" s="196" t="s">
        <v>302</v>
      </c>
      <c r="D158" s="196" t="s">
        <v>178</v>
      </c>
      <c r="E158" s="197" t="s">
        <v>3441</v>
      </c>
      <c r="F158" s="198" t="s">
        <v>3442</v>
      </c>
      <c r="G158" s="199" t="s">
        <v>262</v>
      </c>
      <c r="H158" s="200">
        <v>28.49</v>
      </c>
      <c r="I158" s="201">
        <v>2.9</v>
      </c>
      <c r="J158" s="202">
        <f>ROUND(I158*H158,2)</f>
        <v>82.62</v>
      </c>
      <c r="K158" s="203"/>
      <c r="L158" s="35"/>
      <c r="M158" s="204" t="s">
        <v>1</v>
      </c>
      <c r="N158" s="205" t="s">
        <v>39</v>
      </c>
      <c r="O158" s="71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80</v>
      </c>
      <c r="AY158" s="13" t="s">
        <v>176</v>
      </c>
      <c r="BE158" s="209">
        <f>IF(N158="základná",J158,0)</f>
        <v>0</v>
      </c>
      <c r="BF158" s="209">
        <f>IF(N158="znížená",J158,0)</f>
        <v>82.62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3" t="s">
        <v>86</v>
      </c>
      <c r="BK158" s="209">
        <f>ROUND(I158*H158,2)</f>
        <v>82.62</v>
      </c>
      <c r="BL158" s="13" t="s">
        <v>182</v>
      </c>
      <c r="BM158" s="208" t="s">
        <v>3443</v>
      </c>
    </row>
    <row r="159" spans="1:65" s="1" customFormat="1" ht="24.2" customHeight="1">
      <c r="A159" s="30"/>
      <c r="B159" s="31"/>
      <c r="C159" s="210" t="s">
        <v>306</v>
      </c>
      <c r="D159" s="210" t="s">
        <v>269</v>
      </c>
      <c r="E159" s="211" t="s">
        <v>3444</v>
      </c>
      <c r="F159" s="212" t="s">
        <v>3445</v>
      </c>
      <c r="G159" s="213" t="s">
        <v>181</v>
      </c>
      <c r="H159" s="214">
        <v>3</v>
      </c>
      <c r="I159" s="215">
        <v>2.34</v>
      </c>
      <c r="J159" s="216">
        <f>ROUND(I159*H159,2)</f>
        <v>7.02</v>
      </c>
      <c r="K159" s="217"/>
      <c r="L159" s="218"/>
      <c r="M159" s="219" t="s">
        <v>1</v>
      </c>
      <c r="N159" s="220" t="s">
        <v>39</v>
      </c>
      <c r="O159" s="71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207</v>
      </c>
      <c r="AT159" s="208" t="s">
        <v>269</v>
      </c>
      <c r="AU159" s="208" t="s">
        <v>80</v>
      </c>
      <c r="AY159" s="13" t="s">
        <v>176</v>
      </c>
      <c r="BE159" s="209">
        <f>IF(N159="základná",J159,0)</f>
        <v>0</v>
      </c>
      <c r="BF159" s="209">
        <f>IF(N159="znížená",J159,0)</f>
        <v>7.02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3" t="s">
        <v>86</v>
      </c>
      <c r="BK159" s="209">
        <f>ROUND(I159*H159,2)</f>
        <v>7.02</v>
      </c>
      <c r="BL159" s="13" t="s">
        <v>182</v>
      </c>
      <c r="BM159" s="208" t="s">
        <v>3446</v>
      </c>
    </row>
    <row r="160" spans="1:65" s="1" customFormat="1" ht="16.5" customHeight="1">
      <c r="A160" s="30"/>
      <c r="B160" s="31"/>
      <c r="C160" s="210" t="s">
        <v>310</v>
      </c>
      <c r="D160" s="210" t="s">
        <v>269</v>
      </c>
      <c r="E160" s="211" t="s">
        <v>3447</v>
      </c>
      <c r="F160" s="212" t="s">
        <v>3448</v>
      </c>
      <c r="G160" s="213" t="s">
        <v>1952</v>
      </c>
      <c r="H160" s="214">
        <v>1</v>
      </c>
      <c r="I160" s="215">
        <v>352.11</v>
      </c>
      <c r="J160" s="216">
        <f>ROUND(I160*H160,2)</f>
        <v>352.11</v>
      </c>
      <c r="K160" s="217"/>
      <c r="L160" s="218"/>
      <c r="M160" s="219" t="s">
        <v>1</v>
      </c>
      <c r="N160" s="220" t="s">
        <v>39</v>
      </c>
      <c r="O160" s="71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207</v>
      </c>
      <c r="AT160" s="208" t="s">
        <v>269</v>
      </c>
      <c r="AU160" s="208" t="s">
        <v>80</v>
      </c>
      <c r="AY160" s="13" t="s">
        <v>176</v>
      </c>
      <c r="BE160" s="209">
        <f>IF(N160="základná",J160,0)</f>
        <v>0</v>
      </c>
      <c r="BF160" s="209">
        <f>IF(N160="znížená",J160,0)</f>
        <v>352.11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3" t="s">
        <v>86</v>
      </c>
      <c r="BK160" s="209">
        <f>ROUND(I160*H160,2)</f>
        <v>352.11</v>
      </c>
      <c r="BL160" s="13" t="s">
        <v>182</v>
      </c>
      <c r="BM160" s="208" t="s">
        <v>3449</v>
      </c>
    </row>
    <row r="161" spans="1:65" s="11" customFormat="1" ht="25.9" customHeight="1">
      <c r="B161" s="180"/>
      <c r="C161" s="181"/>
      <c r="D161" s="182" t="s">
        <v>72</v>
      </c>
      <c r="E161" s="183" t="s">
        <v>3450</v>
      </c>
      <c r="F161" s="183" t="s">
        <v>3451</v>
      </c>
      <c r="G161" s="181"/>
      <c r="H161" s="181"/>
      <c r="I161" s="184"/>
      <c r="J161" s="185">
        <f>BK161</f>
        <v>0.69</v>
      </c>
      <c r="K161" s="181"/>
      <c r="L161" s="186"/>
      <c r="M161" s="187"/>
      <c r="N161" s="188"/>
      <c r="O161" s="188"/>
      <c r="P161" s="189">
        <f>P162</f>
        <v>0</v>
      </c>
      <c r="Q161" s="188"/>
      <c r="R161" s="189">
        <f>R162</f>
        <v>0</v>
      </c>
      <c r="S161" s="188"/>
      <c r="T161" s="190">
        <f>T162</f>
        <v>0</v>
      </c>
      <c r="AR161" s="191" t="s">
        <v>80</v>
      </c>
      <c r="AT161" s="192" t="s">
        <v>72</v>
      </c>
      <c r="AU161" s="192" t="s">
        <v>73</v>
      </c>
      <c r="AY161" s="191" t="s">
        <v>176</v>
      </c>
      <c r="BK161" s="193">
        <f>BK162</f>
        <v>0.69</v>
      </c>
    </row>
    <row r="162" spans="1:65" s="1" customFormat="1" ht="16.5" customHeight="1">
      <c r="A162" s="30"/>
      <c r="B162" s="31"/>
      <c r="C162" s="196" t="s">
        <v>314</v>
      </c>
      <c r="D162" s="196" t="s">
        <v>178</v>
      </c>
      <c r="E162" s="197" t="s">
        <v>3452</v>
      </c>
      <c r="F162" s="198" t="s">
        <v>3453</v>
      </c>
      <c r="G162" s="199" t="s">
        <v>262</v>
      </c>
      <c r="H162" s="200">
        <v>5.3999999999999999E-2</v>
      </c>
      <c r="I162" s="201">
        <v>12.71</v>
      </c>
      <c r="J162" s="202">
        <f>ROUND(I162*H162,2)</f>
        <v>0.69</v>
      </c>
      <c r="K162" s="203"/>
      <c r="L162" s="35"/>
      <c r="M162" s="204" t="s">
        <v>1</v>
      </c>
      <c r="N162" s="205" t="s">
        <v>39</v>
      </c>
      <c r="O162" s="71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182</v>
      </c>
      <c r="AT162" s="208" t="s">
        <v>178</v>
      </c>
      <c r="AU162" s="208" t="s">
        <v>80</v>
      </c>
      <c r="AY162" s="13" t="s">
        <v>176</v>
      </c>
      <c r="BE162" s="209">
        <f>IF(N162="základná",J162,0)</f>
        <v>0</v>
      </c>
      <c r="BF162" s="209">
        <f>IF(N162="znížená",J162,0)</f>
        <v>0.69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3" t="s">
        <v>86</v>
      </c>
      <c r="BK162" s="209">
        <f>ROUND(I162*H162,2)</f>
        <v>0.69</v>
      </c>
      <c r="BL162" s="13" t="s">
        <v>182</v>
      </c>
      <c r="BM162" s="208" t="s">
        <v>3454</v>
      </c>
    </row>
    <row r="163" spans="1:65" s="11" customFormat="1" ht="25.9" customHeight="1">
      <c r="B163" s="180"/>
      <c r="C163" s="181"/>
      <c r="D163" s="182" t="s">
        <v>72</v>
      </c>
      <c r="E163" s="183" t="s">
        <v>2769</v>
      </c>
      <c r="F163" s="183" t="s">
        <v>3455</v>
      </c>
      <c r="G163" s="181"/>
      <c r="H163" s="181"/>
      <c r="I163" s="184"/>
      <c r="J163" s="185">
        <f>BK163</f>
        <v>984.58</v>
      </c>
      <c r="K163" s="181"/>
      <c r="L163" s="186"/>
      <c r="M163" s="187"/>
      <c r="N163" s="188"/>
      <c r="O163" s="188"/>
      <c r="P163" s="189">
        <f>SUM(P164:P175)</f>
        <v>0</v>
      </c>
      <c r="Q163" s="188"/>
      <c r="R163" s="189">
        <f>SUM(R164:R175)</f>
        <v>0</v>
      </c>
      <c r="S163" s="188"/>
      <c r="T163" s="190">
        <f>SUM(T164:T175)</f>
        <v>0</v>
      </c>
      <c r="AR163" s="191" t="s">
        <v>86</v>
      </c>
      <c r="AT163" s="192" t="s">
        <v>72</v>
      </c>
      <c r="AU163" s="192" t="s">
        <v>73</v>
      </c>
      <c r="AY163" s="191" t="s">
        <v>176</v>
      </c>
      <c r="BK163" s="193">
        <f>SUM(BK164:BK175)</f>
        <v>984.58</v>
      </c>
    </row>
    <row r="164" spans="1:65" s="1" customFormat="1" ht="21.75" customHeight="1">
      <c r="A164" s="30"/>
      <c r="B164" s="31"/>
      <c r="C164" s="196" t="s">
        <v>318</v>
      </c>
      <c r="D164" s="196" t="s">
        <v>178</v>
      </c>
      <c r="E164" s="197" t="s">
        <v>2773</v>
      </c>
      <c r="F164" s="198" t="s">
        <v>2774</v>
      </c>
      <c r="G164" s="199" t="s">
        <v>181</v>
      </c>
      <c r="H164" s="200">
        <v>2</v>
      </c>
      <c r="I164" s="201">
        <v>29.52</v>
      </c>
      <c r="J164" s="202">
        <f t="shared" ref="J164:J175" si="20">ROUND(I164*H164,2)</f>
        <v>59.04</v>
      </c>
      <c r="K164" s="203"/>
      <c r="L164" s="35"/>
      <c r="M164" s="204" t="s">
        <v>1</v>
      </c>
      <c r="N164" s="205" t="s">
        <v>39</v>
      </c>
      <c r="O164" s="71"/>
      <c r="P164" s="206">
        <f t="shared" ref="P164:P175" si="21">O164*H164</f>
        <v>0</v>
      </c>
      <c r="Q164" s="206">
        <v>0</v>
      </c>
      <c r="R164" s="206">
        <f t="shared" ref="R164:R175" si="22">Q164*H164</f>
        <v>0</v>
      </c>
      <c r="S164" s="206">
        <v>0</v>
      </c>
      <c r="T164" s="207">
        <f t="shared" ref="T164:T175" si="2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240</v>
      </c>
      <c r="AT164" s="208" t="s">
        <v>178</v>
      </c>
      <c r="AU164" s="208" t="s">
        <v>80</v>
      </c>
      <c r="AY164" s="13" t="s">
        <v>176</v>
      </c>
      <c r="BE164" s="209">
        <f t="shared" ref="BE164:BE175" si="24">IF(N164="základná",J164,0)</f>
        <v>0</v>
      </c>
      <c r="BF164" s="209">
        <f t="shared" ref="BF164:BF175" si="25">IF(N164="znížená",J164,0)</f>
        <v>59.04</v>
      </c>
      <c r="BG164" s="209">
        <f t="shared" ref="BG164:BG175" si="26">IF(N164="zákl. prenesená",J164,0)</f>
        <v>0</v>
      </c>
      <c r="BH164" s="209">
        <f t="shared" ref="BH164:BH175" si="27">IF(N164="zníž. prenesená",J164,0)</f>
        <v>0</v>
      </c>
      <c r="BI164" s="209">
        <f t="shared" ref="BI164:BI175" si="28">IF(N164="nulová",J164,0)</f>
        <v>0</v>
      </c>
      <c r="BJ164" s="13" t="s">
        <v>86</v>
      </c>
      <c r="BK164" s="209">
        <f t="shared" ref="BK164:BK175" si="29">ROUND(I164*H164,2)</f>
        <v>59.04</v>
      </c>
      <c r="BL164" s="13" t="s">
        <v>240</v>
      </c>
      <c r="BM164" s="208" t="s">
        <v>3456</v>
      </c>
    </row>
    <row r="165" spans="1:65" s="1" customFormat="1" ht="24.2" customHeight="1">
      <c r="A165" s="30"/>
      <c r="B165" s="31"/>
      <c r="C165" s="196" t="s">
        <v>322</v>
      </c>
      <c r="D165" s="196" t="s">
        <v>178</v>
      </c>
      <c r="E165" s="197" t="s">
        <v>3457</v>
      </c>
      <c r="F165" s="198" t="s">
        <v>3458</v>
      </c>
      <c r="G165" s="199" t="s">
        <v>181</v>
      </c>
      <c r="H165" s="200">
        <v>42</v>
      </c>
      <c r="I165" s="201">
        <v>1.21</v>
      </c>
      <c r="J165" s="202">
        <f t="shared" si="20"/>
        <v>50.82</v>
      </c>
      <c r="K165" s="203"/>
      <c r="L165" s="35"/>
      <c r="M165" s="204" t="s">
        <v>1</v>
      </c>
      <c r="N165" s="205" t="s">
        <v>39</v>
      </c>
      <c r="O165" s="71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240</v>
      </c>
      <c r="AT165" s="208" t="s">
        <v>178</v>
      </c>
      <c r="AU165" s="208" t="s">
        <v>80</v>
      </c>
      <c r="AY165" s="13" t="s">
        <v>176</v>
      </c>
      <c r="BE165" s="209">
        <f t="shared" si="24"/>
        <v>0</v>
      </c>
      <c r="BF165" s="209">
        <f t="shared" si="25"/>
        <v>50.82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3" t="s">
        <v>86</v>
      </c>
      <c r="BK165" s="209">
        <f t="shared" si="29"/>
        <v>50.82</v>
      </c>
      <c r="BL165" s="13" t="s">
        <v>240</v>
      </c>
      <c r="BM165" s="208" t="s">
        <v>3459</v>
      </c>
    </row>
    <row r="166" spans="1:65" s="1" customFormat="1" ht="21.75" customHeight="1">
      <c r="A166" s="30"/>
      <c r="B166" s="31"/>
      <c r="C166" s="196" t="s">
        <v>326</v>
      </c>
      <c r="D166" s="196" t="s">
        <v>178</v>
      </c>
      <c r="E166" s="197" t="s">
        <v>3460</v>
      </c>
      <c r="F166" s="198" t="s">
        <v>3461</v>
      </c>
      <c r="G166" s="199" t="s">
        <v>1952</v>
      </c>
      <c r="H166" s="200">
        <v>2</v>
      </c>
      <c r="I166" s="201">
        <v>10.66</v>
      </c>
      <c r="J166" s="202">
        <f t="shared" si="20"/>
        <v>21.32</v>
      </c>
      <c r="K166" s="203"/>
      <c r="L166" s="35"/>
      <c r="M166" s="204" t="s">
        <v>1</v>
      </c>
      <c r="N166" s="205" t="s">
        <v>39</v>
      </c>
      <c r="O166" s="71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240</v>
      </c>
      <c r="AT166" s="208" t="s">
        <v>178</v>
      </c>
      <c r="AU166" s="208" t="s">
        <v>80</v>
      </c>
      <c r="AY166" s="13" t="s">
        <v>176</v>
      </c>
      <c r="BE166" s="209">
        <f t="shared" si="24"/>
        <v>0</v>
      </c>
      <c r="BF166" s="209">
        <f t="shared" si="25"/>
        <v>21.32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3" t="s">
        <v>86</v>
      </c>
      <c r="BK166" s="209">
        <f t="shared" si="29"/>
        <v>21.32</v>
      </c>
      <c r="BL166" s="13" t="s">
        <v>240</v>
      </c>
      <c r="BM166" s="208" t="s">
        <v>3462</v>
      </c>
    </row>
    <row r="167" spans="1:65" s="1" customFormat="1" ht="21.75" customHeight="1">
      <c r="A167" s="30"/>
      <c r="B167" s="31"/>
      <c r="C167" s="196" t="s">
        <v>330</v>
      </c>
      <c r="D167" s="196" t="s">
        <v>178</v>
      </c>
      <c r="E167" s="197" t="s">
        <v>3463</v>
      </c>
      <c r="F167" s="198" t="s">
        <v>3464</v>
      </c>
      <c r="G167" s="199" t="s">
        <v>1952</v>
      </c>
      <c r="H167" s="200">
        <v>1</v>
      </c>
      <c r="I167" s="201">
        <v>42.44</v>
      </c>
      <c r="J167" s="202">
        <f t="shared" si="20"/>
        <v>42.44</v>
      </c>
      <c r="K167" s="203"/>
      <c r="L167" s="35"/>
      <c r="M167" s="204" t="s">
        <v>1</v>
      </c>
      <c r="N167" s="205" t="s">
        <v>39</v>
      </c>
      <c r="O167" s="71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240</v>
      </c>
      <c r="AT167" s="208" t="s">
        <v>178</v>
      </c>
      <c r="AU167" s="208" t="s">
        <v>80</v>
      </c>
      <c r="AY167" s="13" t="s">
        <v>176</v>
      </c>
      <c r="BE167" s="209">
        <f t="shared" si="24"/>
        <v>0</v>
      </c>
      <c r="BF167" s="209">
        <f t="shared" si="25"/>
        <v>42.44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3" t="s">
        <v>86</v>
      </c>
      <c r="BK167" s="209">
        <f t="shared" si="29"/>
        <v>42.44</v>
      </c>
      <c r="BL167" s="13" t="s">
        <v>240</v>
      </c>
      <c r="BM167" s="208" t="s">
        <v>3465</v>
      </c>
    </row>
    <row r="168" spans="1:65" s="1" customFormat="1" ht="24.2" customHeight="1">
      <c r="A168" s="30"/>
      <c r="B168" s="31"/>
      <c r="C168" s="196" t="s">
        <v>334</v>
      </c>
      <c r="D168" s="196" t="s">
        <v>178</v>
      </c>
      <c r="E168" s="197" t="s">
        <v>3466</v>
      </c>
      <c r="F168" s="198" t="s">
        <v>3467</v>
      </c>
      <c r="G168" s="199" t="s">
        <v>1952</v>
      </c>
      <c r="H168" s="200">
        <v>2</v>
      </c>
      <c r="I168" s="201">
        <v>3.89</v>
      </c>
      <c r="J168" s="202">
        <f t="shared" si="20"/>
        <v>7.78</v>
      </c>
      <c r="K168" s="203"/>
      <c r="L168" s="35"/>
      <c r="M168" s="204" t="s">
        <v>1</v>
      </c>
      <c r="N168" s="205" t="s">
        <v>39</v>
      </c>
      <c r="O168" s="71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240</v>
      </c>
      <c r="AT168" s="208" t="s">
        <v>178</v>
      </c>
      <c r="AU168" s="208" t="s">
        <v>80</v>
      </c>
      <c r="AY168" s="13" t="s">
        <v>176</v>
      </c>
      <c r="BE168" s="209">
        <f t="shared" si="24"/>
        <v>0</v>
      </c>
      <c r="BF168" s="209">
        <f t="shared" si="25"/>
        <v>7.78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3" t="s">
        <v>86</v>
      </c>
      <c r="BK168" s="209">
        <f t="shared" si="29"/>
        <v>7.78</v>
      </c>
      <c r="BL168" s="13" t="s">
        <v>240</v>
      </c>
      <c r="BM168" s="208" t="s">
        <v>3468</v>
      </c>
    </row>
    <row r="169" spans="1:65" s="1" customFormat="1" ht="24.2" customHeight="1">
      <c r="A169" s="30"/>
      <c r="B169" s="31"/>
      <c r="C169" s="196" t="s">
        <v>338</v>
      </c>
      <c r="D169" s="196" t="s">
        <v>178</v>
      </c>
      <c r="E169" s="197" t="s">
        <v>3469</v>
      </c>
      <c r="F169" s="198" t="s">
        <v>3470</v>
      </c>
      <c r="G169" s="199" t="s">
        <v>1952</v>
      </c>
      <c r="H169" s="200">
        <v>2</v>
      </c>
      <c r="I169" s="201">
        <v>9.5500000000000007</v>
      </c>
      <c r="J169" s="202">
        <f t="shared" si="20"/>
        <v>19.100000000000001</v>
      </c>
      <c r="K169" s="203"/>
      <c r="L169" s="35"/>
      <c r="M169" s="204" t="s">
        <v>1</v>
      </c>
      <c r="N169" s="205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240</v>
      </c>
      <c r="AT169" s="208" t="s">
        <v>178</v>
      </c>
      <c r="AU169" s="208" t="s">
        <v>80</v>
      </c>
      <c r="AY169" s="13" t="s">
        <v>176</v>
      </c>
      <c r="BE169" s="209">
        <f t="shared" si="24"/>
        <v>0</v>
      </c>
      <c r="BF169" s="209">
        <f t="shared" si="25"/>
        <v>19.100000000000001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19.100000000000001</v>
      </c>
      <c r="BL169" s="13" t="s">
        <v>240</v>
      </c>
      <c r="BM169" s="208" t="s">
        <v>3471</v>
      </c>
    </row>
    <row r="170" spans="1:65" s="1" customFormat="1" ht="24.2" customHeight="1">
      <c r="A170" s="30"/>
      <c r="B170" s="31"/>
      <c r="C170" s="210" t="s">
        <v>342</v>
      </c>
      <c r="D170" s="210" t="s">
        <v>269</v>
      </c>
      <c r="E170" s="211" t="s">
        <v>3472</v>
      </c>
      <c r="F170" s="212" t="s">
        <v>3473</v>
      </c>
      <c r="G170" s="213" t="s">
        <v>1952</v>
      </c>
      <c r="H170" s="214">
        <v>1</v>
      </c>
      <c r="I170" s="215">
        <v>470.04</v>
      </c>
      <c r="J170" s="216">
        <f t="shared" si="20"/>
        <v>470.04</v>
      </c>
      <c r="K170" s="217"/>
      <c r="L170" s="218"/>
      <c r="M170" s="219" t="s">
        <v>1</v>
      </c>
      <c r="N170" s="220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306</v>
      </c>
      <c r="AT170" s="208" t="s">
        <v>269</v>
      </c>
      <c r="AU170" s="208" t="s">
        <v>80</v>
      </c>
      <c r="AY170" s="13" t="s">
        <v>176</v>
      </c>
      <c r="BE170" s="209">
        <f t="shared" si="24"/>
        <v>0</v>
      </c>
      <c r="BF170" s="209">
        <f t="shared" si="25"/>
        <v>470.04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470.04</v>
      </c>
      <c r="BL170" s="13" t="s">
        <v>240</v>
      </c>
      <c r="BM170" s="208" t="s">
        <v>3474</v>
      </c>
    </row>
    <row r="171" spans="1:65" s="1" customFormat="1" ht="16.5" customHeight="1">
      <c r="A171" s="30"/>
      <c r="B171" s="31"/>
      <c r="C171" s="210" t="s">
        <v>346</v>
      </c>
      <c r="D171" s="210" t="s">
        <v>269</v>
      </c>
      <c r="E171" s="211" t="s">
        <v>3475</v>
      </c>
      <c r="F171" s="212" t="s">
        <v>3476</v>
      </c>
      <c r="G171" s="213" t="s">
        <v>1952</v>
      </c>
      <c r="H171" s="214">
        <v>2</v>
      </c>
      <c r="I171" s="215">
        <v>2.15</v>
      </c>
      <c r="J171" s="216">
        <f t="shared" si="20"/>
        <v>4.3</v>
      </c>
      <c r="K171" s="217"/>
      <c r="L171" s="218"/>
      <c r="M171" s="219" t="s">
        <v>1</v>
      </c>
      <c r="N171" s="220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306</v>
      </c>
      <c r="AT171" s="208" t="s">
        <v>269</v>
      </c>
      <c r="AU171" s="208" t="s">
        <v>80</v>
      </c>
      <c r="AY171" s="13" t="s">
        <v>176</v>
      </c>
      <c r="BE171" s="209">
        <f t="shared" si="24"/>
        <v>0</v>
      </c>
      <c r="BF171" s="209">
        <f t="shared" si="25"/>
        <v>4.3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4.3</v>
      </c>
      <c r="BL171" s="13" t="s">
        <v>240</v>
      </c>
      <c r="BM171" s="208" t="s">
        <v>3477</v>
      </c>
    </row>
    <row r="172" spans="1:65" s="1" customFormat="1" ht="16.5" customHeight="1">
      <c r="A172" s="30"/>
      <c r="B172" s="31"/>
      <c r="C172" s="196" t="s">
        <v>351</v>
      </c>
      <c r="D172" s="196" t="s">
        <v>178</v>
      </c>
      <c r="E172" s="197" t="s">
        <v>3478</v>
      </c>
      <c r="F172" s="198" t="s">
        <v>3479</v>
      </c>
      <c r="G172" s="199" t="s">
        <v>2023</v>
      </c>
      <c r="H172" s="200">
        <v>10</v>
      </c>
      <c r="I172" s="201">
        <v>21.06</v>
      </c>
      <c r="J172" s="202">
        <f t="shared" si="20"/>
        <v>210.6</v>
      </c>
      <c r="K172" s="203"/>
      <c r="L172" s="35"/>
      <c r="M172" s="204" t="s">
        <v>1</v>
      </c>
      <c r="N172" s="205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240</v>
      </c>
      <c r="AT172" s="208" t="s">
        <v>178</v>
      </c>
      <c r="AU172" s="208" t="s">
        <v>80</v>
      </c>
      <c r="AY172" s="13" t="s">
        <v>176</v>
      </c>
      <c r="BE172" s="209">
        <f t="shared" si="24"/>
        <v>0</v>
      </c>
      <c r="BF172" s="209">
        <f t="shared" si="25"/>
        <v>210.6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210.6</v>
      </c>
      <c r="BL172" s="13" t="s">
        <v>240</v>
      </c>
      <c r="BM172" s="208" t="s">
        <v>3480</v>
      </c>
    </row>
    <row r="173" spans="1:65" s="1" customFormat="1" ht="24.2" customHeight="1">
      <c r="A173" s="30"/>
      <c r="B173" s="31"/>
      <c r="C173" s="196" t="s">
        <v>355</v>
      </c>
      <c r="D173" s="196" t="s">
        <v>178</v>
      </c>
      <c r="E173" s="197" t="s">
        <v>2789</v>
      </c>
      <c r="F173" s="198" t="s">
        <v>2790</v>
      </c>
      <c r="G173" s="199" t="s">
        <v>262</v>
      </c>
      <c r="H173" s="200">
        <v>3.9E-2</v>
      </c>
      <c r="I173" s="201">
        <v>12.3</v>
      </c>
      <c r="J173" s="202">
        <f t="shared" si="20"/>
        <v>0.48</v>
      </c>
      <c r="K173" s="203"/>
      <c r="L173" s="35"/>
      <c r="M173" s="204" t="s">
        <v>1</v>
      </c>
      <c r="N173" s="205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240</v>
      </c>
      <c r="AT173" s="208" t="s">
        <v>178</v>
      </c>
      <c r="AU173" s="208" t="s">
        <v>80</v>
      </c>
      <c r="AY173" s="13" t="s">
        <v>176</v>
      </c>
      <c r="BE173" s="209">
        <f t="shared" si="24"/>
        <v>0</v>
      </c>
      <c r="BF173" s="209">
        <f t="shared" si="25"/>
        <v>0.48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0.48</v>
      </c>
      <c r="BL173" s="13" t="s">
        <v>240</v>
      </c>
      <c r="BM173" s="208" t="s">
        <v>3481</v>
      </c>
    </row>
    <row r="174" spans="1:65" s="1" customFormat="1" ht="16.5" customHeight="1">
      <c r="A174" s="30"/>
      <c r="B174" s="31"/>
      <c r="C174" s="210" t="s">
        <v>359</v>
      </c>
      <c r="D174" s="210" t="s">
        <v>269</v>
      </c>
      <c r="E174" s="211" t="s">
        <v>3482</v>
      </c>
      <c r="F174" s="212" t="s">
        <v>3483</v>
      </c>
      <c r="G174" s="213" t="s">
        <v>1952</v>
      </c>
      <c r="H174" s="214">
        <v>2</v>
      </c>
      <c r="I174" s="215">
        <v>4.22</v>
      </c>
      <c r="J174" s="216">
        <f t="shared" si="20"/>
        <v>8.44</v>
      </c>
      <c r="K174" s="217"/>
      <c r="L174" s="218"/>
      <c r="M174" s="219" t="s">
        <v>1</v>
      </c>
      <c r="N174" s="220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306</v>
      </c>
      <c r="AT174" s="208" t="s">
        <v>269</v>
      </c>
      <c r="AU174" s="208" t="s">
        <v>80</v>
      </c>
      <c r="AY174" s="13" t="s">
        <v>176</v>
      </c>
      <c r="BE174" s="209">
        <f t="shared" si="24"/>
        <v>0</v>
      </c>
      <c r="BF174" s="209">
        <f t="shared" si="25"/>
        <v>8.44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8.44</v>
      </c>
      <c r="BL174" s="13" t="s">
        <v>240</v>
      </c>
      <c r="BM174" s="208" t="s">
        <v>3484</v>
      </c>
    </row>
    <row r="175" spans="1:65" s="1" customFormat="1" ht="16.5" customHeight="1">
      <c r="A175" s="30"/>
      <c r="B175" s="31"/>
      <c r="C175" s="210" t="s">
        <v>363</v>
      </c>
      <c r="D175" s="210" t="s">
        <v>269</v>
      </c>
      <c r="E175" s="211" t="s">
        <v>3485</v>
      </c>
      <c r="F175" s="212" t="s">
        <v>3486</v>
      </c>
      <c r="G175" s="213" t="s">
        <v>1952</v>
      </c>
      <c r="H175" s="214">
        <v>2</v>
      </c>
      <c r="I175" s="215">
        <v>45.11</v>
      </c>
      <c r="J175" s="216">
        <f t="shared" si="20"/>
        <v>90.22</v>
      </c>
      <c r="K175" s="217"/>
      <c r="L175" s="218"/>
      <c r="M175" s="219" t="s">
        <v>1</v>
      </c>
      <c r="N175" s="220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306</v>
      </c>
      <c r="AT175" s="208" t="s">
        <v>269</v>
      </c>
      <c r="AU175" s="208" t="s">
        <v>80</v>
      </c>
      <c r="AY175" s="13" t="s">
        <v>176</v>
      </c>
      <c r="BE175" s="209">
        <f t="shared" si="24"/>
        <v>0</v>
      </c>
      <c r="BF175" s="209">
        <f t="shared" si="25"/>
        <v>90.22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90.22</v>
      </c>
      <c r="BL175" s="13" t="s">
        <v>240</v>
      </c>
      <c r="BM175" s="208" t="s">
        <v>3487</v>
      </c>
    </row>
    <row r="176" spans="1:65" s="11" customFormat="1" ht="25.9" customHeight="1">
      <c r="B176" s="180"/>
      <c r="C176" s="181"/>
      <c r="D176" s="182" t="s">
        <v>72</v>
      </c>
      <c r="E176" s="183" t="s">
        <v>2868</v>
      </c>
      <c r="F176" s="183" t="s">
        <v>2869</v>
      </c>
      <c r="G176" s="181"/>
      <c r="H176" s="181"/>
      <c r="I176" s="184"/>
      <c r="J176" s="185">
        <f>BK176</f>
        <v>281.31</v>
      </c>
      <c r="K176" s="181"/>
      <c r="L176" s="186"/>
      <c r="M176" s="187"/>
      <c r="N176" s="188"/>
      <c r="O176" s="188"/>
      <c r="P176" s="189">
        <f>SUM(P177:P181)</f>
        <v>0</v>
      </c>
      <c r="Q176" s="188"/>
      <c r="R176" s="189">
        <f>SUM(R177:R181)</f>
        <v>0</v>
      </c>
      <c r="S176" s="188"/>
      <c r="T176" s="190">
        <f>SUM(T177:T181)</f>
        <v>0</v>
      </c>
      <c r="AR176" s="191" t="s">
        <v>86</v>
      </c>
      <c r="AT176" s="192" t="s">
        <v>72</v>
      </c>
      <c r="AU176" s="192" t="s">
        <v>73</v>
      </c>
      <c r="AY176" s="191" t="s">
        <v>176</v>
      </c>
      <c r="BK176" s="193">
        <f>SUM(BK177:BK181)</f>
        <v>281.31</v>
      </c>
    </row>
    <row r="177" spans="1:65" s="1" customFormat="1" ht="24.2" customHeight="1">
      <c r="A177" s="30"/>
      <c r="B177" s="31"/>
      <c r="C177" s="196" t="s">
        <v>367</v>
      </c>
      <c r="D177" s="196" t="s">
        <v>178</v>
      </c>
      <c r="E177" s="197" t="s">
        <v>3488</v>
      </c>
      <c r="F177" s="198" t="s">
        <v>3489</v>
      </c>
      <c r="G177" s="199" t="s">
        <v>1952</v>
      </c>
      <c r="H177" s="200">
        <v>2</v>
      </c>
      <c r="I177" s="201">
        <v>11.54</v>
      </c>
      <c r="J177" s="202">
        <f>ROUND(I177*H177,2)</f>
        <v>23.08</v>
      </c>
      <c r="K177" s="203"/>
      <c r="L177" s="35"/>
      <c r="M177" s="204" t="s">
        <v>1</v>
      </c>
      <c r="N177" s="205" t="s">
        <v>39</v>
      </c>
      <c r="O177" s="71"/>
      <c r="P177" s="206">
        <f>O177*H177</f>
        <v>0</v>
      </c>
      <c r="Q177" s="206">
        <v>0</v>
      </c>
      <c r="R177" s="206">
        <f>Q177*H177</f>
        <v>0</v>
      </c>
      <c r="S177" s="206">
        <v>0</v>
      </c>
      <c r="T177" s="207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240</v>
      </c>
      <c r="AT177" s="208" t="s">
        <v>178</v>
      </c>
      <c r="AU177" s="208" t="s">
        <v>80</v>
      </c>
      <c r="AY177" s="13" t="s">
        <v>176</v>
      </c>
      <c r="BE177" s="209">
        <f>IF(N177="základná",J177,0)</f>
        <v>0</v>
      </c>
      <c r="BF177" s="209">
        <f>IF(N177="znížená",J177,0)</f>
        <v>23.08</v>
      </c>
      <c r="BG177" s="209">
        <f>IF(N177="zákl. prenesená",J177,0)</f>
        <v>0</v>
      </c>
      <c r="BH177" s="209">
        <f>IF(N177="zníž. prenesená",J177,0)</f>
        <v>0</v>
      </c>
      <c r="BI177" s="209">
        <f>IF(N177="nulová",J177,0)</f>
        <v>0</v>
      </c>
      <c r="BJ177" s="13" t="s">
        <v>86</v>
      </c>
      <c r="BK177" s="209">
        <f>ROUND(I177*H177,2)</f>
        <v>23.08</v>
      </c>
      <c r="BL177" s="13" t="s">
        <v>240</v>
      </c>
      <c r="BM177" s="208" t="s">
        <v>3490</v>
      </c>
    </row>
    <row r="178" spans="1:65" s="1" customFormat="1" ht="24.2" customHeight="1">
      <c r="A178" s="30"/>
      <c r="B178" s="31"/>
      <c r="C178" s="196" t="s">
        <v>372</v>
      </c>
      <c r="D178" s="196" t="s">
        <v>178</v>
      </c>
      <c r="E178" s="197" t="s">
        <v>3491</v>
      </c>
      <c r="F178" s="198" t="s">
        <v>3492</v>
      </c>
      <c r="G178" s="199" t="s">
        <v>1952</v>
      </c>
      <c r="H178" s="200">
        <v>2</v>
      </c>
      <c r="I178" s="201">
        <v>24.87</v>
      </c>
      <c r="J178" s="202">
        <f>ROUND(I178*H178,2)</f>
        <v>49.74</v>
      </c>
      <c r="K178" s="203"/>
      <c r="L178" s="35"/>
      <c r="M178" s="204" t="s">
        <v>1</v>
      </c>
      <c r="N178" s="205" t="s">
        <v>39</v>
      </c>
      <c r="O178" s="71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240</v>
      </c>
      <c r="AT178" s="208" t="s">
        <v>178</v>
      </c>
      <c r="AU178" s="208" t="s">
        <v>80</v>
      </c>
      <c r="AY178" s="13" t="s">
        <v>176</v>
      </c>
      <c r="BE178" s="209">
        <f>IF(N178="základná",J178,0)</f>
        <v>0</v>
      </c>
      <c r="BF178" s="209">
        <f>IF(N178="znížená",J178,0)</f>
        <v>49.74</v>
      </c>
      <c r="BG178" s="209">
        <f>IF(N178="zákl. prenesená",J178,0)</f>
        <v>0</v>
      </c>
      <c r="BH178" s="209">
        <f>IF(N178="zníž. prenesená",J178,0)</f>
        <v>0</v>
      </c>
      <c r="BI178" s="209">
        <f>IF(N178="nulová",J178,0)</f>
        <v>0</v>
      </c>
      <c r="BJ178" s="13" t="s">
        <v>86</v>
      </c>
      <c r="BK178" s="209">
        <f>ROUND(I178*H178,2)</f>
        <v>49.74</v>
      </c>
      <c r="BL178" s="13" t="s">
        <v>240</v>
      </c>
      <c r="BM178" s="208" t="s">
        <v>3493</v>
      </c>
    </row>
    <row r="179" spans="1:65" s="1" customFormat="1" ht="21.75" customHeight="1">
      <c r="A179" s="30"/>
      <c r="B179" s="31"/>
      <c r="C179" s="196" t="s">
        <v>376</v>
      </c>
      <c r="D179" s="196" t="s">
        <v>178</v>
      </c>
      <c r="E179" s="197" t="s">
        <v>3494</v>
      </c>
      <c r="F179" s="198" t="s">
        <v>3495</v>
      </c>
      <c r="G179" s="199" t="s">
        <v>1952</v>
      </c>
      <c r="H179" s="200">
        <v>2</v>
      </c>
      <c r="I179" s="201">
        <v>22.06</v>
      </c>
      <c r="J179" s="202">
        <f>ROUND(I179*H179,2)</f>
        <v>44.12</v>
      </c>
      <c r="K179" s="203"/>
      <c r="L179" s="35"/>
      <c r="M179" s="204" t="s">
        <v>1</v>
      </c>
      <c r="N179" s="205" t="s">
        <v>39</v>
      </c>
      <c r="O179" s="71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240</v>
      </c>
      <c r="AT179" s="208" t="s">
        <v>178</v>
      </c>
      <c r="AU179" s="208" t="s">
        <v>80</v>
      </c>
      <c r="AY179" s="13" t="s">
        <v>176</v>
      </c>
      <c r="BE179" s="209">
        <f>IF(N179="základná",J179,0)</f>
        <v>0</v>
      </c>
      <c r="BF179" s="209">
        <f>IF(N179="znížená",J179,0)</f>
        <v>44.12</v>
      </c>
      <c r="BG179" s="209">
        <f>IF(N179="zákl. prenesená",J179,0)</f>
        <v>0</v>
      </c>
      <c r="BH179" s="209">
        <f>IF(N179="zníž. prenesená",J179,0)</f>
        <v>0</v>
      </c>
      <c r="BI179" s="209">
        <f>IF(N179="nulová",J179,0)</f>
        <v>0</v>
      </c>
      <c r="BJ179" s="13" t="s">
        <v>86</v>
      </c>
      <c r="BK179" s="209">
        <f>ROUND(I179*H179,2)</f>
        <v>44.12</v>
      </c>
      <c r="BL179" s="13" t="s">
        <v>240</v>
      </c>
      <c r="BM179" s="208" t="s">
        <v>3496</v>
      </c>
    </row>
    <row r="180" spans="1:65" s="1" customFormat="1" ht="16.5" customHeight="1">
      <c r="A180" s="30"/>
      <c r="B180" s="31"/>
      <c r="C180" s="196" t="s">
        <v>380</v>
      </c>
      <c r="D180" s="196" t="s">
        <v>178</v>
      </c>
      <c r="E180" s="197" t="s">
        <v>3497</v>
      </c>
      <c r="F180" s="198" t="s">
        <v>3498</v>
      </c>
      <c r="G180" s="199" t="s">
        <v>1952</v>
      </c>
      <c r="H180" s="200">
        <v>2</v>
      </c>
      <c r="I180" s="201">
        <v>82.1</v>
      </c>
      <c r="J180" s="202">
        <f>ROUND(I180*H180,2)</f>
        <v>164.2</v>
      </c>
      <c r="K180" s="203"/>
      <c r="L180" s="35"/>
      <c r="M180" s="204" t="s">
        <v>1</v>
      </c>
      <c r="N180" s="205" t="s">
        <v>39</v>
      </c>
      <c r="O180" s="71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240</v>
      </c>
      <c r="AT180" s="208" t="s">
        <v>178</v>
      </c>
      <c r="AU180" s="208" t="s">
        <v>80</v>
      </c>
      <c r="AY180" s="13" t="s">
        <v>176</v>
      </c>
      <c r="BE180" s="209">
        <f>IF(N180="základná",J180,0)</f>
        <v>0</v>
      </c>
      <c r="BF180" s="209">
        <f>IF(N180="znížená",J180,0)</f>
        <v>164.2</v>
      </c>
      <c r="BG180" s="209">
        <f>IF(N180="zákl. prenesená",J180,0)</f>
        <v>0</v>
      </c>
      <c r="BH180" s="209">
        <f>IF(N180="zníž. prenesená",J180,0)</f>
        <v>0</v>
      </c>
      <c r="BI180" s="209">
        <f>IF(N180="nulová",J180,0)</f>
        <v>0</v>
      </c>
      <c r="BJ180" s="13" t="s">
        <v>86</v>
      </c>
      <c r="BK180" s="209">
        <f>ROUND(I180*H180,2)</f>
        <v>164.2</v>
      </c>
      <c r="BL180" s="13" t="s">
        <v>240</v>
      </c>
      <c r="BM180" s="208" t="s">
        <v>3499</v>
      </c>
    </row>
    <row r="181" spans="1:65" s="1" customFormat="1" ht="21.75" customHeight="1">
      <c r="A181" s="30"/>
      <c r="B181" s="31"/>
      <c r="C181" s="196" t="s">
        <v>384</v>
      </c>
      <c r="D181" s="196" t="s">
        <v>178</v>
      </c>
      <c r="E181" s="197" t="s">
        <v>2904</v>
      </c>
      <c r="F181" s="198" t="s">
        <v>2905</v>
      </c>
      <c r="G181" s="199" t="s">
        <v>262</v>
      </c>
      <c r="H181" s="200">
        <v>8.0000000000000002E-3</v>
      </c>
      <c r="I181" s="201">
        <v>21.09</v>
      </c>
      <c r="J181" s="202">
        <f>ROUND(I181*H181,2)</f>
        <v>0.17</v>
      </c>
      <c r="K181" s="203"/>
      <c r="L181" s="35"/>
      <c r="M181" s="222" t="s">
        <v>1</v>
      </c>
      <c r="N181" s="223" t="s">
        <v>39</v>
      </c>
      <c r="O181" s="224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240</v>
      </c>
      <c r="AT181" s="208" t="s">
        <v>178</v>
      </c>
      <c r="AU181" s="208" t="s">
        <v>80</v>
      </c>
      <c r="AY181" s="13" t="s">
        <v>176</v>
      </c>
      <c r="BE181" s="209">
        <f>IF(N181="základná",J181,0)</f>
        <v>0</v>
      </c>
      <c r="BF181" s="209">
        <f>IF(N181="znížená",J181,0)</f>
        <v>0.17</v>
      </c>
      <c r="BG181" s="209">
        <f>IF(N181="zákl. prenesená",J181,0)</f>
        <v>0</v>
      </c>
      <c r="BH181" s="209">
        <f>IF(N181="zníž. prenesená",J181,0)</f>
        <v>0</v>
      </c>
      <c r="BI181" s="209">
        <f>IF(N181="nulová",J181,0)</f>
        <v>0</v>
      </c>
      <c r="BJ181" s="13" t="s">
        <v>86</v>
      </c>
      <c r="BK181" s="209">
        <f>ROUND(I181*H181,2)</f>
        <v>0.17</v>
      </c>
      <c r="BL181" s="13" t="s">
        <v>240</v>
      </c>
      <c r="BM181" s="208" t="s">
        <v>3500</v>
      </c>
    </row>
    <row r="182" spans="1:65" s="1" customFormat="1" ht="6.95" customHeight="1">
      <c r="A182" s="30"/>
      <c r="B182" s="54"/>
      <c r="C182" s="55"/>
      <c r="D182" s="55"/>
      <c r="E182" s="55"/>
      <c r="F182" s="55"/>
      <c r="G182" s="55"/>
      <c r="H182" s="55"/>
      <c r="I182" s="55"/>
      <c r="J182" s="55"/>
      <c r="K182" s="55"/>
      <c r="L182" s="35"/>
      <c r="M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</row>
  </sheetData>
  <sheetProtection password="CC35" sheet="1" objects="1" scenarios="1" formatColumns="0" formatRows="0" autoFilter="0"/>
  <autoFilter ref="C122:K181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114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s="1" customFormat="1" ht="12" customHeight="1">
      <c r="A8" s="30"/>
      <c r="B8" s="35"/>
      <c r="C8" s="30"/>
      <c r="D8" s="119" t="s">
        <v>122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6.5" customHeight="1">
      <c r="A9" s="30"/>
      <c r="B9" s="35"/>
      <c r="C9" s="30"/>
      <c r="D9" s="30"/>
      <c r="E9" s="280" t="s">
        <v>3501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2" customHeight="1">
      <c r="A11" s="30"/>
      <c r="B11" s="35"/>
      <c r="C11" s="30"/>
      <c r="D11" s="119" t="s">
        <v>17</v>
      </c>
      <c r="E11" s="30"/>
      <c r="F11" s="110" t="s">
        <v>1</v>
      </c>
      <c r="G11" s="30"/>
      <c r="H11" s="30"/>
      <c r="I11" s="119" t="s">
        <v>18</v>
      </c>
      <c r="J11" s="110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19" t="s">
        <v>19</v>
      </c>
      <c r="E12" s="30"/>
      <c r="F12" s="110" t="s">
        <v>20</v>
      </c>
      <c r="G12" s="30"/>
      <c r="H12" s="30"/>
      <c r="I12" s="119" t="s">
        <v>21</v>
      </c>
      <c r="J12" s="120" t="str">
        <f>'Rekapitulácia stavby'!AN8</f>
        <v>9. 2. 2022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23</v>
      </c>
      <c r="E14" s="30"/>
      <c r="F14" s="30"/>
      <c r="G14" s="30"/>
      <c r="H14" s="30"/>
      <c r="I14" s="119" t="s">
        <v>24</v>
      </c>
      <c r="J14" s="110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8" customHeight="1">
      <c r="A15" s="30"/>
      <c r="B15" s="35"/>
      <c r="C15" s="30"/>
      <c r="D15" s="30"/>
      <c r="E15" s="110" t="s">
        <v>25</v>
      </c>
      <c r="F15" s="30"/>
      <c r="G15" s="30"/>
      <c r="H15" s="30"/>
      <c r="I15" s="119" t="s">
        <v>26</v>
      </c>
      <c r="J15" s="110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2" customHeight="1">
      <c r="A17" s="30"/>
      <c r="B17" s="35"/>
      <c r="C17" s="30"/>
      <c r="D17" s="119" t="s">
        <v>27</v>
      </c>
      <c r="E17" s="30"/>
      <c r="F17" s="30"/>
      <c r="G17" s="30"/>
      <c r="H17" s="30"/>
      <c r="I17" s="119" t="s">
        <v>24</v>
      </c>
      <c r="J17" s="26" t="str">
        <f>'Rekapitulácia stavby'!AN13</f>
        <v>35972297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8" customHeight="1">
      <c r="A18" s="30"/>
      <c r="B18" s="35"/>
      <c r="C18" s="30"/>
      <c r="D18" s="30"/>
      <c r="E18" s="281" t="str">
        <f>'Rekapitulácia stavby'!E14</f>
        <v>EURO-ŠTUKONZ a.s.</v>
      </c>
      <c r="F18" s="282"/>
      <c r="G18" s="282"/>
      <c r="H18" s="282"/>
      <c r="I18" s="119" t="s">
        <v>26</v>
      </c>
      <c r="J18" s="26" t="str">
        <f>'Rekapitulácia stavby'!AN14</f>
        <v>SK2022116206</v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2" customHeight="1">
      <c r="A20" s="30"/>
      <c r="B20" s="35"/>
      <c r="C20" s="30"/>
      <c r="D20" s="119" t="s">
        <v>28</v>
      </c>
      <c r="E20" s="30"/>
      <c r="F20" s="30"/>
      <c r="G20" s="30"/>
      <c r="H20" s="30"/>
      <c r="I20" s="119" t="s">
        <v>24</v>
      </c>
      <c r="J20" s="110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8" customHeight="1">
      <c r="A21" s="30"/>
      <c r="B21" s="35"/>
      <c r="C21" s="30"/>
      <c r="D21" s="30"/>
      <c r="E21" s="110" t="s">
        <v>29</v>
      </c>
      <c r="F21" s="30"/>
      <c r="G21" s="30"/>
      <c r="H21" s="30"/>
      <c r="I21" s="119" t="s">
        <v>26</v>
      </c>
      <c r="J21" s="110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2" customHeight="1">
      <c r="A23" s="30"/>
      <c r="B23" s="35"/>
      <c r="C23" s="30"/>
      <c r="D23" s="119" t="s">
        <v>31</v>
      </c>
      <c r="E23" s="30"/>
      <c r="F23" s="30"/>
      <c r="G23" s="30"/>
      <c r="H23" s="30"/>
      <c r="I23" s="119" t="s">
        <v>24</v>
      </c>
      <c r="J23" s="110" t="str">
        <f>IF('Rekapitulácia stavby'!AN19="","",'Rekapitulácia stavby'!AN19)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8" customHeight="1">
      <c r="A24" s="30"/>
      <c r="B24" s="35"/>
      <c r="C24" s="30"/>
      <c r="D24" s="30"/>
      <c r="E24" s="110" t="str">
        <f>IF('Rekapitulácia stavby'!E20="","",'Rekapitulácia stavby'!E20)</f>
        <v xml:space="preserve"> </v>
      </c>
      <c r="F24" s="30"/>
      <c r="G24" s="30"/>
      <c r="H24" s="30"/>
      <c r="I24" s="119" t="s">
        <v>26</v>
      </c>
      <c r="J24" s="110" t="str">
        <f>IF('Rekapitulácia stavby'!AN20="","",'Rekapitulácia stavby'!AN20)</f>
        <v/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2" customHeight="1">
      <c r="A26" s="30"/>
      <c r="B26" s="35"/>
      <c r="C26" s="30"/>
      <c r="D26" s="119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7" customFormat="1" ht="16.5" customHeight="1">
      <c r="A27" s="121"/>
      <c r="B27" s="122"/>
      <c r="C27" s="121"/>
      <c r="D27" s="121"/>
      <c r="E27" s="283" t="s">
        <v>1</v>
      </c>
      <c r="F27" s="283"/>
      <c r="G27" s="283"/>
      <c r="H27" s="28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24"/>
      <c r="E29" s="124"/>
      <c r="F29" s="124"/>
      <c r="G29" s="124"/>
      <c r="H29" s="124"/>
      <c r="I29" s="124"/>
      <c r="J29" s="124"/>
      <c r="K29" s="124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25.35" customHeight="1">
      <c r="A30" s="30"/>
      <c r="B30" s="35"/>
      <c r="C30" s="30"/>
      <c r="D30" s="125" t="s">
        <v>33</v>
      </c>
      <c r="E30" s="30"/>
      <c r="F30" s="30"/>
      <c r="G30" s="30"/>
      <c r="H30" s="30"/>
      <c r="I30" s="30"/>
      <c r="J30" s="126">
        <f>ROUND(J121, 2)</f>
        <v>80245.789999999994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30"/>
      <c r="F32" s="127" t="s">
        <v>35</v>
      </c>
      <c r="G32" s="30"/>
      <c r="H32" s="30"/>
      <c r="I32" s="127" t="s">
        <v>34</v>
      </c>
      <c r="J32" s="127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customHeight="1">
      <c r="A33" s="30"/>
      <c r="B33" s="35"/>
      <c r="C33" s="30"/>
      <c r="D33" s="128" t="s">
        <v>37</v>
      </c>
      <c r="E33" s="129" t="s">
        <v>38</v>
      </c>
      <c r="F33" s="130">
        <f>ROUND((SUM(BE121:BE173)),  2)</f>
        <v>0</v>
      </c>
      <c r="G33" s="131"/>
      <c r="H33" s="131"/>
      <c r="I33" s="132">
        <v>0.2</v>
      </c>
      <c r="J33" s="130">
        <f>ROUND(((SUM(BE121:BE173))*I33),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129" t="s">
        <v>39</v>
      </c>
      <c r="F34" s="130">
        <f>ROUND((SUM(BF121:BF173)),  2)</f>
        <v>80245.789999999994</v>
      </c>
      <c r="G34" s="131"/>
      <c r="H34" s="131"/>
      <c r="I34" s="132">
        <v>0.2</v>
      </c>
      <c r="J34" s="130">
        <f>ROUND(((SUM(BF121:BF173))*I34),  2)</f>
        <v>16049.16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19" t="s">
        <v>40</v>
      </c>
      <c r="F35" s="133">
        <f>ROUND((SUM(BG121:BG173)),  2)</f>
        <v>0</v>
      </c>
      <c r="G35" s="30"/>
      <c r="H35" s="30"/>
      <c r="I35" s="134">
        <v>0.2</v>
      </c>
      <c r="J35" s="13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hidden="1" customHeight="1">
      <c r="A36" s="30"/>
      <c r="B36" s="35"/>
      <c r="C36" s="30"/>
      <c r="D36" s="30"/>
      <c r="E36" s="119" t="s">
        <v>41</v>
      </c>
      <c r="F36" s="133">
        <f>ROUND((SUM(BH121:BH173)),  2)</f>
        <v>0</v>
      </c>
      <c r="G36" s="30"/>
      <c r="H36" s="30"/>
      <c r="I36" s="134">
        <v>0.2</v>
      </c>
      <c r="J36" s="13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29" t="s">
        <v>42</v>
      </c>
      <c r="F37" s="130">
        <f>ROUND((SUM(BI121:BI173)),  2)</f>
        <v>0</v>
      </c>
      <c r="G37" s="131"/>
      <c r="H37" s="131"/>
      <c r="I37" s="132">
        <v>0</v>
      </c>
      <c r="J37" s="13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25.35" customHeight="1">
      <c r="A39" s="30"/>
      <c r="B39" s="35"/>
      <c r="C39" s="135"/>
      <c r="D39" s="136" t="s">
        <v>43</v>
      </c>
      <c r="E39" s="137"/>
      <c r="F39" s="137"/>
      <c r="G39" s="138" t="s">
        <v>44</v>
      </c>
      <c r="H39" s="139" t="s">
        <v>45</v>
      </c>
      <c r="I39" s="137"/>
      <c r="J39" s="140">
        <f>SUM(J30:J37)</f>
        <v>96294.95</v>
      </c>
      <c r="K39" s="141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12" hidden="1" customHeight="1">
      <c r="A86" s="30"/>
      <c r="B86" s="31"/>
      <c r="C86" s="25" t="s">
        <v>122</v>
      </c>
      <c r="D86" s="32"/>
      <c r="E86" s="32"/>
      <c r="F86" s="32"/>
      <c r="G86" s="32"/>
      <c r="H86" s="32"/>
      <c r="I86" s="32"/>
      <c r="J86" s="32"/>
      <c r="K86" s="32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6.5" hidden="1" customHeight="1">
      <c r="A87" s="30"/>
      <c r="B87" s="31"/>
      <c r="C87" s="32"/>
      <c r="D87" s="32"/>
      <c r="E87" s="234" t="str">
        <f>E9</f>
        <v>SO 04 - Areálový odvod dažďových vôd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2" hidden="1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6" t="str">
        <f>IF(J12="","",J12)</f>
        <v>9. 2. 2022</v>
      </c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25.7" hidden="1" customHeight="1">
      <c r="A91" s="30"/>
      <c r="B91" s="31"/>
      <c r="C91" s="25" t="s">
        <v>23</v>
      </c>
      <c r="D91" s="32"/>
      <c r="E91" s="32"/>
      <c r="F91" s="23" t="str">
        <f>E15</f>
        <v>Obec Suchá nad Parnou</v>
      </c>
      <c r="G91" s="32"/>
      <c r="H91" s="32"/>
      <c r="I91" s="25" t="s">
        <v>28</v>
      </c>
      <c r="J91" s="28" t="str">
        <f>E21</f>
        <v>Ing.arch.  Martin Holeš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EURO-ŠTUKONZ a.s.</v>
      </c>
      <c r="G92" s="32"/>
      <c r="H92" s="32"/>
      <c r="I92" s="25" t="s">
        <v>31</v>
      </c>
      <c r="J92" s="28" t="str">
        <f>E24</f>
        <v xml:space="preserve"> </v>
      </c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9.25" hidden="1" customHeight="1">
      <c r="A94" s="30"/>
      <c r="B94" s="31"/>
      <c r="C94" s="153" t="s">
        <v>127</v>
      </c>
      <c r="D94" s="154"/>
      <c r="E94" s="154"/>
      <c r="F94" s="154"/>
      <c r="G94" s="154"/>
      <c r="H94" s="154"/>
      <c r="I94" s="154"/>
      <c r="J94" s="155" t="s">
        <v>128</v>
      </c>
      <c r="K94" s="154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1" customFormat="1" ht="22.9" hidden="1" customHeight="1">
      <c r="A96" s="30"/>
      <c r="B96" s="31"/>
      <c r="C96" s="156" t="s">
        <v>129</v>
      </c>
      <c r="D96" s="32"/>
      <c r="E96" s="32"/>
      <c r="F96" s="32"/>
      <c r="G96" s="32"/>
      <c r="H96" s="32"/>
      <c r="I96" s="32"/>
      <c r="J96" s="84">
        <f>J121</f>
        <v>80245.790000000008</v>
      </c>
      <c r="K96" s="32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130</v>
      </c>
    </row>
    <row r="97" spans="1:31" s="8" customFormat="1" ht="24.95" hidden="1" customHeight="1">
      <c r="B97" s="157"/>
      <c r="C97" s="158"/>
      <c r="D97" s="159" t="s">
        <v>3502</v>
      </c>
      <c r="E97" s="160"/>
      <c r="F97" s="160"/>
      <c r="G97" s="160"/>
      <c r="H97" s="160"/>
      <c r="I97" s="160"/>
      <c r="J97" s="161">
        <f>J122</f>
        <v>14194.51</v>
      </c>
      <c r="K97" s="158"/>
      <c r="L97" s="162"/>
    </row>
    <row r="98" spans="1:31" s="8" customFormat="1" ht="24.95" hidden="1" customHeight="1">
      <c r="B98" s="157"/>
      <c r="C98" s="158"/>
      <c r="D98" s="159" t="s">
        <v>3503</v>
      </c>
      <c r="E98" s="160"/>
      <c r="F98" s="160"/>
      <c r="G98" s="160"/>
      <c r="H98" s="160"/>
      <c r="I98" s="160"/>
      <c r="J98" s="161">
        <f>J134</f>
        <v>404.42</v>
      </c>
      <c r="K98" s="158"/>
      <c r="L98" s="162"/>
    </row>
    <row r="99" spans="1:31" s="8" customFormat="1" ht="24.95" hidden="1" customHeight="1">
      <c r="B99" s="157"/>
      <c r="C99" s="158"/>
      <c r="D99" s="159" t="s">
        <v>1910</v>
      </c>
      <c r="E99" s="160"/>
      <c r="F99" s="160"/>
      <c r="G99" s="160"/>
      <c r="H99" s="160"/>
      <c r="I99" s="160"/>
      <c r="J99" s="161">
        <f>J136</f>
        <v>1238.76</v>
      </c>
      <c r="K99" s="158"/>
      <c r="L99" s="162"/>
    </row>
    <row r="100" spans="1:31" s="8" customFormat="1" ht="24.95" hidden="1" customHeight="1">
      <c r="B100" s="157"/>
      <c r="C100" s="158"/>
      <c r="D100" s="159" t="s">
        <v>1911</v>
      </c>
      <c r="E100" s="160"/>
      <c r="F100" s="160"/>
      <c r="G100" s="160"/>
      <c r="H100" s="160"/>
      <c r="I100" s="160"/>
      <c r="J100" s="161">
        <f>J138</f>
        <v>60333.25</v>
      </c>
      <c r="K100" s="158"/>
      <c r="L100" s="162"/>
    </row>
    <row r="101" spans="1:31" s="8" customFormat="1" ht="24.95" hidden="1" customHeight="1">
      <c r="B101" s="157"/>
      <c r="C101" s="158"/>
      <c r="D101" s="159" t="s">
        <v>1912</v>
      </c>
      <c r="E101" s="160"/>
      <c r="F101" s="160"/>
      <c r="G101" s="160"/>
      <c r="H101" s="160"/>
      <c r="I101" s="160"/>
      <c r="J101" s="161">
        <f>J171</f>
        <v>4074.85</v>
      </c>
      <c r="K101" s="158"/>
      <c r="L101" s="162"/>
    </row>
    <row r="102" spans="1:31" s="1" customFormat="1" ht="21.75" hidden="1" customHeight="1">
      <c r="A102" s="30"/>
      <c r="B102" s="31"/>
      <c r="C102" s="32"/>
      <c r="D102" s="32"/>
      <c r="E102" s="32"/>
      <c r="F102" s="32"/>
      <c r="G102" s="32"/>
      <c r="H102" s="32"/>
      <c r="I102" s="32"/>
      <c r="J102" s="32"/>
      <c r="K102" s="32"/>
      <c r="L102" s="51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1" customFormat="1" ht="6.95" hidden="1" customHeight="1">
      <c r="A103" s="30"/>
      <c r="B103" s="54"/>
      <c r="C103" s="55"/>
      <c r="D103" s="55"/>
      <c r="E103" s="55"/>
      <c r="F103" s="55"/>
      <c r="G103" s="55"/>
      <c r="H103" s="55"/>
      <c r="I103" s="55"/>
      <c r="J103" s="55"/>
      <c r="K103" s="55"/>
      <c r="L103" s="51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ht="11.25" hidden="1"/>
    <row r="105" spans="1:31" ht="11.25" hidden="1"/>
    <row r="106" spans="1:31" ht="11.25" hidden="1"/>
    <row r="107" spans="1:31" s="1" customFormat="1" ht="6.95" customHeight="1">
      <c r="A107" s="30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1" customFormat="1" ht="24.95" customHeight="1">
      <c r="A108" s="30"/>
      <c r="B108" s="31"/>
      <c r="C108" s="19" t="s">
        <v>162</v>
      </c>
      <c r="D108" s="32"/>
      <c r="E108" s="32"/>
      <c r="F108" s="32"/>
      <c r="G108" s="32"/>
      <c r="H108" s="32"/>
      <c r="I108" s="32"/>
      <c r="J108" s="32"/>
      <c r="K108" s="32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1" customFormat="1" ht="6.95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1" customFormat="1" ht="12" customHeight="1">
      <c r="A110" s="30"/>
      <c r="B110" s="31"/>
      <c r="C110" s="25" t="s">
        <v>15</v>
      </c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1" customFormat="1" ht="16.5" customHeight="1">
      <c r="A111" s="30"/>
      <c r="B111" s="31"/>
      <c r="C111" s="32"/>
      <c r="D111" s="32"/>
      <c r="E111" s="284" t="str">
        <f>E7</f>
        <v>Prístavba základnej školy Suchá nad Parnou</v>
      </c>
      <c r="F111" s="285"/>
      <c r="G111" s="285"/>
      <c r="H111" s="285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" customFormat="1" ht="12" customHeight="1">
      <c r="A112" s="30"/>
      <c r="B112" s="31"/>
      <c r="C112" s="25" t="s">
        <v>122</v>
      </c>
      <c r="D112" s="32"/>
      <c r="E112" s="32"/>
      <c r="F112" s="32"/>
      <c r="G112" s="32"/>
      <c r="H112" s="32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6.5" customHeight="1">
      <c r="A113" s="30"/>
      <c r="B113" s="31"/>
      <c r="C113" s="32"/>
      <c r="D113" s="32"/>
      <c r="E113" s="234" t="str">
        <f>E9</f>
        <v>SO 04 - Areálový odvod dažďových vôd</v>
      </c>
      <c r="F113" s="286"/>
      <c r="G113" s="286"/>
      <c r="H113" s="286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12" customHeight="1">
      <c r="A115" s="30"/>
      <c r="B115" s="31"/>
      <c r="C115" s="25" t="s">
        <v>19</v>
      </c>
      <c r="D115" s="32"/>
      <c r="E115" s="32"/>
      <c r="F115" s="23" t="str">
        <f>F12</f>
        <v xml:space="preserve"> </v>
      </c>
      <c r="G115" s="32"/>
      <c r="H115" s="32"/>
      <c r="I115" s="25" t="s">
        <v>21</v>
      </c>
      <c r="J115" s="66" t="str">
        <f>IF(J12="","",J12)</f>
        <v>9. 2. 2022</v>
      </c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25.7" customHeight="1">
      <c r="A117" s="30"/>
      <c r="B117" s="31"/>
      <c r="C117" s="25" t="s">
        <v>23</v>
      </c>
      <c r="D117" s="32"/>
      <c r="E117" s="32"/>
      <c r="F117" s="23" t="str">
        <f>E15</f>
        <v>Obec Suchá nad Parnou</v>
      </c>
      <c r="G117" s="32"/>
      <c r="H117" s="32"/>
      <c r="I117" s="25" t="s">
        <v>28</v>
      </c>
      <c r="J117" s="28" t="str">
        <f>E21</f>
        <v>Ing.arch.  Martin Holeš</v>
      </c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15.2" customHeight="1">
      <c r="A118" s="30"/>
      <c r="B118" s="31"/>
      <c r="C118" s="25" t="s">
        <v>27</v>
      </c>
      <c r="D118" s="32"/>
      <c r="E118" s="32"/>
      <c r="F118" s="23" t="str">
        <f>IF(E18="","",E18)</f>
        <v>EURO-ŠTUKONZ a.s.</v>
      </c>
      <c r="G118" s="32"/>
      <c r="H118" s="32"/>
      <c r="I118" s="25" t="s">
        <v>31</v>
      </c>
      <c r="J118" s="28" t="str">
        <f>E24</f>
        <v xml:space="preserve"> </v>
      </c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68"/>
      <c r="B120" s="169"/>
      <c r="C120" s="170" t="s">
        <v>163</v>
      </c>
      <c r="D120" s="171" t="s">
        <v>58</v>
      </c>
      <c r="E120" s="171" t="s">
        <v>54</v>
      </c>
      <c r="F120" s="171" t="s">
        <v>55</v>
      </c>
      <c r="G120" s="171" t="s">
        <v>164</v>
      </c>
      <c r="H120" s="171" t="s">
        <v>165</v>
      </c>
      <c r="I120" s="171" t="s">
        <v>166</v>
      </c>
      <c r="J120" s="172" t="s">
        <v>128</v>
      </c>
      <c r="K120" s="173" t="s">
        <v>167</v>
      </c>
      <c r="L120" s="174"/>
      <c r="M120" s="75" t="s">
        <v>1</v>
      </c>
      <c r="N120" s="76" t="s">
        <v>37</v>
      </c>
      <c r="O120" s="76" t="s">
        <v>168</v>
      </c>
      <c r="P120" s="76" t="s">
        <v>169</v>
      </c>
      <c r="Q120" s="76" t="s">
        <v>170</v>
      </c>
      <c r="R120" s="76" t="s">
        <v>171</v>
      </c>
      <c r="S120" s="76" t="s">
        <v>172</v>
      </c>
      <c r="T120" s="77" t="s">
        <v>173</v>
      </c>
      <c r="U120" s="168"/>
      <c r="V120" s="168"/>
      <c r="W120" s="168"/>
      <c r="X120" s="168"/>
      <c r="Y120" s="168"/>
      <c r="Z120" s="168"/>
      <c r="AA120" s="168"/>
      <c r="AB120" s="168"/>
      <c r="AC120" s="168"/>
      <c r="AD120" s="168"/>
      <c r="AE120" s="168"/>
    </row>
    <row r="121" spans="1:65" s="1" customFormat="1" ht="22.9" customHeight="1">
      <c r="A121" s="30"/>
      <c r="B121" s="31"/>
      <c r="C121" s="82" t="s">
        <v>129</v>
      </c>
      <c r="D121" s="32"/>
      <c r="E121" s="32"/>
      <c r="F121" s="32"/>
      <c r="G121" s="32"/>
      <c r="H121" s="32"/>
      <c r="I121" s="32"/>
      <c r="J121" s="175">
        <f>BK121</f>
        <v>80245.790000000008</v>
      </c>
      <c r="K121" s="32"/>
      <c r="L121" s="35"/>
      <c r="M121" s="78"/>
      <c r="N121" s="176"/>
      <c r="O121" s="79"/>
      <c r="P121" s="177">
        <f>P122+P134+P136+P138+P171</f>
        <v>0</v>
      </c>
      <c r="Q121" s="79"/>
      <c r="R121" s="177">
        <f>R122+R134+R136+R138+R171</f>
        <v>0</v>
      </c>
      <c r="S121" s="79"/>
      <c r="T121" s="178">
        <f>T122+T134+T136+T138+T171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72</v>
      </c>
      <c r="AU121" s="13" t="s">
        <v>130</v>
      </c>
      <c r="BK121" s="179">
        <f>BK122+BK134+BK136+BK138+BK171</f>
        <v>80245.790000000008</v>
      </c>
    </row>
    <row r="122" spans="1:65" s="11" customFormat="1" ht="25.9" customHeight="1">
      <c r="B122" s="180"/>
      <c r="C122" s="181"/>
      <c r="D122" s="182" t="s">
        <v>72</v>
      </c>
      <c r="E122" s="183" t="s">
        <v>80</v>
      </c>
      <c r="F122" s="183" t="s">
        <v>3504</v>
      </c>
      <c r="G122" s="181"/>
      <c r="H122" s="181"/>
      <c r="I122" s="184"/>
      <c r="J122" s="185">
        <f>BK122</f>
        <v>14194.51</v>
      </c>
      <c r="K122" s="181"/>
      <c r="L122" s="186"/>
      <c r="M122" s="187"/>
      <c r="N122" s="188"/>
      <c r="O122" s="188"/>
      <c r="P122" s="189">
        <f>SUM(P123:P133)</f>
        <v>0</v>
      </c>
      <c r="Q122" s="188"/>
      <c r="R122" s="189">
        <f>SUM(R123:R133)</f>
        <v>0</v>
      </c>
      <c r="S122" s="188"/>
      <c r="T122" s="190">
        <f>SUM(T123:T133)</f>
        <v>0</v>
      </c>
      <c r="AR122" s="191" t="s">
        <v>80</v>
      </c>
      <c r="AT122" s="192" t="s">
        <v>72</v>
      </c>
      <c r="AU122" s="192" t="s">
        <v>73</v>
      </c>
      <c r="AY122" s="191" t="s">
        <v>176</v>
      </c>
      <c r="BK122" s="193">
        <f>SUM(BK123:BK133)</f>
        <v>14194.51</v>
      </c>
    </row>
    <row r="123" spans="1:65" s="1" customFormat="1" ht="16.5" customHeight="1">
      <c r="A123" s="30"/>
      <c r="B123" s="31"/>
      <c r="C123" s="196" t="s">
        <v>80</v>
      </c>
      <c r="D123" s="196" t="s">
        <v>178</v>
      </c>
      <c r="E123" s="197" t="s">
        <v>1919</v>
      </c>
      <c r="F123" s="198" t="s">
        <v>1920</v>
      </c>
      <c r="G123" s="199" t="s">
        <v>1921</v>
      </c>
      <c r="H123" s="200">
        <v>0.185</v>
      </c>
      <c r="I123" s="201">
        <v>2250</v>
      </c>
      <c r="J123" s="202">
        <f t="shared" ref="J123:J133" si="0">ROUND(I123*H123,2)</f>
        <v>416.25</v>
      </c>
      <c r="K123" s="203"/>
      <c r="L123" s="35"/>
      <c r="M123" s="204" t="s">
        <v>1</v>
      </c>
      <c r="N123" s="205" t="s">
        <v>39</v>
      </c>
      <c r="O123" s="71"/>
      <c r="P123" s="206">
        <f t="shared" ref="P123:P133" si="1">O123*H123</f>
        <v>0</v>
      </c>
      <c r="Q123" s="206">
        <v>0</v>
      </c>
      <c r="R123" s="206">
        <f t="shared" ref="R123:R133" si="2">Q123*H123</f>
        <v>0</v>
      </c>
      <c r="S123" s="206">
        <v>0</v>
      </c>
      <c r="T123" s="207">
        <f t="shared" ref="T123:T133" si="3"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208" t="s">
        <v>182</v>
      </c>
      <c r="AT123" s="208" t="s">
        <v>178</v>
      </c>
      <c r="AU123" s="208" t="s">
        <v>80</v>
      </c>
      <c r="AY123" s="13" t="s">
        <v>176</v>
      </c>
      <c r="BE123" s="209">
        <f t="shared" ref="BE123:BE133" si="4">IF(N123="základná",J123,0)</f>
        <v>0</v>
      </c>
      <c r="BF123" s="209">
        <f t="shared" ref="BF123:BF133" si="5">IF(N123="znížená",J123,0)</f>
        <v>416.25</v>
      </c>
      <c r="BG123" s="209">
        <f t="shared" ref="BG123:BG133" si="6">IF(N123="zákl. prenesená",J123,0)</f>
        <v>0</v>
      </c>
      <c r="BH123" s="209">
        <f t="shared" ref="BH123:BH133" si="7">IF(N123="zníž. prenesená",J123,0)</f>
        <v>0</v>
      </c>
      <c r="BI123" s="209">
        <f t="shared" ref="BI123:BI133" si="8">IF(N123="nulová",J123,0)</f>
        <v>0</v>
      </c>
      <c r="BJ123" s="13" t="s">
        <v>86</v>
      </c>
      <c r="BK123" s="209">
        <f t="shared" ref="BK123:BK133" si="9">ROUND(I123*H123,2)</f>
        <v>416.25</v>
      </c>
      <c r="BL123" s="13" t="s">
        <v>182</v>
      </c>
      <c r="BM123" s="208" t="s">
        <v>3505</v>
      </c>
    </row>
    <row r="124" spans="1:65" s="1" customFormat="1" ht="21.75" customHeight="1">
      <c r="A124" s="30"/>
      <c r="B124" s="31"/>
      <c r="C124" s="196" t="s">
        <v>86</v>
      </c>
      <c r="D124" s="196" t="s">
        <v>178</v>
      </c>
      <c r="E124" s="197" t="s">
        <v>3506</v>
      </c>
      <c r="F124" s="198" t="s">
        <v>3507</v>
      </c>
      <c r="G124" s="199" t="s">
        <v>186</v>
      </c>
      <c r="H124" s="200">
        <v>298.3</v>
      </c>
      <c r="I124" s="201">
        <v>19.690000000000001</v>
      </c>
      <c r="J124" s="202">
        <f t="shared" si="0"/>
        <v>5873.53</v>
      </c>
      <c r="K124" s="203"/>
      <c r="L124" s="35"/>
      <c r="M124" s="204" t="s">
        <v>1</v>
      </c>
      <c r="N124" s="205" t="s">
        <v>39</v>
      </c>
      <c r="O124" s="71"/>
      <c r="P124" s="206">
        <f t="shared" si="1"/>
        <v>0</v>
      </c>
      <c r="Q124" s="206">
        <v>0</v>
      </c>
      <c r="R124" s="206">
        <f t="shared" si="2"/>
        <v>0</v>
      </c>
      <c r="S124" s="206">
        <v>0</v>
      </c>
      <c r="T124" s="207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182</v>
      </c>
      <c r="AT124" s="208" t="s">
        <v>178</v>
      </c>
      <c r="AU124" s="208" t="s">
        <v>80</v>
      </c>
      <c r="AY124" s="13" t="s">
        <v>176</v>
      </c>
      <c r="BE124" s="209">
        <f t="shared" si="4"/>
        <v>0</v>
      </c>
      <c r="BF124" s="209">
        <f t="shared" si="5"/>
        <v>5873.53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3" t="s">
        <v>86</v>
      </c>
      <c r="BK124" s="209">
        <f t="shared" si="9"/>
        <v>5873.53</v>
      </c>
      <c r="BL124" s="13" t="s">
        <v>182</v>
      </c>
      <c r="BM124" s="208" t="s">
        <v>3508</v>
      </c>
    </row>
    <row r="125" spans="1:65" s="1" customFormat="1" ht="21.75" customHeight="1">
      <c r="A125" s="30"/>
      <c r="B125" s="31"/>
      <c r="C125" s="196" t="s">
        <v>188</v>
      </c>
      <c r="D125" s="196" t="s">
        <v>178</v>
      </c>
      <c r="E125" s="197" t="s">
        <v>1922</v>
      </c>
      <c r="F125" s="198" t="s">
        <v>1923</v>
      </c>
      <c r="G125" s="199" t="s">
        <v>186</v>
      </c>
      <c r="H125" s="200">
        <v>298.3</v>
      </c>
      <c r="I125" s="201">
        <v>1.0900000000000001</v>
      </c>
      <c r="J125" s="202">
        <f t="shared" si="0"/>
        <v>325.14999999999998</v>
      </c>
      <c r="K125" s="203"/>
      <c r="L125" s="35"/>
      <c r="M125" s="204" t="s">
        <v>1</v>
      </c>
      <c r="N125" s="205" t="s">
        <v>39</v>
      </c>
      <c r="O125" s="71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8" t="s">
        <v>182</v>
      </c>
      <c r="AT125" s="208" t="s">
        <v>178</v>
      </c>
      <c r="AU125" s="208" t="s">
        <v>80</v>
      </c>
      <c r="AY125" s="13" t="s">
        <v>176</v>
      </c>
      <c r="BE125" s="209">
        <f t="shared" si="4"/>
        <v>0</v>
      </c>
      <c r="BF125" s="209">
        <f t="shared" si="5"/>
        <v>325.14999999999998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3" t="s">
        <v>86</v>
      </c>
      <c r="BK125" s="209">
        <f t="shared" si="9"/>
        <v>325.14999999999998</v>
      </c>
      <c r="BL125" s="13" t="s">
        <v>182</v>
      </c>
      <c r="BM125" s="208" t="s">
        <v>3509</v>
      </c>
    </row>
    <row r="126" spans="1:65" s="1" customFormat="1" ht="24.2" customHeight="1">
      <c r="A126" s="30"/>
      <c r="B126" s="31"/>
      <c r="C126" s="196" t="s">
        <v>182</v>
      </c>
      <c r="D126" s="196" t="s">
        <v>178</v>
      </c>
      <c r="E126" s="197" t="s">
        <v>1926</v>
      </c>
      <c r="F126" s="198" t="s">
        <v>1927</v>
      </c>
      <c r="G126" s="199" t="s">
        <v>186</v>
      </c>
      <c r="H126" s="200">
        <v>298.3</v>
      </c>
      <c r="I126" s="201">
        <v>5.45</v>
      </c>
      <c r="J126" s="202">
        <f t="shared" si="0"/>
        <v>1625.74</v>
      </c>
      <c r="K126" s="203"/>
      <c r="L126" s="35"/>
      <c r="M126" s="204" t="s">
        <v>1</v>
      </c>
      <c r="N126" s="205" t="s">
        <v>39</v>
      </c>
      <c r="O126" s="71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208" t="s">
        <v>182</v>
      </c>
      <c r="AT126" s="208" t="s">
        <v>178</v>
      </c>
      <c r="AU126" s="208" t="s">
        <v>80</v>
      </c>
      <c r="AY126" s="13" t="s">
        <v>176</v>
      </c>
      <c r="BE126" s="209">
        <f t="shared" si="4"/>
        <v>0</v>
      </c>
      <c r="BF126" s="209">
        <f t="shared" si="5"/>
        <v>1625.74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3" t="s">
        <v>86</v>
      </c>
      <c r="BK126" s="209">
        <f t="shared" si="9"/>
        <v>1625.74</v>
      </c>
      <c r="BL126" s="13" t="s">
        <v>182</v>
      </c>
      <c r="BM126" s="208" t="s">
        <v>3510</v>
      </c>
    </row>
    <row r="127" spans="1:65" s="1" customFormat="1" ht="24.2" customHeight="1">
      <c r="A127" s="30"/>
      <c r="B127" s="31"/>
      <c r="C127" s="196" t="s">
        <v>195</v>
      </c>
      <c r="D127" s="196" t="s">
        <v>178</v>
      </c>
      <c r="E127" s="197" t="s">
        <v>1928</v>
      </c>
      <c r="F127" s="198" t="s">
        <v>1929</v>
      </c>
      <c r="G127" s="199" t="s">
        <v>186</v>
      </c>
      <c r="H127" s="200">
        <v>109</v>
      </c>
      <c r="I127" s="201">
        <v>5.6</v>
      </c>
      <c r="J127" s="202">
        <f t="shared" si="0"/>
        <v>610.4</v>
      </c>
      <c r="K127" s="203"/>
      <c r="L127" s="35"/>
      <c r="M127" s="204" t="s">
        <v>1</v>
      </c>
      <c r="N127" s="205" t="s">
        <v>39</v>
      </c>
      <c r="O127" s="71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182</v>
      </c>
      <c r="AT127" s="208" t="s">
        <v>178</v>
      </c>
      <c r="AU127" s="208" t="s">
        <v>80</v>
      </c>
      <c r="AY127" s="13" t="s">
        <v>176</v>
      </c>
      <c r="BE127" s="209">
        <f t="shared" si="4"/>
        <v>0</v>
      </c>
      <c r="BF127" s="209">
        <f t="shared" si="5"/>
        <v>610.4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3" t="s">
        <v>86</v>
      </c>
      <c r="BK127" s="209">
        <f t="shared" si="9"/>
        <v>610.4</v>
      </c>
      <c r="BL127" s="13" t="s">
        <v>182</v>
      </c>
      <c r="BM127" s="208" t="s">
        <v>3511</v>
      </c>
    </row>
    <row r="128" spans="1:65" s="1" customFormat="1" ht="16.5" customHeight="1">
      <c r="A128" s="30"/>
      <c r="B128" s="31"/>
      <c r="C128" s="196" t="s">
        <v>199</v>
      </c>
      <c r="D128" s="196" t="s">
        <v>178</v>
      </c>
      <c r="E128" s="197" t="s">
        <v>245</v>
      </c>
      <c r="F128" s="198" t="s">
        <v>3377</v>
      </c>
      <c r="G128" s="199" t="s">
        <v>186</v>
      </c>
      <c r="H128" s="200">
        <v>109</v>
      </c>
      <c r="I128" s="201">
        <v>7.59</v>
      </c>
      <c r="J128" s="202">
        <f t="shared" si="0"/>
        <v>827.31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80</v>
      </c>
      <c r="AY128" s="13" t="s">
        <v>176</v>
      </c>
      <c r="BE128" s="209">
        <f t="shared" si="4"/>
        <v>0</v>
      </c>
      <c r="BF128" s="209">
        <f t="shared" si="5"/>
        <v>827.31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827.31</v>
      </c>
      <c r="BL128" s="13" t="s">
        <v>182</v>
      </c>
      <c r="BM128" s="208" t="s">
        <v>3512</v>
      </c>
    </row>
    <row r="129" spans="1:65" s="1" customFormat="1" ht="21.75" customHeight="1">
      <c r="A129" s="30"/>
      <c r="B129" s="31"/>
      <c r="C129" s="196" t="s">
        <v>203</v>
      </c>
      <c r="D129" s="196" t="s">
        <v>178</v>
      </c>
      <c r="E129" s="197" t="s">
        <v>1932</v>
      </c>
      <c r="F129" s="198" t="s">
        <v>1933</v>
      </c>
      <c r="G129" s="199" t="s">
        <v>186</v>
      </c>
      <c r="H129" s="200">
        <v>298.3</v>
      </c>
      <c r="I129" s="201">
        <v>5.17</v>
      </c>
      <c r="J129" s="202">
        <f t="shared" si="0"/>
        <v>1542.21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182</v>
      </c>
      <c r="AT129" s="208" t="s">
        <v>178</v>
      </c>
      <c r="AU129" s="208" t="s">
        <v>80</v>
      </c>
      <c r="AY129" s="13" t="s">
        <v>176</v>
      </c>
      <c r="BE129" s="209">
        <f t="shared" si="4"/>
        <v>0</v>
      </c>
      <c r="BF129" s="209">
        <f t="shared" si="5"/>
        <v>1542.21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1542.21</v>
      </c>
      <c r="BL129" s="13" t="s">
        <v>182</v>
      </c>
      <c r="BM129" s="208" t="s">
        <v>3513</v>
      </c>
    </row>
    <row r="130" spans="1:65" s="1" customFormat="1" ht="16.5" customHeight="1">
      <c r="A130" s="30"/>
      <c r="B130" s="31"/>
      <c r="C130" s="210" t="s">
        <v>207</v>
      </c>
      <c r="D130" s="210" t="s">
        <v>269</v>
      </c>
      <c r="E130" s="211" t="s">
        <v>1938</v>
      </c>
      <c r="F130" s="212" t="s">
        <v>1939</v>
      </c>
      <c r="G130" s="213" t="s">
        <v>186</v>
      </c>
      <c r="H130" s="214">
        <v>46.25</v>
      </c>
      <c r="I130" s="215">
        <v>26.93</v>
      </c>
      <c r="J130" s="216">
        <f t="shared" si="0"/>
        <v>1245.51</v>
      </c>
      <c r="K130" s="217"/>
      <c r="L130" s="218"/>
      <c r="M130" s="219" t="s">
        <v>1</v>
      </c>
      <c r="N130" s="220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207</v>
      </c>
      <c r="AT130" s="208" t="s">
        <v>269</v>
      </c>
      <c r="AU130" s="208" t="s">
        <v>80</v>
      </c>
      <c r="AY130" s="13" t="s">
        <v>176</v>
      </c>
      <c r="BE130" s="209">
        <f t="shared" si="4"/>
        <v>0</v>
      </c>
      <c r="BF130" s="209">
        <f t="shared" si="5"/>
        <v>1245.51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1245.51</v>
      </c>
      <c r="BL130" s="13" t="s">
        <v>182</v>
      </c>
      <c r="BM130" s="208" t="s">
        <v>3514</v>
      </c>
    </row>
    <row r="131" spans="1:65" s="1" customFormat="1" ht="21.75" customHeight="1">
      <c r="A131" s="30"/>
      <c r="B131" s="31"/>
      <c r="C131" s="196" t="s">
        <v>211</v>
      </c>
      <c r="D131" s="196" t="s">
        <v>178</v>
      </c>
      <c r="E131" s="197" t="s">
        <v>3380</v>
      </c>
      <c r="F131" s="198" t="s">
        <v>3381</v>
      </c>
      <c r="G131" s="199" t="s">
        <v>186</v>
      </c>
      <c r="H131" s="200">
        <v>189.3</v>
      </c>
      <c r="I131" s="201">
        <v>3.81</v>
      </c>
      <c r="J131" s="202">
        <f t="shared" si="0"/>
        <v>721.23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80</v>
      </c>
      <c r="AY131" s="13" t="s">
        <v>176</v>
      </c>
      <c r="BE131" s="209">
        <f t="shared" si="4"/>
        <v>0</v>
      </c>
      <c r="BF131" s="209">
        <f t="shared" si="5"/>
        <v>721.23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721.23</v>
      </c>
      <c r="BL131" s="13" t="s">
        <v>182</v>
      </c>
      <c r="BM131" s="208" t="s">
        <v>3515</v>
      </c>
    </row>
    <row r="132" spans="1:65" s="1" customFormat="1" ht="16.5" customHeight="1">
      <c r="A132" s="30"/>
      <c r="B132" s="31"/>
      <c r="C132" s="196" t="s">
        <v>215</v>
      </c>
      <c r="D132" s="196" t="s">
        <v>178</v>
      </c>
      <c r="E132" s="197" t="s">
        <v>1934</v>
      </c>
      <c r="F132" s="198" t="s">
        <v>1935</v>
      </c>
      <c r="G132" s="199" t="s">
        <v>186</v>
      </c>
      <c r="H132" s="200">
        <v>46.25</v>
      </c>
      <c r="I132" s="201">
        <v>16.93</v>
      </c>
      <c r="J132" s="202">
        <f t="shared" si="0"/>
        <v>783.01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783.01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783.01</v>
      </c>
      <c r="BL132" s="13" t="s">
        <v>182</v>
      </c>
      <c r="BM132" s="208" t="s">
        <v>3516</v>
      </c>
    </row>
    <row r="133" spans="1:65" s="1" customFormat="1" ht="16.5" customHeight="1">
      <c r="A133" s="30"/>
      <c r="B133" s="31"/>
      <c r="C133" s="196" t="s">
        <v>219</v>
      </c>
      <c r="D133" s="196" t="s">
        <v>178</v>
      </c>
      <c r="E133" s="197" t="s">
        <v>1936</v>
      </c>
      <c r="F133" s="198" t="s">
        <v>1937</v>
      </c>
      <c r="G133" s="199" t="s">
        <v>186</v>
      </c>
      <c r="H133" s="200">
        <v>22.35</v>
      </c>
      <c r="I133" s="201">
        <v>10.029999999999999</v>
      </c>
      <c r="J133" s="202">
        <f t="shared" si="0"/>
        <v>224.17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224.17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224.17</v>
      </c>
      <c r="BL133" s="13" t="s">
        <v>182</v>
      </c>
      <c r="BM133" s="208" t="s">
        <v>3517</v>
      </c>
    </row>
    <row r="134" spans="1:65" s="11" customFormat="1" ht="25.9" customHeight="1">
      <c r="B134" s="180"/>
      <c r="C134" s="181"/>
      <c r="D134" s="182" t="s">
        <v>72</v>
      </c>
      <c r="E134" s="183" t="s">
        <v>86</v>
      </c>
      <c r="F134" s="183" t="s">
        <v>3518</v>
      </c>
      <c r="G134" s="181"/>
      <c r="H134" s="181"/>
      <c r="I134" s="184"/>
      <c r="J134" s="185">
        <f>BK134</f>
        <v>404.42</v>
      </c>
      <c r="K134" s="181"/>
      <c r="L134" s="186"/>
      <c r="M134" s="187"/>
      <c r="N134" s="188"/>
      <c r="O134" s="188"/>
      <c r="P134" s="189">
        <f>P135</f>
        <v>0</v>
      </c>
      <c r="Q134" s="188"/>
      <c r="R134" s="189">
        <f>R135</f>
        <v>0</v>
      </c>
      <c r="S134" s="188"/>
      <c r="T134" s="190">
        <f>T135</f>
        <v>0</v>
      </c>
      <c r="AR134" s="191" t="s">
        <v>80</v>
      </c>
      <c r="AT134" s="192" t="s">
        <v>72</v>
      </c>
      <c r="AU134" s="192" t="s">
        <v>73</v>
      </c>
      <c r="AY134" s="191" t="s">
        <v>176</v>
      </c>
      <c r="BK134" s="193">
        <f>BK135</f>
        <v>404.42</v>
      </c>
    </row>
    <row r="135" spans="1:65" s="1" customFormat="1" ht="16.5" customHeight="1">
      <c r="A135" s="30"/>
      <c r="B135" s="31"/>
      <c r="C135" s="196" t="s">
        <v>224</v>
      </c>
      <c r="D135" s="196" t="s">
        <v>178</v>
      </c>
      <c r="E135" s="197" t="s">
        <v>3519</v>
      </c>
      <c r="F135" s="198" t="s">
        <v>3520</v>
      </c>
      <c r="G135" s="199" t="s">
        <v>186</v>
      </c>
      <c r="H135" s="200">
        <v>4.6020000000000003</v>
      </c>
      <c r="I135" s="201">
        <v>87.88</v>
      </c>
      <c r="J135" s="202">
        <f>ROUND(I135*H135,2)</f>
        <v>404.42</v>
      </c>
      <c r="K135" s="203"/>
      <c r="L135" s="35"/>
      <c r="M135" s="204" t="s">
        <v>1</v>
      </c>
      <c r="N135" s="205" t="s">
        <v>39</v>
      </c>
      <c r="O135" s="71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182</v>
      </c>
      <c r="AT135" s="208" t="s">
        <v>178</v>
      </c>
      <c r="AU135" s="208" t="s">
        <v>80</v>
      </c>
      <c r="AY135" s="13" t="s">
        <v>176</v>
      </c>
      <c r="BE135" s="209">
        <f>IF(N135="základná",J135,0)</f>
        <v>0</v>
      </c>
      <c r="BF135" s="209">
        <f>IF(N135="znížená",J135,0)</f>
        <v>404.42</v>
      </c>
      <c r="BG135" s="209">
        <f>IF(N135="zákl. prenesená",J135,0)</f>
        <v>0</v>
      </c>
      <c r="BH135" s="209">
        <f>IF(N135="zníž. prenesená",J135,0)</f>
        <v>0</v>
      </c>
      <c r="BI135" s="209">
        <f>IF(N135="nulová",J135,0)</f>
        <v>0</v>
      </c>
      <c r="BJ135" s="13" t="s">
        <v>86</v>
      </c>
      <c r="BK135" s="209">
        <f>ROUND(I135*H135,2)</f>
        <v>404.42</v>
      </c>
      <c r="BL135" s="13" t="s">
        <v>182</v>
      </c>
      <c r="BM135" s="208" t="s">
        <v>3521</v>
      </c>
    </row>
    <row r="136" spans="1:65" s="11" customFormat="1" ht="25.9" customHeight="1">
      <c r="B136" s="180"/>
      <c r="C136" s="181"/>
      <c r="D136" s="182" t="s">
        <v>72</v>
      </c>
      <c r="E136" s="183" t="s">
        <v>182</v>
      </c>
      <c r="F136" s="183" t="s">
        <v>1940</v>
      </c>
      <c r="G136" s="181"/>
      <c r="H136" s="181"/>
      <c r="I136" s="184"/>
      <c r="J136" s="185">
        <f>BK136</f>
        <v>1238.76</v>
      </c>
      <c r="K136" s="181"/>
      <c r="L136" s="186"/>
      <c r="M136" s="187"/>
      <c r="N136" s="188"/>
      <c r="O136" s="188"/>
      <c r="P136" s="189">
        <f>P137</f>
        <v>0</v>
      </c>
      <c r="Q136" s="188"/>
      <c r="R136" s="189">
        <f>R137</f>
        <v>0</v>
      </c>
      <c r="S136" s="188"/>
      <c r="T136" s="190">
        <f>T137</f>
        <v>0</v>
      </c>
      <c r="AR136" s="191" t="s">
        <v>80</v>
      </c>
      <c r="AT136" s="192" t="s">
        <v>72</v>
      </c>
      <c r="AU136" s="192" t="s">
        <v>73</v>
      </c>
      <c r="AY136" s="191" t="s">
        <v>176</v>
      </c>
      <c r="BK136" s="193">
        <f>BK137</f>
        <v>1238.76</v>
      </c>
    </row>
    <row r="137" spans="1:65" s="1" customFormat="1" ht="24.2" customHeight="1">
      <c r="A137" s="30"/>
      <c r="B137" s="31"/>
      <c r="C137" s="196" t="s">
        <v>228</v>
      </c>
      <c r="D137" s="196" t="s">
        <v>178</v>
      </c>
      <c r="E137" s="197" t="s">
        <v>3522</v>
      </c>
      <c r="F137" s="198" t="s">
        <v>3523</v>
      </c>
      <c r="G137" s="199" t="s">
        <v>186</v>
      </c>
      <c r="H137" s="200">
        <v>27.75</v>
      </c>
      <c r="I137" s="201">
        <v>44.64</v>
      </c>
      <c r="J137" s="202">
        <f>ROUND(I137*H137,2)</f>
        <v>1238.76</v>
      </c>
      <c r="K137" s="203"/>
      <c r="L137" s="35"/>
      <c r="M137" s="204" t="s">
        <v>1</v>
      </c>
      <c r="N137" s="205" t="s">
        <v>39</v>
      </c>
      <c r="O137" s="71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182</v>
      </c>
      <c r="AT137" s="208" t="s">
        <v>178</v>
      </c>
      <c r="AU137" s="208" t="s">
        <v>80</v>
      </c>
      <c r="AY137" s="13" t="s">
        <v>176</v>
      </c>
      <c r="BE137" s="209">
        <f>IF(N137="základná",J137,0)</f>
        <v>0</v>
      </c>
      <c r="BF137" s="209">
        <f>IF(N137="znížená",J137,0)</f>
        <v>1238.76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3" t="s">
        <v>86</v>
      </c>
      <c r="BK137" s="209">
        <f>ROUND(I137*H137,2)</f>
        <v>1238.76</v>
      </c>
      <c r="BL137" s="13" t="s">
        <v>182</v>
      </c>
      <c r="BM137" s="208" t="s">
        <v>3524</v>
      </c>
    </row>
    <row r="138" spans="1:65" s="11" customFormat="1" ht="25.9" customHeight="1">
      <c r="B138" s="180"/>
      <c r="C138" s="181"/>
      <c r="D138" s="182" t="s">
        <v>72</v>
      </c>
      <c r="E138" s="183" t="s">
        <v>207</v>
      </c>
      <c r="F138" s="183" t="s">
        <v>1943</v>
      </c>
      <c r="G138" s="181"/>
      <c r="H138" s="181"/>
      <c r="I138" s="184"/>
      <c r="J138" s="185">
        <f>BK138</f>
        <v>60333.25</v>
      </c>
      <c r="K138" s="181"/>
      <c r="L138" s="186"/>
      <c r="M138" s="187"/>
      <c r="N138" s="188"/>
      <c r="O138" s="188"/>
      <c r="P138" s="189">
        <f>SUM(P139:P170)</f>
        <v>0</v>
      </c>
      <c r="Q138" s="188"/>
      <c r="R138" s="189">
        <f>SUM(R139:R170)</f>
        <v>0</v>
      </c>
      <c r="S138" s="188"/>
      <c r="T138" s="190">
        <f>SUM(T139:T170)</f>
        <v>0</v>
      </c>
      <c r="AR138" s="191" t="s">
        <v>80</v>
      </c>
      <c r="AT138" s="192" t="s">
        <v>72</v>
      </c>
      <c r="AU138" s="192" t="s">
        <v>73</v>
      </c>
      <c r="AY138" s="191" t="s">
        <v>176</v>
      </c>
      <c r="BK138" s="193">
        <f>SUM(BK139:BK170)</f>
        <v>60333.25</v>
      </c>
    </row>
    <row r="139" spans="1:65" s="1" customFormat="1" ht="24.2" customHeight="1">
      <c r="A139" s="30"/>
      <c r="B139" s="31"/>
      <c r="C139" s="196" t="s">
        <v>232</v>
      </c>
      <c r="D139" s="196" t="s">
        <v>178</v>
      </c>
      <c r="E139" s="197" t="s">
        <v>3525</v>
      </c>
      <c r="F139" s="198" t="s">
        <v>3526</v>
      </c>
      <c r="G139" s="199" t="s">
        <v>1952</v>
      </c>
      <c r="H139" s="200">
        <v>2</v>
      </c>
      <c r="I139" s="201">
        <v>28.03</v>
      </c>
      <c r="J139" s="202">
        <f t="shared" ref="J139:J170" si="10">ROUND(I139*H139,2)</f>
        <v>56.06</v>
      </c>
      <c r="K139" s="203"/>
      <c r="L139" s="35"/>
      <c r="M139" s="204" t="s">
        <v>1</v>
      </c>
      <c r="N139" s="205" t="s">
        <v>39</v>
      </c>
      <c r="O139" s="71"/>
      <c r="P139" s="206">
        <f t="shared" ref="P139:P170" si="11">O139*H139</f>
        <v>0</v>
      </c>
      <c r="Q139" s="206">
        <v>0</v>
      </c>
      <c r="R139" s="206">
        <f t="shared" ref="R139:R170" si="12">Q139*H139</f>
        <v>0</v>
      </c>
      <c r="S139" s="206">
        <v>0</v>
      </c>
      <c r="T139" s="207">
        <f t="shared" ref="T139:T170" si="13"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182</v>
      </c>
      <c r="AT139" s="208" t="s">
        <v>178</v>
      </c>
      <c r="AU139" s="208" t="s">
        <v>80</v>
      </c>
      <c r="AY139" s="13" t="s">
        <v>176</v>
      </c>
      <c r="BE139" s="209">
        <f t="shared" ref="BE139:BE170" si="14">IF(N139="základná",J139,0)</f>
        <v>0</v>
      </c>
      <c r="BF139" s="209">
        <f t="shared" ref="BF139:BF170" si="15">IF(N139="znížená",J139,0)</f>
        <v>56.06</v>
      </c>
      <c r="BG139" s="209">
        <f t="shared" ref="BG139:BG170" si="16">IF(N139="zákl. prenesená",J139,0)</f>
        <v>0</v>
      </c>
      <c r="BH139" s="209">
        <f t="shared" ref="BH139:BH170" si="17">IF(N139="zníž. prenesená",J139,0)</f>
        <v>0</v>
      </c>
      <c r="BI139" s="209">
        <f t="shared" ref="BI139:BI170" si="18">IF(N139="nulová",J139,0)</f>
        <v>0</v>
      </c>
      <c r="BJ139" s="13" t="s">
        <v>86</v>
      </c>
      <c r="BK139" s="209">
        <f t="shared" ref="BK139:BK170" si="19">ROUND(I139*H139,2)</f>
        <v>56.06</v>
      </c>
      <c r="BL139" s="13" t="s">
        <v>182</v>
      </c>
      <c r="BM139" s="208" t="s">
        <v>3527</v>
      </c>
    </row>
    <row r="140" spans="1:65" s="1" customFormat="1" ht="33" customHeight="1">
      <c r="A140" s="30"/>
      <c r="B140" s="31"/>
      <c r="C140" s="196" t="s">
        <v>236</v>
      </c>
      <c r="D140" s="196" t="s">
        <v>178</v>
      </c>
      <c r="E140" s="197" t="s">
        <v>3528</v>
      </c>
      <c r="F140" s="198" t="s">
        <v>3529</v>
      </c>
      <c r="G140" s="199" t="s">
        <v>1952</v>
      </c>
      <c r="H140" s="200">
        <v>3</v>
      </c>
      <c r="I140" s="201">
        <v>1734.28</v>
      </c>
      <c r="J140" s="202">
        <f t="shared" si="10"/>
        <v>5202.84</v>
      </c>
      <c r="K140" s="203"/>
      <c r="L140" s="35"/>
      <c r="M140" s="204" t="s">
        <v>1</v>
      </c>
      <c r="N140" s="205" t="s">
        <v>39</v>
      </c>
      <c r="O140" s="71"/>
      <c r="P140" s="206">
        <f t="shared" si="11"/>
        <v>0</v>
      </c>
      <c r="Q140" s="206">
        <v>0</v>
      </c>
      <c r="R140" s="206">
        <f t="shared" si="12"/>
        <v>0</v>
      </c>
      <c r="S140" s="206">
        <v>0</v>
      </c>
      <c r="T140" s="207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182</v>
      </c>
      <c r="AT140" s="208" t="s">
        <v>178</v>
      </c>
      <c r="AU140" s="208" t="s">
        <v>80</v>
      </c>
      <c r="AY140" s="13" t="s">
        <v>176</v>
      </c>
      <c r="BE140" s="209">
        <f t="shared" si="14"/>
        <v>0</v>
      </c>
      <c r="BF140" s="209">
        <f t="shared" si="15"/>
        <v>5202.84</v>
      </c>
      <c r="BG140" s="209">
        <f t="shared" si="16"/>
        <v>0</v>
      </c>
      <c r="BH140" s="209">
        <f t="shared" si="17"/>
        <v>0</v>
      </c>
      <c r="BI140" s="209">
        <f t="shared" si="18"/>
        <v>0</v>
      </c>
      <c r="BJ140" s="13" t="s">
        <v>86</v>
      </c>
      <c r="BK140" s="209">
        <f t="shared" si="19"/>
        <v>5202.84</v>
      </c>
      <c r="BL140" s="13" t="s">
        <v>182</v>
      </c>
      <c r="BM140" s="208" t="s">
        <v>3530</v>
      </c>
    </row>
    <row r="141" spans="1:65" s="1" customFormat="1" ht="16.5" customHeight="1">
      <c r="A141" s="30"/>
      <c r="B141" s="31"/>
      <c r="C141" s="210" t="s">
        <v>240</v>
      </c>
      <c r="D141" s="210" t="s">
        <v>269</v>
      </c>
      <c r="E141" s="211" t="s">
        <v>3531</v>
      </c>
      <c r="F141" s="212" t="s">
        <v>3532</v>
      </c>
      <c r="G141" s="213" t="s">
        <v>1952</v>
      </c>
      <c r="H141" s="214">
        <v>3</v>
      </c>
      <c r="I141" s="215">
        <v>1045</v>
      </c>
      <c r="J141" s="216">
        <f t="shared" si="10"/>
        <v>3135</v>
      </c>
      <c r="K141" s="217"/>
      <c r="L141" s="218"/>
      <c r="M141" s="219" t="s">
        <v>1</v>
      </c>
      <c r="N141" s="220" t="s">
        <v>39</v>
      </c>
      <c r="O141" s="71"/>
      <c r="P141" s="206">
        <f t="shared" si="11"/>
        <v>0</v>
      </c>
      <c r="Q141" s="206">
        <v>0</v>
      </c>
      <c r="R141" s="206">
        <f t="shared" si="12"/>
        <v>0</v>
      </c>
      <c r="S141" s="206">
        <v>0</v>
      </c>
      <c r="T141" s="207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207</v>
      </c>
      <c r="AT141" s="208" t="s">
        <v>269</v>
      </c>
      <c r="AU141" s="208" t="s">
        <v>80</v>
      </c>
      <c r="AY141" s="13" t="s">
        <v>176</v>
      </c>
      <c r="BE141" s="209">
        <f t="shared" si="14"/>
        <v>0</v>
      </c>
      <c r="BF141" s="209">
        <f t="shared" si="15"/>
        <v>3135</v>
      </c>
      <c r="BG141" s="209">
        <f t="shared" si="16"/>
        <v>0</v>
      </c>
      <c r="BH141" s="209">
        <f t="shared" si="17"/>
        <v>0</v>
      </c>
      <c r="BI141" s="209">
        <f t="shared" si="18"/>
        <v>0</v>
      </c>
      <c r="BJ141" s="13" t="s">
        <v>86</v>
      </c>
      <c r="BK141" s="209">
        <f t="shared" si="19"/>
        <v>3135</v>
      </c>
      <c r="BL141" s="13" t="s">
        <v>182</v>
      </c>
      <c r="BM141" s="208" t="s">
        <v>3533</v>
      </c>
    </row>
    <row r="142" spans="1:65" s="1" customFormat="1" ht="33" customHeight="1">
      <c r="A142" s="30"/>
      <c r="B142" s="31"/>
      <c r="C142" s="196" t="s">
        <v>244</v>
      </c>
      <c r="D142" s="196" t="s">
        <v>178</v>
      </c>
      <c r="E142" s="197" t="s">
        <v>1957</v>
      </c>
      <c r="F142" s="198" t="s">
        <v>1958</v>
      </c>
      <c r="G142" s="199" t="s">
        <v>181</v>
      </c>
      <c r="H142" s="200">
        <v>90</v>
      </c>
      <c r="I142" s="201">
        <v>1.35</v>
      </c>
      <c r="J142" s="202">
        <f t="shared" si="10"/>
        <v>121.5</v>
      </c>
      <c r="K142" s="203"/>
      <c r="L142" s="35"/>
      <c r="M142" s="204" t="s">
        <v>1</v>
      </c>
      <c r="N142" s="205" t="s">
        <v>39</v>
      </c>
      <c r="O142" s="71"/>
      <c r="P142" s="206">
        <f t="shared" si="11"/>
        <v>0</v>
      </c>
      <c r="Q142" s="206">
        <v>0</v>
      </c>
      <c r="R142" s="206">
        <f t="shared" si="12"/>
        <v>0</v>
      </c>
      <c r="S142" s="206">
        <v>0</v>
      </c>
      <c r="T142" s="207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80</v>
      </c>
      <c r="AY142" s="13" t="s">
        <v>176</v>
      </c>
      <c r="BE142" s="209">
        <f t="shared" si="14"/>
        <v>0</v>
      </c>
      <c r="BF142" s="209">
        <f t="shared" si="15"/>
        <v>121.5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3" t="s">
        <v>86</v>
      </c>
      <c r="BK142" s="209">
        <f t="shared" si="19"/>
        <v>121.5</v>
      </c>
      <c r="BL142" s="13" t="s">
        <v>182</v>
      </c>
      <c r="BM142" s="208" t="s">
        <v>3534</v>
      </c>
    </row>
    <row r="143" spans="1:65" s="1" customFormat="1" ht="33" customHeight="1">
      <c r="A143" s="30"/>
      <c r="B143" s="31"/>
      <c r="C143" s="196" t="s">
        <v>248</v>
      </c>
      <c r="D143" s="196" t="s">
        <v>178</v>
      </c>
      <c r="E143" s="197" t="s">
        <v>1959</v>
      </c>
      <c r="F143" s="198" t="s">
        <v>1960</v>
      </c>
      <c r="G143" s="199" t="s">
        <v>181</v>
      </c>
      <c r="H143" s="200">
        <v>45</v>
      </c>
      <c r="I143" s="201">
        <v>1.8</v>
      </c>
      <c r="J143" s="202">
        <f t="shared" si="10"/>
        <v>81</v>
      </c>
      <c r="K143" s="203"/>
      <c r="L143" s="35"/>
      <c r="M143" s="204" t="s">
        <v>1</v>
      </c>
      <c r="N143" s="205" t="s">
        <v>39</v>
      </c>
      <c r="O143" s="71"/>
      <c r="P143" s="206">
        <f t="shared" si="11"/>
        <v>0</v>
      </c>
      <c r="Q143" s="206">
        <v>0</v>
      </c>
      <c r="R143" s="206">
        <f t="shared" si="12"/>
        <v>0</v>
      </c>
      <c r="S143" s="206">
        <v>0</v>
      </c>
      <c r="T143" s="207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182</v>
      </c>
      <c r="AT143" s="208" t="s">
        <v>178</v>
      </c>
      <c r="AU143" s="208" t="s">
        <v>80</v>
      </c>
      <c r="AY143" s="13" t="s">
        <v>176</v>
      </c>
      <c r="BE143" s="209">
        <f t="shared" si="14"/>
        <v>0</v>
      </c>
      <c r="BF143" s="209">
        <f t="shared" si="15"/>
        <v>81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3" t="s">
        <v>86</v>
      </c>
      <c r="BK143" s="209">
        <f t="shared" si="19"/>
        <v>81</v>
      </c>
      <c r="BL143" s="13" t="s">
        <v>182</v>
      </c>
      <c r="BM143" s="208" t="s">
        <v>3535</v>
      </c>
    </row>
    <row r="144" spans="1:65" s="1" customFormat="1" ht="33" customHeight="1">
      <c r="A144" s="30"/>
      <c r="B144" s="31"/>
      <c r="C144" s="196" t="s">
        <v>252</v>
      </c>
      <c r="D144" s="196" t="s">
        <v>178</v>
      </c>
      <c r="E144" s="197" t="s">
        <v>3536</v>
      </c>
      <c r="F144" s="198" t="s">
        <v>3537</v>
      </c>
      <c r="G144" s="199" t="s">
        <v>181</v>
      </c>
      <c r="H144" s="200">
        <v>50</v>
      </c>
      <c r="I144" s="201">
        <v>2.7</v>
      </c>
      <c r="J144" s="202">
        <f t="shared" si="10"/>
        <v>135</v>
      </c>
      <c r="K144" s="203"/>
      <c r="L144" s="35"/>
      <c r="M144" s="204" t="s">
        <v>1</v>
      </c>
      <c r="N144" s="205" t="s">
        <v>39</v>
      </c>
      <c r="O144" s="71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182</v>
      </c>
      <c r="AT144" s="208" t="s">
        <v>178</v>
      </c>
      <c r="AU144" s="208" t="s">
        <v>80</v>
      </c>
      <c r="AY144" s="13" t="s">
        <v>176</v>
      </c>
      <c r="BE144" s="209">
        <f t="shared" si="14"/>
        <v>0</v>
      </c>
      <c r="BF144" s="209">
        <f t="shared" si="15"/>
        <v>135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3" t="s">
        <v>86</v>
      </c>
      <c r="BK144" s="209">
        <f t="shared" si="19"/>
        <v>135</v>
      </c>
      <c r="BL144" s="13" t="s">
        <v>182</v>
      </c>
      <c r="BM144" s="208" t="s">
        <v>3538</v>
      </c>
    </row>
    <row r="145" spans="1:65" s="1" customFormat="1" ht="24.2" customHeight="1">
      <c r="A145" s="30"/>
      <c r="B145" s="31"/>
      <c r="C145" s="210" t="s">
        <v>7</v>
      </c>
      <c r="D145" s="210" t="s">
        <v>269</v>
      </c>
      <c r="E145" s="211" t="s">
        <v>1961</v>
      </c>
      <c r="F145" s="212" t="s">
        <v>1962</v>
      </c>
      <c r="G145" s="213" t="s">
        <v>1952</v>
      </c>
      <c r="H145" s="214">
        <v>3</v>
      </c>
      <c r="I145" s="215">
        <v>40.479999999999997</v>
      </c>
      <c r="J145" s="216">
        <f t="shared" si="10"/>
        <v>121.44</v>
      </c>
      <c r="K145" s="217"/>
      <c r="L145" s="218"/>
      <c r="M145" s="219" t="s">
        <v>1</v>
      </c>
      <c r="N145" s="220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207</v>
      </c>
      <c r="AT145" s="208" t="s">
        <v>269</v>
      </c>
      <c r="AU145" s="208" t="s">
        <v>80</v>
      </c>
      <c r="AY145" s="13" t="s">
        <v>176</v>
      </c>
      <c r="BE145" s="209">
        <f t="shared" si="14"/>
        <v>0</v>
      </c>
      <c r="BF145" s="209">
        <f t="shared" si="15"/>
        <v>121.44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121.44</v>
      </c>
      <c r="BL145" s="13" t="s">
        <v>182</v>
      </c>
      <c r="BM145" s="208" t="s">
        <v>3539</v>
      </c>
    </row>
    <row r="146" spans="1:65" s="1" customFormat="1" ht="24.2" customHeight="1">
      <c r="A146" s="30"/>
      <c r="B146" s="31"/>
      <c r="C146" s="210" t="s">
        <v>259</v>
      </c>
      <c r="D146" s="210" t="s">
        <v>269</v>
      </c>
      <c r="E146" s="211" t="s">
        <v>1963</v>
      </c>
      <c r="F146" s="212" t="s">
        <v>1964</v>
      </c>
      <c r="G146" s="213" t="s">
        <v>1952</v>
      </c>
      <c r="H146" s="214">
        <v>3</v>
      </c>
      <c r="I146" s="215">
        <v>43.67</v>
      </c>
      <c r="J146" s="216">
        <f t="shared" si="10"/>
        <v>131.01</v>
      </c>
      <c r="K146" s="217"/>
      <c r="L146" s="218"/>
      <c r="M146" s="219" t="s">
        <v>1</v>
      </c>
      <c r="N146" s="220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207</v>
      </c>
      <c r="AT146" s="208" t="s">
        <v>269</v>
      </c>
      <c r="AU146" s="208" t="s">
        <v>80</v>
      </c>
      <c r="AY146" s="13" t="s">
        <v>176</v>
      </c>
      <c r="BE146" s="209">
        <f t="shared" si="14"/>
        <v>0</v>
      </c>
      <c r="BF146" s="209">
        <f t="shared" si="15"/>
        <v>131.01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131.01</v>
      </c>
      <c r="BL146" s="13" t="s">
        <v>182</v>
      </c>
      <c r="BM146" s="208" t="s">
        <v>3540</v>
      </c>
    </row>
    <row r="147" spans="1:65" s="1" customFormat="1" ht="24.2" customHeight="1">
      <c r="A147" s="30"/>
      <c r="B147" s="31"/>
      <c r="C147" s="210" t="s">
        <v>264</v>
      </c>
      <c r="D147" s="210" t="s">
        <v>269</v>
      </c>
      <c r="E147" s="211" t="s">
        <v>1965</v>
      </c>
      <c r="F147" s="212" t="s">
        <v>1966</v>
      </c>
      <c r="G147" s="213" t="s">
        <v>1952</v>
      </c>
      <c r="H147" s="214">
        <v>10</v>
      </c>
      <c r="I147" s="215">
        <v>84.77</v>
      </c>
      <c r="J147" s="216">
        <f t="shared" si="10"/>
        <v>847.7</v>
      </c>
      <c r="K147" s="217"/>
      <c r="L147" s="218"/>
      <c r="M147" s="219" t="s">
        <v>1</v>
      </c>
      <c r="N147" s="220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207</v>
      </c>
      <c r="AT147" s="208" t="s">
        <v>269</v>
      </c>
      <c r="AU147" s="208" t="s">
        <v>80</v>
      </c>
      <c r="AY147" s="13" t="s">
        <v>176</v>
      </c>
      <c r="BE147" s="209">
        <f t="shared" si="14"/>
        <v>0</v>
      </c>
      <c r="BF147" s="209">
        <f t="shared" si="15"/>
        <v>847.7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847.7</v>
      </c>
      <c r="BL147" s="13" t="s">
        <v>182</v>
      </c>
      <c r="BM147" s="208" t="s">
        <v>3541</v>
      </c>
    </row>
    <row r="148" spans="1:65" s="1" customFormat="1" ht="24.2" customHeight="1">
      <c r="A148" s="30"/>
      <c r="B148" s="31"/>
      <c r="C148" s="210" t="s">
        <v>268</v>
      </c>
      <c r="D148" s="210" t="s">
        <v>269</v>
      </c>
      <c r="E148" s="211" t="s">
        <v>1967</v>
      </c>
      <c r="F148" s="212" t="s">
        <v>1968</v>
      </c>
      <c r="G148" s="213" t="s">
        <v>1952</v>
      </c>
      <c r="H148" s="214">
        <v>9</v>
      </c>
      <c r="I148" s="215">
        <v>130.63999999999999</v>
      </c>
      <c r="J148" s="216">
        <f t="shared" si="10"/>
        <v>1175.76</v>
      </c>
      <c r="K148" s="217"/>
      <c r="L148" s="218"/>
      <c r="M148" s="219" t="s">
        <v>1</v>
      </c>
      <c r="N148" s="220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207</v>
      </c>
      <c r="AT148" s="208" t="s">
        <v>269</v>
      </c>
      <c r="AU148" s="208" t="s">
        <v>80</v>
      </c>
      <c r="AY148" s="13" t="s">
        <v>176</v>
      </c>
      <c r="BE148" s="209">
        <f t="shared" si="14"/>
        <v>0</v>
      </c>
      <c r="BF148" s="209">
        <f t="shared" si="15"/>
        <v>1175.76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1175.76</v>
      </c>
      <c r="BL148" s="13" t="s">
        <v>182</v>
      </c>
      <c r="BM148" s="208" t="s">
        <v>3542</v>
      </c>
    </row>
    <row r="149" spans="1:65" s="1" customFormat="1" ht="24.2" customHeight="1">
      <c r="A149" s="30"/>
      <c r="B149" s="31"/>
      <c r="C149" s="210" t="s">
        <v>273</v>
      </c>
      <c r="D149" s="210" t="s">
        <v>269</v>
      </c>
      <c r="E149" s="211" t="s">
        <v>3543</v>
      </c>
      <c r="F149" s="212" t="s">
        <v>3544</v>
      </c>
      <c r="G149" s="213" t="s">
        <v>1952</v>
      </c>
      <c r="H149" s="214">
        <v>10</v>
      </c>
      <c r="I149" s="215">
        <v>198.72</v>
      </c>
      <c r="J149" s="216">
        <f t="shared" si="10"/>
        <v>1987.2</v>
      </c>
      <c r="K149" s="217"/>
      <c r="L149" s="218"/>
      <c r="M149" s="219" t="s">
        <v>1</v>
      </c>
      <c r="N149" s="220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207</v>
      </c>
      <c r="AT149" s="208" t="s">
        <v>269</v>
      </c>
      <c r="AU149" s="208" t="s">
        <v>80</v>
      </c>
      <c r="AY149" s="13" t="s">
        <v>176</v>
      </c>
      <c r="BE149" s="209">
        <f t="shared" si="14"/>
        <v>0</v>
      </c>
      <c r="BF149" s="209">
        <f t="shared" si="15"/>
        <v>1987.2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1987.2</v>
      </c>
      <c r="BL149" s="13" t="s">
        <v>182</v>
      </c>
      <c r="BM149" s="208" t="s">
        <v>3545</v>
      </c>
    </row>
    <row r="150" spans="1:65" s="1" customFormat="1" ht="24.2" customHeight="1">
      <c r="A150" s="30"/>
      <c r="B150" s="31"/>
      <c r="C150" s="196" t="s">
        <v>277</v>
      </c>
      <c r="D150" s="196" t="s">
        <v>178</v>
      </c>
      <c r="E150" s="197" t="s">
        <v>1969</v>
      </c>
      <c r="F150" s="198" t="s">
        <v>1970</v>
      </c>
      <c r="G150" s="199" t="s">
        <v>181</v>
      </c>
      <c r="H150" s="200">
        <v>135</v>
      </c>
      <c r="I150" s="201">
        <v>2.8</v>
      </c>
      <c r="J150" s="202">
        <f t="shared" si="10"/>
        <v>378</v>
      </c>
      <c r="K150" s="203"/>
      <c r="L150" s="35"/>
      <c r="M150" s="204" t="s">
        <v>1</v>
      </c>
      <c r="N150" s="205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80</v>
      </c>
      <c r="AY150" s="13" t="s">
        <v>176</v>
      </c>
      <c r="BE150" s="209">
        <f t="shared" si="14"/>
        <v>0</v>
      </c>
      <c r="BF150" s="209">
        <f t="shared" si="15"/>
        <v>378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378</v>
      </c>
      <c r="BL150" s="13" t="s">
        <v>182</v>
      </c>
      <c r="BM150" s="208" t="s">
        <v>3546</v>
      </c>
    </row>
    <row r="151" spans="1:65" s="1" customFormat="1" ht="21.75" customHeight="1">
      <c r="A151" s="30"/>
      <c r="B151" s="31"/>
      <c r="C151" s="196" t="s">
        <v>281</v>
      </c>
      <c r="D151" s="196" t="s">
        <v>178</v>
      </c>
      <c r="E151" s="197" t="s">
        <v>3547</v>
      </c>
      <c r="F151" s="198" t="s">
        <v>3548</v>
      </c>
      <c r="G151" s="199" t="s">
        <v>181</v>
      </c>
      <c r="H151" s="200">
        <v>50</v>
      </c>
      <c r="I151" s="201">
        <v>3.03</v>
      </c>
      <c r="J151" s="202">
        <f t="shared" si="10"/>
        <v>151.5</v>
      </c>
      <c r="K151" s="203"/>
      <c r="L151" s="35"/>
      <c r="M151" s="204" t="s">
        <v>1</v>
      </c>
      <c r="N151" s="205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80</v>
      </c>
      <c r="AY151" s="13" t="s">
        <v>176</v>
      </c>
      <c r="BE151" s="209">
        <f t="shared" si="14"/>
        <v>0</v>
      </c>
      <c r="BF151" s="209">
        <f t="shared" si="15"/>
        <v>151.5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151.5</v>
      </c>
      <c r="BL151" s="13" t="s">
        <v>182</v>
      </c>
      <c r="BM151" s="208" t="s">
        <v>3549</v>
      </c>
    </row>
    <row r="152" spans="1:65" s="1" customFormat="1" ht="16.5" customHeight="1">
      <c r="A152" s="30"/>
      <c r="B152" s="31"/>
      <c r="C152" s="196" t="s">
        <v>286</v>
      </c>
      <c r="D152" s="196" t="s">
        <v>178</v>
      </c>
      <c r="E152" s="197" t="s">
        <v>3550</v>
      </c>
      <c r="F152" s="198" t="s">
        <v>3551</v>
      </c>
      <c r="G152" s="199" t="s">
        <v>1952</v>
      </c>
      <c r="H152" s="200">
        <v>2</v>
      </c>
      <c r="I152" s="201">
        <v>112.52</v>
      </c>
      <c r="J152" s="202">
        <f t="shared" si="10"/>
        <v>225.04</v>
      </c>
      <c r="K152" s="203"/>
      <c r="L152" s="35"/>
      <c r="M152" s="204" t="s">
        <v>1</v>
      </c>
      <c r="N152" s="205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182</v>
      </c>
      <c r="AT152" s="208" t="s">
        <v>178</v>
      </c>
      <c r="AU152" s="208" t="s">
        <v>80</v>
      </c>
      <c r="AY152" s="13" t="s">
        <v>176</v>
      </c>
      <c r="BE152" s="209">
        <f t="shared" si="14"/>
        <v>0</v>
      </c>
      <c r="BF152" s="209">
        <f t="shared" si="15"/>
        <v>225.04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225.04</v>
      </c>
      <c r="BL152" s="13" t="s">
        <v>182</v>
      </c>
      <c r="BM152" s="208" t="s">
        <v>3552</v>
      </c>
    </row>
    <row r="153" spans="1:65" s="1" customFormat="1" ht="16.5" customHeight="1">
      <c r="A153" s="30"/>
      <c r="B153" s="31"/>
      <c r="C153" s="196" t="s">
        <v>290</v>
      </c>
      <c r="D153" s="196" t="s">
        <v>178</v>
      </c>
      <c r="E153" s="197" t="s">
        <v>3553</v>
      </c>
      <c r="F153" s="198" t="s">
        <v>3554</v>
      </c>
      <c r="G153" s="199" t="s">
        <v>1952</v>
      </c>
      <c r="H153" s="200">
        <v>2</v>
      </c>
      <c r="I153" s="201">
        <v>55.18</v>
      </c>
      <c r="J153" s="202">
        <f t="shared" si="10"/>
        <v>110.36</v>
      </c>
      <c r="K153" s="203"/>
      <c r="L153" s="35"/>
      <c r="M153" s="204" t="s">
        <v>1</v>
      </c>
      <c r="N153" s="205" t="s">
        <v>39</v>
      </c>
      <c r="O153" s="71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182</v>
      </c>
      <c r="AT153" s="208" t="s">
        <v>178</v>
      </c>
      <c r="AU153" s="208" t="s">
        <v>80</v>
      </c>
      <c r="AY153" s="13" t="s">
        <v>176</v>
      </c>
      <c r="BE153" s="209">
        <f t="shared" si="14"/>
        <v>0</v>
      </c>
      <c r="BF153" s="209">
        <f t="shared" si="15"/>
        <v>110.36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3" t="s">
        <v>86</v>
      </c>
      <c r="BK153" s="209">
        <f t="shared" si="19"/>
        <v>110.36</v>
      </c>
      <c r="BL153" s="13" t="s">
        <v>182</v>
      </c>
      <c r="BM153" s="208" t="s">
        <v>3555</v>
      </c>
    </row>
    <row r="154" spans="1:65" s="1" customFormat="1" ht="24.2" customHeight="1">
      <c r="A154" s="30"/>
      <c r="B154" s="31"/>
      <c r="C154" s="196" t="s">
        <v>294</v>
      </c>
      <c r="D154" s="196" t="s">
        <v>178</v>
      </c>
      <c r="E154" s="197" t="s">
        <v>3556</v>
      </c>
      <c r="F154" s="198" t="s">
        <v>3557</v>
      </c>
      <c r="G154" s="199" t="s">
        <v>1952</v>
      </c>
      <c r="H154" s="200">
        <v>4</v>
      </c>
      <c r="I154" s="201">
        <v>59.15</v>
      </c>
      <c r="J154" s="202">
        <f t="shared" si="10"/>
        <v>236.6</v>
      </c>
      <c r="K154" s="203"/>
      <c r="L154" s="35"/>
      <c r="M154" s="204" t="s">
        <v>1</v>
      </c>
      <c r="N154" s="205" t="s">
        <v>39</v>
      </c>
      <c r="O154" s="71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182</v>
      </c>
      <c r="AT154" s="208" t="s">
        <v>178</v>
      </c>
      <c r="AU154" s="208" t="s">
        <v>80</v>
      </c>
      <c r="AY154" s="13" t="s">
        <v>176</v>
      </c>
      <c r="BE154" s="209">
        <f t="shared" si="14"/>
        <v>0</v>
      </c>
      <c r="BF154" s="209">
        <f t="shared" si="15"/>
        <v>236.6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3" t="s">
        <v>86</v>
      </c>
      <c r="BK154" s="209">
        <f t="shared" si="19"/>
        <v>236.6</v>
      </c>
      <c r="BL154" s="13" t="s">
        <v>182</v>
      </c>
      <c r="BM154" s="208" t="s">
        <v>3558</v>
      </c>
    </row>
    <row r="155" spans="1:65" s="1" customFormat="1" ht="24.2" customHeight="1">
      <c r="A155" s="30"/>
      <c r="B155" s="31"/>
      <c r="C155" s="196" t="s">
        <v>298</v>
      </c>
      <c r="D155" s="196" t="s">
        <v>178</v>
      </c>
      <c r="E155" s="197" t="s">
        <v>3559</v>
      </c>
      <c r="F155" s="198" t="s">
        <v>3560</v>
      </c>
      <c r="G155" s="199" t="s">
        <v>1952</v>
      </c>
      <c r="H155" s="200">
        <v>4</v>
      </c>
      <c r="I155" s="201">
        <v>60.43</v>
      </c>
      <c r="J155" s="202">
        <f t="shared" si="10"/>
        <v>241.72</v>
      </c>
      <c r="K155" s="203"/>
      <c r="L155" s="35"/>
      <c r="M155" s="204" t="s">
        <v>1</v>
      </c>
      <c r="N155" s="205" t="s">
        <v>39</v>
      </c>
      <c r="O155" s="71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182</v>
      </c>
      <c r="AT155" s="208" t="s">
        <v>178</v>
      </c>
      <c r="AU155" s="208" t="s">
        <v>80</v>
      </c>
      <c r="AY155" s="13" t="s">
        <v>176</v>
      </c>
      <c r="BE155" s="209">
        <f t="shared" si="14"/>
        <v>0</v>
      </c>
      <c r="BF155" s="209">
        <f t="shared" si="15"/>
        <v>241.72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3" t="s">
        <v>86</v>
      </c>
      <c r="BK155" s="209">
        <f t="shared" si="19"/>
        <v>241.72</v>
      </c>
      <c r="BL155" s="13" t="s">
        <v>182</v>
      </c>
      <c r="BM155" s="208" t="s">
        <v>3561</v>
      </c>
    </row>
    <row r="156" spans="1:65" s="1" customFormat="1" ht="16.5" customHeight="1">
      <c r="A156" s="30"/>
      <c r="B156" s="31"/>
      <c r="C156" s="210" t="s">
        <v>302</v>
      </c>
      <c r="D156" s="210" t="s">
        <v>269</v>
      </c>
      <c r="E156" s="211" t="s">
        <v>3562</v>
      </c>
      <c r="F156" s="212" t="s">
        <v>3563</v>
      </c>
      <c r="G156" s="213" t="s">
        <v>1952</v>
      </c>
      <c r="H156" s="214">
        <v>1</v>
      </c>
      <c r="I156" s="215">
        <v>249.16</v>
      </c>
      <c r="J156" s="216">
        <f t="shared" si="10"/>
        <v>249.16</v>
      </c>
      <c r="K156" s="217"/>
      <c r="L156" s="218"/>
      <c r="M156" s="219" t="s">
        <v>1</v>
      </c>
      <c r="N156" s="220" t="s">
        <v>39</v>
      </c>
      <c r="O156" s="71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207</v>
      </c>
      <c r="AT156" s="208" t="s">
        <v>269</v>
      </c>
      <c r="AU156" s="208" t="s">
        <v>80</v>
      </c>
      <c r="AY156" s="13" t="s">
        <v>176</v>
      </c>
      <c r="BE156" s="209">
        <f t="shared" si="14"/>
        <v>0</v>
      </c>
      <c r="BF156" s="209">
        <f t="shared" si="15"/>
        <v>249.16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3" t="s">
        <v>86</v>
      </c>
      <c r="BK156" s="209">
        <f t="shared" si="19"/>
        <v>249.16</v>
      </c>
      <c r="BL156" s="13" t="s">
        <v>182</v>
      </c>
      <c r="BM156" s="208" t="s">
        <v>3564</v>
      </c>
    </row>
    <row r="157" spans="1:65" s="1" customFormat="1" ht="16.5" customHeight="1">
      <c r="A157" s="30"/>
      <c r="B157" s="31"/>
      <c r="C157" s="210" t="s">
        <v>306</v>
      </c>
      <c r="D157" s="210" t="s">
        <v>269</v>
      </c>
      <c r="E157" s="211" t="s">
        <v>3565</v>
      </c>
      <c r="F157" s="212" t="s">
        <v>3566</v>
      </c>
      <c r="G157" s="213" t="s">
        <v>1952</v>
      </c>
      <c r="H157" s="214">
        <v>1</v>
      </c>
      <c r="I157" s="215">
        <v>299.18</v>
      </c>
      <c r="J157" s="216">
        <f t="shared" si="10"/>
        <v>299.18</v>
      </c>
      <c r="K157" s="217"/>
      <c r="L157" s="218"/>
      <c r="M157" s="219" t="s">
        <v>1</v>
      </c>
      <c r="N157" s="220" t="s">
        <v>39</v>
      </c>
      <c r="O157" s="71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207</v>
      </c>
      <c r="AT157" s="208" t="s">
        <v>269</v>
      </c>
      <c r="AU157" s="208" t="s">
        <v>80</v>
      </c>
      <c r="AY157" s="13" t="s">
        <v>176</v>
      </c>
      <c r="BE157" s="209">
        <f t="shared" si="14"/>
        <v>0</v>
      </c>
      <c r="BF157" s="209">
        <f t="shared" si="15"/>
        <v>299.18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3" t="s">
        <v>86</v>
      </c>
      <c r="BK157" s="209">
        <f t="shared" si="19"/>
        <v>299.18</v>
      </c>
      <c r="BL157" s="13" t="s">
        <v>182</v>
      </c>
      <c r="BM157" s="208" t="s">
        <v>3567</v>
      </c>
    </row>
    <row r="158" spans="1:65" s="1" customFormat="1" ht="16.5" customHeight="1">
      <c r="A158" s="30"/>
      <c r="B158" s="31"/>
      <c r="C158" s="210" t="s">
        <v>310</v>
      </c>
      <c r="D158" s="210" t="s">
        <v>269</v>
      </c>
      <c r="E158" s="211" t="s">
        <v>3568</v>
      </c>
      <c r="F158" s="212" t="s">
        <v>3569</v>
      </c>
      <c r="G158" s="213" t="s">
        <v>1952</v>
      </c>
      <c r="H158" s="214">
        <v>3</v>
      </c>
      <c r="I158" s="215">
        <v>279.57</v>
      </c>
      <c r="J158" s="216">
        <f t="shared" si="10"/>
        <v>838.71</v>
      </c>
      <c r="K158" s="217"/>
      <c r="L158" s="218"/>
      <c r="M158" s="219" t="s">
        <v>1</v>
      </c>
      <c r="N158" s="220" t="s">
        <v>39</v>
      </c>
      <c r="O158" s="71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207</v>
      </c>
      <c r="AT158" s="208" t="s">
        <v>269</v>
      </c>
      <c r="AU158" s="208" t="s">
        <v>80</v>
      </c>
      <c r="AY158" s="13" t="s">
        <v>176</v>
      </c>
      <c r="BE158" s="209">
        <f t="shared" si="14"/>
        <v>0</v>
      </c>
      <c r="BF158" s="209">
        <f t="shared" si="15"/>
        <v>838.71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3" t="s">
        <v>86</v>
      </c>
      <c r="BK158" s="209">
        <f t="shared" si="19"/>
        <v>838.71</v>
      </c>
      <c r="BL158" s="13" t="s">
        <v>182</v>
      </c>
      <c r="BM158" s="208" t="s">
        <v>3570</v>
      </c>
    </row>
    <row r="159" spans="1:65" s="1" customFormat="1" ht="16.5" customHeight="1">
      <c r="A159" s="30"/>
      <c r="B159" s="31"/>
      <c r="C159" s="210" t="s">
        <v>314</v>
      </c>
      <c r="D159" s="210" t="s">
        <v>269</v>
      </c>
      <c r="E159" s="211" t="s">
        <v>3571</v>
      </c>
      <c r="F159" s="212" t="s">
        <v>3572</v>
      </c>
      <c r="G159" s="213" t="s">
        <v>1952</v>
      </c>
      <c r="H159" s="214">
        <v>3</v>
      </c>
      <c r="I159" s="215">
        <v>350.67</v>
      </c>
      <c r="J159" s="216">
        <f t="shared" si="10"/>
        <v>1052.01</v>
      </c>
      <c r="K159" s="217"/>
      <c r="L159" s="218"/>
      <c r="M159" s="219" t="s">
        <v>1</v>
      </c>
      <c r="N159" s="220" t="s">
        <v>39</v>
      </c>
      <c r="O159" s="71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207</v>
      </c>
      <c r="AT159" s="208" t="s">
        <v>269</v>
      </c>
      <c r="AU159" s="208" t="s">
        <v>80</v>
      </c>
      <c r="AY159" s="13" t="s">
        <v>176</v>
      </c>
      <c r="BE159" s="209">
        <f t="shared" si="14"/>
        <v>0</v>
      </c>
      <c r="BF159" s="209">
        <f t="shared" si="15"/>
        <v>1052.01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3" t="s">
        <v>86</v>
      </c>
      <c r="BK159" s="209">
        <f t="shared" si="19"/>
        <v>1052.01</v>
      </c>
      <c r="BL159" s="13" t="s">
        <v>182</v>
      </c>
      <c r="BM159" s="208" t="s">
        <v>3573</v>
      </c>
    </row>
    <row r="160" spans="1:65" s="1" customFormat="1" ht="21.75" customHeight="1">
      <c r="A160" s="30"/>
      <c r="B160" s="31"/>
      <c r="C160" s="210" t="s">
        <v>318</v>
      </c>
      <c r="D160" s="210" t="s">
        <v>269</v>
      </c>
      <c r="E160" s="211" t="s">
        <v>3574</v>
      </c>
      <c r="F160" s="212" t="s">
        <v>3575</v>
      </c>
      <c r="G160" s="213" t="s">
        <v>1952</v>
      </c>
      <c r="H160" s="214">
        <v>10</v>
      </c>
      <c r="I160" s="215">
        <v>454.64</v>
      </c>
      <c r="J160" s="216">
        <f t="shared" si="10"/>
        <v>4546.3999999999996</v>
      </c>
      <c r="K160" s="217"/>
      <c r="L160" s="218"/>
      <c r="M160" s="219" t="s">
        <v>1</v>
      </c>
      <c r="N160" s="220" t="s">
        <v>39</v>
      </c>
      <c r="O160" s="71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207</v>
      </c>
      <c r="AT160" s="208" t="s">
        <v>269</v>
      </c>
      <c r="AU160" s="208" t="s">
        <v>80</v>
      </c>
      <c r="AY160" s="13" t="s">
        <v>176</v>
      </c>
      <c r="BE160" s="209">
        <f t="shared" si="14"/>
        <v>0</v>
      </c>
      <c r="BF160" s="209">
        <f t="shared" si="15"/>
        <v>4546.3999999999996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86</v>
      </c>
      <c r="BK160" s="209">
        <f t="shared" si="19"/>
        <v>4546.3999999999996</v>
      </c>
      <c r="BL160" s="13" t="s">
        <v>182</v>
      </c>
      <c r="BM160" s="208" t="s">
        <v>3576</v>
      </c>
    </row>
    <row r="161" spans="1:65" s="1" customFormat="1" ht="16.5" customHeight="1">
      <c r="A161" s="30"/>
      <c r="B161" s="31"/>
      <c r="C161" s="210" t="s">
        <v>322</v>
      </c>
      <c r="D161" s="210" t="s">
        <v>269</v>
      </c>
      <c r="E161" s="211" t="s">
        <v>3577</v>
      </c>
      <c r="F161" s="212" t="s">
        <v>3578</v>
      </c>
      <c r="G161" s="213" t="s">
        <v>1952</v>
      </c>
      <c r="H161" s="214">
        <v>10</v>
      </c>
      <c r="I161" s="215">
        <v>31.5</v>
      </c>
      <c r="J161" s="216">
        <f t="shared" si="10"/>
        <v>315</v>
      </c>
      <c r="K161" s="217"/>
      <c r="L161" s="218"/>
      <c r="M161" s="219" t="s">
        <v>1</v>
      </c>
      <c r="N161" s="220" t="s">
        <v>39</v>
      </c>
      <c r="O161" s="71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207</v>
      </c>
      <c r="AT161" s="208" t="s">
        <v>269</v>
      </c>
      <c r="AU161" s="208" t="s">
        <v>80</v>
      </c>
      <c r="AY161" s="13" t="s">
        <v>176</v>
      </c>
      <c r="BE161" s="209">
        <f t="shared" si="14"/>
        <v>0</v>
      </c>
      <c r="BF161" s="209">
        <f t="shared" si="15"/>
        <v>315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86</v>
      </c>
      <c r="BK161" s="209">
        <f t="shared" si="19"/>
        <v>315</v>
      </c>
      <c r="BL161" s="13" t="s">
        <v>182</v>
      </c>
      <c r="BM161" s="208" t="s">
        <v>3579</v>
      </c>
    </row>
    <row r="162" spans="1:65" s="1" customFormat="1" ht="24.2" customHeight="1">
      <c r="A162" s="30"/>
      <c r="B162" s="31"/>
      <c r="C162" s="210" t="s">
        <v>326</v>
      </c>
      <c r="D162" s="210" t="s">
        <v>269</v>
      </c>
      <c r="E162" s="211" t="s">
        <v>3580</v>
      </c>
      <c r="F162" s="212" t="s">
        <v>3581</v>
      </c>
      <c r="G162" s="213" t="s">
        <v>1952</v>
      </c>
      <c r="H162" s="214">
        <v>10</v>
      </c>
      <c r="I162" s="215">
        <v>100.87</v>
      </c>
      <c r="J162" s="216">
        <f t="shared" si="10"/>
        <v>1008.7</v>
      </c>
      <c r="K162" s="217"/>
      <c r="L162" s="218"/>
      <c r="M162" s="219" t="s">
        <v>1</v>
      </c>
      <c r="N162" s="220" t="s">
        <v>39</v>
      </c>
      <c r="O162" s="71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207</v>
      </c>
      <c r="AT162" s="208" t="s">
        <v>269</v>
      </c>
      <c r="AU162" s="208" t="s">
        <v>80</v>
      </c>
      <c r="AY162" s="13" t="s">
        <v>176</v>
      </c>
      <c r="BE162" s="209">
        <f t="shared" si="14"/>
        <v>0</v>
      </c>
      <c r="BF162" s="209">
        <f t="shared" si="15"/>
        <v>1008.7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86</v>
      </c>
      <c r="BK162" s="209">
        <f t="shared" si="19"/>
        <v>1008.7</v>
      </c>
      <c r="BL162" s="13" t="s">
        <v>182</v>
      </c>
      <c r="BM162" s="208" t="s">
        <v>3582</v>
      </c>
    </row>
    <row r="163" spans="1:65" s="1" customFormat="1" ht="21.75" customHeight="1">
      <c r="A163" s="30"/>
      <c r="B163" s="31"/>
      <c r="C163" s="210" t="s">
        <v>330</v>
      </c>
      <c r="D163" s="210" t="s">
        <v>269</v>
      </c>
      <c r="E163" s="211" t="s">
        <v>3583</v>
      </c>
      <c r="F163" s="212" t="s">
        <v>3584</v>
      </c>
      <c r="G163" s="213" t="s">
        <v>1952</v>
      </c>
      <c r="H163" s="214">
        <v>10</v>
      </c>
      <c r="I163" s="215">
        <v>265.58999999999997</v>
      </c>
      <c r="J163" s="216">
        <f t="shared" si="10"/>
        <v>2655.9</v>
      </c>
      <c r="K163" s="217"/>
      <c r="L163" s="218"/>
      <c r="M163" s="219" t="s">
        <v>1</v>
      </c>
      <c r="N163" s="220" t="s">
        <v>39</v>
      </c>
      <c r="O163" s="71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207</v>
      </c>
      <c r="AT163" s="208" t="s">
        <v>269</v>
      </c>
      <c r="AU163" s="208" t="s">
        <v>80</v>
      </c>
      <c r="AY163" s="13" t="s">
        <v>176</v>
      </c>
      <c r="BE163" s="209">
        <f t="shared" si="14"/>
        <v>0</v>
      </c>
      <c r="BF163" s="209">
        <f t="shared" si="15"/>
        <v>2655.9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86</v>
      </c>
      <c r="BK163" s="209">
        <f t="shared" si="19"/>
        <v>2655.9</v>
      </c>
      <c r="BL163" s="13" t="s">
        <v>182</v>
      </c>
      <c r="BM163" s="208" t="s">
        <v>3585</v>
      </c>
    </row>
    <row r="164" spans="1:65" s="1" customFormat="1" ht="24.2" customHeight="1">
      <c r="A164" s="30"/>
      <c r="B164" s="31"/>
      <c r="C164" s="196" t="s">
        <v>334</v>
      </c>
      <c r="D164" s="196" t="s">
        <v>178</v>
      </c>
      <c r="E164" s="197" t="s">
        <v>3586</v>
      </c>
      <c r="F164" s="198" t="s">
        <v>3587</v>
      </c>
      <c r="G164" s="199" t="s">
        <v>1952</v>
      </c>
      <c r="H164" s="200">
        <v>12</v>
      </c>
      <c r="I164" s="201">
        <v>24.08</v>
      </c>
      <c r="J164" s="202">
        <f t="shared" si="10"/>
        <v>288.95999999999998</v>
      </c>
      <c r="K164" s="203"/>
      <c r="L164" s="35"/>
      <c r="M164" s="204" t="s">
        <v>1</v>
      </c>
      <c r="N164" s="205" t="s">
        <v>39</v>
      </c>
      <c r="O164" s="71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182</v>
      </c>
      <c r="AT164" s="208" t="s">
        <v>178</v>
      </c>
      <c r="AU164" s="208" t="s">
        <v>80</v>
      </c>
      <c r="AY164" s="13" t="s">
        <v>176</v>
      </c>
      <c r="BE164" s="209">
        <f t="shared" si="14"/>
        <v>0</v>
      </c>
      <c r="BF164" s="209">
        <f t="shared" si="15"/>
        <v>288.95999999999998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86</v>
      </c>
      <c r="BK164" s="209">
        <f t="shared" si="19"/>
        <v>288.95999999999998</v>
      </c>
      <c r="BL164" s="13" t="s">
        <v>182</v>
      </c>
      <c r="BM164" s="208" t="s">
        <v>3588</v>
      </c>
    </row>
    <row r="165" spans="1:65" s="1" customFormat="1" ht="16.5" customHeight="1">
      <c r="A165" s="30"/>
      <c r="B165" s="31"/>
      <c r="C165" s="196" t="s">
        <v>338</v>
      </c>
      <c r="D165" s="196" t="s">
        <v>178</v>
      </c>
      <c r="E165" s="197" t="s">
        <v>3589</v>
      </c>
      <c r="F165" s="198" t="s">
        <v>3590</v>
      </c>
      <c r="G165" s="199" t="s">
        <v>1952</v>
      </c>
      <c r="H165" s="200">
        <v>3</v>
      </c>
      <c r="I165" s="201">
        <v>76.7</v>
      </c>
      <c r="J165" s="202">
        <f t="shared" si="10"/>
        <v>230.1</v>
      </c>
      <c r="K165" s="203"/>
      <c r="L165" s="35"/>
      <c r="M165" s="204" t="s">
        <v>1</v>
      </c>
      <c r="N165" s="205" t="s">
        <v>39</v>
      </c>
      <c r="O165" s="71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182</v>
      </c>
      <c r="AT165" s="208" t="s">
        <v>178</v>
      </c>
      <c r="AU165" s="208" t="s">
        <v>80</v>
      </c>
      <c r="AY165" s="13" t="s">
        <v>176</v>
      </c>
      <c r="BE165" s="209">
        <f t="shared" si="14"/>
        <v>0</v>
      </c>
      <c r="BF165" s="209">
        <f t="shared" si="15"/>
        <v>230.1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86</v>
      </c>
      <c r="BK165" s="209">
        <f t="shared" si="19"/>
        <v>230.1</v>
      </c>
      <c r="BL165" s="13" t="s">
        <v>182</v>
      </c>
      <c r="BM165" s="208" t="s">
        <v>3591</v>
      </c>
    </row>
    <row r="166" spans="1:65" s="1" customFormat="1" ht="21.75" customHeight="1">
      <c r="A166" s="30"/>
      <c r="B166" s="31"/>
      <c r="C166" s="210" t="s">
        <v>342</v>
      </c>
      <c r="D166" s="210" t="s">
        <v>269</v>
      </c>
      <c r="E166" s="211" t="s">
        <v>3592</v>
      </c>
      <c r="F166" s="212" t="s">
        <v>3593</v>
      </c>
      <c r="G166" s="213" t="s">
        <v>1952</v>
      </c>
      <c r="H166" s="214">
        <v>3</v>
      </c>
      <c r="I166" s="215">
        <v>5842.1</v>
      </c>
      <c r="J166" s="216">
        <f t="shared" si="10"/>
        <v>17526.3</v>
      </c>
      <c r="K166" s="217"/>
      <c r="L166" s="218"/>
      <c r="M166" s="219" t="s">
        <v>1</v>
      </c>
      <c r="N166" s="220" t="s">
        <v>39</v>
      </c>
      <c r="O166" s="71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207</v>
      </c>
      <c r="AT166" s="208" t="s">
        <v>269</v>
      </c>
      <c r="AU166" s="208" t="s">
        <v>80</v>
      </c>
      <c r="AY166" s="13" t="s">
        <v>176</v>
      </c>
      <c r="BE166" s="209">
        <f t="shared" si="14"/>
        <v>0</v>
      </c>
      <c r="BF166" s="209">
        <f t="shared" si="15"/>
        <v>17526.3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86</v>
      </c>
      <c r="BK166" s="209">
        <f t="shared" si="19"/>
        <v>17526.3</v>
      </c>
      <c r="BL166" s="13" t="s">
        <v>182</v>
      </c>
      <c r="BM166" s="208" t="s">
        <v>3594</v>
      </c>
    </row>
    <row r="167" spans="1:65" s="1" customFormat="1" ht="21.75" customHeight="1">
      <c r="A167" s="30"/>
      <c r="B167" s="31"/>
      <c r="C167" s="210" t="s">
        <v>346</v>
      </c>
      <c r="D167" s="210" t="s">
        <v>269</v>
      </c>
      <c r="E167" s="211" t="s">
        <v>3595</v>
      </c>
      <c r="F167" s="212" t="s">
        <v>3596</v>
      </c>
      <c r="G167" s="213" t="s">
        <v>1952</v>
      </c>
      <c r="H167" s="214">
        <v>3</v>
      </c>
      <c r="I167" s="215">
        <v>2487.1</v>
      </c>
      <c r="J167" s="216">
        <f t="shared" si="10"/>
        <v>7461.3</v>
      </c>
      <c r="K167" s="217"/>
      <c r="L167" s="218"/>
      <c r="M167" s="219" t="s">
        <v>1</v>
      </c>
      <c r="N167" s="220" t="s">
        <v>39</v>
      </c>
      <c r="O167" s="71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207</v>
      </c>
      <c r="AT167" s="208" t="s">
        <v>269</v>
      </c>
      <c r="AU167" s="208" t="s">
        <v>80</v>
      </c>
      <c r="AY167" s="13" t="s">
        <v>176</v>
      </c>
      <c r="BE167" s="209">
        <f t="shared" si="14"/>
        <v>0</v>
      </c>
      <c r="BF167" s="209">
        <f t="shared" si="15"/>
        <v>7461.3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86</v>
      </c>
      <c r="BK167" s="209">
        <f t="shared" si="19"/>
        <v>7461.3</v>
      </c>
      <c r="BL167" s="13" t="s">
        <v>182</v>
      </c>
      <c r="BM167" s="208" t="s">
        <v>3597</v>
      </c>
    </row>
    <row r="168" spans="1:65" s="1" customFormat="1" ht="24.2" customHeight="1">
      <c r="A168" s="30"/>
      <c r="B168" s="31"/>
      <c r="C168" s="196" t="s">
        <v>351</v>
      </c>
      <c r="D168" s="196" t="s">
        <v>178</v>
      </c>
      <c r="E168" s="197" t="s">
        <v>3598</v>
      </c>
      <c r="F168" s="198" t="s">
        <v>3599</v>
      </c>
      <c r="G168" s="199" t="s">
        <v>181</v>
      </c>
      <c r="H168" s="200">
        <v>185</v>
      </c>
      <c r="I168" s="201">
        <v>0.69</v>
      </c>
      <c r="J168" s="202">
        <f t="shared" si="10"/>
        <v>127.65</v>
      </c>
      <c r="K168" s="203"/>
      <c r="L168" s="35"/>
      <c r="M168" s="204" t="s">
        <v>1</v>
      </c>
      <c r="N168" s="205" t="s">
        <v>39</v>
      </c>
      <c r="O168" s="71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80</v>
      </c>
      <c r="AY168" s="13" t="s">
        <v>176</v>
      </c>
      <c r="BE168" s="209">
        <f t="shared" si="14"/>
        <v>0</v>
      </c>
      <c r="BF168" s="209">
        <f t="shared" si="15"/>
        <v>127.65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86</v>
      </c>
      <c r="BK168" s="209">
        <f t="shared" si="19"/>
        <v>127.65</v>
      </c>
      <c r="BL168" s="13" t="s">
        <v>182</v>
      </c>
      <c r="BM168" s="208" t="s">
        <v>3600</v>
      </c>
    </row>
    <row r="169" spans="1:65" s="1" customFormat="1" ht="24.2" customHeight="1">
      <c r="A169" s="30"/>
      <c r="B169" s="31"/>
      <c r="C169" s="196" t="s">
        <v>355</v>
      </c>
      <c r="D169" s="196" t="s">
        <v>178</v>
      </c>
      <c r="E169" s="197" t="s">
        <v>3601</v>
      </c>
      <c r="F169" s="198" t="s">
        <v>3602</v>
      </c>
      <c r="G169" s="199" t="s">
        <v>181</v>
      </c>
      <c r="H169" s="200">
        <v>185</v>
      </c>
      <c r="I169" s="201">
        <v>0.76</v>
      </c>
      <c r="J169" s="202">
        <f t="shared" si="10"/>
        <v>140.6</v>
      </c>
      <c r="K169" s="203"/>
      <c r="L169" s="35"/>
      <c r="M169" s="204" t="s">
        <v>1</v>
      </c>
      <c r="N169" s="205" t="s">
        <v>39</v>
      </c>
      <c r="O169" s="71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182</v>
      </c>
      <c r="AT169" s="208" t="s">
        <v>178</v>
      </c>
      <c r="AU169" s="208" t="s">
        <v>80</v>
      </c>
      <c r="AY169" s="13" t="s">
        <v>176</v>
      </c>
      <c r="BE169" s="209">
        <f t="shared" si="14"/>
        <v>0</v>
      </c>
      <c r="BF169" s="209">
        <f t="shared" si="15"/>
        <v>140.6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86</v>
      </c>
      <c r="BK169" s="209">
        <f t="shared" si="19"/>
        <v>140.6</v>
      </c>
      <c r="BL169" s="13" t="s">
        <v>182</v>
      </c>
      <c r="BM169" s="208" t="s">
        <v>3603</v>
      </c>
    </row>
    <row r="170" spans="1:65" s="1" customFormat="1" ht="24.2" customHeight="1">
      <c r="A170" s="30"/>
      <c r="B170" s="31"/>
      <c r="C170" s="210" t="s">
        <v>359</v>
      </c>
      <c r="D170" s="210" t="s">
        <v>269</v>
      </c>
      <c r="E170" s="211" t="s">
        <v>3604</v>
      </c>
      <c r="F170" s="212" t="s">
        <v>3605</v>
      </c>
      <c r="G170" s="213" t="s">
        <v>1952</v>
      </c>
      <c r="H170" s="214">
        <v>185</v>
      </c>
      <c r="I170" s="215">
        <v>50.03</v>
      </c>
      <c r="J170" s="216">
        <f t="shared" si="10"/>
        <v>9255.5499999999993</v>
      </c>
      <c r="K170" s="217"/>
      <c r="L170" s="218"/>
      <c r="M170" s="219" t="s">
        <v>1</v>
      </c>
      <c r="N170" s="220" t="s">
        <v>39</v>
      </c>
      <c r="O170" s="71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207</v>
      </c>
      <c r="AT170" s="208" t="s">
        <v>269</v>
      </c>
      <c r="AU170" s="208" t="s">
        <v>80</v>
      </c>
      <c r="AY170" s="13" t="s">
        <v>176</v>
      </c>
      <c r="BE170" s="209">
        <f t="shared" si="14"/>
        <v>0</v>
      </c>
      <c r="BF170" s="209">
        <f t="shared" si="15"/>
        <v>9255.5499999999993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86</v>
      </c>
      <c r="BK170" s="209">
        <f t="shared" si="19"/>
        <v>9255.5499999999993</v>
      </c>
      <c r="BL170" s="13" t="s">
        <v>182</v>
      </c>
      <c r="BM170" s="208" t="s">
        <v>3606</v>
      </c>
    </row>
    <row r="171" spans="1:65" s="11" customFormat="1" ht="25.9" customHeight="1">
      <c r="B171" s="180"/>
      <c r="C171" s="181"/>
      <c r="D171" s="182" t="s">
        <v>72</v>
      </c>
      <c r="E171" s="183" t="s">
        <v>211</v>
      </c>
      <c r="F171" s="183" t="s">
        <v>1975</v>
      </c>
      <c r="G171" s="181"/>
      <c r="H171" s="181"/>
      <c r="I171" s="184"/>
      <c r="J171" s="185">
        <f>BK171</f>
        <v>4074.85</v>
      </c>
      <c r="K171" s="181"/>
      <c r="L171" s="186"/>
      <c r="M171" s="187"/>
      <c r="N171" s="188"/>
      <c r="O171" s="188"/>
      <c r="P171" s="189">
        <f>SUM(P172:P173)</f>
        <v>0</v>
      </c>
      <c r="Q171" s="188"/>
      <c r="R171" s="189">
        <f>SUM(R172:R173)</f>
        <v>0</v>
      </c>
      <c r="S171" s="188"/>
      <c r="T171" s="190">
        <f>SUM(T172:T173)</f>
        <v>0</v>
      </c>
      <c r="AR171" s="191" t="s">
        <v>80</v>
      </c>
      <c r="AT171" s="192" t="s">
        <v>72</v>
      </c>
      <c r="AU171" s="192" t="s">
        <v>73</v>
      </c>
      <c r="AY171" s="191" t="s">
        <v>176</v>
      </c>
      <c r="BK171" s="193">
        <f>SUM(BK172:BK173)</f>
        <v>4074.85</v>
      </c>
    </row>
    <row r="172" spans="1:65" s="1" customFormat="1" ht="24.2" customHeight="1">
      <c r="A172" s="30"/>
      <c r="B172" s="31"/>
      <c r="C172" s="196" t="s">
        <v>363</v>
      </c>
      <c r="D172" s="196" t="s">
        <v>178</v>
      </c>
      <c r="E172" s="197" t="s">
        <v>3438</v>
      </c>
      <c r="F172" s="198" t="s">
        <v>3439</v>
      </c>
      <c r="G172" s="199" t="s">
        <v>262</v>
      </c>
      <c r="H172" s="200">
        <v>228.9</v>
      </c>
      <c r="I172" s="201">
        <v>16</v>
      </c>
      <c r="J172" s="202">
        <f>ROUND(I172*H172,2)</f>
        <v>3662.4</v>
      </c>
      <c r="K172" s="203"/>
      <c r="L172" s="35"/>
      <c r="M172" s="204" t="s">
        <v>1</v>
      </c>
      <c r="N172" s="205" t="s">
        <v>39</v>
      </c>
      <c r="O172" s="71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80</v>
      </c>
      <c r="AY172" s="13" t="s">
        <v>176</v>
      </c>
      <c r="BE172" s="209">
        <f>IF(N172="základná",J172,0)</f>
        <v>0</v>
      </c>
      <c r="BF172" s="209">
        <f>IF(N172="znížená",J172,0)</f>
        <v>3662.4</v>
      </c>
      <c r="BG172" s="209">
        <f>IF(N172="zákl. prenesená",J172,0)</f>
        <v>0</v>
      </c>
      <c r="BH172" s="209">
        <f>IF(N172="zníž. prenesená",J172,0)</f>
        <v>0</v>
      </c>
      <c r="BI172" s="209">
        <f>IF(N172="nulová",J172,0)</f>
        <v>0</v>
      </c>
      <c r="BJ172" s="13" t="s">
        <v>86</v>
      </c>
      <c r="BK172" s="209">
        <f>ROUND(I172*H172,2)</f>
        <v>3662.4</v>
      </c>
      <c r="BL172" s="13" t="s">
        <v>182</v>
      </c>
      <c r="BM172" s="208" t="s">
        <v>3607</v>
      </c>
    </row>
    <row r="173" spans="1:65" s="1" customFormat="1" ht="24.2" customHeight="1">
      <c r="A173" s="30"/>
      <c r="B173" s="31"/>
      <c r="C173" s="196" t="s">
        <v>367</v>
      </c>
      <c r="D173" s="196" t="s">
        <v>178</v>
      </c>
      <c r="E173" s="197" t="s">
        <v>1976</v>
      </c>
      <c r="F173" s="198" t="s">
        <v>1977</v>
      </c>
      <c r="G173" s="199" t="s">
        <v>262</v>
      </c>
      <c r="H173" s="200">
        <v>142.22300000000001</v>
      </c>
      <c r="I173" s="201">
        <v>2.9</v>
      </c>
      <c r="J173" s="202">
        <f>ROUND(I173*H173,2)</f>
        <v>412.45</v>
      </c>
      <c r="K173" s="203"/>
      <c r="L173" s="35"/>
      <c r="M173" s="222" t="s">
        <v>1</v>
      </c>
      <c r="N173" s="223" t="s">
        <v>39</v>
      </c>
      <c r="O173" s="224"/>
      <c r="P173" s="225">
        <f>O173*H173</f>
        <v>0</v>
      </c>
      <c r="Q173" s="225">
        <v>0</v>
      </c>
      <c r="R173" s="225">
        <f>Q173*H173</f>
        <v>0</v>
      </c>
      <c r="S173" s="225">
        <v>0</v>
      </c>
      <c r="T173" s="22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182</v>
      </c>
      <c r="AT173" s="208" t="s">
        <v>178</v>
      </c>
      <c r="AU173" s="208" t="s">
        <v>80</v>
      </c>
      <c r="AY173" s="13" t="s">
        <v>176</v>
      </c>
      <c r="BE173" s="209">
        <f>IF(N173="základná",J173,0)</f>
        <v>0</v>
      </c>
      <c r="BF173" s="209">
        <f>IF(N173="znížená",J173,0)</f>
        <v>412.45</v>
      </c>
      <c r="BG173" s="209">
        <f>IF(N173="zákl. prenesená",J173,0)</f>
        <v>0</v>
      </c>
      <c r="BH173" s="209">
        <f>IF(N173="zníž. prenesená",J173,0)</f>
        <v>0</v>
      </c>
      <c r="BI173" s="209">
        <f>IF(N173="nulová",J173,0)</f>
        <v>0</v>
      </c>
      <c r="BJ173" s="13" t="s">
        <v>86</v>
      </c>
      <c r="BK173" s="209">
        <f>ROUND(I173*H173,2)</f>
        <v>412.45</v>
      </c>
      <c r="BL173" s="13" t="s">
        <v>182</v>
      </c>
      <c r="BM173" s="208" t="s">
        <v>3608</v>
      </c>
    </row>
    <row r="174" spans="1:65" s="1" customFormat="1" ht="6.95" customHeight="1">
      <c r="A174" s="30"/>
      <c r="B174" s="54"/>
      <c r="C174" s="55"/>
      <c r="D174" s="55"/>
      <c r="E174" s="55"/>
      <c r="F174" s="55"/>
      <c r="G174" s="55"/>
      <c r="H174" s="55"/>
      <c r="I174" s="55"/>
      <c r="J174" s="55"/>
      <c r="K174" s="55"/>
      <c r="L174" s="35"/>
      <c r="M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</row>
  </sheetData>
  <sheetProtection password="CC35" sheet="1" objects="1" scenarios="1" formatColumns="0" formatRows="0" autoFilter="0"/>
  <autoFilter ref="C120:K173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117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s="1" customFormat="1" ht="12" customHeight="1">
      <c r="A8" s="30"/>
      <c r="B8" s="35"/>
      <c r="C8" s="30"/>
      <c r="D8" s="119" t="s">
        <v>122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6.5" customHeight="1">
      <c r="A9" s="30"/>
      <c r="B9" s="35"/>
      <c r="C9" s="30"/>
      <c r="D9" s="30"/>
      <c r="E9" s="280" t="s">
        <v>3609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2" customHeight="1">
      <c r="A11" s="30"/>
      <c r="B11" s="35"/>
      <c r="C11" s="30"/>
      <c r="D11" s="119" t="s">
        <v>17</v>
      </c>
      <c r="E11" s="30"/>
      <c r="F11" s="110" t="s">
        <v>1</v>
      </c>
      <c r="G11" s="30"/>
      <c r="H11" s="30"/>
      <c r="I11" s="119" t="s">
        <v>18</v>
      </c>
      <c r="J11" s="110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19" t="s">
        <v>19</v>
      </c>
      <c r="E12" s="30"/>
      <c r="F12" s="110" t="s">
        <v>20</v>
      </c>
      <c r="G12" s="30"/>
      <c r="H12" s="30"/>
      <c r="I12" s="119" t="s">
        <v>21</v>
      </c>
      <c r="J12" s="120" t="str">
        <f>'Rekapitulácia stavby'!AN8</f>
        <v>9. 2. 2022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23</v>
      </c>
      <c r="E14" s="30"/>
      <c r="F14" s="30"/>
      <c r="G14" s="30"/>
      <c r="H14" s="30"/>
      <c r="I14" s="119" t="s">
        <v>24</v>
      </c>
      <c r="J14" s="110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8" customHeight="1">
      <c r="A15" s="30"/>
      <c r="B15" s="35"/>
      <c r="C15" s="30"/>
      <c r="D15" s="30"/>
      <c r="E15" s="110" t="s">
        <v>25</v>
      </c>
      <c r="F15" s="30"/>
      <c r="G15" s="30"/>
      <c r="H15" s="30"/>
      <c r="I15" s="119" t="s">
        <v>26</v>
      </c>
      <c r="J15" s="110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2" customHeight="1">
      <c r="A17" s="30"/>
      <c r="B17" s="35"/>
      <c r="C17" s="30"/>
      <c r="D17" s="119" t="s">
        <v>27</v>
      </c>
      <c r="E17" s="30"/>
      <c r="F17" s="30"/>
      <c r="G17" s="30"/>
      <c r="H17" s="30"/>
      <c r="I17" s="119" t="s">
        <v>24</v>
      </c>
      <c r="J17" s="26" t="str">
        <f>'Rekapitulácia stavby'!AN13</f>
        <v>35972297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8" customHeight="1">
      <c r="A18" s="30"/>
      <c r="B18" s="35"/>
      <c r="C18" s="30"/>
      <c r="D18" s="30"/>
      <c r="E18" s="281" t="str">
        <f>'Rekapitulácia stavby'!E14</f>
        <v>EURO-ŠTUKONZ a.s.</v>
      </c>
      <c r="F18" s="282"/>
      <c r="G18" s="282"/>
      <c r="H18" s="282"/>
      <c r="I18" s="119" t="s">
        <v>26</v>
      </c>
      <c r="J18" s="26" t="str">
        <f>'Rekapitulácia stavby'!AN14</f>
        <v>SK2022116206</v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2" customHeight="1">
      <c r="A20" s="30"/>
      <c r="B20" s="35"/>
      <c r="C20" s="30"/>
      <c r="D20" s="119" t="s">
        <v>28</v>
      </c>
      <c r="E20" s="30"/>
      <c r="F20" s="30"/>
      <c r="G20" s="30"/>
      <c r="H20" s="30"/>
      <c r="I20" s="119" t="s">
        <v>24</v>
      </c>
      <c r="J20" s="110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8" customHeight="1">
      <c r="A21" s="30"/>
      <c r="B21" s="35"/>
      <c r="C21" s="30"/>
      <c r="D21" s="30"/>
      <c r="E21" s="110" t="s">
        <v>29</v>
      </c>
      <c r="F21" s="30"/>
      <c r="G21" s="30"/>
      <c r="H21" s="30"/>
      <c r="I21" s="119" t="s">
        <v>26</v>
      </c>
      <c r="J21" s="110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2" customHeight="1">
      <c r="A23" s="30"/>
      <c r="B23" s="35"/>
      <c r="C23" s="30"/>
      <c r="D23" s="119" t="s">
        <v>31</v>
      </c>
      <c r="E23" s="30"/>
      <c r="F23" s="30"/>
      <c r="G23" s="30"/>
      <c r="H23" s="30"/>
      <c r="I23" s="119" t="s">
        <v>24</v>
      </c>
      <c r="J23" s="110" t="str">
        <f>IF('Rekapitulácia stavby'!AN19="","",'Rekapitulácia stavby'!AN19)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8" customHeight="1">
      <c r="A24" s="30"/>
      <c r="B24" s="35"/>
      <c r="C24" s="30"/>
      <c r="D24" s="30"/>
      <c r="E24" s="110" t="str">
        <f>IF('Rekapitulácia stavby'!E20="","",'Rekapitulácia stavby'!E20)</f>
        <v xml:space="preserve"> </v>
      </c>
      <c r="F24" s="30"/>
      <c r="G24" s="30"/>
      <c r="H24" s="30"/>
      <c r="I24" s="119" t="s">
        <v>26</v>
      </c>
      <c r="J24" s="110" t="str">
        <f>IF('Rekapitulácia stavby'!AN20="","",'Rekapitulácia stavby'!AN20)</f>
        <v/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2" customHeight="1">
      <c r="A26" s="30"/>
      <c r="B26" s="35"/>
      <c r="C26" s="30"/>
      <c r="D26" s="119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7" customFormat="1" ht="16.5" customHeight="1">
      <c r="A27" s="121"/>
      <c r="B27" s="122"/>
      <c r="C27" s="121"/>
      <c r="D27" s="121"/>
      <c r="E27" s="283" t="s">
        <v>1</v>
      </c>
      <c r="F27" s="283"/>
      <c r="G27" s="283"/>
      <c r="H27" s="28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24"/>
      <c r="E29" s="124"/>
      <c r="F29" s="124"/>
      <c r="G29" s="124"/>
      <c r="H29" s="124"/>
      <c r="I29" s="124"/>
      <c r="J29" s="124"/>
      <c r="K29" s="124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25.35" customHeight="1">
      <c r="A30" s="30"/>
      <c r="B30" s="35"/>
      <c r="C30" s="30"/>
      <c r="D30" s="125" t="s">
        <v>33</v>
      </c>
      <c r="E30" s="30"/>
      <c r="F30" s="30"/>
      <c r="G30" s="30"/>
      <c r="H30" s="30"/>
      <c r="I30" s="30"/>
      <c r="J30" s="126">
        <f>ROUND(J122, 2)</f>
        <v>21472.26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30"/>
      <c r="F32" s="127" t="s">
        <v>35</v>
      </c>
      <c r="G32" s="30"/>
      <c r="H32" s="30"/>
      <c r="I32" s="127" t="s">
        <v>34</v>
      </c>
      <c r="J32" s="127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customHeight="1">
      <c r="A33" s="30"/>
      <c r="B33" s="35"/>
      <c r="C33" s="30"/>
      <c r="D33" s="128" t="s">
        <v>37</v>
      </c>
      <c r="E33" s="129" t="s">
        <v>38</v>
      </c>
      <c r="F33" s="130">
        <f>ROUND((SUM(BE122:BE175)),  2)</f>
        <v>0</v>
      </c>
      <c r="G33" s="131"/>
      <c r="H33" s="131"/>
      <c r="I33" s="132">
        <v>0.2</v>
      </c>
      <c r="J33" s="130">
        <f>ROUND(((SUM(BE122:BE175))*I33),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129" t="s">
        <v>39</v>
      </c>
      <c r="F34" s="130">
        <f>ROUND((SUM(BF122:BF175)),  2)</f>
        <v>21472.26</v>
      </c>
      <c r="G34" s="131"/>
      <c r="H34" s="131"/>
      <c r="I34" s="132">
        <v>0.2</v>
      </c>
      <c r="J34" s="130">
        <f>ROUND(((SUM(BF122:BF175))*I34),  2)</f>
        <v>4294.45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19" t="s">
        <v>40</v>
      </c>
      <c r="F35" s="133">
        <f>ROUND((SUM(BG122:BG175)),  2)</f>
        <v>0</v>
      </c>
      <c r="G35" s="30"/>
      <c r="H35" s="30"/>
      <c r="I35" s="134">
        <v>0.2</v>
      </c>
      <c r="J35" s="13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hidden="1" customHeight="1">
      <c r="A36" s="30"/>
      <c r="B36" s="35"/>
      <c r="C36" s="30"/>
      <c r="D36" s="30"/>
      <c r="E36" s="119" t="s">
        <v>41</v>
      </c>
      <c r="F36" s="133">
        <f>ROUND((SUM(BH122:BH175)),  2)</f>
        <v>0</v>
      </c>
      <c r="G36" s="30"/>
      <c r="H36" s="30"/>
      <c r="I36" s="134">
        <v>0.2</v>
      </c>
      <c r="J36" s="13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29" t="s">
        <v>42</v>
      </c>
      <c r="F37" s="130">
        <f>ROUND((SUM(BI122:BI175)),  2)</f>
        <v>0</v>
      </c>
      <c r="G37" s="131"/>
      <c r="H37" s="131"/>
      <c r="I37" s="132">
        <v>0</v>
      </c>
      <c r="J37" s="13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25.35" customHeight="1">
      <c r="A39" s="30"/>
      <c r="B39" s="35"/>
      <c r="C39" s="135"/>
      <c r="D39" s="136" t="s">
        <v>43</v>
      </c>
      <c r="E39" s="137"/>
      <c r="F39" s="137"/>
      <c r="G39" s="138" t="s">
        <v>44</v>
      </c>
      <c r="H39" s="139" t="s">
        <v>45</v>
      </c>
      <c r="I39" s="137"/>
      <c r="J39" s="140">
        <f>SUM(J30:J37)</f>
        <v>25766.71</v>
      </c>
      <c r="K39" s="141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12" hidden="1" customHeight="1">
      <c r="A86" s="30"/>
      <c r="B86" s="31"/>
      <c r="C86" s="25" t="s">
        <v>122</v>
      </c>
      <c r="D86" s="32"/>
      <c r="E86" s="32"/>
      <c r="F86" s="32"/>
      <c r="G86" s="32"/>
      <c r="H86" s="32"/>
      <c r="I86" s="32"/>
      <c r="J86" s="32"/>
      <c r="K86" s="32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6.5" hidden="1" customHeight="1">
      <c r="A87" s="30"/>
      <c r="B87" s="31"/>
      <c r="C87" s="32"/>
      <c r="D87" s="32"/>
      <c r="E87" s="234" t="str">
        <f>E9</f>
        <v>SO 05 - Splašková kanalizácia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2" hidden="1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6" t="str">
        <f>IF(J12="","",J12)</f>
        <v>9. 2. 2022</v>
      </c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25.7" hidden="1" customHeight="1">
      <c r="A91" s="30"/>
      <c r="B91" s="31"/>
      <c r="C91" s="25" t="s">
        <v>23</v>
      </c>
      <c r="D91" s="32"/>
      <c r="E91" s="32"/>
      <c r="F91" s="23" t="str">
        <f>E15</f>
        <v>Obec Suchá nad Parnou</v>
      </c>
      <c r="G91" s="32"/>
      <c r="H91" s="32"/>
      <c r="I91" s="25" t="s">
        <v>28</v>
      </c>
      <c r="J91" s="28" t="str">
        <f>E21</f>
        <v>Ing.arch.  Martin Holeš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EURO-ŠTUKONZ a.s.</v>
      </c>
      <c r="G92" s="32"/>
      <c r="H92" s="32"/>
      <c r="I92" s="25" t="s">
        <v>31</v>
      </c>
      <c r="J92" s="28" t="str">
        <f>E24</f>
        <v xml:space="preserve"> </v>
      </c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9.25" hidden="1" customHeight="1">
      <c r="A94" s="30"/>
      <c r="B94" s="31"/>
      <c r="C94" s="153" t="s">
        <v>127</v>
      </c>
      <c r="D94" s="154"/>
      <c r="E94" s="154"/>
      <c r="F94" s="154"/>
      <c r="G94" s="154"/>
      <c r="H94" s="154"/>
      <c r="I94" s="154"/>
      <c r="J94" s="155" t="s">
        <v>128</v>
      </c>
      <c r="K94" s="154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1" customFormat="1" ht="22.9" hidden="1" customHeight="1">
      <c r="A96" s="30"/>
      <c r="B96" s="31"/>
      <c r="C96" s="156" t="s">
        <v>129</v>
      </c>
      <c r="D96" s="32"/>
      <c r="E96" s="32"/>
      <c r="F96" s="32"/>
      <c r="G96" s="32"/>
      <c r="H96" s="32"/>
      <c r="I96" s="32"/>
      <c r="J96" s="84">
        <f>J122</f>
        <v>21472.260000000002</v>
      </c>
      <c r="K96" s="32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130</v>
      </c>
    </row>
    <row r="97" spans="1:31" s="8" customFormat="1" ht="24.95" hidden="1" customHeight="1">
      <c r="B97" s="157"/>
      <c r="C97" s="158"/>
      <c r="D97" s="159" t="s">
        <v>1909</v>
      </c>
      <c r="E97" s="160"/>
      <c r="F97" s="160"/>
      <c r="G97" s="160"/>
      <c r="H97" s="160"/>
      <c r="I97" s="160"/>
      <c r="J97" s="161">
        <f>J123</f>
        <v>6441.14</v>
      </c>
      <c r="K97" s="158"/>
      <c r="L97" s="162"/>
    </row>
    <row r="98" spans="1:31" s="8" customFormat="1" ht="24.95" hidden="1" customHeight="1">
      <c r="B98" s="157"/>
      <c r="C98" s="158"/>
      <c r="D98" s="159" t="s">
        <v>3610</v>
      </c>
      <c r="E98" s="160"/>
      <c r="F98" s="160"/>
      <c r="G98" s="160"/>
      <c r="H98" s="160"/>
      <c r="I98" s="160"/>
      <c r="J98" s="161">
        <f>J135</f>
        <v>52.73</v>
      </c>
      <c r="K98" s="158"/>
      <c r="L98" s="162"/>
    </row>
    <row r="99" spans="1:31" s="8" customFormat="1" ht="24.95" hidden="1" customHeight="1">
      <c r="B99" s="157"/>
      <c r="C99" s="158"/>
      <c r="D99" s="159" t="s">
        <v>1910</v>
      </c>
      <c r="E99" s="160"/>
      <c r="F99" s="160"/>
      <c r="G99" s="160"/>
      <c r="H99" s="160"/>
      <c r="I99" s="160"/>
      <c r="J99" s="161">
        <f>J137</f>
        <v>468.72</v>
      </c>
      <c r="K99" s="158"/>
      <c r="L99" s="162"/>
    </row>
    <row r="100" spans="1:31" s="8" customFormat="1" ht="24.95" hidden="1" customHeight="1">
      <c r="B100" s="157"/>
      <c r="C100" s="158"/>
      <c r="D100" s="159" t="s">
        <v>3611</v>
      </c>
      <c r="E100" s="160"/>
      <c r="F100" s="160"/>
      <c r="G100" s="160"/>
      <c r="H100" s="160"/>
      <c r="I100" s="160"/>
      <c r="J100" s="161">
        <f>J139</f>
        <v>311.64999999999998</v>
      </c>
      <c r="K100" s="158"/>
      <c r="L100" s="162"/>
    </row>
    <row r="101" spans="1:31" s="8" customFormat="1" ht="24.95" hidden="1" customHeight="1">
      <c r="B101" s="157"/>
      <c r="C101" s="158"/>
      <c r="D101" s="159" t="s">
        <v>1911</v>
      </c>
      <c r="E101" s="160"/>
      <c r="F101" s="160"/>
      <c r="G101" s="160"/>
      <c r="H101" s="160"/>
      <c r="I101" s="160"/>
      <c r="J101" s="161">
        <f>J142</f>
        <v>11864.28</v>
      </c>
      <c r="K101" s="158"/>
      <c r="L101" s="162"/>
    </row>
    <row r="102" spans="1:31" s="8" customFormat="1" ht="24.95" hidden="1" customHeight="1">
      <c r="B102" s="157"/>
      <c r="C102" s="158"/>
      <c r="D102" s="159" t="s">
        <v>1912</v>
      </c>
      <c r="E102" s="160"/>
      <c r="F102" s="160"/>
      <c r="G102" s="160"/>
      <c r="H102" s="160"/>
      <c r="I102" s="160"/>
      <c r="J102" s="161">
        <f>J166</f>
        <v>2333.7399999999998</v>
      </c>
      <c r="K102" s="158"/>
      <c r="L102" s="162"/>
    </row>
    <row r="103" spans="1:31" s="1" customFormat="1" ht="21.75" hidden="1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51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1" customFormat="1" ht="6.95" hidden="1" customHeight="1">
      <c r="A104" s="30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t="11.25" hidden="1"/>
    <row r="106" spans="1:31" ht="11.25" hidden="1"/>
    <row r="107" spans="1:31" ht="11.25" hidden="1"/>
    <row r="108" spans="1:31" s="1" customFormat="1" ht="6.95" customHeight="1">
      <c r="A108" s="30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1" customFormat="1" ht="24.95" customHeight="1">
      <c r="A109" s="30"/>
      <c r="B109" s="31"/>
      <c r="C109" s="19" t="s">
        <v>162</v>
      </c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1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1" customFormat="1" ht="12" customHeight="1">
      <c r="A111" s="30"/>
      <c r="B111" s="31"/>
      <c r="C111" s="25" t="s">
        <v>15</v>
      </c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" customFormat="1" ht="16.5" customHeight="1">
      <c r="A112" s="30"/>
      <c r="B112" s="31"/>
      <c r="C112" s="32"/>
      <c r="D112" s="32"/>
      <c r="E112" s="284" t="str">
        <f>E7</f>
        <v>Prístavba základnej školy Suchá nad Parnou</v>
      </c>
      <c r="F112" s="285"/>
      <c r="G112" s="285"/>
      <c r="H112" s="285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>
      <c r="A113" s="30"/>
      <c r="B113" s="31"/>
      <c r="C113" s="25" t="s">
        <v>122</v>
      </c>
      <c r="D113" s="32"/>
      <c r="E113" s="32"/>
      <c r="F113" s="32"/>
      <c r="G113" s="32"/>
      <c r="H113" s="32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6.5" customHeight="1">
      <c r="A114" s="30"/>
      <c r="B114" s="31"/>
      <c r="C114" s="32"/>
      <c r="D114" s="32"/>
      <c r="E114" s="234" t="str">
        <f>E9</f>
        <v>SO 05 - Splašková kanalizácia</v>
      </c>
      <c r="F114" s="286"/>
      <c r="G114" s="286"/>
      <c r="H114" s="286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19</v>
      </c>
      <c r="D116" s="32"/>
      <c r="E116" s="32"/>
      <c r="F116" s="23" t="str">
        <f>F12</f>
        <v xml:space="preserve"> </v>
      </c>
      <c r="G116" s="32"/>
      <c r="H116" s="32"/>
      <c r="I116" s="25" t="s">
        <v>21</v>
      </c>
      <c r="J116" s="66" t="str">
        <f>IF(J12="","",J12)</f>
        <v>9. 2. 2022</v>
      </c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25.7" customHeight="1">
      <c r="A118" s="30"/>
      <c r="B118" s="31"/>
      <c r="C118" s="25" t="s">
        <v>23</v>
      </c>
      <c r="D118" s="32"/>
      <c r="E118" s="32"/>
      <c r="F118" s="23" t="str">
        <f>E15</f>
        <v>Obec Suchá nad Parnou</v>
      </c>
      <c r="G118" s="32"/>
      <c r="H118" s="32"/>
      <c r="I118" s="25" t="s">
        <v>28</v>
      </c>
      <c r="J118" s="28" t="str">
        <f>E21</f>
        <v>Ing.arch.  Martin Holeš</v>
      </c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5.2" customHeight="1">
      <c r="A119" s="30"/>
      <c r="B119" s="31"/>
      <c r="C119" s="25" t="s">
        <v>27</v>
      </c>
      <c r="D119" s="32"/>
      <c r="E119" s="32"/>
      <c r="F119" s="23" t="str">
        <f>IF(E18="","",E18)</f>
        <v>EURO-ŠTUKONZ a.s.</v>
      </c>
      <c r="G119" s="32"/>
      <c r="H119" s="32"/>
      <c r="I119" s="25" t="s">
        <v>31</v>
      </c>
      <c r="J119" s="28" t="str">
        <f>E24</f>
        <v xml:space="preserve"> 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68"/>
      <c r="B121" s="169"/>
      <c r="C121" s="170" t="s">
        <v>163</v>
      </c>
      <c r="D121" s="171" t="s">
        <v>58</v>
      </c>
      <c r="E121" s="171" t="s">
        <v>54</v>
      </c>
      <c r="F121" s="171" t="s">
        <v>55</v>
      </c>
      <c r="G121" s="171" t="s">
        <v>164</v>
      </c>
      <c r="H121" s="171" t="s">
        <v>165</v>
      </c>
      <c r="I121" s="171" t="s">
        <v>166</v>
      </c>
      <c r="J121" s="172" t="s">
        <v>128</v>
      </c>
      <c r="K121" s="173" t="s">
        <v>167</v>
      </c>
      <c r="L121" s="174"/>
      <c r="M121" s="75" t="s">
        <v>1</v>
      </c>
      <c r="N121" s="76" t="s">
        <v>37</v>
      </c>
      <c r="O121" s="76" t="s">
        <v>168</v>
      </c>
      <c r="P121" s="76" t="s">
        <v>169</v>
      </c>
      <c r="Q121" s="76" t="s">
        <v>170</v>
      </c>
      <c r="R121" s="76" t="s">
        <v>171</v>
      </c>
      <c r="S121" s="76" t="s">
        <v>172</v>
      </c>
      <c r="T121" s="77" t="s">
        <v>173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1" customFormat="1" ht="22.9" customHeight="1">
      <c r="A122" s="30"/>
      <c r="B122" s="31"/>
      <c r="C122" s="82" t="s">
        <v>129</v>
      </c>
      <c r="D122" s="32"/>
      <c r="E122" s="32"/>
      <c r="F122" s="32"/>
      <c r="G122" s="32"/>
      <c r="H122" s="32"/>
      <c r="I122" s="32"/>
      <c r="J122" s="175">
        <f>BK122</f>
        <v>21472.260000000002</v>
      </c>
      <c r="K122" s="32"/>
      <c r="L122" s="35"/>
      <c r="M122" s="78"/>
      <c r="N122" s="176"/>
      <c r="O122" s="79"/>
      <c r="P122" s="177">
        <f>P123+P135+P137+P139+P142+P166</f>
        <v>0</v>
      </c>
      <c r="Q122" s="79"/>
      <c r="R122" s="177">
        <f>R123+R135+R137+R139+R142+R166</f>
        <v>0</v>
      </c>
      <c r="S122" s="79"/>
      <c r="T122" s="178">
        <f>T123+T135+T137+T139+T142+T166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72</v>
      </c>
      <c r="AU122" s="13" t="s">
        <v>130</v>
      </c>
      <c r="BK122" s="179">
        <f>BK123+BK135+BK137+BK139+BK142+BK166</f>
        <v>21472.260000000002</v>
      </c>
    </row>
    <row r="123" spans="1:65" s="11" customFormat="1" ht="25.9" customHeight="1">
      <c r="B123" s="180"/>
      <c r="C123" s="181"/>
      <c r="D123" s="182" t="s">
        <v>72</v>
      </c>
      <c r="E123" s="183" t="s">
        <v>80</v>
      </c>
      <c r="F123" s="183" t="s">
        <v>1918</v>
      </c>
      <c r="G123" s="181"/>
      <c r="H123" s="181"/>
      <c r="I123" s="184"/>
      <c r="J123" s="185">
        <f>BK123</f>
        <v>6441.14</v>
      </c>
      <c r="K123" s="181"/>
      <c r="L123" s="186"/>
      <c r="M123" s="187"/>
      <c r="N123" s="188"/>
      <c r="O123" s="188"/>
      <c r="P123" s="189">
        <f>SUM(P124:P134)</f>
        <v>0</v>
      </c>
      <c r="Q123" s="188"/>
      <c r="R123" s="189">
        <f>SUM(R124:R134)</f>
        <v>0</v>
      </c>
      <c r="S123" s="188"/>
      <c r="T123" s="190">
        <f>SUM(T124:T134)</f>
        <v>0</v>
      </c>
      <c r="AR123" s="191" t="s">
        <v>80</v>
      </c>
      <c r="AT123" s="192" t="s">
        <v>72</v>
      </c>
      <c r="AU123" s="192" t="s">
        <v>73</v>
      </c>
      <c r="AY123" s="191" t="s">
        <v>176</v>
      </c>
      <c r="BK123" s="193">
        <f>SUM(BK124:BK134)</f>
        <v>6441.14</v>
      </c>
    </row>
    <row r="124" spans="1:65" s="1" customFormat="1" ht="16.5" customHeight="1">
      <c r="A124" s="30"/>
      <c r="B124" s="31"/>
      <c r="C124" s="196" t="s">
        <v>80</v>
      </c>
      <c r="D124" s="196" t="s">
        <v>178</v>
      </c>
      <c r="E124" s="197" t="s">
        <v>1919</v>
      </c>
      <c r="F124" s="198" t="s">
        <v>1920</v>
      </c>
      <c r="G124" s="199" t="s">
        <v>1921</v>
      </c>
      <c r="H124" s="200">
        <v>7.0000000000000007E-2</v>
      </c>
      <c r="I124" s="201">
        <v>2250</v>
      </c>
      <c r="J124" s="202">
        <f t="shared" ref="J124:J134" si="0">ROUND(I124*H124,2)</f>
        <v>157.5</v>
      </c>
      <c r="K124" s="203"/>
      <c r="L124" s="35"/>
      <c r="M124" s="204" t="s">
        <v>1</v>
      </c>
      <c r="N124" s="205" t="s">
        <v>39</v>
      </c>
      <c r="O124" s="71"/>
      <c r="P124" s="206">
        <f t="shared" ref="P124:P134" si="1">O124*H124</f>
        <v>0</v>
      </c>
      <c r="Q124" s="206">
        <v>0</v>
      </c>
      <c r="R124" s="206">
        <f t="shared" ref="R124:R134" si="2">Q124*H124</f>
        <v>0</v>
      </c>
      <c r="S124" s="206">
        <v>0</v>
      </c>
      <c r="T124" s="207">
        <f t="shared" ref="T124:T134" si="3"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208" t="s">
        <v>182</v>
      </c>
      <c r="AT124" s="208" t="s">
        <v>178</v>
      </c>
      <c r="AU124" s="208" t="s">
        <v>80</v>
      </c>
      <c r="AY124" s="13" t="s">
        <v>176</v>
      </c>
      <c r="BE124" s="209">
        <f t="shared" ref="BE124:BE134" si="4">IF(N124="základná",J124,0)</f>
        <v>0</v>
      </c>
      <c r="BF124" s="209">
        <f t="shared" ref="BF124:BF134" si="5">IF(N124="znížená",J124,0)</f>
        <v>157.5</v>
      </c>
      <c r="BG124" s="209">
        <f t="shared" ref="BG124:BG134" si="6">IF(N124="zákl. prenesená",J124,0)</f>
        <v>0</v>
      </c>
      <c r="BH124" s="209">
        <f t="shared" ref="BH124:BH134" si="7">IF(N124="zníž. prenesená",J124,0)</f>
        <v>0</v>
      </c>
      <c r="BI124" s="209">
        <f t="shared" ref="BI124:BI134" si="8">IF(N124="nulová",J124,0)</f>
        <v>0</v>
      </c>
      <c r="BJ124" s="13" t="s">
        <v>86</v>
      </c>
      <c r="BK124" s="209">
        <f t="shared" ref="BK124:BK134" si="9">ROUND(I124*H124,2)</f>
        <v>157.5</v>
      </c>
      <c r="BL124" s="13" t="s">
        <v>182</v>
      </c>
      <c r="BM124" s="208" t="s">
        <v>3612</v>
      </c>
    </row>
    <row r="125" spans="1:65" s="1" customFormat="1" ht="21.75" customHeight="1">
      <c r="A125" s="30"/>
      <c r="B125" s="31"/>
      <c r="C125" s="196" t="s">
        <v>86</v>
      </c>
      <c r="D125" s="196" t="s">
        <v>178</v>
      </c>
      <c r="E125" s="197" t="s">
        <v>3506</v>
      </c>
      <c r="F125" s="198" t="s">
        <v>3507</v>
      </c>
      <c r="G125" s="199" t="s">
        <v>186</v>
      </c>
      <c r="H125" s="200">
        <v>131.94999999999999</v>
      </c>
      <c r="I125" s="201">
        <v>19.690000000000001</v>
      </c>
      <c r="J125" s="202">
        <f t="shared" si="0"/>
        <v>2598.1</v>
      </c>
      <c r="K125" s="203"/>
      <c r="L125" s="35"/>
      <c r="M125" s="204" t="s">
        <v>1</v>
      </c>
      <c r="N125" s="205" t="s">
        <v>39</v>
      </c>
      <c r="O125" s="71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8" t="s">
        <v>182</v>
      </c>
      <c r="AT125" s="208" t="s">
        <v>178</v>
      </c>
      <c r="AU125" s="208" t="s">
        <v>80</v>
      </c>
      <c r="AY125" s="13" t="s">
        <v>176</v>
      </c>
      <c r="BE125" s="209">
        <f t="shared" si="4"/>
        <v>0</v>
      </c>
      <c r="BF125" s="209">
        <f t="shared" si="5"/>
        <v>2598.1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3" t="s">
        <v>86</v>
      </c>
      <c r="BK125" s="209">
        <f t="shared" si="9"/>
        <v>2598.1</v>
      </c>
      <c r="BL125" s="13" t="s">
        <v>182</v>
      </c>
      <c r="BM125" s="208" t="s">
        <v>3613</v>
      </c>
    </row>
    <row r="126" spans="1:65" s="1" customFormat="1" ht="21.75" customHeight="1">
      <c r="A126" s="30"/>
      <c r="B126" s="31"/>
      <c r="C126" s="196" t="s">
        <v>188</v>
      </c>
      <c r="D126" s="196" t="s">
        <v>178</v>
      </c>
      <c r="E126" s="197" t="s">
        <v>1922</v>
      </c>
      <c r="F126" s="198" t="s">
        <v>1923</v>
      </c>
      <c r="G126" s="199" t="s">
        <v>186</v>
      </c>
      <c r="H126" s="200">
        <v>131.94999999999999</v>
      </c>
      <c r="I126" s="201">
        <v>1.0900000000000001</v>
      </c>
      <c r="J126" s="202">
        <f t="shared" si="0"/>
        <v>143.83000000000001</v>
      </c>
      <c r="K126" s="203"/>
      <c r="L126" s="35"/>
      <c r="M126" s="204" t="s">
        <v>1</v>
      </c>
      <c r="N126" s="205" t="s">
        <v>39</v>
      </c>
      <c r="O126" s="71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208" t="s">
        <v>182</v>
      </c>
      <c r="AT126" s="208" t="s">
        <v>178</v>
      </c>
      <c r="AU126" s="208" t="s">
        <v>80</v>
      </c>
      <c r="AY126" s="13" t="s">
        <v>176</v>
      </c>
      <c r="BE126" s="209">
        <f t="shared" si="4"/>
        <v>0</v>
      </c>
      <c r="BF126" s="209">
        <f t="shared" si="5"/>
        <v>143.83000000000001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3" t="s">
        <v>86</v>
      </c>
      <c r="BK126" s="209">
        <f t="shared" si="9"/>
        <v>143.83000000000001</v>
      </c>
      <c r="BL126" s="13" t="s">
        <v>182</v>
      </c>
      <c r="BM126" s="208" t="s">
        <v>3614</v>
      </c>
    </row>
    <row r="127" spans="1:65" s="1" customFormat="1" ht="24.2" customHeight="1">
      <c r="A127" s="30"/>
      <c r="B127" s="31"/>
      <c r="C127" s="196" t="s">
        <v>182</v>
      </c>
      <c r="D127" s="196" t="s">
        <v>178</v>
      </c>
      <c r="E127" s="197" t="s">
        <v>1926</v>
      </c>
      <c r="F127" s="198" t="s">
        <v>1927</v>
      </c>
      <c r="G127" s="199" t="s">
        <v>186</v>
      </c>
      <c r="H127" s="200">
        <v>131.94999999999999</v>
      </c>
      <c r="I127" s="201">
        <v>5.45</v>
      </c>
      <c r="J127" s="202">
        <f t="shared" si="0"/>
        <v>719.13</v>
      </c>
      <c r="K127" s="203"/>
      <c r="L127" s="35"/>
      <c r="M127" s="204" t="s">
        <v>1</v>
      </c>
      <c r="N127" s="205" t="s">
        <v>39</v>
      </c>
      <c r="O127" s="71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182</v>
      </c>
      <c r="AT127" s="208" t="s">
        <v>178</v>
      </c>
      <c r="AU127" s="208" t="s">
        <v>80</v>
      </c>
      <c r="AY127" s="13" t="s">
        <v>176</v>
      </c>
      <c r="BE127" s="209">
        <f t="shared" si="4"/>
        <v>0</v>
      </c>
      <c r="BF127" s="209">
        <f t="shared" si="5"/>
        <v>719.13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3" t="s">
        <v>86</v>
      </c>
      <c r="BK127" s="209">
        <f t="shared" si="9"/>
        <v>719.13</v>
      </c>
      <c r="BL127" s="13" t="s">
        <v>182</v>
      </c>
      <c r="BM127" s="208" t="s">
        <v>3615</v>
      </c>
    </row>
    <row r="128" spans="1:65" s="1" customFormat="1" ht="24.2" customHeight="1">
      <c r="A128" s="30"/>
      <c r="B128" s="31"/>
      <c r="C128" s="196" t="s">
        <v>195</v>
      </c>
      <c r="D128" s="196" t="s">
        <v>178</v>
      </c>
      <c r="E128" s="197" t="s">
        <v>1928</v>
      </c>
      <c r="F128" s="198" t="s">
        <v>1929</v>
      </c>
      <c r="G128" s="199" t="s">
        <v>186</v>
      </c>
      <c r="H128" s="200">
        <v>28</v>
      </c>
      <c r="I128" s="201">
        <v>5.6</v>
      </c>
      <c r="J128" s="202">
        <f t="shared" si="0"/>
        <v>156.80000000000001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80</v>
      </c>
      <c r="AY128" s="13" t="s">
        <v>176</v>
      </c>
      <c r="BE128" s="209">
        <f t="shared" si="4"/>
        <v>0</v>
      </c>
      <c r="BF128" s="209">
        <f t="shared" si="5"/>
        <v>156.80000000000001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156.80000000000001</v>
      </c>
      <c r="BL128" s="13" t="s">
        <v>182</v>
      </c>
      <c r="BM128" s="208" t="s">
        <v>3616</v>
      </c>
    </row>
    <row r="129" spans="1:65" s="1" customFormat="1" ht="16.5" customHeight="1">
      <c r="A129" s="30"/>
      <c r="B129" s="31"/>
      <c r="C129" s="196" t="s">
        <v>199</v>
      </c>
      <c r="D129" s="196" t="s">
        <v>178</v>
      </c>
      <c r="E129" s="197" t="s">
        <v>245</v>
      </c>
      <c r="F129" s="198" t="s">
        <v>3377</v>
      </c>
      <c r="G129" s="199" t="s">
        <v>186</v>
      </c>
      <c r="H129" s="200">
        <v>28</v>
      </c>
      <c r="I129" s="201">
        <v>7.59</v>
      </c>
      <c r="J129" s="202">
        <f t="shared" si="0"/>
        <v>212.52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182</v>
      </c>
      <c r="AT129" s="208" t="s">
        <v>178</v>
      </c>
      <c r="AU129" s="208" t="s">
        <v>80</v>
      </c>
      <c r="AY129" s="13" t="s">
        <v>176</v>
      </c>
      <c r="BE129" s="209">
        <f t="shared" si="4"/>
        <v>0</v>
      </c>
      <c r="BF129" s="209">
        <f t="shared" si="5"/>
        <v>212.52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212.52</v>
      </c>
      <c r="BL129" s="13" t="s">
        <v>182</v>
      </c>
      <c r="BM129" s="208" t="s">
        <v>3617</v>
      </c>
    </row>
    <row r="130" spans="1:65" s="1" customFormat="1" ht="21.75" customHeight="1">
      <c r="A130" s="30"/>
      <c r="B130" s="31"/>
      <c r="C130" s="196" t="s">
        <v>203</v>
      </c>
      <c r="D130" s="196" t="s">
        <v>178</v>
      </c>
      <c r="E130" s="197" t="s">
        <v>1932</v>
      </c>
      <c r="F130" s="198" t="s">
        <v>1933</v>
      </c>
      <c r="G130" s="199" t="s">
        <v>186</v>
      </c>
      <c r="H130" s="200">
        <v>131.94999999999999</v>
      </c>
      <c r="I130" s="201">
        <v>5.17</v>
      </c>
      <c r="J130" s="202">
        <f t="shared" si="0"/>
        <v>682.18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182</v>
      </c>
      <c r="AT130" s="208" t="s">
        <v>178</v>
      </c>
      <c r="AU130" s="208" t="s">
        <v>80</v>
      </c>
      <c r="AY130" s="13" t="s">
        <v>176</v>
      </c>
      <c r="BE130" s="209">
        <f t="shared" si="4"/>
        <v>0</v>
      </c>
      <c r="BF130" s="209">
        <f t="shared" si="5"/>
        <v>682.18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682.18</v>
      </c>
      <c r="BL130" s="13" t="s">
        <v>182</v>
      </c>
      <c r="BM130" s="208" t="s">
        <v>3618</v>
      </c>
    </row>
    <row r="131" spans="1:65" s="1" customFormat="1" ht="21.75" customHeight="1">
      <c r="A131" s="30"/>
      <c r="B131" s="31"/>
      <c r="C131" s="196" t="s">
        <v>207</v>
      </c>
      <c r="D131" s="196" t="s">
        <v>178</v>
      </c>
      <c r="E131" s="197" t="s">
        <v>3380</v>
      </c>
      <c r="F131" s="198" t="s">
        <v>3381</v>
      </c>
      <c r="G131" s="199" t="s">
        <v>186</v>
      </c>
      <c r="H131" s="200">
        <v>103.95</v>
      </c>
      <c r="I131" s="201">
        <v>3.81</v>
      </c>
      <c r="J131" s="202">
        <f t="shared" si="0"/>
        <v>396.05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80</v>
      </c>
      <c r="AY131" s="13" t="s">
        <v>176</v>
      </c>
      <c r="BE131" s="209">
        <f t="shared" si="4"/>
        <v>0</v>
      </c>
      <c r="BF131" s="209">
        <f t="shared" si="5"/>
        <v>396.05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396.05</v>
      </c>
      <c r="BL131" s="13" t="s">
        <v>182</v>
      </c>
      <c r="BM131" s="208" t="s">
        <v>3619</v>
      </c>
    </row>
    <row r="132" spans="1:65" s="1" customFormat="1" ht="16.5" customHeight="1">
      <c r="A132" s="30"/>
      <c r="B132" s="31"/>
      <c r="C132" s="196" t="s">
        <v>211</v>
      </c>
      <c r="D132" s="196" t="s">
        <v>178</v>
      </c>
      <c r="E132" s="197" t="s">
        <v>1934</v>
      </c>
      <c r="F132" s="198" t="s">
        <v>1935</v>
      </c>
      <c r="G132" s="199" t="s">
        <v>186</v>
      </c>
      <c r="H132" s="200">
        <v>17.5</v>
      </c>
      <c r="I132" s="201">
        <v>16.93</v>
      </c>
      <c r="J132" s="202">
        <f t="shared" si="0"/>
        <v>296.27999999999997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296.27999999999997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296.27999999999997</v>
      </c>
      <c r="BL132" s="13" t="s">
        <v>182</v>
      </c>
      <c r="BM132" s="208" t="s">
        <v>3620</v>
      </c>
    </row>
    <row r="133" spans="1:65" s="1" customFormat="1" ht="16.5" customHeight="1">
      <c r="A133" s="30"/>
      <c r="B133" s="31"/>
      <c r="C133" s="196" t="s">
        <v>215</v>
      </c>
      <c r="D133" s="196" t="s">
        <v>178</v>
      </c>
      <c r="E133" s="197" t="s">
        <v>1936</v>
      </c>
      <c r="F133" s="198" t="s">
        <v>1937</v>
      </c>
      <c r="G133" s="199" t="s">
        <v>186</v>
      </c>
      <c r="H133" s="200">
        <v>8.8800000000000008</v>
      </c>
      <c r="I133" s="201">
        <v>10.029999999999999</v>
      </c>
      <c r="J133" s="202">
        <f t="shared" si="0"/>
        <v>89.07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89.07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89.07</v>
      </c>
      <c r="BL133" s="13" t="s">
        <v>182</v>
      </c>
      <c r="BM133" s="208" t="s">
        <v>3621</v>
      </c>
    </row>
    <row r="134" spans="1:65" s="1" customFormat="1" ht="16.5" customHeight="1">
      <c r="A134" s="30"/>
      <c r="B134" s="31"/>
      <c r="C134" s="210" t="s">
        <v>219</v>
      </c>
      <c r="D134" s="210" t="s">
        <v>269</v>
      </c>
      <c r="E134" s="211" t="s">
        <v>1938</v>
      </c>
      <c r="F134" s="212" t="s">
        <v>1939</v>
      </c>
      <c r="G134" s="213" t="s">
        <v>186</v>
      </c>
      <c r="H134" s="214">
        <v>36.75</v>
      </c>
      <c r="I134" s="215">
        <v>26.93</v>
      </c>
      <c r="J134" s="216">
        <f t="shared" si="0"/>
        <v>989.68</v>
      </c>
      <c r="K134" s="217"/>
      <c r="L134" s="218"/>
      <c r="M134" s="219" t="s">
        <v>1</v>
      </c>
      <c r="N134" s="220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207</v>
      </c>
      <c r="AT134" s="208" t="s">
        <v>269</v>
      </c>
      <c r="AU134" s="208" t="s">
        <v>80</v>
      </c>
      <c r="AY134" s="13" t="s">
        <v>176</v>
      </c>
      <c r="BE134" s="209">
        <f t="shared" si="4"/>
        <v>0</v>
      </c>
      <c r="BF134" s="209">
        <f t="shared" si="5"/>
        <v>989.68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989.68</v>
      </c>
      <c r="BL134" s="13" t="s">
        <v>182</v>
      </c>
      <c r="BM134" s="208" t="s">
        <v>3622</v>
      </c>
    </row>
    <row r="135" spans="1:65" s="11" customFormat="1" ht="25.9" customHeight="1">
      <c r="B135" s="180"/>
      <c r="C135" s="181"/>
      <c r="D135" s="182" t="s">
        <v>72</v>
      </c>
      <c r="E135" s="183" t="s">
        <v>86</v>
      </c>
      <c r="F135" s="183" t="s">
        <v>3623</v>
      </c>
      <c r="G135" s="181"/>
      <c r="H135" s="181"/>
      <c r="I135" s="184"/>
      <c r="J135" s="185">
        <f>BK135</f>
        <v>52.73</v>
      </c>
      <c r="K135" s="181"/>
      <c r="L135" s="186"/>
      <c r="M135" s="187"/>
      <c r="N135" s="188"/>
      <c r="O135" s="188"/>
      <c r="P135" s="189">
        <f>P136</f>
        <v>0</v>
      </c>
      <c r="Q135" s="188"/>
      <c r="R135" s="189">
        <f>R136</f>
        <v>0</v>
      </c>
      <c r="S135" s="188"/>
      <c r="T135" s="190">
        <f>T136</f>
        <v>0</v>
      </c>
      <c r="AR135" s="191" t="s">
        <v>80</v>
      </c>
      <c r="AT135" s="192" t="s">
        <v>72</v>
      </c>
      <c r="AU135" s="192" t="s">
        <v>73</v>
      </c>
      <c r="AY135" s="191" t="s">
        <v>176</v>
      </c>
      <c r="BK135" s="193">
        <f>BK136</f>
        <v>52.73</v>
      </c>
    </row>
    <row r="136" spans="1:65" s="1" customFormat="1" ht="16.5" customHeight="1">
      <c r="A136" s="30"/>
      <c r="B136" s="31"/>
      <c r="C136" s="196" t="s">
        <v>224</v>
      </c>
      <c r="D136" s="196" t="s">
        <v>178</v>
      </c>
      <c r="E136" s="197" t="s">
        <v>3519</v>
      </c>
      <c r="F136" s="198" t="s">
        <v>3520</v>
      </c>
      <c r="G136" s="199" t="s">
        <v>186</v>
      </c>
      <c r="H136" s="200">
        <v>0.6</v>
      </c>
      <c r="I136" s="201">
        <v>87.88</v>
      </c>
      <c r="J136" s="202">
        <f>ROUND(I136*H136,2)</f>
        <v>52.73</v>
      </c>
      <c r="K136" s="203"/>
      <c r="L136" s="35"/>
      <c r="M136" s="204" t="s">
        <v>1</v>
      </c>
      <c r="N136" s="205" t="s">
        <v>39</v>
      </c>
      <c r="O136" s="71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182</v>
      </c>
      <c r="AT136" s="208" t="s">
        <v>178</v>
      </c>
      <c r="AU136" s="208" t="s">
        <v>80</v>
      </c>
      <c r="AY136" s="13" t="s">
        <v>176</v>
      </c>
      <c r="BE136" s="209">
        <f>IF(N136="základná",J136,0)</f>
        <v>0</v>
      </c>
      <c r="BF136" s="209">
        <f>IF(N136="znížená",J136,0)</f>
        <v>52.73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3" t="s">
        <v>86</v>
      </c>
      <c r="BK136" s="209">
        <f>ROUND(I136*H136,2)</f>
        <v>52.73</v>
      </c>
      <c r="BL136" s="13" t="s">
        <v>182</v>
      </c>
      <c r="BM136" s="208" t="s">
        <v>3624</v>
      </c>
    </row>
    <row r="137" spans="1:65" s="11" customFormat="1" ht="25.9" customHeight="1">
      <c r="B137" s="180"/>
      <c r="C137" s="181"/>
      <c r="D137" s="182" t="s">
        <v>72</v>
      </c>
      <c r="E137" s="183" t="s">
        <v>182</v>
      </c>
      <c r="F137" s="183" t="s">
        <v>1940</v>
      </c>
      <c r="G137" s="181"/>
      <c r="H137" s="181"/>
      <c r="I137" s="184"/>
      <c r="J137" s="185">
        <f>BK137</f>
        <v>468.72</v>
      </c>
      <c r="K137" s="181"/>
      <c r="L137" s="186"/>
      <c r="M137" s="187"/>
      <c r="N137" s="188"/>
      <c r="O137" s="188"/>
      <c r="P137" s="189">
        <f>P138</f>
        <v>0</v>
      </c>
      <c r="Q137" s="188"/>
      <c r="R137" s="189">
        <f>R138</f>
        <v>0</v>
      </c>
      <c r="S137" s="188"/>
      <c r="T137" s="190">
        <f>T138</f>
        <v>0</v>
      </c>
      <c r="AR137" s="191" t="s">
        <v>80</v>
      </c>
      <c r="AT137" s="192" t="s">
        <v>72</v>
      </c>
      <c r="AU137" s="192" t="s">
        <v>73</v>
      </c>
      <c r="AY137" s="191" t="s">
        <v>176</v>
      </c>
      <c r="BK137" s="193">
        <f>BK138</f>
        <v>468.72</v>
      </c>
    </row>
    <row r="138" spans="1:65" s="1" customFormat="1" ht="24.2" customHeight="1">
      <c r="A138" s="30"/>
      <c r="B138" s="31"/>
      <c r="C138" s="196" t="s">
        <v>228</v>
      </c>
      <c r="D138" s="196" t="s">
        <v>178</v>
      </c>
      <c r="E138" s="197" t="s">
        <v>3522</v>
      </c>
      <c r="F138" s="198" t="s">
        <v>3523</v>
      </c>
      <c r="G138" s="199" t="s">
        <v>186</v>
      </c>
      <c r="H138" s="200">
        <v>10.5</v>
      </c>
      <c r="I138" s="201">
        <v>44.64</v>
      </c>
      <c r="J138" s="202">
        <f>ROUND(I138*H138,2)</f>
        <v>468.72</v>
      </c>
      <c r="K138" s="203"/>
      <c r="L138" s="35"/>
      <c r="M138" s="204" t="s">
        <v>1</v>
      </c>
      <c r="N138" s="205" t="s">
        <v>39</v>
      </c>
      <c r="O138" s="71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182</v>
      </c>
      <c r="AT138" s="208" t="s">
        <v>178</v>
      </c>
      <c r="AU138" s="208" t="s">
        <v>80</v>
      </c>
      <c r="AY138" s="13" t="s">
        <v>176</v>
      </c>
      <c r="BE138" s="209">
        <f>IF(N138="základná",J138,0)</f>
        <v>0</v>
      </c>
      <c r="BF138" s="209">
        <f>IF(N138="znížená",J138,0)</f>
        <v>468.72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3" t="s">
        <v>86</v>
      </c>
      <c r="BK138" s="209">
        <f>ROUND(I138*H138,2)</f>
        <v>468.72</v>
      </c>
      <c r="BL138" s="13" t="s">
        <v>182</v>
      </c>
      <c r="BM138" s="208" t="s">
        <v>3625</v>
      </c>
    </row>
    <row r="139" spans="1:65" s="11" customFormat="1" ht="25.9" customHeight="1">
      <c r="B139" s="180"/>
      <c r="C139" s="181"/>
      <c r="D139" s="182" t="s">
        <v>72</v>
      </c>
      <c r="E139" s="183" t="s">
        <v>195</v>
      </c>
      <c r="F139" s="183" t="s">
        <v>3626</v>
      </c>
      <c r="G139" s="181"/>
      <c r="H139" s="181"/>
      <c r="I139" s="184"/>
      <c r="J139" s="185">
        <f>BK139</f>
        <v>311.64999999999998</v>
      </c>
      <c r="K139" s="181"/>
      <c r="L139" s="186"/>
      <c r="M139" s="187"/>
      <c r="N139" s="188"/>
      <c r="O139" s="188"/>
      <c r="P139" s="189">
        <f>SUM(P140:P141)</f>
        <v>0</v>
      </c>
      <c r="Q139" s="188"/>
      <c r="R139" s="189">
        <f>SUM(R140:R141)</f>
        <v>0</v>
      </c>
      <c r="S139" s="188"/>
      <c r="T139" s="190">
        <f>SUM(T140:T141)</f>
        <v>0</v>
      </c>
      <c r="AR139" s="191" t="s">
        <v>80</v>
      </c>
      <c r="AT139" s="192" t="s">
        <v>72</v>
      </c>
      <c r="AU139" s="192" t="s">
        <v>73</v>
      </c>
      <c r="AY139" s="191" t="s">
        <v>176</v>
      </c>
      <c r="BK139" s="193">
        <f>SUM(BK140:BK141)</f>
        <v>311.64999999999998</v>
      </c>
    </row>
    <row r="140" spans="1:65" s="1" customFormat="1" ht="24.2" customHeight="1">
      <c r="A140" s="30"/>
      <c r="B140" s="31"/>
      <c r="C140" s="196" t="s">
        <v>232</v>
      </c>
      <c r="D140" s="196" t="s">
        <v>178</v>
      </c>
      <c r="E140" s="197" t="s">
        <v>3627</v>
      </c>
      <c r="F140" s="198" t="s">
        <v>3628</v>
      </c>
      <c r="G140" s="199" t="s">
        <v>222</v>
      </c>
      <c r="H140" s="200">
        <v>5</v>
      </c>
      <c r="I140" s="201">
        <v>41.54</v>
      </c>
      <c r="J140" s="202">
        <f>ROUND(I140*H140,2)</f>
        <v>207.7</v>
      </c>
      <c r="K140" s="203"/>
      <c r="L140" s="35"/>
      <c r="M140" s="204" t="s">
        <v>1</v>
      </c>
      <c r="N140" s="205" t="s">
        <v>39</v>
      </c>
      <c r="O140" s="71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182</v>
      </c>
      <c r="AT140" s="208" t="s">
        <v>178</v>
      </c>
      <c r="AU140" s="208" t="s">
        <v>80</v>
      </c>
      <c r="AY140" s="13" t="s">
        <v>176</v>
      </c>
      <c r="BE140" s="209">
        <f>IF(N140="základná",J140,0)</f>
        <v>0</v>
      </c>
      <c r="BF140" s="209">
        <f>IF(N140="znížená",J140,0)</f>
        <v>207.7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3" t="s">
        <v>86</v>
      </c>
      <c r="BK140" s="209">
        <f>ROUND(I140*H140,2)</f>
        <v>207.7</v>
      </c>
      <c r="BL140" s="13" t="s">
        <v>182</v>
      </c>
      <c r="BM140" s="208" t="s">
        <v>3629</v>
      </c>
    </row>
    <row r="141" spans="1:65" s="1" customFormat="1" ht="24.2" customHeight="1">
      <c r="A141" s="30"/>
      <c r="B141" s="31"/>
      <c r="C141" s="196" t="s">
        <v>236</v>
      </c>
      <c r="D141" s="196" t="s">
        <v>178</v>
      </c>
      <c r="E141" s="197" t="s">
        <v>3630</v>
      </c>
      <c r="F141" s="198" t="s">
        <v>3631</v>
      </c>
      <c r="G141" s="199" t="s">
        <v>222</v>
      </c>
      <c r="H141" s="200">
        <v>5</v>
      </c>
      <c r="I141" s="201">
        <v>20.79</v>
      </c>
      <c r="J141" s="202">
        <f>ROUND(I141*H141,2)</f>
        <v>103.95</v>
      </c>
      <c r="K141" s="203"/>
      <c r="L141" s="35"/>
      <c r="M141" s="204" t="s">
        <v>1</v>
      </c>
      <c r="N141" s="205" t="s">
        <v>39</v>
      </c>
      <c r="O141" s="71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182</v>
      </c>
      <c r="AT141" s="208" t="s">
        <v>178</v>
      </c>
      <c r="AU141" s="208" t="s">
        <v>80</v>
      </c>
      <c r="AY141" s="13" t="s">
        <v>176</v>
      </c>
      <c r="BE141" s="209">
        <f>IF(N141="základná",J141,0)</f>
        <v>0</v>
      </c>
      <c r="BF141" s="209">
        <f>IF(N141="znížená",J141,0)</f>
        <v>103.95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3" t="s">
        <v>86</v>
      </c>
      <c r="BK141" s="209">
        <f>ROUND(I141*H141,2)</f>
        <v>103.95</v>
      </c>
      <c r="BL141" s="13" t="s">
        <v>182</v>
      </c>
      <c r="BM141" s="208" t="s">
        <v>3632</v>
      </c>
    </row>
    <row r="142" spans="1:65" s="11" customFormat="1" ht="25.9" customHeight="1">
      <c r="B142" s="180"/>
      <c r="C142" s="181"/>
      <c r="D142" s="182" t="s">
        <v>72</v>
      </c>
      <c r="E142" s="183" t="s">
        <v>207</v>
      </c>
      <c r="F142" s="183" t="s">
        <v>1943</v>
      </c>
      <c r="G142" s="181"/>
      <c r="H142" s="181"/>
      <c r="I142" s="184"/>
      <c r="J142" s="185">
        <f>BK142</f>
        <v>11864.28</v>
      </c>
      <c r="K142" s="181"/>
      <c r="L142" s="186"/>
      <c r="M142" s="187"/>
      <c r="N142" s="188"/>
      <c r="O142" s="188"/>
      <c r="P142" s="189">
        <f>SUM(P143:P165)</f>
        <v>0</v>
      </c>
      <c r="Q142" s="188"/>
      <c r="R142" s="189">
        <f>SUM(R143:R165)</f>
        <v>0</v>
      </c>
      <c r="S142" s="188"/>
      <c r="T142" s="190">
        <f>SUM(T143:T165)</f>
        <v>0</v>
      </c>
      <c r="AR142" s="191" t="s">
        <v>80</v>
      </c>
      <c r="AT142" s="192" t="s">
        <v>72</v>
      </c>
      <c r="AU142" s="192" t="s">
        <v>73</v>
      </c>
      <c r="AY142" s="191" t="s">
        <v>176</v>
      </c>
      <c r="BK142" s="193">
        <f>SUM(BK143:BK165)</f>
        <v>11864.28</v>
      </c>
    </row>
    <row r="143" spans="1:65" s="1" customFormat="1" ht="24.2" customHeight="1">
      <c r="A143" s="30"/>
      <c r="B143" s="31"/>
      <c r="C143" s="196" t="s">
        <v>240</v>
      </c>
      <c r="D143" s="196" t="s">
        <v>178</v>
      </c>
      <c r="E143" s="197" t="s">
        <v>3525</v>
      </c>
      <c r="F143" s="198" t="s">
        <v>3526</v>
      </c>
      <c r="G143" s="199" t="s">
        <v>1952</v>
      </c>
      <c r="H143" s="200">
        <v>1</v>
      </c>
      <c r="I143" s="201">
        <v>28.03</v>
      </c>
      <c r="J143" s="202">
        <f t="shared" ref="J143:J165" si="10">ROUND(I143*H143,2)</f>
        <v>28.03</v>
      </c>
      <c r="K143" s="203"/>
      <c r="L143" s="35"/>
      <c r="M143" s="204" t="s">
        <v>1</v>
      </c>
      <c r="N143" s="205" t="s">
        <v>39</v>
      </c>
      <c r="O143" s="71"/>
      <c r="P143" s="206">
        <f t="shared" ref="P143:P165" si="11">O143*H143</f>
        <v>0</v>
      </c>
      <c r="Q143" s="206">
        <v>0</v>
      </c>
      <c r="R143" s="206">
        <f t="shared" ref="R143:R165" si="12">Q143*H143</f>
        <v>0</v>
      </c>
      <c r="S143" s="206">
        <v>0</v>
      </c>
      <c r="T143" s="207">
        <f t="shared" ref="T143:T165" si="13"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182</v>
      </c>
      <c r="AT143" s="208" t="s">
        <v>178</v>
      </c>
      <c r="AU143" s="208" t="s">
        <v>80</v>
      </c>
      <c r="AY143" s="13" t="s">
        <v>176</v>
      </c>
      <c r="BE143" s="209">
        <f t="shared" ref="BE143:BE165" si="14">IF(N143="základná",J143,0)</f>
        <v>0</v>
      </c>
      <c r="BF143" s="209">
        <f t="shared" ref="BF143:BF165" si="15">IF(N143="znížená",J143,0)</f>
        <v>28.03</v>
      </c>
      <c r="BG143" s="209">
        <f t="shared" ref="BG143:BG165" si="16">IF(N143="zákl. prenesená",J143,0)</f>
        <v>0</v>
      </c>
      <c r="BH143" s="209">
        <f t="shared" ref="BH143:BH165" si="17">IF(N143="zníž. prenesená",J143,0)</f>
        <v>0</v>
      </c>
      <c r="BI143" s="209">
        <f t="shared" ref="BI143:BI165" si="18">IF(N143="nulová",J143,0)</f>
        <v>0</v>
      </c>
      <c r="BJ143" s="13" t="s">
        <v>86</v>
      </c>
      <c r="BK143" s="209">
        <f t="shared" ref="BK143:BK165" si="19">ROUND(I143*H143,2)</f>
        <v>28.03</v>
      </c>
      <c r="BL143" s="13" t="s">
        <v>182</v>
      </c>
      <c r="BM143" s="208" t="s">
        <v>3633</v>
      </c>
    </row>
    <row r="144" spans="1:65" s="1" customFormat="1" ht="33" customHeight="1">
      <c r="A144" s="30"/>
      <c r="B144" s="31"/>
      <c r="C144" s="196" t="s">
        <v>244</v>
      </c>
      <c r="D144" s="196" t="s">
        <v>178</v>
      </c>
      <c r="E144" s="197" t="s">
        <v>1957</v>
      </c>
      <c r="F144" s="198" t="s">
        <v>1958</v>
      </c>
      <c r="G144" s="199" t="s">
        <v>181</v>
      </c>
      <c r="H144" s="200">
        <v>10</v>
      </c>
      <c r="I144" s="201">
        <v>1.35</v>
      </c>
      <c r="J144" s="202">
        <f t="shared" si="10"/>
        <v>13.5</v>
      </c>
      <c r="K144" s="203"/>
      <c r="L144" s="35"/>
      <c r="M144" s="204" t="s">
        <v>1</v>
      </c>
      <c r="N144" s="205" t="s">
        <v>39</v>
      </c>
      <c r="O144" s="71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182</v>
      </c>
      <c r="AT144" s="208" t="s">
        <v>178</v>
      </c>
      <c r="AU144" s="208" t="s">
        <v>80</v>
      </c>
      <c r="AY144" s="13" t="s">
        <v>176</v>
      </c>
      <c r="BE144" s="209">
        <f t="shared" si="14"/>
        <v>0</v>
      </c>
      <c r="BF144" s="209">
        <f t="shared" si="15"/>
        <v>13.5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3" t="s">
        <v>86</v>
      </c>
      <c r="BK144" s="209">
        <f t="shared" si="19"/>
        <v>13.5</v>
      </c>
      <c r="BL144" s="13" t="s">
        <v>182</v>
      </c>
      <c r="BM144" s="208" t="s">
        <v>3634</v>
      </c>
    </row>
    <row r="145" spans="1:65" s="1" customFormat="1" ht="33" customHeight="1">
      <c r="A145" s="30"/>
      <c r="B145" s="31"/>
      <c r="C145" s="196" t="s">
        <v>248</v>
      </c>
      <c r="D145" s="196" t="s">
        <v>178</v>
      </c>
      <c r="E145" s="197" t="s">
        <v>1959</v>
      </c>
      <c r="F145" s="198" t="s">
        <v>1960</v>
      </c>
      <c r="G145" s="199" t="s">
        <v>181</v>
      </c>
      <c r="H145" s="200">
        <v>60</v>
      </c>
      <c r="I145" s="201">
        <v>1.8</v>
      </c>
      <c r="J145" s="202">
        <f t="shared" si="10"/>
        <v>108</v>
      </c>
      <c r="K145" s="203"/>
      <c r="L145" s="35"/>
      <c r="M145" s="204" t="s">
        <v>1</v>
      </c>
      <c r="N145" s="205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80</v>
      </c>
      <c r="AY145" s="13" t="s">
        <v>176</v>
      </c>
      <c r="BE145" s="209">
        <f t="shared" si="14"/>
        <v>0</v>
      </c>
      <c r="BF145" s="209">
        <f t="shared" si="15"/>
        <v>108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108</v>
      </c>
      <c r="BL145" s="13" t="s">
        <v>182</v>
      </c>
      <c r="BM145" s="208" t="s">
        <v>3635</v>
      </c>
    </row>
    <row r="146" spans="1:65" s="1" customFormat="1" ht="24.2" customHeight="1">
      <c r="A146" s="30"/>
      <c r="B146" s="31"/>
      <c r="C146" s="210" t="s">
        <v>252</v>
      </c>
      <c r="D146" s="210" t="s">
        <v>269</v>
      </c>
      <c r="E146" s="211" t="s">
        <v>1965</v>
      </c>
      <c r="F146" s="212" t="s">
        <v>1966</v>
      </c>
      <c r="G146" s="213" t="s">
        <v>1952</v>
      </c>
      <c r="H146" s="214">
        <v>2</v>
      </c>
      <c r="I146" s="215">
        <v>84.77</v>
      </c>
      <c r="J146" s="216">
        <f t="shared" si="10"/>
        <v>169.54</v>
      </c>
      <c r="K146" s="217"/>
      <c r="L146" s="218"/>
      <c r="M146" s="219" t="s">
        <v>1</v>
      </c>
      <c r="N146" s="220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207</v>
      </c>
      <c r="AT146" s="208" t="s">
        <v>269</v>
      </c>
      <c r="AU146" s="208" t="s">
        <v>80</v>
      </c>
      <c r="AY146" s="13" t="s">
        <v>176</v>
      </c>
      <c r="BE146" s="209">
        <f t="shared" si="14"/>
        <v>0</v>
      </c>
      <c r="BF146" s="209">
        <f t="shared" si="15"/>
        <v>169.54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169.54</v>
      </c>
      <c r="BL146" s="13" t="s">
        <v>182</v>
      </c>
      <c r="BM146" s="208" t="s">
        <v>3636</v>
      </c>
    </row>
    <row r="147" spans="1:65" s="1" customFormat="1" ht="24.2" customHeight="1">
      <c r="A147" s="30"/>
      <c r="B147" s="31"/>
      <c r="C147" s="210" t="s">
        <v>7</v>
      </c>
      <c r="D147" s="210" t="s">
        <v>269</v>
      </c>
      <c r="E147" s="211" t="s">
        <v>1967</v>
      </c>
      <c r="F147" s="212" t="s">
        <v>1968</v>
      </c>
      <c r="G147" s="213" t="s">
        <v>1952</v>
      </c>
      <c r="H147" s="214">
        <v>12</v>
      </c>
      <c r="I147" s="215">
        <v>130.63999999999999</v>
      </c>
      <c r="J147" s="216">
        <f t="shared" si="10"/>
        <v>1567.68</v>
      </c>
      <c r="K147" s="217"/>
      <c r="L147" s="218"/>
      <c r="M147" s="219" t="s">
        <v>1</v>
      </c>
      <c r="N147" s="220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207</v>
      </c>
      <c r="AT147" s="208" t="s">
        <v>269</v>
      </c>
      <c r="AU147" s="208" t="s">
        <v>80</v>
      </c>
      <c r="AY147" s="13" t="s">
        <v>176</v>
      </c>
      <c r="BE147" s="209">
        <f t="shared" si="14"/>
        <v>0</v>
      </c>
      <c r="BF147" s="209">
        <f t="shared" si="15"/>
        <v>1567.68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1567.68</v>
      </c>
      <c r="BL147" s="13" t="s">
        <v>182</v>
      </c>
      <c r="BM147" s="208" t="s">
        <v>3637</v>
      </c>
    </row>
    <row r="148" spans="1:65" s="1" customFormat="1" ht="24.2" customHeight="1">
      <c r="A148" s="30"/>
      <c r="B148" s="31"/>
      <c r="C148" s="196" t="s">
        <v>259</v>
      </c>
      <c r="D148" s="196" t="s">
        <v>178</v>
      </c>
      <c r="E148" s="197" t="s">
        <v>1969</v>
      </c>
      <c r="F148" s="198" t="s">
        <v>1970</v>
      </c>
      <c r="G148" s="199" t="s">
        <v>181</v>
      </c>
      <c r="H148" s="200">
        <v>70</v>
      </c>
      <c r="I148" s="201">
        <v>2.8</v>
      </c>
      <c r="J148" s="202">
        <f t="shared" si="10"/>
        <v>196</v>
      </c>
      <c r="K148" s="203"/>
      <c r="L148" s="35"/>
      <c r="M148" s="204" t="s">
        <v>1</v>
      </c>
      <c r="N148" s="205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182</v>
      </c>
      <c r="AT148" s="208" t="s">
        <v>178</v>
      </c>
      <c r="AU148" s="208" t="s">
        <v>80</v>
      </c>
      <c r="AY148" s="13" t="s">
        <v>176</v>
      </c>
      <c r="BE148" s="209">
        <f t="shared" si="14"/>
        <v>0</v>
      </c>
      <c r="BF148" s="209">
        <f t="shared" si="15"/>
        <v>196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196</v>
      </c>
      <c r="BL148" s="13" t="s">
        <v>182</v>
      </c>
      <c r="BM148" s="208" t="s">
        <v>3638</v>
      </c>
    </row>
    <row r="149" spans="1:65" s="1" customFormat="1" ht="16.5" customHeight="1">
      <c r="A149" s="30"/>
      <c r="B149" s="31"/>
      <c r="C149" s="196" t="s">
        <v>264</v>
      </c>
      <c r="D149" s="196" t="s">
        <v>178</v>
      </c>
      <c r="E149" s="197" t="s">
        <v>3550</v>
      </c>
      <c r="F149" s="198" t="s">
        <v>3551</v>
      </c>
      <c r="G149" s="199" t="s">
        <v>1952</v>
      </c>
      <c r="H149" s="200">
        <v>1</v>
      </c>
      <c r="I149" s="201">
        <v>112.52</v>
      </c>
      <c r="J149" s="202">
        <f t="shared" si="10"/>
        <v>112.52</v>
      </c>
      <c r="K149" s="203"/>
      <c r="L149" s="35"/>
      <c r="M149" s="204" t="s">
        <v>1</v>
      </c>
      <c r="N149" s="205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182</v>
      </c>
      <c r="AT149" s="208" t="s">
        <v>178</v>
      </c>
      <c r="AU149" s="208" t="s">
        <v>80</v>
      </c>
      <c r="AY149" s="13" t="s">
        <v>176</v>
      </c>
      <c r="BE149" s="209">
        <f t="shared" si="14"/>
        <v>0</v>
      </c>
      <c r="BF149" s="209">
        <f t="shared" si="15"/>
        <v>112.52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112.52</v>
      </c>
      <c r="BL149" s="13" t="s">
        <v>182</v>
      </c>
      <c r="BM149" s="208" t="s">
        <v>3639</v>
      </c>
    </row>
    <row r="150" spans="1:65" s="1" customFormat="1" ht="24.2" customHeight="1">
      <c r="A150" s="30"/>
      <c r="B150" s="31"/>
      <c r="C150" s="196" t="s">
        <v>268</v>
      </c>
      <c r="D150" s="196" t="s">
        <v>178</v>
      </c>
      <c r="E150" s="197" t="s">
        <v>3640</v>
      </c>
      <c r="F150" s="198" t="s">
        <v>3641</v>
      </c>
      <c r="G150" s="199" t="s">
        <v>1952</v>
      </c>
      <c r="H150" s="200">
        <v>2</v>
      </c>
      <c r="I150" s="201">
        <v>55.18</v>
      </c>
      <c r="J150" s="202">
        <f t="shared" si="10"/>
        <v>110.36</v>
      </c>
      <c r="K150" s="203"/>
      <c r="L150" s="35"/>
      <c r="M150" s="204" t="s">
        <v>1</v>
      </c>
      <c r="N150" s="205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80</v>
      </c>
      <c r="AY150" s="13" t="s">
        <v>176</v>
      </c>
      <c r="BE150" s="209">
        <f t="shared" si="14"/>
        <v>0</v>
      </c>
      <c r="BF150" s="209">
        <f t="shared" si="15"/>
        <v>110.36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110.36</v>
      </c>
      <c r="BL150" s="13" t="s">
        <v>182</v>
      </c>
      <c r="BM150" s="208" t="s">
        <v>3642</v>
      </c>
    </row>
    <row r="151" spans="1:65" s="1" customFormat="1" ht="24.2" customHeight="1">
      <c r="A151" s="30"/>
      <c r="B151" s="31"/>
      <c r="C151" s="196" t="s">
        <v>273</v>
      </c>
      <c r="D151" s="196" t="s">
        <v>178</v>
      </c>
      <c r="E151" s="197" t="s">
        <v>3556</v>
      </c>
      <c r="F151" s="198" t="s">
        <v>3557</v>
      </c>
      <c r="G151" s="199" t="s">
        <v>1952</v>
      </c>
      <c r="H151" s="200">
        <v>4</v>
      </c>
      <c r="I151" s="201">
        <v>59.15</v>
      </c>
      <c r="J151" s="202">
        <f t="shared" si="10"/>
        <v>236.6</v>
      </c>
      <c r="K151" s="203"/>
      <c r="L151" s="35"/>
      <c r="M151" s="204" t="s">
        <v>1</v>
      </c>
      <c r="N151" s="205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80</v>
      </c>
      <c r="AY151" s="13" t="s">
        <v>176</v>
      </c>
      <c r="BE151" s="209">
        <f t="shared" si="14"/>
        <v>0</v>
      </c>
      <c r="BF151" s="209">
        <f t="shared" si="15"/>
        <v>236.6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236.6</v>
      </c>
      <c r="BL151" s="13" t="s">
        <v>182</v>
      </c>
      <c r="BM151" s="208" t="s">
        <v>3643</v>
      </c>
    </row>
    <row r="152" spans="1:65" s="1" customFormat="1" ht="16.5" customHeight="1">
      <c r="A152" s="30"/>
      <c r="B152" s="31"/>
      <c r="C152" s="210" t="s">
        <v>277</v>
      </c>
      <c r="D152" s="210" t="s">
        <v>269</v>
      </c>
      <c r="E152" s="211" t="s">
        <v>3644</v>
      </c>
      <c r="F152" s="212" t="s">
        <v>3645</v>
      </c>
      <c r="G152" s="213" t="s">
        <v>1952</v>
      </c>
      <c r="H152" s="214">
        <v>1</v>
      </c>
      <c r="I152" s="215">
        <v>250.24</v>
      </c>
      <c r="J152" s="216">
        <f t="shared" si="10"/>
        <v>250.24</v>
      </c>
      <c r="K152" s="217"/>
      <c r="L152" s="218"/>
      <c r="M152" s="219" t="s">
        <v>1</v>
      </c>
      <c r="N152" s="220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207</v>
      </c>
      <c r="AT152" s="208" t="s">
        <v>269</v>
      </c>
      <c r="AU152" s="208" t="s">
        <v>80</v>
      </c>
      <c r="AY152" s="13" t="s">
        <v>176</v>
      </c>
      <c r="BE152" s="209">
        <f t="shared" si="14"/>
        <v>0</v>
      </c>
      <c r="BF152" s="209">
        <f t="shared" si="15"/>
        <v>250.24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250.24</v>
      </c>
      <c r="BL152" s="13" t="s">
        <v>182</v>
      </c>
      <c r="BM152" s="208" t="s">
        <v>3646</v>
      </c>
    </row>
    <row r="153" spans="1:65" s="1" customFormat="1" ht="16.5" customHeight="1">
      <c r="A153" s="30"/>
      <c r="B153" s="31"/>
      <c r="C153" s="210" t="s">
        <v>281</v>
      </c>
      <c r="D153" s="210" t="s">
        <v>269</v>
      </c>
      <c r="E153" s="211" t="s">
        <v>3562</v>
      </c>
      <c r="F153" s="212" t="s">
        <v>3563</v>
      </c>
      <c r="G153" s="213" t="s">
        <v>1952</v>
      </c>
      <c r="H153" s="214">
        <v>1</v>
      </c>
      <c r="I153" s="215">
        <v>249.16</v>
      </c>
      <c r="J153" s="216">
        <f t="shared" si="10"/>
        <v>249.16</v>
      </c>
      <c r="K153" s="217"/>
      <c r="L153" s="218"/>
      <c r="M153" s="219" t="s">
        <v>1</v>
      </c>
      <c r="N153" s="220" t="s">
        <v>39</v>
      </c>
      <c r="O153" s="71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207</v>
      </c>
      <c r="AT153" s="208" t="s">
        <v>269</v>
      </c>
      <c r="AU153" s="208" t="s">
        <v>80</v>
      </c>
      <c r="AY153" s="13" t="s">
        <v>176</v>
      </c>
      <c r="BE153" s="209">
        <f t="shared" si="14"/>
        <v>0</v>
      </c>
      <c r="BF153" s="209">
        <f t="shared" si="15"/>
        <v>249.16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3" t="s">
        <v>86</v>
      </c>
      <c r="BK153" s="209">
        <f t="shared" si="19"/>
        <v>249.16</v>
      </c>
      <c r="BL153" s="13" t="s">
        <v>182</v>
      </c>
      <c r="BM153" s="208" t="s">
        <v>3647</v>
      </c>
    </row>
    <row r="154" spans="1:65" s="1" customFormat="1" ht="16.5" customHeight="1">
      <c r="A154" s="30"/>
      <c r="B154" s="31"/>
      <c r="C154" s="210" t="s">
        <v>286</v>
      </c>
      <c r="D154" s="210" t="s">
        <v>269</v>
      </c>
      <c r="E154" s="211" t="s">
        <v>3648</v>
      </c>
      <c r="F154" s="212" t="s">
        <v>3649</v>
      </c>
      <c r="G154" s="213" t="s">
        <v>1952</v>
      </c>
      <c r="H154" s="214">
        <v>2</v>
      </c>
      <c r="I154" s="215">
        <v>240.68</v>
      </c>
      <c r="J154" s="216">
        <f t="shared" si="10"/>
        <v>481.36</v>
      </c>
      <c r="K154" s="217"/>
      <c r="L154" s="218"/>
      <c r="M154" s="219" t="s">
        <v>1</v>
      </c>
      <c r="N154" s="220" t="s">
        <v>39</v>
      </c>
      <c r="O154" s="71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207</v>
      </c>
      <c r="AT154" s="208" t="s">
        <v>269</v>
      </c>
      <c r="AU154" s="208" t="s">
        <v>80</v>
      </c>
      <c r="AY154" s="13" t="s">
        <v>176</v>
      </c>
      <c r="BE154" s="209">
        <f t="shared" si="14"/>
        <v>0</v>
      </c>
      <c r="BF154" s="209">
        <f t="shared" si="15"/>
        <v>481.36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3" t="s">
        <v>86</v>
      </c>
      <c r="BK154" s="209">
        <f t="shared" si="19"/>
        <v>481.36</v>
      </c>
      <c r="BL154" s="13" t="s">
        <v>182</v>
      </c>
      <c r="BM154" s="208" t="s">
        <v>3650</v>
      </c>
    </row>
    <row r="155" spans="1:65" s="1" customFormat="1" ht="16.5" customHeight="1">
      <c r="A155" s="30"/>
      <c r="B155" s="31"/>
      <c r="C155" s="210" t="s">
        <v>290</v>
      </c>
      <c r="D155" s="210" t="s">
        <v>269</v>
      </c>
      <c r="E155" s="211" t="s">
        <v>3651</v>
      </c>
      <c r="F155" s="212" t="s">
        <v>3652</v>
      </c>
      <c r="G155" s="213" t="s">
        <v>1952</v>
      </c>
      <c r="H155" s="214">
        <v>1</v>
      </c>
      <c r="I155" s="215">
        <v>248.93</v>
      </c>
      <c r="J155" s="216">
        <f t="shared" si="10"/>
        <v>248.93</v>
      </c>
      <c r="K155" s="217"/>
      <c r="L155" s="218"/>
      <c r="M155" s="219" t="s">
        <v>1</v>
      </c>
      <c r="N155" s="220" t="s">
        <v>39</v>
      </c>
      <c r="O155" s="71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207</v>
      </c>
      <c r="AT155" s="208" t="s">
        <v>269</v>
      </c>
      <c r="AU155" s="208" t="s">
        <v>80</v>
      </c>
      <c r="AY155" s="13" t="s">
        <v>176</v>
      </c>
      <c r="BE155" s="209">
        <f t="shared" si="14"/>
        <v>0</v>
      </c>
      <c r="BF155" s="209">
        <f t="shared" si="15"/>
        <v>248.93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3" t="s">
        <v>86</v>
      </c>
      <c r="BK155" s="209">
        <f t="shared" si="19"/>
        <v>248.93</v>
      </c>
      <c r="BL155" s="13" t="s">
        <v>182</v>
      </c>
      <c r="BM155" s="208" t="s">
        <v>3653</v>
      </c>
    </row>
    <row r="156" spans="1:65" s="1" customFormat="1" ht="16.5" customHeight="1">
      <c r="A156" s="30"/>
      <c r="B156" s="31"/>
      <c r="C156" s="210" t="s">
        <v>294</v>
      </c>
      <c r="D156" s="210" t="s">
        <v>269</v>
      </c>
      <c r="E156" s="211" t="s">
        <v>3568</v>
      </c>
      <c r="F156" s="212" t="s">
        <v>3569</v>
      </c>
      <c r="G156" s="213" t="s">
        <v>1952</v>
      </c>
      <c r="H156" s="214">
        <v>1</v>
      </c>
      <c r="I156" s="215">
        <v>279.57</v>
      </c>
      <c r="J156" s="216">
        <f t="shared" si="10"/>
        <v>279.57</v>
      </c>
      <c r="K156" s="217"/>
      <c r="L156" s="218"/>
      <c r="M156" s="219" t="s">
        <v>1</v>
      </c>
      <c r="N156" s="220" t="s">
        <v>39</v>
      </c>
      <c r="O156" s="71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207</v>
      </c>
      <c r="AT156" s="208" t="s">
        <v>269</v>
      </c>
      <c r="AU156" s="208" t="s">
        <v>80</v>
      </c>
      <c r="AY156" s="13" t="s">
        <v>176</v>
      </c>
      <c r="BE156" s="209">
        <f t="shared" si="14"/>
        <v>0</v>
      </c>
      <c r="BF156" s="209">
        <f t="shared" si="15"/>
        <v>279.57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3" t="s">
        <v>86</v>
      </c>
      <c r="BK156" s="209">
        <f t="shared" si="19"/>
        <v>279.57</v>
      </c>
      <c r="BL156" s="13" t="s">
        <v>182</v>
      </c>
      <c r="BM156" s="208" t="s">
        <v>3654</v>
      </c>
    </row>
    <row r="157" spans="1:65" s="1" customFormat="1" ht="24.2" customHeight="1">
      <c r="A157" s="30"/>
      <c r="B157" s="31"/>
      <c r="C157" s="210" t="s">
        <v>298</v>
      </c>
      <c r="D157" s="210" t="s">
        <v>269</v>
      </c>
      <c r="E157" s="211" t="s">
        <v>3574</v>
      </c>
      <c r="F157" s="212" t="s">
        <v>3655</v>
      </c>
      <c r="G157" s="213" t="s">
        <v>1952</v>
      </c>
      <c r="H157" s="214">
        <v>6</v>
      </c>
      <c r="I157" s="215">
        <v>454.64</v>
      </c>
      <c r="J157" s="216">
        <f t="shared" si="10"/>
        <v>2727.84</v>
      </c>
      <c r="K157" s="217"/>
      <c r="L157" s="218"/>
      <c r="M157" s="219" t="s">
        <v>1</v>
      </c>
      <c r="N157" s="220" t="s">
        <v>39</v>
      </c>
      <c r="O157" s="71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207</v>
      </c>
      <c r="AT157" s="208" t="s">
        <v>269</v>
      </c>
      <c r="AU157" s="208" t="s">
        <v>80</v>
      </c>
      <c r="AY157" s="13" t="s">
        <v>176</v>
      </c>
      <c r="BE157" s="209">
        <f t="shared" si="14"/>
        <v>0</v>
      </c>
      <c r="BF157" s="209">
        <f t="shared" si="15"/>
        <v>2727.84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3" t="s">
        <v>86</v>
      </c>
      <c r="BK157" s="209">
        <f t="shared" si="19"/>
        <v>2727.84</v>
      </c>
      <c r="BL157" s="13" t="s">
        <v>182</v>
      </c>
      <c r="BM157" s="208" t="s">
        <v>3656</v>
      </c>
    </row>
    <row r="158" spans="1:65" s="1" customFormat="1" ht="16.5" customHeight="1">
      <c r="A158" s="30"/>
      <c r="B158" s="31"/>
      <c r="C158" s="210" t="s">
        <v>302</v>
      </c>
      <c r="D158" s="210" t="s">
        <v>269</v>
      </c>
      <c r="E158" s="211" t="s">
        <v>3577</v>
      </c>
      <c r="F158" s="212" t="s">
        <v>3578</v>
      </c>
      <c r="G158" s="213" t="s">
        <v>1952</v>
      </c>
      <c r="H158" s="214">
        <v>6</v>
      </c>
      <c r="I158" s="215">
        <v>31.5</v>
      </c>
      <c r="J158" s="216">
        <f t="shared" si="10"/>
        <v>189</v>
      </c>
      <c r="K158" s="217"/>
      <c r="L158" s="218"/>
      <c r="M158" s="219" t="s">
        <v>1</v>
      </c>
      <c r="N158" s="220" t="s">
        <v>39</v>
      </c>
      <c r="O158" s="71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207</v>
      </c>
      <c r="AT158" s="208" t="s">
        <v>269</v>
      </c>
      <c r="AU158" s="208" t="s">
        <v>80</v>
      </c>
      <c r="AY158" s="13" t="s">
        <v>176</v>
      </c>
      <c r="BE158" s="209">
        <f t="shared" si="14"/>
        <v>0</v>
      </c>
      <c r="BF158" s="209">
        <f t="shared" si="15"/>
        <v>189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3" t="s">
        <v>86</v>
      </c>
      <c r="BK158" s="209">
        <f t="shared" si="19"/>
        <v>189</v>
      </c>
      <c r="BL158" s="13" t="s">
        <v>182</v>
      </c>
      <c r="BM158" s="208" t="s">
        <v>3657</v>
      </c>
    </row>
    <row r="159" spans="1:65" s="1" customFormat="1" ht="24.2" customHeight="1">
      <c r="A159" s="30"/>
      <c r="B159" s="31"/>
      <c r="C159" s="210" t="s">
        <v>306</v>
      </c>
      <c r="D159" s="210" t="s">
        <v>269</v>
      </c>
      <c r="E159" s="211" t="s">
        <v>3580</v>
      </c>
      <c r="F159" s="212" t="s">
        <v>3581</v>
      </c>
      <c r="G159" s="213" t="s">
        <v>1952</v>
      </c>
      <c r="H159" s="214">
        <v>6</v>
      </c>
      <c r="I159" s="215">
        <v>100.87</v>
      </c>
      <c r="J159" s="216">
        <f t="shared" si="10"/>
        <v>605.22</v>
      </c>
      <c r="K159" s="217"/>
      <c r="L159" s="218"/>
      <c r="M159" s="219" t="s">
        <v>1</v>
      </c>
      <c r="N159" s="220" t="s">
        <v>39</v>
      </c>
      <c r="O159" s="71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207</v>
      </c>
      <c r="AT159" s="208" t="s">
        <v>269</v>
      </c>
      <c r="AU159" s="208" t="s">
        <v>80</v>
      </c>
      <c r="AY159" s="13" t="s">
        <v>176</v>
      </c>
      <c r="BE159" s="209">
        <f t="shared" si="14"/>
        <v>0</v>
      </c>
      <c r="BF159" s="209">
        <f t="shared" si="15"/>
        <v>605.22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3" t="s">
        <v>86</v>
      </c>
      <c r="BK159" s="209">
        <f t="shared" si="19"/>
        <v>605.22</v>
      </c>
      <c r="BL159" s="13" t="s">
        <v>182</v>
      </c>
      <c r="BM159" s="208" t="s">
        <v>3658</v>
      </c>
    </row>
    <row r="160" spans="1:65" s="1" customFormat="1" ht="21.75" customHeight="1">
      <c r="A160" s="30"/>
      <c r="B160" s="31"/>
      <c r="C160" s="210" t="s">
        <v>310</v>
      </c>
      <c r="D160" s="210" t="s">
        <v>269</v>
      </c>
      <c r="E160" s="211" t="s">
        <v>3583</v>
      </c>
      <c r="F160" s="212" t="s">
        <v>3659</v>
      </c>
      <c r="G160" s="213" t="s">
        <v>1952</v>
      </c>
      <c r="H160" s="214">
        <v>6</v>
      </c>
      <c r="I160" s="215">
        <v>265.58999999999997</v>
      </c>
      <c r="J160" s="216">
        <f t="shared" si="10"/>
        <v>1593.54</v>
      </c>
      <c r="K160" s="217"/>
      <c r="L160" s="218"/>
      <c r="M160" s="219" t="s">
        <v>1</v>
      </c>
      <c r="N160" s="220" t="s">
        <v>39</v>
      </c>
      <c r="O160" s="71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207</v>
      </c>
      <c r="AT160" s="208" t="s">
        <v>269</v>
      </c>
      <c r="AU160" s="208" t="s">
        <v>80</v>
      </c>
      <c r="AY160" s="13" t="s">
        <v>176</v>
      </c>
      <c r="BE160" s="209">
        <f t="shared" si="14"/>
        <v>0</v>
      </c>
      <c r="BF160" s="209">
        <f t="shared" si="15"/>
        <v>1593.54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86</v>
      </c>
      <c r="BK160" s="209">
        <f t="shared" si="19"/>
        <v>1593.54</v>
      </c>
      <c r="BL160" s="13" t="s">
        <v>182</v>
      </c>
      <c r="BM160" s="208" t="s">
        <v>3660</v>
      </c>
    </row>
    <row r="161" spans="1:65" s="1" customFormat="1" ht="24.2" customHeight="1">
      <c r="A161" s="30"/>
      <c r="B161" s="31"/>
      <c r="C161" s="196" t="s">
        <v>314</v>
      </c>
      <c r="D161" s="196" t="s">
        <v>178</v>
      </c>
      <c r="E161" s="197" t="s">
        <v>3586</v>
      </c>
      <c r="F161" s="198" t="s">
        <v>3587</v>
      </c>
      <c r="G161" s="199" t="s">
        <v>1952</v>
      </c>
      <c r="H161" s="200">
        <v>7</v>
      </c>
      <c r="I161" s="201">
        <v>24.08</v>
      </c>
      <c r="J161" s="202">
        <f t="shared" si="10"/>
        <v>168.56</v>
      </c>
      <c r="K161" s="203"/>
      <c r="L161" s="35"/>
      <c r="M161" s="204" t="s">
        <v>1</v>
      </c>
      <c r="N161" s="205" t="s">
        <v>39</v>
      </c>
      <c r="O161" s="71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182</v>
      </c>
      <c r="AT161" s="208" t="s">
        <v>178</v>
      </c>
      <c r="AU161" s="208" t="s">
        <v>80</v>
      </c>
      <c r="AY161" s="13" t="s">
        <v>176</v>
      </c>
      <c r="BE161" s="209">
        <f t="shared" si="14"/>
        <v>0</v>
      </c>
      <c r="BF161" s="209">
        <f t="shared" si="15"/>
        <v>168.56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86</v>
      </c>
      <c r="BK161" s="209">
        <f t="shared" si="19"/>
        <v>168.56</v>
      </c>
      <c r="BL161" s="13" t="s">
        <v>182</v>
      </c>
      <c r="BM161" s="208" t="s">
        <v>3661</v>
      </c>
    </row>
    <row r="162" spans="1:65" s="1" customFormat="1" ht="16.5" customHeight="1">
      <c r="A162" s="30"/>
      <c r="B162" s="31"/>
      <c r="C162" s="210" t="s">
        <v>318</v>
      </c>
      <c r="D162" s="210" t="s">
        <v>269</v>
      </c>
      <c r="E162" s="211" t="s">
        <v>3662</v>
      </c>
      <c r="F162" s="212" t="s">
        <v>3663</v>
      </c>
      <c r="G162" s="213" t="s">
        <v>1952</v>
      </c>
      <c r="H162" s="214">
        <v>1</v>
      </c>
      <c r="I162" s="215">
        <v>2377.1</v>
      </c>
      <c r="J162" s="216">
        <f t="shared" si="10"/>
        <v>2377.1</v>
      </c>
      <c r="K162" s="217"/>
      <c r="L162" s="218"/>
      <c r="M162" s="219" t="s">
        <v>1</v>
      </c>
      <c r="N162" s="220" t="s">
        <v>39</v>
      </c>
      <c r="O162" s="71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207</v>
      </c>
      <c r="AT162" s="208" t="s">
        <v>269</v>
      </c>
      <c r="AU162" s="208" t="s">
        <v>80</v>
      </c>
      <c r="AY162" s="13" t="s">
        <v>176</v>
      </c>
      <c r="BE162" s="209">
        <f t="shared" si="14"/>
        <v>0</v>
      </c>
      <c r="BF162" s="209">
        <f t="shared" si="15"/>
        <v>2377.1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86</v>
      </c>
      <c r="BK162" s="209">
        <f t="shared" si="19"/>
        <v>2377.1</v>
      </c>
      <c r="BL162" s="13" t="s">
        <v>182</v>
      </c>
      <c r="BM162" s="208" t="s">
        <v>3664</v>
      </c>
    </row>
    <row r="163" spans="1:65" s="1" customFormat="1" ht="24.2" customHeight="1">
      <c r="A163" s="30"/>
      <c r="B163" s="31"/>
      <c r="C163" s="196" t="s">
        <v>322</v>
      </c>
      <c r="D163" s="196" t="s">
        <v>178</v>
      </c>
      <c r="E163" s="197" t="s">
        <v>3598</v>
      </c>
      <c r="F163" s="198" t="s">
        <v>3599</v>
      </c>
      <c r="G163" s="199" t="s">
        <v>181</v>
      </c>
      <c r="H163" s="200">
        <v>70</v>
      </c>
      <c r="I163" s="201">
        <v>0.69</v>
      </c>
      <c r="J163" s="202">
        <f t="shared" si="10"/>
        <v>48.3</v>
      </c>
      <c r="K163" s="203"/>
      <c r="L163" s="35"/>
      <c r="M163" s="204" t="s">
        <v>1</v>
      </c>
      <c r="N163" s="205" t="s">
        <v>39</v>
      </c>
      <c r="O163" s="71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182</v>
      </c>
      <c r="AT163" s="208" t="s">
        <v>178</v>
      </c>
      <c r="AU163" s="208" t="s">
        <v>80</v>
      </c>
      <c r="AY163" s="13" t="s">
        <v>176</v>
      </c>
      <c r="BE163" s="209">
        <f t="shared" si="14"/>
        <v>0</v>
      </c>
      <c r="BF163" s="209">
        <f t="shared" si="15"/>
        <v>48.3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86</v>
      </c>
      <c r="BK163" s="209">
        <f t="shared" si="19"/>
        <v>48.3</v>
      </c>
      <c r="BL163" s="13" t="s">
        <v>182</v>
      </c>
      <c r="BM163" s="208" t="s">
        <v>3665</v>
      </c>
    </row>
    <row r="164" spans="1:65" s="1" customFormat="1" ht="24.2" customHeight="1">
      <c r="A164" s="30"/>
      <c r="B164" s="31"/>
      <c r="C164" s="196" t="s">
        <v>326</v>
      </c>
      <c r="D164" s="196" t="s">
        <v>178</v>
      </c>
      <c r="E164" s="197" t="s">
        <v>3601</v>
      </c>
      <c r="F164" s="198" t="s">
        <v>3602</v>
      </c>
      <c r="G164" s="199" t="s">
        <v>181</v>
      </c>
      <c r="H164" s="200">
        <v>70</v>
      </c>
      <c r="I164" s="201">
        <v>0.76</v>
      </c>
      <c r="J164" s="202">
        <f t="shared" si="10"/>
        <v>53.2</v>
      </c>
      <c r="K164" s="203"/>
      <c r="L164" s="35"/>
      <c r="M164" s="204" t="s">
        <v>1</v>
      </c>
      <c r="N164" s="205" t="s">
        <v>39</v>
      </c>
      <c r="O164" s="71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182</v>
      </c>
      <c r="AT164" s="208" t="s">
        <v>178</v>
      </c>
      <c r="AU164" s="208" t="s">
        <v>80</v>
      </c>
      <c r="AY164" s="13" t="s">
        <v>176</v>
      </c>
      <c r="BE164" s="209">
        <f t="shared" si="14"/>
        <v>0</v>
      </c>
      <c r="BF164" s="209">
        <f t="shared" si="15"/>
        <v>53.2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86</v>
      </c>
      <c r="BK164" s="209">
        <f t="shared" si="19"/>
        <v>53.2</v>
      </c>
      <c r="BL164" s="13" t="s">
        <v>182</v>
      </c>
      <c r="BM164" s="208" t="s">
        <v>3666</v>
      </c>
    </row>
    <row r="165" spans="1:65" s="1" customFormat="1" ht="24.2" customHeight="1">
      <c r="A165" s="30"/>
      <c r="B165" s="31"/>
      <c r="C165" s="210" t="s">
        <v>330</v>
      </c>
      <c r="D165" s="210" t="s">
        <v>269</v>
      </c>
      <c r="E165" s="211" t="s">
        <v>3604</v>
      </c>
      <c r="F165" s="212" t="s">
        <v>3605</v>
      </c>
      <c r="G165" s="213" t="s">
        <v>1952</v>
      </c>
      <c r="H165" s="214">
        <v>1</v>
      </c>
      <c r="I165" s="215">
        <v>50.03</v>
      </c>
      <c r="J165" s="216">
        <f t="shared" si="10"/>
        <v>50.03</v>
      </c>
      <c r="K165" s="217"/>
      <c r="L165" s="218"/>
      <c r="M165" s="219" t="s">
        <v>1</v>
      </c>
      <c r="N165" s="220" t="s">
        <v>39</v>
      </c>
      <c r="O165" s="71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207</v>
      </c>
      <c r="AT165" s="208" t="s">
        <v>269</v>
      </c>
      <c r="AU165" s="208" t="s">
        <v>80</v>
      </c>
      <c r="AY165" s="13" t="s">
        <v>176</v>
      </c>
      <c r="BE165" s="209">
        <f t="shared" si="14"/>
        <v>0</v>
      </c>
      <c r="BF165" s="209">
        <f t="shared" si="15"/>
        <v>50.03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86</v>
      </c>
      <c r="BK165" s="209">
        <f t="shared" si="19"/>
        <v>50.03</v>
      </c>
      <c r="BL165" s="13" t="s">
        <v>182</v>
      </c>
      <c r="BM165" s="208" t="s">
        <v>3667</v>
      </c>
    </row>
    <row r="166" spans="1:65" s="11" customFormat="1" ht="25.9" customHeight="1">
      <c r="B166" s="180"/>
      <c r="C166" s="181"/>
      <c r="D166" s="182" t="s">
        <v>72</v>
      </c>
      <c r="E166" s="183" t="s">
        <v>211</v>
      </c>
      <c r="F166" s="183" t="s">
        <v>1975</v>
      </c>
      <c r="G166" s="181"/>
      <c r="H166" s="181"/>
      <c r="I166" s="184"/>
      <c r="J166" s="185">
        <f>BK166</f>
        <v>2333.7399999999998</v>
      </c>
      <c r="K166" s="181"/>
      <c r="L166" s="186"/>
      <c r="M166" s="187"/>
      <c r="N166" s="188"/>
      <c r="O166" s="188"/>
      <c r="P166" s="189">
        <f>SUM(P167:P175)</f>
        <v>0</v>
      </c>
      <c r="Q166" s="188"/>
      <c r="R166" s="189">
        <f>SUM(R167:R175)</f>
        <v>0</v>
      </c>
      <c r="S166" s="188"/>
      <c r="T166" s="190">
        <f>SUM(T167:T175)</f>
        <v>0</v>
      </c>
      <c r="AR166" s="191" t="s">
        <v>80</v>
      </c>
      <c r="AT166" s="192" t="s">
        <v>72</v>
      </c>
      <c r="AU166" s="192" t="s">
        <v>73</v>
      </c>
      <c r="AY166" s="191" t="s">
        <v>176</v>
      </c>
      <c r="BK166" s="193">
        <f>SUM(BK167:BK175)</f>
        <v>2333.7399999999998</v>
      </c>
    </row>
    <row r="167" spans="1:65" s="1" customFormat="1" ht="24.2" customHeight="1">
      <c r="A167" s="30"/>
      <c r="B167" s="31"/>
      <c r="C167" s="196" t="s">
        <v>334</v>
      </c>
      <c r="D167" s="196" t="s">
        <v>178</v>
      </c>
      <c r="E167" s="197" t="s">
        <v>3668</v>
      </c>
      <c r="F167" s="198" t="s">
        <v>3669</v>
      </c>
      <c r="G167" s="199" t="s">
        <v>3670</v>
      </c>
      <c r="H167" s="200">
        <v>6</v>
      </c>
      <c r="I167" s="201">
        <v>24.61</v>
      </c>
      <c r="J167" s="202">
        <f t="shared" ref="J167:J175" si="20">ROUND(I167*H167,2)</f>
        <v>147.66</v>
      </c>
      <c r="K167" s="203"/>
      <c r="L167" s="35"/>
      <c r="M167" s="204" t="s">
        <v>1</v>
      </c>
      <c r="N167" s="205" t="s">
        <v>39</v>
      </c>
      <c r="O167" s="71"/>
      <c r="P167" s="206">
        <f t="shared" ref="P167:P175" si="21">O167*H167</f>
        <v>0</v>
      </c>
      <c r="Q167" s="206">
        <v>0</v>
      </c>
      <c r="R167" s="206">
        <f t="shared" ref="R167:R175" si="22">Q167*H167</f>
        <v>0</v>
      </c>
      <c r="S167" s="206">
        <v>0</v>
      </c>
      <c r="T167" s="207">
        <f t="shared" ref="T167:T175" si="2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182</v>
      </c>
      <c r="AT167" s="208" t="s">
        <v>178</v>
      </c>
      <c r="AU167" s="208" t="s">
        <v>80</v>
      </c>
      <c r="AY167" s="13" t="s">
        <v>176</v>
      </c>
      <c r="BE167" s="209">
        <f t="shared" ref="BE167:BE175" si="24">IF(N167="základná",J167,0)</f>
        <v>0</v>
      </c>
      <c r="BF167" s="209">
        <f t="shared" ref="BF167:BF175" si="25">IF(N167="znížená",J167,0)</f>
        <v>147.66</v>
      </c>
      <c r="BG167" s="209">
        <f t="shared" ref="BG167:BG175" si="26">IF(N167="zákl. prenesená",J167,0)</f>
        <v>0</v>
      </c>
      <c r="BH167" s="209">
        <f t="shared" ref="BH167:BH175" si="27">IF(N167="zníž. prenesená",J167,0)</f>
        <v>0</v>
      </c>
      <c r="BI167" s="209">
        <f t="shared" ref="BI167:BI175" si="28">IF(N167="nulová",J167,0)</f>
        <v>0</v>
      </c>
      <c r="BJ167" s="13" t="s">
        <v>86</v>
      </c>
      <c r="BK167" s="209">
        <f t="shared" ref="BK167:BK175" si="29">ROUND(I167*H167,2)</f>
        <v>147.66</v>
      </c>
      <c r="BL167" s="13" t="s">
        <v>182</v>
      </c>
      <c r="BM167" s="208" t="s">
        <v>3671</v>
      </c>
    </row>
    <row r="168" spans="1:65" s="1" customFormat="1" ht="21.75" customHeight="1">
      <c r="A168" s="30"/>
      <c r="B168" s="31"/>
      <c r="C168" s="196" t="s">
        <v>338</v>
      </c>
      <c r="D168" s="196" t="s">
        <v>178</v>
      </c>
      <c r="E168" s="197" t="s">
        <v>3672</v>
      </c>
      <c r="F168" s="198" t="s">
        <v>3673</v>
      </c>
      <c r="G168" s="199" t="s">
        <v>181</v>
      </c>
      <c r="H168" s="200">
        <v>15</v>
      </c>
      <c r="I168" s="201">
        <v>27.45</v>
      </c>
      <c r="J168" s="202">
        <f t="shared" si="20"/>
        <v>411.75</v>
      </c>
      <c r="K168" s="203"/>
      <c r="L168" s="35"/>
      <c r="M168" s="204" t="s">
        <v>1</v>
      </c>
      <c r="N168" s="205" t="s">
        <v>39</v>
      </c>
      <c r="O168" s="71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80</v>
      </c>
      <c r="AY168" s="13" t="s">
        <v>176</v>
      </c>
      <c r="BE168" s="209">
        <f t="shared" si="24"/>
        <v>0</v>
      </c>
      <c r="BF168" s="209">
        <f t="shared" si="25"/>
        <v>411.75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3" t="s">
        <v>86</v>
      </c>
      <c r="BK168" s="209">
        <f t="shared" si="29"/>
        <v>411.75</v>
      </c>
      <c r="BL168" s="13" t="s">
        <v>182</v>
      </c>
      <c r="BM168" s="208" t="s">
        <v>3674</v>
      </c>
    </row>
    <row r="169" spans="1:65" s="1" customFormat="1" ht="21.75" customHeight="1">
      <c r="A169" s="30"/>
      <c r="B169" s="31"/>
      <c r="C169" s="196" t="s">
        <v>342</v>
      </c>
      <c r="D169" s="196" t="s">
        <v>178</v>
      </c>
      <c r="E169" s="197" t="s">
        <v>950</v>
      </c>
      <c r="F169" s="198" t="s">
        <v>3675</v>
      </c>
      <c r="G169" s="199" t="s">
        <v>262</v>
      </c>
      <c r="H169" s="200">
        <v>2.625</v>
      </c>
      <c r="I169" s="201">
        <v>14.05</v>
      </c>
      <c r="J169" s="202">
        <f t="shared" si="20"/>
        <v>36.880000000000003</v>
      </c>
      <c r="K169" s="203"/>
      <c r="L169" s="35"/>
      <c r="M169" s="204" t="s">
        <v>1</v>
      </c>
      <c r="N169" s="205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182</v>
      </c>
      <c r="AT169" s="208" t="s">
        <v>178</v>
      </c>
      <c r="AU169" s="208" t="s">
        <v>80</v>
      </c>
      <c r="AY169" s="13" t="s">
        <v>176</v>
      </c>
      <c r="BE169" s="209">
        <f t="shared" si="24"/>
        <v>0</v>
      </c>
      <c r="BF169" s="209">
        <f t="shared" si="25"/>
        <v>36.880000000000003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36.880000000000003</v>
      </c>
      <c r="BL169" s="13" t="s">
        <v>182</v>
      </c>
      <c r="BM169" s="208" t="s">
        <v>3676</v>
      </c>
    </row>
    <row r="170" spans="1:65" s="1" customFormat="1" ht="24.2" customHeight="1">
      <c r="A170" s="30"/>
      <c r="B170" s="31"/>
      <c r="C170" s="196" t="s">
        <v>346</v>
      </c>
      <c r="D170" s="196" t="s">
        <v>178</v>
      </c>
      <c r="E170" s="197" t="s">
        <v>954</v>
      </c>
      <c r="F170" s="198" t="s">
        <v>3677</v>
      </c>
      <c r="G170" s="199" t="s">
        <v>262</v>
      </c>
      <c r="H170" s="200">
        <v>13.125</v>
      </c>
      <c r="I170" s="201">
        <v>0.46</v>
      </c>
      <c r="J170" s="202">
        <f t="shared" si="20"/>
        <v>6.04</v>
      </c>
      <c r="K170" s="203"/>
      <c r="L170" s="35"/>
      <c r="M170" s="204" t="s">
        <v>1</v>
      </c>
      <c r="N170" s="205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182</v>
      </c>
      <c r="AT170" s="208" t="s">
        <v>178</v>
      </c>
      <c r="AU170" s="208" t="s">
        <v>80</v>
      </c>
      <c r="AY170" s="13" t="s">
        <v>176</v>
      </c>
      <c r="BE170" s="209">
        <f t="shared" si="24"/>
        <v>0</v>
      </c>
      <c r="BF170" s="209">
        <f t="shared" si="25"/>
        <v>6.04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6.04</v>
      </c>
      <c r="BL170" s="13" t="s">
        <v>182</v>
      </c>
      <c r="BM170" s="208" t="s">
        <v>3678</v>
      </c>
    </row>
    <row r="171" spans="1:65" s="1" customFormat="1" ht="16.5" customHeight="1">
      <c r="A171" s="30"/>
      <c r="B171" s="31"/>
      <c r="C171" s="196" t="s">
        <v>351</v>
      </c>
      <c r="D171" s="196" t="s">
        <v>178</v>
      </c>
      <c r="E171" s="197" t="s">
        <v>3679</v>
      </c>
      <c r="F171" s="198" t="s">
        <v>3680</v>
      </c>
      <c r="G171" s="199" t="s">
        <v>262</v>
      </c>
      <c r="H171" s="200">
        <v>2.625</v>
      </c>
      <c r="I171" s="201">
        <v>4.99</v>
      </c>
      <c r="J171" s="202">
        <f t="shared" si="20"/>
        <v>13.1</v>
      </c>
      <c r="K171" s="203"/>
      <c r="L171" s="35"/>
      <c r="M171" s="204" t="s">
        <v>1</v>
      </c>
      <c r="N171" s="205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182</v>
      </c>
      <c r="AT171" s="208" t="s">
        <v>178</v>
      </c>
      <c r="AU171" s="208" t="s">
        <v>80</v>
      </c>
      <c r="AY171" s="13" t="s">
        <v>176</v>
      </c>
      <c r="BE171" s="209">
        <f t="shared" si="24"/>
        <v>0</v>
      </c>
      <c r="BF171" s="209">
        <f t="shared" si="25"/>
        <v>13.1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13.1</v>
      </c>
      <c r="BL171" s="13" t="s">
        <v>182</v>
      </c>
      <c r="BM171" s="208" t="s">
        <v>3681</v>
      </c>
    </row>
    <row r="172" spans="1:65" s="1" customFormat="1" ht="24.2" customHeight="1">
      <c r="A172" s="30"/>
      <c r="B172" s="31"/>
      <c r="C172" s="196" t="s">
        <v>355</v>
      </c>
      <c r="D172" s="196" t="s">
        <v>178</v>
      </c>
      <c r="E172" s="197" t="s">
        <v>3682</v>
      </c>
      <c r="F172" s="198" t="s">
        <v>3683</v>
      </c>
      <c r="G172" s="199" t="s">
        <v>262</v>
      </c>
      <c r="H172" s="200">
        <v>2.625</v>
      </c>
      <c r="I172" s="201">
        <v>120</v>
      </c>
      <c r="J172" s="202">
        <f t="shared" si="20"/>
        <v>315</v>
      </c>
      <c r="K172" s="203"/>
      <c r="L172" s="35"/>
      <c r="M172" s="204" t="s">
        <v>1</v>
      </c>
      <c r="N172" s="205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80</v>
      </c>
      <c r="AY172" s="13" t="s">
        <v>176</v>
      </c>
      <c r="BE172" s="209">
        <f t="shared" si="24"/>
        <v>0</v>
      </c>
      <c r="BF172" s="209">
        <f t="shared" si="25"/>
        <v>315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315</v>
      </c>
      <c r="BL172" s="13" t="s">
        <v>182</v>
      </c>
      <c r="BM172" s="208" t="s">
        <v>3684</v>
      </c>
    </row>
    <row r="173" spans="1:65" s="1" customFormat="1" ht="24.2" customHeight="1">
      <c r="A173" s="30"/>
      <c r="B173" s="31"/>
      <c r="C173" s="196" t="s">
        <v>359</v>
      </c>
      <c r="D173" s="196" t="s">
        <v>178</v>
      </c>
      <c r="E173" s="197" t="s">
        <v>3438</v>
      </c>
      <c r="F173" s="198" t="s">
        <v>3439</v>
      </c>
      <c r="G173" s="199" t="s">
        <v>262</v>
      </c>
      <c r="H173" s="200">
        <v>58.8</v>
      </c>
      <c r="I173" s="201">
        <v>16</v>
      </c>
      <c r="J173" s="202">
        <f t="shared" si="20"/>
        <v>940.8</v>
      </c>
      <c r="K173" s="203"/>
      <c r="L173" s="35"/>
      <c r="M173" s="204" t="s">
        <v>1</v>
      </c>
      <c r="N173" s="205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182</v>
      </c>
      <c r="AT173" s="208" t="s">
        <v>178</v>
      </c>
      <c r="AU173" s="208" t="s">
        <v>80</v>
      </c>
      <c r="AY173" s="13" t="s">
        <v>176</v>
      </c>
      <c r="BE173" s="209">
        <f t="shared" si="24"/>
        <v>0</v>
      </c>
      <c r="BF173" s="209">
        <f t="shared" si="25"/>
        <v>940.8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940.8</v>
      </c>
      <c r="BL173" s="13" t="s">
        <v>182</v>
      </c>
      <c r="BM173" s="208" t="s">
        <v>3685</v>
      </c>
    </row>
    <row r="174" spans="1:65" s="1" customFormat="1" ht="24.2" customHeight="1">
      <c r="A174" s="30"/>
      <c r="B174" s="31"/>
      <c r="C174" s="196" t="s">
        <v>363</v>
      </c>
      <c r="D174" s="196" t="s">
        <v>178</v>
      </c>
      <c r="E174" s="197" t="s">
        <v>3686</v>
      </c>
      <c r="F174" s="198" t="s">
        <v>3687</v>
      </c>
      <c r="G174" s="199" t="s">
        <v>262</v>
      </c>
      <c r="H174" s="200">
        <v>85.968000000000004</v>
      </c>
      <c r="I174" s="201">
        <v>2.48</v>
      </c>
      <c r="J174" s="202">
        <f t="shared" si="20"/>
        <v>213.2</v>
      </c>
      <c r="K174" s="203"/>
      <c r="L174" s="35"/>
      <c r="M174" s="204" t="s">
        <v>1</v>
      </c>
      <c r="N174" s="205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182</v>
      </c>
      <c r="AT174" s="208" t="s">
        <v>178</v>
      </c>
      <c r="AU174" s="208" t="s">
        <v>80</v>
      </c>
      <c r="AY174" s="13" t="s">
        <v>176</v>
      </c>
      <c r="BE174" s="209">
        <f t="shared" si="24"/>
        <v>0</v>
      </c>
      <c r="BF174" s="209">
        <f t="shared" si="25"/>
        <v>213.2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213.2</v>
      </c>
      <c r="BL174" s="13" t="s">
        <v>182</v>
      </c>
      <c r="BM174" s="208" t="s">
        <v>3688</v>
      </c>
    </row>
    <row r="175" spans="1:65" s="1" customFormat="1" ht="24.2" customHeight="1">
      <c r="A175" s="30"/>
      <c r="B175" s="31"/>
      <c r="C175" s="196" t="s">
        <v>367</v>
      </c>
      <c r="D175" s="196" t="s">
        <v>178</v>
      </c>
      <c r="E175" s="197" t="s">
        <v>1976</v>
      </c>
      <c r="F175" s="198" t="s">
        <v>1977</v>
      </c>
      <c r="G175" s="199" t="s">
        <v>262</v>
      </c>
      <c r="H175" s="200">
        <v>85.968000000000004</v>
      </c>
      <c r="I175" s="201">
        <v>2.9</v>
      </c>
      <c r="J175" s="202">
        <f t="shared" si="20"/>
        <v>249.31</v>
      </c>
      <c r="K175" s="203"/>
      <c r="L175" s="35"/>
      <c r="M175" s="222" t="s">
        <v>1</v>
      </c>
      <c r="N175" s="223" t="s">
        <v>39</v>
      </c>
      <c r="O175" s="224"/>
      <c r="P175" s="225">
        <f t="shared" si="21"/>
        <v>0</v>
      </c>
      <c r="Q175" s="225">
        <v>0</v>
      </c>
      <c r="R175" s="225">
        <f t="shared" si="22"/>
        <v>0</v>
      </c>
      <c r="S175" s="225">
        <v>0</v>
      </c>
      <c r="T175" s="226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182</v>
      </c>
      <c r="AT175" s="208" t="s">
        <v>178</v>
      </c>
      <c r="AU175" s="208" t="s">
        <v>80</v>
      </c>
      <c r="AY175" s="13" t="s">
        <v>176</v>
      </c>
      <c r="BE175" s="209">
        <f t="shared" si="24"/>
        <v>0</v>
      </c>
      <c r="BF175" s="209">
        <f t="shared" si="25"/>
        <v>249.31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249.31</v>
      </c>
      <c r="BL175" s="13" t="s">
        <v>182</v>
      </c>
      <c r="BM175" s="208" t="s">
        <v>3689</v>
      </c>
    </row>
    <row r="176" spans="1:65" s="1" customFormat="1" ht="6.95" customHeight="1">
      <c r="A176" s="30"/>
      <c r="B176" s="54"/>
      <c r="C176" s="55"/>
      <c r="D176" s="55"/>
      <c r="E176" s="55"/>
      <c r="F176" s="55"/>
      <c r="G176" s="55"/>
      <c r="H176" s="55"/>
      <c r="I176" s="55"/>
      <c r="J176" s="55"/>
      <c r="K176" s="55"/>
      <c r="L176" s="35"/>
      <c r="M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</row>
  </sheetData>
  <sheetProtection password="CC35" sheet="1" objects="1" scenarios="1" formatColumns="0" formatRows="0" autoFilter="0"/>
  <autoFilter ref="C121:K175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120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s="1" customFormat="1" ht="12" customHeight="1">
      <c r="A8" s="30"/>
      <c r="B8" s="35"/>
      <c r="C8" s="30"/>
      <c r="D8" s="119" t="s">
        <v>122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6.5" customHeight="1">
      <c r="A9" s="30"/>
      <c r="B9" s="35"/>
      <c r="C9" s="30"/>
      <c r="D9" s="30"/>
      <c r="E9" s="280" t="s">
        <v>3690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2" customHeight="1">
      <c r="A11" s="30"/>
      <c r="B11" s="35"/>
      <c r="C11" s="30"/>
      <c r="D11" s="119" t="s">
        <v>17</v>
      </c>
      <c r="E11" s="30"/>
      <c r="F11" s="110" t="s">
        <v>1</v>
      </c>
      <c r="G11" s="30"/>
      <c r="H11" s="30"/>
      <c r="I11" s="119" t="s">
        <v>18</v>
      </c>
      <c r="J11" s="110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19" t="s">
        <v>19</v>
      </c>
      <c r="E12" s="30"/>
      <c r="F12" s="110" t="s">
        <v>20</v>
      </c>
      <c r="G12" s="30"/>
      <c r="H12" s="30"/>
      <c r="I12" s="119" t="s">
        <v>21</v>
      </c>
      <c r="J12" s="120" t="str">
        <f>'Rekapitulácia stavby'!AN8</f>
        <v>9. 2. 2022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23</v>
      </c>
      <c r="E14" s="30"/>
      <c r="F14" s="30"/>
      <c r="G14" s="30"/>
      <c r="H14" s="30"/>
      <c r="I14" s="119" t="s">
        <v>24</v>
      </c>
      <c r="J14" s="110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8" customHeight="1">
      <c r="A15" s="30"/>
      <c r="B15" s="35"/>
      <c r="C15" s="30"/>
      <c r="D15" s="30"/>
      <c r="E15" s="110" t="s">
        <v>25</v>
      </c>
      <c r="F15" s="30"/>
      <c r="G15" s="30"/>
      <c r="H15" s="30"/>
      <c r="I15" s="119" t="s">
        <v>26</v>
      </c>
      <c r="J15" s="110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2" customHeight="1">
      <c r="A17" s="30"/>
      <c r="B17" s="35"/>
      <c r="C17" s="30"/>
      <c r="D17" s="119" t="s">
        <v>27</v>
      </c>
      <c r="E17" s="30"/>
      <c r="F17" s="30"/>
      <c r="G17" s="30"/>
      <c r="H17" s="30"/>
      <c r="I17" s="119" t="s">
        <v>24</v>
      </c>
      <c r="J17" s="26" t="str">
        <f>'Rekapitulácia stavby'!AN13</f>
        <v>35972297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8" customHeight="1">
      <c r="A18" s="30"/>
      <c r="B18" s="35"/>
      <c r="C18" s="30"/>
      <c r="D18" s="30"/>
      <c r="E18" s="281" t="str">
        <f>'Rekapitulácia stavby'!E14</f>
        <v>EURO-ŠTUKONZ a.s.</v>
      </c>
      <c r="F18" s="282"/>
      <c r="G18" s="282"/>
      <c r="H18" s="282"/>
      <c r="I18" s="119" t="s">
        <v>26</v>
      </c>
      <c r="J18" s="26" t="str">
        <f>'Rekapitulácia stavby'!AN14</f>
        <v>SK2022116206</v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2" customHeight="1">
      <c r="A20" s="30"/>
      <c r="B20" s="35"/>
      <c r="C20" s="30"/>
      <c r="D20" s="119" t="s">
        <v>28</v>
      </c>
      <c r="E20" s="30"/>
      <c r="F20" s="30"/>
      <c r="G20" s="30"/>
      <c r="H20" s="30"/>
      <c r="I20" s="119" t="s">
        <v>24</v>
      </c>
      <c r="J20" s="110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8" customHeight="1">
      <c r="A21" s="30"/>
      <c r="B21" s="35"/>
      <c r="C21" s="30"/>
      <c r="D21" s="30"/>
      <c r="E21" s="110" t="s">
        <v>29</v>
      </c>
      <c r="F21" s="30"/>
      <c r="G21" s="30"/>
      <c r="H21" s="30"/>
      <c r="I21" s="119" t="s">
        <v>26</v>
      </c>
      <c r="J21" s="110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2" customHeight="1">
      <c r="A23" s="30"/>
      <c r="B23" s="35"/>
      <c r="C23" s="30"/>
      <c r="D23" s="119" t="s">
        <v>31</v>
      </c>
      <c r="E23" s="30"/>
      <c r="F23" s="30"/>
      <c r="G23" s="30"/>
      <c r="H23" s="30"/>
      <c r="I23" s="119" t="s">
        <v>24</v>
      </c>
      <c r="J23" s="110" t="str">
        <f>IF('Rekapitulácia stavby'!AN19="","",'Rekapitulácia stavby'!AN19)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8" customHeight="1">
      <c r="A24" s="30"/>
      <c r="B24" s="35"/>
      <c r="C24" s="30"/>
      <c r="D24" s="30"/>
      <c r="E24" s="110" t="str">
        <f>IF('Rekapitulácia stavby'!E20="","",'Rekapitulácia stavby'!E20)</f>
        <v xml:space="preserve"> </v>
      </c>
      <c r="F24" s="30"/>
      <c r="G24" s="30"/>
      <c r="H24" s="30"/>
      <c r="I24" s="119" t="s">
        <v>26</v>
      </c>
      <c r="J24" s="110" t="str">
        <f>IF('Rekapitulácia stavby'!AN20="","",'Rekapitulácia stavby'!AN20)</f>
        <v/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2" customHeight="1">
      <c r="A26" s="30"/>
      <c r="B26" s="35"/>
      <c r="C26" s="30"/>
      <c r="D26" s="119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7" customFormat="1" ht="16.5" customHeight="1">
      <c r="A27" s="121"/>
      <c r="B27" s="122"/>
      <c r="C27" s="121"/>
      <c r="D27" s="121"/>
      <c r="E27" s="283" t="s">
        <v>1</v>
      </c>
      <c r="F27" s="283"/>
      <c r="G27" s="283"/>
      <c r="H27" s="28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24"/>
      <c r="E29" s="124"/>
      <c r="F29" s="124"/>
      <c r="G29" s="124"/>
      <c r="H29" s="124"/>
      <c r="I29" s="124"/>
      <c r="J29" s="124"/>
      <c r="K29" s="124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25.35" customHeight="1">
      <c r="A30" s="30"/>
      <c r="B30" s="35"/>
      <c r="C30" s="30"/>
      <c r="D30" s="125" t="s">
        <v>33</v>
      </c>
      <c r="E30" s="30"/>
      <c r="F30" s="30"/>
      <c r="G30" s="30"/>
      <c r="H30" s="30"/>
      <c r="I30" s="30"/>
      <c r="J30" s="126">
        <f>ROUND(J125, 2)</f>
        <v>19435.79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30"/>
      <c r="F32" s="127" t="s">
        <v>35</v>
      </c>
      <c r="G32" s="30"/>
      <c r="H32" s="30"/>
      <c r="I32" s="127" t="s">
        <v>34</v>
      </c>
      <c r="J32" s="127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customHeight="1">
      <c r="A33" s="30"/>
      <c r="B33" s="35"/>
      <c r="C33" s="30"/>
      <c r="D33" s="128" t="s">
        <v>37</v>
      </c>
      <c r="E33" s="129" t="s">
        <v>38</v>
      </c>
      <c r="F33" s="130">
        <f>ROUND((SUM(BE125:BE164)),  2)</f>
        <v>0</v>
      </c>
      <c r="G33" s="131"/>
      <c r="H33" s="131"/>
      <c r="I33" s="132">
        <v>0.2</v>
      </c>
      <c r="J33" s="130">
        <f>ROUND(((SUM(BE125:BE164))*I33),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129" t="s">
        <v>39</v>
      </c>
      <c r="F34" s="130">
        <f>ROUND((SUM(BF125:BF164)),  2)</f>
        <v>19435.79</v>
      </c>
      <c r="G34" s="131"/>
      <c r="H34" s="131"/>
      <c r="I34" s="132">
        <v>0.2</v>
      </c>
      <c r="J34" s="130">
        <f>ROUND(((SUM(BF125:BF164))*I34),  2)</f>
        <v>3887.16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19" t="s">
        <v>40</v>
      </c>
      <c r="F35" s="133">
        <f>ROUND((SUM(BG125:BG164)),  2)</f>
        <v>0</v>
      </c>
      <c r="G35" s="30"/>
      <c r="H35" s="30"/>
      <c r="I35" s="134">
        <v>0.2</v>
      </c>
      <c r="J35" s="13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hidden="1" customHeight="1">
      <c r="A36" s="30"/>
      <c r="B36" s="35"/>
      <c r="C36" s="30"/>
      <c r="D36" s="30"/>
      <c r="E36" s="119" t="s">
        <v>41</v>
      </c>
      <c r="F36" s="133">
        <f>ROUND((SUM(BH125:BH164)),  2)</f>
        <v>0</v>
      </c>
      <c r="G36" s="30"/>
      <c r="H36" s="30"/>
      <c r="I36" s="134">
        <v>0.2</v>
      </c>
      <c r="J36" s="13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29" t="s">
        <v>42</v>
      </c>
      <c r="F37" s="130">
        <f>ROUND((SUM(BI125:BI164)),  2)</f>
        <v>0</v>
      </c>
      <c r="G37" s="131"/>
      <c r="H37" s="131"/>
      <c r="I37" s="132">
        <v>0</v>
      </c>
      <c r="J37" s="13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25.35" customHeight="1">
      <c r="A39" s="30"/>
      <c r="B39" s="35"/>
      <c r="C39" s="135"/>
      <c r="D39" s="136" t="s">
        <v>43</v>
      </c>
      <c r="E39" s="137"/>
      <c r="F39" s="137"/>
      <c r="G39" s="138" t="s">
        <v>44</v>
      </c>
      <c r="H39" s="139" t="s">
        <v>45</v>
      </c>
      <c r="I39" s="137"/>
      <c r="J39" s="140">
        <f>SUM(J30:J37)</f>
        <v>23322.95</v>
      </c>
      <c r="K39" s="141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12" hidden="1" customHeight="1">
      <c r="A86" s="30"/>
      <c r="B86" s="31"/>
      <c r="C86" s="25" t="s">
        <v>122</v>
      </c>
      <c r="D86" s="32"/>
      <c r="E86" s="32"/>
      <c r="F86" s="32"/>
      <c r="G86" s="32"/>
      <c r="H86" s="32"/>
      <c r="I86" s="32"/>
      <c r="J86" s="32"/>
      <c r="K86" s="32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6.5" hidden="1" customHeight="1">
      <c r="A87" s="30"/>
      <c r="B87" s="31"/>
      <c r="C87" s="32"/>
      <c r="D87" s="32"/>
      <c r="E87" s="234" t="str">
        <f>E9</f>
        <v>SO 06 - Areálové osvetlenie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2" hidden="1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6" t="str">
        <f>IF(J12="","",J12)</f>
        <v>9. 2. 2022</v>
      </c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25.7" hidden="1" customHeight="1">
      <c r="A91" s="30"/>
      <c r="B91" s="31"/>
      <c r="C91" s="25" t="s">
        <v>23</v>
      </c>
      <c r="D91" s="32"/>
      <c r="E91" s="32"/>
      <c r="F91" s="23" t="str">
        <f>E15</f>
        <v>Obec Suchá nad Parnou</v>
      </c>
      <c r="G91" s="32"/>
      <c r="H91" s="32"/>
      <c r="I91" s="25" t="s">
        <v>28</v>
      </c>
      <c r="J91" s="28" t="str">
        <f>E21</f>
        <v>Ing.arch.  Martin Holeš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EURO-ŠTUKONZ a.s.</v>
      </c>
      <c r="G92" s="32"/>
      <c r="H92" s="32"/>
      <c r="I92" s="25" t="s">
        <v>31</v>
      </c>
      <c r="J92" s="28" t="str">
        <f>E24</f>
        <v xml:space="preserve"> </v>
      </c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9.25" hidden="1" customHeight="1">
      <c r="A94" s="30"/>
      <c r="B94" s="31"/>
      <c r="C94" s="153" t="s">
        <v>127</v>
      </c>
      <c r="D94" s="154"/>
      <c r="E94" s="154"/>
      <c r="F94" s="154"/>
      <c r="G94" s="154"/>
      <c r="H94" s="154"/>
      <c r="I94" s="154"/>
      <c r="J94" s="155" t="s">
        <v>128</v>
      </c>
      <c r="K94" s="154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1" customFormat="1" ht="22.9" hidden="1" customHeight="1">
      <c r="A96" s="30"/>
      <c r="B96" s="31"/>
      <c r="C96" s="156" t="s">
        <v>129</v>
      </c>
      <c r="D96" s="32"/>
      <c r="E96" s="32"/>
      <c r="F96" s="32"/>
      <c r="G96" s="32"/>
      <c r="H96" s="32"/>
      <c r="I96" s="32"/>
      <c r="J96" s="84">
        <f>J125</f>
        <v>19435.79</v>
      </c>
      <c r="K96" s="32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130</v>
      </c>
    </row>
    <row r="97" spans="1:31" s="8" customFormat="1" ht="24.95" hidden="1" customHeight="1">
      <c r="B97" s="157"/>
      <c r="C97" s="158"/>
      <c r="D97" s="159" t="s">
        <v>3691</v>
      </c>
      <c r="E97" s="160"/>
      <c r="F97" s="160"/>
      <c r="G97" s="160"/>
      <c r="H97" s="160"/>
      <c r="I97" s="160"/>
      <c r="J97" s="161">
        <f>J126</f>
        <v>19435.79</v>
      </c>
      <c r="K97" s="158"/>
      <c r="L97" s="162"/>
    </row>
    <row r="98" spans="1:31" s="9" customFormat="1" ht="19.899999999999999" hidden="1" customHeight="1">
      <c r="B98" s="163"/>
      <c r="C98" s="104"/>
      <c r="D98" s="164" t="s">
        <v>3692</v>
      </c>
      <c r="E98" s="165"/>
      <c r="F98" s="165"/>
      <c r="G98" s="165"/>
      <c r="H98" s="165"/>
      <c r="I98" s="165"/>
      <c r="J98" s="166">
        <f>J127</f>
        <v>9604.1200000000008</v>
      </c>
      <c r="K98" s="104"/>
      <c r="L98" s="167"/>
    </row>
    <row r="99" spans="1:31" s="9" customFormat="1" ht="19.899999999999999" hidden="1" customHeight="1">
      <c r="B99" s="163"/>
      <c r="C99" s="104"/>
      <c r="D99" s="164" t="s">
        <v>3693</v>
      </c>
      <c r="E99" s="165"/>
      <c r="F99" s="165"/>
      <c r="G99" s="165"/>
      <c r="H99" s="165"/>
      <c r="I99" s="165"/>
      <c r="J99" s="166">
        <f>J138</f>
        <v>1169</v>
      </c>
      <c r="K99" s="104"/>
      <c r="L99" s="167"/>
    </row>
    <row r="100" spans="1:31" s="9" customFormat="1" ht="19.899999999999999" hidden="1" customHeight="1">
      <c r="B100" s="163"/>
      <c r="C100" s="104"/>
      <c r="D100" s="164" t="s">
        <v>3694</v>
      </c>
      <c r="E100" s="165"/>
      <c r="F100" s="165"/>
      <c r="G100" s="165"/>
      <c r="H100" s="165"/>
      <c r="I100" s="165"/>
      <c r="J100" s="166">
        <f>J141</f>
        <v>121.6</v>
      </c>
      <c r="K100" s="104"/>
      <c r="L100" s="167"/>
    </row>
    <row r="101" spans="1:31" s="9" customFormat="1" ht="19.899999999999999" hidden="1" customHeight="1">
      <c r="B101" s="163"/>
      <c r="C101" s="104"/>
      <c r="D101" s="164" t="s">
        <v>3695</v>
      </c>
      <c r="E101" s="165"/>
      <c r="F101" s="165"/>
      <c r="G101" s="165"/>
      <c r="H101" s="165"/>
      <c r="I101" s="165"/>
      <c r="J101" s="166">
        <f>J144</f>
        <v>4619.84</v>
      </c>
      <c r="K101" s="104"/>
      <c r="L101" s="167"/>
    </row>
    <row r="102" spans="1:31" s="9" customFormat="1" ht="19.899999999999999" hidden="1" customHeight="1">
      <c r="B102" s="163"/>
      <c r="C102" s="104"/>
      <c r="D102" s="164" t="s">
        <v>3696</v>
      </c>
      <c r="E102" s="165"/>
      <c r="F102" s="165"/>
      <c r="G102" s="165"/>
      <c r="H102" s="165"/>
      <c r="I102" s="165"/>
      <c r="J102" s="166">
        <f>J149</f>
        <v>3058.7</v>
      </c>
      <c r="K102" s="104"/>
      <c r="L102" s="167"/>
    </row>
    <row r="103" spans="1:31" s="9" customFormat="1" ht="19.899999999999999" hidden="1" customHeight="1">
      <c r="B103" s="163"/>
      <c r="C103" s="104"/>
      <c r="D103" s="164" t="s">
        <v>3697</v>
      </c>
      <c r="E103" s="165"/>
      <c r="F103" s="165"/>
      <c r="G103" s="165"/>
      <c r="H103" s="165"/>
      <c r="I103" s="165"/>
      <c r="J103" s="166">
        <f>J154</f>
        <v>183.69</v>
      </c>
      <c r="K103" s="104"/>
      <c r="L103" s="167"/>
    </row>
    <row r="104" spans="1:31" s="9" customFormat="1" ht="19.899999999999999" hidden="1" customHeight="1">
      <c r="B104" s="163"/>
      <c r="C104" s="104"/>
      <c r="D104" s="164" t="s">
        <v>3698</v>
      </c>
      <c r="E104" s="165"/>
      <c r="F104" s="165"/>
      <c r="G104" s="165"/>
      <c r="H104" s="165"/>
      <c r="I104" s="165"/>
      <c r="J104" s="166">
        <f>J158</f>
        <v>220.8</v>
      </c>
      <c r="K104" s="104"/>
      <c r="L104" s="167"/>
    </row>
    <row r="105" spans="1:31" s="9" customFormat="1" ht="19.899999999999999" hidden="1" customHeight="1">
      <c r="B105" s="163"/>
      <c r="C105" s="104"/>
      <c r="D105" s="164" t="s">
        <v>3699</v>
      </c>
      <c r="E105" s="165"/>
      <c r="F105" s="165"/>
      <c r="G105" s="165"/>
      <c r="H105" s="165"/>
      <c r="I105" s="165"/>
      <c r="J105" s="166">
        <f>J161</f>
        <v>458.04</v>
      </c>
      <c r="K105" s="104"/>
      <c r="L105" s="167"/>
    </row>
    <row r="106" spans="1:31" s="1" customFormat="1" ht="21.75" hidden="1" customHeight="1">
      <c r="A106" s="30"/>
      <c r="B106" s="31"/>
      <c r="C106" s="32"/>
      <c r="D106" s="32"/>
      <c r="E106" s="32"/>
      <c r="F106" s="32"/>
      <c r="G106" s="32"/>
      <c r="H106" s="32"/>
      <c r="I106" s="32"/>
      <c r="J106" s="32"/>
      <c r="K106" s="32"/>
      <c r="L106" s="51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1" customFormat="1" ht="6.95" hidden="1" customHeight="1">
      <c r="A107" s="30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5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ht="11.25" hidden="1"/>
    <row r="109" spans="1:31" ht="11.25" hidden="1"/>
    <row r="110" spans="1:31" ht="11.25" hidden="1"/>
    <row r="111" spans="1:31" s="1" customFormat="1" ht="6.95" customHeight="1">
      <c r="A111" s="30"/>
      <c r="B111" s="56"/>
      <c r="C111" s="57"/>
      <c r="D111" s="57"/>
      <c r="E111" s="57"/>
      <c r="F111" s="57"/>
      <c r="G111" s="57"/>
      <c r="H111" s="57"/>
      <c r="I111" s="57"/>
      <c r="J111" s="57"/>
      <c r="K111" s="57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" customFormat="1" ht="24.95" customHeight="1">
      <c r="A112" s="30"/>
      <c r="B112" s="31"/>
      <c r="C112" s="19" t="s">
        <v>162</v>
      </c>
      <c r="D112" s="32"/>
      <c r="E112" s="32"/>
      <c r="F112" s="32"/>
      <c r="G112" s="32"/>
      <c r="H112" s="32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6.95" customHeight="1">
      <c r="A113" s="30"/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2" customHeight="1">
      <c r="A114" s="30"/>
      <c r="B114" s="31"/>
      <c r="C114" s="25" t="s">
        <v>15</v>
      </c>
      <c r="D114" s="32"/>
      <c r="E114" s="32"/>
      <c r="F114" s="32"/>
      <c r="G114" s="32"/>
      <c r="H114" s="32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16.5" customHeight="1">
      <c r="A115" s="30"/>
      <c r="B115" s="31"/>
      <c r="C115" s="32"/>
      <c r="D115" s="32"/>
      <c r="E115" s="284" t="str">
        <f>E7</f>
        <v>Prístavba základnej školy Suchá nad Parnou</v>
      </c>
      <c r="F115" s="285"/>
      <c r="G115" s="285"/>
      <c r="H115" s="285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122</v>
      </c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16.5" customHeight="1">
      <c r="A117" s="30"/>
      <c r="B117" s="31"/>
      <c r="C117" s="32"/>
      <c r="D117" s="32"/>
      <c r="E117" s="234" t="str">
        <f>E9</f>
        <v>SO 06 - Areálové osvetlenie</v>
      </c>
      <c r="F117" s="286"/>
      <c r="G117" s="286"/>
      <c r="H117" s="286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2" customHeight="1">
      <c r="A119" s="30"/>
      <c r="B119" s="31"/>
      <c r="C119" s="25" t="s">
        <v>19</v>
      </c>
      <c r="D119" s="32"/>
      <c r="E119" s="32"/>
      <c r="F119" s="23" t="str">
        <f>F12</f>
        <v xml:space="preserve"> </v>
      </c>
      <c r="G119" s="32"/>
      <c r="H119" s="32"/>
      <c r="I119" s="25" t="s">
        <v>21</v>
      </c>
      <c r="J119" s="66" t="str">
        <f>IF(J12="","",J12)</f>
        <v>9. 2. 2022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" customFormat="1" ht="25.7" customHeight="1">
      <c r="A121" s="30"/>
      <c r="B121" s="31"/>
      <c r="C121" s="25" t="s">
        <v>23</v>
      </c>
      <c r="D121" s="32"/>
      <c r="E121" s="32"/>
      <c r="F121" s="23" t="str">
        <f>E15</f>
        <v>Obec Suchá nad Parnou</v>
      </c>
      <c r="G121" s="32"/>
      <c r="H121" s="32"/>
      <c r="I121" s="25" t="s">
        <v>28</v>
      </c>
      <c r="J121" s="28" t="str">
        <f>E21</f>
        <v>Ing.arch.  Martin Holeš</v>
      </c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" customFormat="1" ht="15.2" customHeight="1">
      <c r="A122" s="30"/>
      <c r="B122" s="31"/>
      <c r="C122" s="25" t="s">
        <v>27</v>
      </c>
      <c r="D122" s="32"/>
      <c r="E122" s="32"/>
      <c r="F122" s="23" t="str">
        <f>IF(E18="","",E18)</f>
        <v>EURO-ŠTUKONZ a.s.</v>
      </c>
      <c r="G122" s="32"/>
      <c r="H122" s="32"/>
      <c r="I122" s="25" t="s">
        <v>31</v>
      </c>
      <c r="J122" s="28" t="str">
        <f>E24</f>
        <v xml:space="preserve"> </v>
      </c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5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68"/>
      <c r="B124" s="169"/>
      <c r="C124" s="170" t="s">
        <v>163</v>
      </c>
      <c r="D124" s="171" t="s">
        <v>58</v>
      </c>
      <c r="E124" s="171" t="s">
        <v>54</v>
      </c>
      <c r="F124" s="171" t="s">
        <v>55</v>
      </c>
      <c r="G124" s="171" t="s">
        <v>164</v>
      </c>
      <c r="H124" s="171" t="s">
        <v>165</v>
      </c>
      <c r="I124" s="171" t="s">
        <v>166</v>
      </c>
      <c r="J124" s="172" t="s">
        <v>128</v>
      </c>
      <c r="K124" s="173" t="s">
        <v>167</v>
      </c>
      <c r="L124" s="174"/>
      <c r="M124" s="75" t="s">
        <v>1</v>
      </c>
      <c r="N124" s="76" t="s">
        <v>37</v>
      </c>
      <c r="O124" s="76" t="s">
        <v>168</v>
      </c>
      <c r="P124" s="76" t="s">
        <v>169</v>
      </c>
      <c r="Q124" s="76" t="s">
        <v>170</v>
      </c>
      <c r="R124" s="76" t="s">
        <v>171</v>
      </c>
      <c r="S124" s="76" t="s">
        <v>172</v>
      </c>
      <c r="T124" s="77" t="s">
        <v>173</v>
      </c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</row>
    <row r="125" spans="1:65" s="1" customFormat="1" ht="22.9" customHeight="1">
      <c r="A125" s="30"/>
      <c r="B125" s="31"/>
      <c r="C125" s="82" t="s">
        <v>129</v>
      </c>
      <c r="D125" s="32"/>
      <c r="E125" s="32"/>
      <c r="F125" s="32"/>
      <c r="G125" s="32"/>
      <c r="H125" s="32"/>
      <c r="I125" s="32"/>
      <c r="J125" s="175">
        <f>BK125</f>
        <v>19435.79</v>
      </c>
      <c r="K125" s="32"/>
      <c r="L125" s="35"/>
      <c r="M125" s="78"/>
      <c r="N125" s="176"/>
      <c r="O125" s="79"/>
      <c r="P125" s="177">
        <f>P126</f>
        <v>0</v>
      </c>
      <c r="Q125" s="79"/>
      <c r="R125" s="177">
        <f>R126</f>
        <v>0</v>
      </c>
      <c r="S125" s="79"/>
      <c r="T125" s="178">
        <f>T126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72</v>
      </c>
      <c r="AU125" s="13" t="s">
        <v>130</v>
      </c>
      <c r="BK125" s="179">
        <f>BK126</f>
        <v>19435.79</v>
      </c>
    </row>
    <row r="126" spans="1:65" s="11" customFormat="1" ht="25.9" customHeight="1">
      <c r="B126" s="180"/>
      <c r="C126" s="181"/>
      <c r="D126" s="182" t="s">
        <v>72</v>
      </c>
      <c r="E126" s="183" t="s">
        <v>2275</v>
      </c>
      <c r="F126" s="183" t="s">
        <v>3700</v>
      </c>
      <c r="G126" s="181"/>
      <c r="H126" s="181"/>
      <c r="I126" s="184"/>
      <c r="J126" s="185">
        <f>BK126</f>
        <v>19435.79</v>
      </c>
      <c r="K126" s="181"/>
      <c r="L126" s="186"/>
      <c r="M126" s="187"/>
      <c r="N126" s="188"/>
      <c r="O126" s="188"/>
      <c r="P126" s="189">
        <f>P127+P138+P141+P144+P149+P154+P158+P161</f>
        <v>0</v>
      </c>
      <c r="Q126" s="188"/>
      <c r="R126" s="189">
        <f>R127+R138+R141+R144+R149+R154+R158+R161</f>
        <v>0</v>
      </c>
      <c r="S126" s="188"/>
      <c r="T126" s="190">
        <f>T127+T138+T141+T144+T149+T154+T158+T161</f>
        <v>0</v>
      </c>
      <c r="AR126" s="191" t="s">
        <v>80</v>
      </c>
      <c r="AT126" s="192" t="s">
        <v>72</v>
      </c>
      <c r="AU126" s="192" t="s">
        <v>73</v>
      </c>
      <c r="AY126" s="191" t="s">
        <v>176</v>
      </c>
      <c r="BK126" s="193">
        <f>BK127+BK138+BK141+BK144+BK149+BK154+BK158+BK161</f>
        <v>19435.79</v>
      </c>
    </row>
    <row r="127" spans="1:65" s="11" customFormat="1" ht="22.9" customHeight="1">
      <c r="B127" s="180"/>
      <c r="C127" s="181"/>
      <c r="D127" s="182" t="s">
        <v>72</v>
      </c>
      <c r="E127" s="194" t="s">
        <v>2277</v>
      </c>
      <c r="F127" s="194" t="s">
        <v>3701</v>
      </c>
      <c r="G127" s="181"/>
      <c r="H127" s="181"/>
      <c r="I127" s="184"/>
      <c r="J127" s="195">
        <f>BK127</f>
        <v>9604.1200000000008</v>
      </c>
      <c r="K127" s="181"/>
      <c r="L127" s="186"/>
      <c r="M127" s="187"/>
      <c r="N127" s="188"/>
      <c r="O127" s="188"/>
      <c r="P127" s="189">
        <f>SUM(P128:P137)</f>
        <v>0</v>
      </c>
      <c r="Q127" s="188"/>
      <c r="R127" s="189">
        <f>SUM(R128:R137)</f>
        <v>0</v>
      </c>
      <c r="S127" s="188"/>
      <c r="T127" s="190">
        <f>SUM(T128:T137)</f>
        <v>0</v>
      </c>
      <c r="AR127" s="191" t="s">
        <v>80</v>
      </c>
      <c r="AT127" s="192" t="s">
        <v>72</v>
      </c>
      <c r="AU127" s="192" t="s">
        <v>80</v>
      </c>
      <c r="AY127" s="191" t="s">
        <v>176</v>
      </c>
      <c r="BK127" s="193">
        <f>SUM(BK128:BK137)</f>
        <v>9604.1200000000008</v>
      </c>
    </row>
    <row r="128" spans="1:65" s="1" customFormat="1" ht="16.5" customHeight="1">
      <c r="A128" s="30"/>
      <c r="B128" s="31"/>
      <c r="C128" s="196" t="s">
        <v>80</v>
      </c>
      <c r="D128" s="196" t="s">
        <v>178</v>
      </c>
      <c r="E128" s="197" t="s">
        <v>3702</v>
      </c>
      <c r="F128" s="198" t="s">
        <v>3703</v>
      </c>
      <c r="G128" s="199" t="s">
        <v>370</v>
      </c>
      <c r="H128" s="200">
        <v>8</v>
      </c>
      <c r="I128" s="201">
        <v>56.23</v>
      </c>
      <c r="J128" s="202">
        <f t="shared" ref="J128:J137" si="0">ROUND(I128*H128,2)</f>
        <v>449.84</v>
      </c>
      <c r="K128" s="203"/>
      <c r="L128" s="35"/>
      <c r="M128" s="204" t="s">
        <v>1</v>
      </c>
      <c r="N128" s="205" t="s">
        <v>39</v>
      </c>
      <c r="O128" s="71"/>
      <c r="P128" s="206">
        <f t="shared" ref="P128:P137" si="1">O128*H128</f>
        <v>0</v>
      </c>
      <c r="Q128" s="206">
        <v>0</v>
      </c>
      <c r="R128" s="206">
        <f t="shared" ref="R128:R137" si="2">Q128*H128</f>
        <v>0</v>
      </c>
      <c r="S128" s="206">
        <v>0</v>
      </c>
      <c r="T128" s="207">
        <f t="shared" ref="T128:T137" si="3"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86</v>
      </c>
      <c r="AY128" s="13" t="s">
        <v>176</v>
      </c>
      <c r="BE128" s="209">
        <f t="shared" ref="BE128:BE137" si="4">IF(N128="základná",J128,0)</f>
        <v>0</v>
      </c>
      <c r="BF128" s="209">
        <f t="shared" ref="BF128:BF137" si="5">IF(N128="znížená",J128,0)</f>
        <v>449.84</v>
      </c>
      <c r="BG128" s="209">
        <f t="shared" ref="BG128:BG137" si="6">IF(N128="zákl. prenesená",J128,0)</f>
        <v>0</v>
      </c>
      <c r="BH128" s="209">
        <f t="shared" ref="BH128:BH137" si="7">IF(N128="zníž. prenesená",J128,0)</f>
        <v>0</v>
      </c>
      <c r="BI128" s="209">
        <f t="shared" ref="BI128:BI137" si="8">IF(N128="nulová",J128,0)</f>
        <v>0</v>
      </c>
      <c r="BJ128" s="13" t="s">
        <v>86</v>
      </c>
      <c r="BK128" s="209">
        <f t="shared" ref="BK128:BK137" si="9">ROUND(I128*H128,2)</f>
        <v>449.84</v>
      </c>
      <c r="BL128" s="13" t="s">
        <v>182</v>
      </c>
      <c r="BM128" s="208" t="s">
        <v>3704</v>
      </c>
    </row>
    <row r="129" spans="1:65" s="1" customFormat="1" ht="16.5" customHeight="1">
      <c r="A129" s="30"/>
      <c r="B129" s="31"/>
      <c r="C129" s="210" t="s">
        <v>86</v>
      </c>
      <c r="D129" s="210" t="s">
        <v>269</v>
      </c>
      <c r="E129" s="211" t="s">
        <v>3705</v>
      </c>
      <c r="F129" s="212" t="s">
        <v>3703</v>
      </c>
      <c r="G129" s="213" t="s">
        <v>370</v>
      </c>
      <c r="H129" s="214">
        <v>8</v>
      </c>
      <c r="I129" s="215">
        <v>436.78</v>
      </c>
      <c r="J129" s="216">
        <f t="shared" si="0"/>
        <v>3494.24</v>
      </c>
      <c r="K129" s="217"/>
      <c r="L129" s="218"/>
      <c r="M129" s="219" t="s">
        <v>1</v>
      </c>
      <c r="N129" s="220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207</v>
      </c>
      <c r="AT129" s="208" t="s">
        <v>269</v>
      </c>
      <c r="AU129" s="208" t="s">
        <v>86</v>
      </c>
      <c r="AY129" s="13" t="s">
        <v>176</v>
      </c>
      <c r="BE129" s="209">
        <f t="shared" si="4"/>
        <v>0</v>
      </c>
      <c r="BF129" s="209">
        <f t="shared" si="5"/>
        <v>3494.24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3494.24</v>
      </c>
      <c r="BL129" s="13" t="s">
        <v>182</v>
      </c>
      <c r="BM129" s="208" t="s">
        <v>3706</v>
      </c>
    </row>
    <row r="130" spans="1:65" s="1" customFormat="1" ht="16.5" customHeight="1">
      <c r="A130" s="30"/>
      <c r="B130" s="31"/>
      <c r="C130" s="196" t="s">
        <v>188</v>
      </c>
      <c r="D130" s="196" t="s">
        <v>178</v>
      </c>
      <c r="E130" s="197" t="s">
        <v>3707</v>
      </c>
      <c r="F130" s="198" t="s">
        <v>3708</v>
      </c>
      <c r="G130" s="199" t="s">
        <v>370</v>
      </c>
      <c r="H130" s="200">
        <v>8</v>
      </c>
      <c r="I130" s="201">
        <v>13.82</v>
      </c>
      <c r="J130" s="202">
        <f t="shared" si="0"/>
        <v>110.56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182</v>
      </c>
      <c r="AT130" s="208" t="s">
        <v>178</v>
      </c>
      <c r="AU130" s="208" t="s">
        <v>86</v>
      </c>
      <c r="AY130" s="13" t="s">
        <v>176</v>
      </c>
      <c r="BE130" s="209">
        <f t="shared" si="4"/>
        <v>0</v>
      </c>
      <c r="BF130" s="209">
        <f t="shared" si="5"/>
        <v>110.56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110.56</v>
      </c>
      <c r="BL130" s="13" t="s">
        <v>182</v>
      </c>
      <c r="BM130" s="208" t="s">
        <v>3709</v>
      </c>
    </row>
    <row r="131" spans="1:65" s="1" customFormat="1" ht="16.5" customHeight="1">
      <c r="A131" s="30"/>
      <c r="B131" s="31"/>
      <c r="C131" s="210" t="s">
        <v>182</v>
      </c>
      <c r="D131" s="210" t="s">
        <v>269</v>
      </c>
      <c r="E131" s="211" t="s">
        <v>3710</v>
      </c>
      <c r="F131" s="212" t="s">
        <v>3708</v>
      </c>
      <c r="G131" s="213" t="s">
        <v>370</v>
      </c>
      <c r="H131" s="214">
        <v>8</v>
      </c>
      <c r="I131" s="215">
        <v>166.69</v>
      </c>
      <c r="J131" s="216">
        <f t="shared" si="0"/>
        <v>1333.52</v>
      </c>
      <c r="K131" s="217"/>
      <c r="L131" s="218"/>
      <c r="M131" s="219" t="s">
        <v>1</v>
      </c>
      <c r="N131" s="220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207</v>
      </c>
      <c r="AT131" s="208" t="s">
        <v>269</v>
      </c>
      <c r="AU131" s="208" t="s">
        <v>86</v>
      </c>
      <c r="AY131" s="13" t="s">
        <v>176</v>
      </c>
      <c r="BE131" s="209">
        <f t="shared" si="4"/>
        <v>0</v>
      </c>
      <c r="BF131" s="209">
        <f t="shared" si="5"/>
        <v>1333.52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1333.52</v>
      </c>
      <c r="BL131" s="13" t="s">
        <v>182</v>
      </c>
      <c r="BM131" s="208" t="s">
        <v>3711</v>
      </c>
    </row>
    <row r="132" spans="1:65" s="1" customFormat="1" ht="16.5" customHeight="1">
      <c r="A132" s="30"/>
      <c r="B132" s="31"/>
      <c r="C132" s="196" t="s">
        <v>195</v>
      </c>
      <c r="D132" s="196" t="s">
        <v>178</v>
      </c>
      <c r="E132" s="197" t="s">
        <v>3712</v>
      </c>
      <c r="F132" s="198" t="s">
        <v>3713</v>
      </c>
      <c r="G132" s="199" t="s">
        <v>370</v>
      </c>
      <c r="H132" s="200">
        <v>8</v>
      </c>
      <c r="I132" s="201">
        <v>18</v>
      </c>
      <c r="J132" s="202">
        <f t="shared" si="0"/>
        <v>144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86</v>
      </c>
      <c r="AY132" s="13" t="s">
        <v>176</v>
      </c>
      <c r="BE132" s="209">
        <f t="shared" si="4"/>
        <v>0</v>
      </c>
      <c r="BF132" s="209">
        <f t="shared" si="5"/>
        <v>144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144</v>
      </c>
      <c r="BL132" s="13" t="s">
        <v>182</v>
      </c>
      <c r="BM132" s="208" t="s">
        <v>3714</v>
      </c>
    </row>
    <row r="133" spans="1:65" s="1" customFormat="1" ht="16.5" customHeight="1">
      <c r="A133" s="30"/>
      <c r="B133" s="31"/>
      <c r="C133" s="210" t="s">
        <v>199</v>
      </c>
      <c r="D133" s="210" t="s">
        <v>269</v>
      </c>
      <c r="E133" s="211" t="s">
        <v>3715</v>
      </c>
      <c r="F133" s="212" t="s">
        <v>3713</v>
      </c>
      <c r="G133" s="213" t="s">
        <v>370</v>
      </c>
      <c r="H133" s="214">
        <v>8</v>
      </c>
      <c r="I133" s="215">
        <v>145.16999999999999</v>
      </c>
      <c r="J133" s="216">
        <f t="shared" si="0"/>
        <v>1161.3599999999999</v>
      </c>
      <c r="K133" s="217"/>
      <c r="L133" s="218"/>
      <c r="M133" s="219" t="s">
        <v>1</v>
      </c>
      <c r="N133" s="220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207</v>
      </c>
      <c r="AT133" s="208" t="s">
        <v>269</v>
      </c>
      <c r="AU133" s="208" t="s">
        <v>86</v>
      </c>
      <c r="AY133" s="13" t="s">
        <v>176</v>
      </c>
      <c r="BE133" s="209">
        <f t="shared" si="4"/>
        <v>0</v>
      </c>
      <c r="BF133" s="209">
        <f t="shared" si="5"/>
        <v>1161.3599999999999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1161.3599999999999</v>
      </c>
      <c r="BL133" s="13" t="s">
        <v>182</v>
      </c>
      <c r="BM133" s="208" t="s">
        <v>3716</v>
      </c>
    </row>
    <row r="134" spans="1:65" s="1" customFormat="1" ht="16.5" customHeight="1">
      <c r="A134" s="30"/>
      <c r="B134" s="31"/>
      <c r="C134" s="196" t="s">
        <v>203</v>
      </c>
      <c r="D134" s="196" t="s">
        <v>178</v>
      </c>
      <c r="E134" s="197" t="s">
        <v>3717</v>
      </c>
      <c r="F134" s="198" t="s">
        <v>3718</v>
      </c>
      <c r="G134" s="199" t="s">
        <v>370</v>
      </c>
      <c r="H134" s="200">
        <v>5</v>
      </c>
      <c r="I134" s="201">
        <v>13.5</v>
      </c>
      <c r="J134" s="202">
        <f t="shared" si="0"/>
        <v>67.5</v>
      </c>
      <c r="K134" s="203"/>
      <c r="L134" s="35"/>
      <c r="M134" s="204" t="s">
        <v>1</v>
      </c>
      <c r="N134" s="205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182</v>
      </c>
      <c r="AT134" s="208" t="s">
        <v>178</v>
      </c>
      <c r="AU134" s="208" t="s">
        <v>86</v>
      </c>
      <c r="AY134" s="13" t="s">
        <v>176</v>
      </c>
      <c r="BE134" s="209">
        <f t="shared" si="4"/>
        <v>0</v>
      </c>
      <c r="BF134" s="209">
        <f t="shared" si="5"/>
        <v>67.5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67.5</v>
      </c>
      <c r="BL134" s="13" t="s">
        <v>182</v>
      </c>
      <c r="BM134" s="208" t="s">
        <v>3719</v>
      </c>
    </row>
    <row r="135" spans="1:65" s="1" customFormat="1" ht="16.5" customHeight="1">
      <c r="A135" s="30"/>
      <c r="B135" s="31"/>
      <c r="C135" s="210" t="s">
        <v>207</v>
      </c>
      <c r="D135" s="210" t="s">
        <v>269</v>
      </c>
      <c r="E135" s="211" t="s">
        <v>3720</v>
      </c>
      <c r="F135" s="212" t="s">
        <v>3718</v>
      </c>
      <c r="G135" s="213" t="s">
        <v>370</v>
      </c>
      <c r="H135" s="214">
        <v>5</v>
      </c>
      <c r="I135" s="215">
        <v>235.98</v>
      </c>
      <c r="J135" s="216">
        <f t="shared" si="0"/>
        <v>1179.9000000000001</v>
      </c>
      <c r="K135" s="217"/>
      <c r="L135" s="218"/>
      <c r="M135" s="219" t="s">
        <v>1</v>
      </c>
      <c r="N135" s="220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207</v>
      </c>
      <c r="AT135" s="208" t="s">
        <v>269</v>
      </c>
      <c r="AU135" s="208" t="s">
        <v>86</v>
      </c>
      <c r="AY135" s="13" t="s">
        <v>176</v>
      </c>
      <c r="BE135" s="209">
        <f t="shared" si="4"/>
        <v>0</v>
      </c>
      <c r="BF135" s="209">
        <f t="shared" si="5"/>
        <v>1179.9000000000001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1179.9000000000001</v>
      </c>
      <c r="BL135" s="13" t="s">
        <v>182</v>
      </c>
      <c r="BM135" s="208" t="s">
        <v>3721</v>
      </c>
    </row>
    <row r="136" spans="1:65" s="1" customFormat="1" ht="16.5" customHeight="1">
      <c r="A136" s="30"/>
      <c r="B136" s="31"/>
      <c r="C136" s="196" t="s">
        <v>211</v>
      </c>
      <c r="D136" s="196" t="s">
        <v>178</v>
      </c>
      <c r="E136" s="197" t="s">
        <v>3722</v>
      </c>
      <c r="F136" s="198" t="s">
        <v>3723</v>
      </c>
      <c r="G136" s="199" t="s">
        <v>370</v>
      </c>
      <c r="H136" s="200">
        <v>8</v>
      </c>
      <c r="I136" s="201">
        <v>18.7</v>
      </c>
      <c r="J136" s="202">
        <f t="shared" si="0"/>
        <v>149.6</v>
      </c>
      <c r="K136" s="203"/>
      <c r="L136" s="35"/>
      <c r="M136" s="204" t="s">
        <v>1</v>
      </c>
      <c r="N136" s="205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182</v>
      </c>
      <c r="AT136" s="208" t="s">
        <v>178</v>
      </c>
      <c r="AU136" s="208" t="s">
        <v>86</v>
      </c>
      <c r="AY136" s="13" t="s">
        <v>176</v>
      </c>
      <c r="BE136" s="209">
        <f t="shared" si="4"/>
        <v>0</v>
      </c>
      <c r="BF136" s="209">
        <f t="shared" si="5"/>
        <v>149.6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149.6</v>
      </c>
      <c r="BL136" s="13" t="s">
        <v>182</v>
      </c>
      <c r="BM136" s="208" t="s">
        <v>3724</v>
      </c>
    </row>
    <row r="137" spans="1:65" s="1" customFormat="1" ht="16.5" customHeight="1">
      <c r="A137" s="30"/>
      <c r="B137" s="31"/>
      <c r="C137" s="210" t="s">
        <v>215</v>
      </c>
      <c r="D137" s="210" t="s">
        <v>269</v>
      </c>
      <c r="E137" s="211" t="s">
        <v>3725</v>
      </c>
      <c r="F137" s="212" t="s">
        <v>3723</v>
      </c>
      <c r="G137" s="213" t="s">
        <v>370</v>
      </c>
      <c r="H137" s="214">
        <v>8</v>
      </c>
      <c r="I137" s="215">
        <v>189.2</v>
      </c>
      <c r="J137" s="216">
        <f t="shared" si="0"/>
        <v>1513.6</v>
      </c>
      <c r="K137" s="217"/>
      <c r="L137" s="218"/>
      <c r="M137" s="219" t="s">
        <v>1</v>
      </c>
      <c r="N137" s="220" t="s">
        <v>39</v>
      </c>
      <c r="O137" s="71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207</v>
      </c>
      <c r="AT137" s="208" t="s">
        <v>269</v>
      </c>
      <c r="AU137" s="208" t="s">
        <v>86</v>
      </c>
      <c r="AY137" s="13" t="s">
        <v>176</v>
      </c>
      <c r="BE137" s="209">
        <f t="shared" si="4"/>
        <v>0</v>
      </c>
      <c r="BF137" s="209">
        <f t="shared" si="5"/>
        <v>1513.6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86</v>
      </c>
      <c r="BK137" s="209">
        <f t="shared" si="9"/>
        <v>1513.6</v>
      </c>
      <c r="BL137" s="13" t="s">
        <v>182</v>
      </c>
      <c r="BM137" s="208" t="s">
        <v>3726</v>
      </c>
    </row>
    <row r="138" spans="1:65" s="11" customFormat="1" ht="22.9" customHeight="1">
      <c r="B138" s="180"/>
      <c r="C138" s="181"/>
      <c r="D138" s="182" t="s">
        <v>72</v>
      </c>
      <c r="E138" s="194" t="s">
        <v>2311</v>
      </c>
      <c r="F138" s="194" t="s">
        <v>3727</v>
      </c>
      <c r="G138" s="181"/>
      <c r="H138" s="181"/>
      <c r="I138" s="184"/>
      <c r="J138" s="195">
        <f>BK138</f>
        <v>1169</v>
      </c>
      <c r="K138" s="181"/>
      <c r="L138" s="186"/>
      <c r="M138" s="187"/>
      <c r="N138" s="188"/>
      <c r="O138" s="188"/>
      <c r="P138" s="189">
        <f>SUM(P139:P140)</f>
        <v>0</v>
      </c>
      <c r="Q138" s="188"/>
      <c r="R138" s="189">
        <f>SUM(R139:R140)</f>
        <v>0</v>
      </c>
      <c r="S138" s="188"/>
      <c r="T138" s="190">
        <f>SUM(T139:T140)</f>
        <v>0</v>
      </c>
      <c r="AR138" s="191" t="s">
        <v>80</v>
      </c>
      <c r="AT138" s="192" t="s">
        <v>72</v>
      </c>
      <c r="AU138" s="192" t="s">
        <v>80</v>
      </c>
      <c r="AY138" s="191" t="s">
        <v>176</v>
      </c>
      <c r="BK138" s="193">
        <f>SUM(BK139:BK140)</f>
        <v>1169</v>
      </c>
    </row>
    <row r="139" spans="1:65" s="1" customFormat="1" ht="16.5" customHeight="1">
      <c r="A139" s="30"/>
      <c r="B139" s="31"/>
      <c r="C139" s="196" t="s">
        <v>219</v>
      </c>
      <c r="D139" s="196" t="s">
        <v>178</v>
      </c>
      <c r="E139" s="197" t="s">
        <v>3728</v>
      </c>
      <c r="F139" s="198" t="s">
        <v>3729</v>
      </c>
      <c r="G139" s="199" t="s">
        <v>181</v>
      </c>
      <c r="H139" s="200">
        <v>350</v>
      </c>
      <c r="I139" s="201">
        <v>1.0900000000000001</v>
      </c>
      <c r="J139" s="202">
        <f>ROUND(I139*H139,2)</f>
        <v>381.5</v>
      </c>
      <c r="K139" s="203"/>
      <c r="L139" s="35"/>
      <c r="M139" s="204" t="s">
        <v>1</v>
      </c>
      <c r="N139" s="205" t="s">
        <v>39</v>
      </c>
      <c r="O139" s="71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182</v>
      </c>
      <c r="AT139" s="208" t="s">
        <v>178</v>
      </c>
      <c r="AU139" s="208" t="s">
        <v>86</v>
      </c>
      <c r="AY139" s="13" t="s">
        <v>176</v>
      </c>
      <c r="BE139" s="209">
        <f>IF(N139="základná",J139,0)</f>
        <v>0</v>
      </c>
      <c r="BF139" s="209">
        <f>IF(N139="znížená",J139,0)</f>
        <v>381.5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3" t="s">
        <v>86</v>
      </c>
      <c r="BK139" s="209">
        <f>ROUND(I139*H139,2)</f>
        <v>381.5</v>
      </c>
      <c r="BL139" s="13" t="s">
        <v>182</v>
      </c>
      <c r="BM139" s="208" t="s">
        <v>3730</v>
      </c>
    </row>
    <row r="140" spans="1:65" s="1" customFormat="1" ht="16.5" customHeight="1">
      <c r="A140" s="30"/>
      <c r="B140" s="31"/>
      <c r="C140" s="210" t="s">
        <v>224</v>
      </c>
      <c r="D140" s="210" t="s">
        <v>269</v>
      </c>
      <c r="E140" s="211" t="s">
        <v>3731</v>
      </c>
      <c r="F140" s="212" t="s">
        <v>3729</v>
      </c>
      <c r="G140" s="213" t="s">
        <v>181</v>
      </c>
      <c r="H140" s="214">
        <v>350</v>
      </c>
      <c r="I140" s="215">
        <v>2.25</v>
      </c>
      <c r="J140" s="216">
        <f>ROUND(I140*H140,2)</f>
        <v>787.5</v>
      </c>
      <c r="K140" s="217"/>
      <c r="L140" s="218"/>
      <c r="M140" s="219" t="s">
        <v>1</v>
      </c>
      <c r="N140" s="220" t="s">
        <v>39</v>
      </c>
      <c r="O140" s="71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207</v>
      </c>
      <c r="AT140" s="208" t="s">
        <v>269</v>
      </c>
      <c r="AU140" s="208" t="s">
        <v>86</v>
      </c>
      <c r="AY140" s="13" t="s">
        <v>176</v>
      </c>
      <c r="BE140" s="209">
        <f>IF(N140="základná",J140,0)</f>
        <v>0</v>
      </c>
      <c r="BF140" s="209">
        <f>IF(N140="znížená",J140,0)</f>
        <v>787.5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3" t="s">
        <v>86</v>
      </c>
      <c r="BK140" s="209">
        <f>ROUND(I140*H140,2)</f>
        <v>787.5</v>
      </c>
      <c r="BL140" s="13" t="s">
        <v>182</v>
      </c>
      <c r="BM140" s="208" t="s">
        <v>3732</v>
      </c>
    </row>
    <row r="141" spans="1:65" s="11" customFormat="1" ht="22.9" customHeight="1">
      <c r="B141" s="180"/>
      <c r="C141" s="181"/>
      <c r="D141" s="182" t="s">
        <v>72</v>
      </c>
      <c r="E141" s="194" t="s">
        <v>2313</v>
      </c>
      <c r="F141" s="194" t="s">
        <v>3733</v>
      </c>
      <c r="G141" s="181"/>
      <c r="H141" s="181"/>
      <c r="I141" s="184"/>
      <c r="J141" s="195">
        <f>BK141</f>
        <v>121.6</v>
      </c>
      <c r="K141" s="181"/>
      <c r="L141" s="186"/>
      <c r="M141" s="187"/>
      <c r="N141" s="188"/>
      <c r="O141" s="188"/>
      <c r="P141" s="189">
        <f>SUM(P142:P143)</f>
        <v>0</v>
      </c>
      <c r="Q141" s="188"/>
      <c r="R141" s="189">
        <f>SUM(R142:R143)</f>
        <v>0</v>
      </c>
      <c r="S141" s="188"/>
      <c r="T141" s="190">
        <f>SUM(T142:T143)</f>
        <v>0</v>
      </c>
      <c r="AR141" s="191" t="s">
        <v>80</v>
      </c>
      <c r="AT141" s="192" t="s">
        <v>72</v>
      </c>
      <c r="AU141" s="192" t="s">
        <v>80</v>
      </c>
      <c r="AY141" s="191" t="s">
        <v>176</v>
      </c>
      <c r="BK141" s="193">
        <f>SUM(BK142:BK143)</f>
        <v>121.6</v>
      </c>
    </row>
    <row r="142" spans="1:65" s="1" customFormat="1" ht="16.5" customHeight="1">
      <c r="A142" s="30"/>
      <c r="B142" s="31"/>
      <c r="C142" s="196" t="s">
        <v>228</v>
      </c>
      <c r="D142" s="196" t="s">
        <v>178</v>
      </c>
      <c r="E142" s="197" t="s">
        <v>3734</v>
      </c>
      <c r="F142" s="198" t="s">
        <v>3735</v>
      </c>
      <c r="G142" s="199" t="s">
        <v>181</v>
      </c>
      <c r="H142" s="200">
        <v>80</v>
      </c>
      <c r="I142" s="201">
        <v>0.78</v>
      </c>
      <c r="J142" s="202">
        <f>ROUND(I142*H142,2)</f>
        <v>62.4</v>
      </c>
      <c r="K142" s="203"/>
      <c r="L142" s="35"/>
      <c r="M142" s="204" t="s">
        <v>1</v>
      </c>
      <c r="N142" s="205" t="s">
        <v>39</v>
      </c>
      <c r="O142" s="71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86</v>
      </c>
      <c r="AY142" s="13" t="s">
        <v>176</v>
      </c>
      <c r="BE142" s="209">
        <f>IF(N142="základná",J142,0)</f>
        <v>0</v>
      </c>
      <c r="BF142" s="209">
        <f>IF(N142="znížená",J142,0)</f>
        <v>62.4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3" t="s">
        <v>86</v>
      </c>
      <c r="BK142" s="209">
        <f>ROUND(I142*H142,2)</f>
        <v>62.4</v>
      </c>
      <c r="BL142" s="13" t="s">
        <v>182</v>
      </c>
      <c r="BM142" s="208" t="s">
        <v>3736</v>
      </c>
    </row>
    <row r="143" spans="1:65" s="1" customFormat="1" ht="16.5" customHeight="1">
      <c r="A143" s="30"/>
      <c r="B143" s="31"/>
      <c r="C143" s="210" t="s">
        <v>232</v>
      </c>
      <c r="D143" s="210" t="s">
        <v>269</v>
      </c>
      <c r="E143" s="211" t="s">
        <v>3737</v>
      </c>
      <c r="F143" s="212" t="s">
        <v>3735</v>
      </c>
      <c r="G143" s="213" t="s">
        <v>181</v>
      </c>
      <c r="H143" s="214">
        <v>80</v>
      </c>
      <c r="I143" s="215">
        <v>0.74</v>
      </c>
      <c r="J143" s="216">
        <f>ROUND(I143*H143,2)</f>
        <v>59.2</v>
      </c>
      <c r="K143" s="217"/>
      <c r="L143" s="218"/>
      <c r="M143" s="219" t="s">
        <v>1</v>
      </c>
      <c r="N143" s="220" t="s">
        <v>39</v>
      </c>
      <c r="O143" s="71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207</v>
      </c>
      <c r="AT143" s="208" t="s">
        <v>269</v>
      </c>
      <c r="AU143" s="208" t="s">
        <v>86</v>
      </c>
      <c r="AY143" s="13" t="s">
        <v>176</v>
      </c>
      <c r="BE143" s="209">
        <f>IF(N143="základná",J143,0)</f>
        <v>0</v>
      </c>
      <c r="BF143" s="209">
        <f>IF(N143="znížená",J143,0)</f>
        <v>59.2</v>
      </c>
      <c r="BG143" s="209">
        <f>IF(N143="zákl. prenesená",J143,0)</f>
        <v>0</v>
      </c>
      <c r="BH143" s="209">
        <f>IF(N143="zníž. prenesená",J143,0)</f>
        <v>0</v>
      </c>
      <c r="BI143" s="209">
        <f>IF(N143="nulová",J143,0)</f>
        <v>0</v>
      </c>
      <c r="BJ143" s="13" t="s">
        <v>86</v>
      </c>
      <c r="BK143" s="209">
        <f>ROUND(I143*H143,2)</f>
        <v>59.2</v>
      </c>
      <c r="BL143" s="13" t="s">
        <v>182</v>
      </c>
      <c r="BM143" s="208" t="s">
        <v>3738</v>
      </c>
    </row>
    <row r="144" spans="1:65" s="11" customFormat="1" ht="22.9" customHeight="1">
      <c r="B144" s="180"/>
      <c r="C144" s="181"/>
      <c r="D144" s="182" t="s">
        <v>72</v>
      </c>
      <c r="E144" s="194" t="s">
        <v>2322</v>
      </c>
      <c r="F144" s="194" t="s">
        <v>3739</v>
      </c>
      <c r="G144" s="181"/>
      <c r="H144" s="181"/>
      <c r="I144" s="184"/>
      <c r="J144" s="195">
        <f>BK144</f>
        <v>4619.84</v>
      </c>
      <c r="K144" s="181"/>
      <c r="L144" s="186"/>
      <c r="M144" s="187"/>
      <c r="N144" s="188"/>
      <c r="O144" s="188"/>
      <c r="P144" s="189">
        <f>SUM(P145:P148)</f>
        <v>0</v>
      </c>
      <c r="Q144" s="188"/>
      <c r="R144" s="189">
        <f>SUM(R145:R148)</f>
        <v>0</v>
      </c>
      <c r="S144" s="188"/>
      <c r="T144" s="190">
        <f>SUM(T145:T148)</f>
        <v>0</v>
      </c>
      <c r="AR144" s="191" t="s">
        <v>80</v>
      </c>
      <c r="AT144" s="192" t="s">
        <v>72</v>
      </c>
      <c r="AU144" s="192" t="s">
        <v>80</v>
      </c>
      <c r="AY144" s="191" t="s">
        <v>176</v>
      </c>
      <c r="BK144" s="193">
        <f>SUM(BK145:BK148)</f>
        <v>4619.84</v>
      </c>
    </row>
    <row r="145" spans="1:65" s="1" customFormat="1" ht="16.5" customHeight="1">
      <c r="A145" s="30"/>
      <c r="B145" s="31"/>
      <c r="C145" s="196" t="s">
        <v>236</v>
      </c>
      <c r="D145" s="196" t="s">
        <v>178</v>
      </c>
      <c r="E145" s="197" t="s">
        <v>2287</v>
      </c>
      <c r="F145" s="198" t="s">
        <v>2288</v>
      </c>
      <c r="G145" s="199" t="s">
        <v>181</v>
      </c>
      <c r="H145" s="200">
        <v>320</v>
      </c>
      <c r="I145" s="201">
        <v>0.53</v>
      </c>
      <c r="J145" s="202">
        <f>ROUND(I145*H145,2)</f>
        <v>169.6</v>
      </c>
      <c r="K145" s="203"/>
      <c r="L145" s="35"/>
      <c r="M145" s="204" t="s">
        <v>1</v>
      </c>
      <c r="N145" s="205" t="s">
        <v>39</v>
      </c>
      <c r="O145" s="71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86</v>
      </c>
      <c r="AY145" s="13" t="s">
        <v>176</v>
      </c>
      <c r="BE145" s="209">
        <f>IF(N145="základná",J145,0)</f>
        <v>0</v>
      </c>
      <c r="BF145" s="209">
        <f>IF(N145="znížená",J145,0)</f>
        <v>169.6</v>
      </c>
      <c r="BG145" s="209">
        <f>IF(N145="zákl. prenesená",J145,0)</f>
        <v>0</v>
      </c>
      <c r="BH145" s="209">
        <f>IF(N145="zníž. prenesená",J145,0)</f>
        <v>0</v>
      </c>
      <c r="BI145" s="209">
        <f>IF(N145="nulová",J145,0)</f>
        <v>0</v>
      </c>
      <c r="BJ145" s="13" t="s">
        <v>86</v>
      </c>
      <c r="BK145" s="209">
        <f>ROUND(I145*H145,2)</f>
        <v>169.6</v>
      </c>
      <c r="BL145" s="13" t="s">
        <v>182</v>
      </c>
      <c r="BM145" s="208" t="s">
        <v>3740</v>
      </c>
    </row>
    <row r="146" spans="1:65" s="1" customFormat="1" ht="16.5" customHeight="1">
      <c r="A146" s="30"/>
      <c r="B146" s="31"/>
      <c r="C146" s="210" t="s">
        <v>240</v>
      </c>
      <c r="D146" s="210" t="s">
        <v>269</v>
      </c>
      <c r="E146" s="211" t="s">
        <v>2290</v>
      </c>
      <c r="F146" s="212" t="s">
        <v>2288</v>
      </c>
      <c r="G146" s="213" t="s">
        <v>181</v>
      </c>
      <c r="H146" s="214">
        <v>320</v>
      </c>
      <c r="I146" s="215">
        <v>0.14000000000000001</v>
      </c>
      <c r="J146" s="216">
        <f>ROUND(I146*H146,2)</f>
        <v>44.8</v>
      </c>
      <c r="K146" s="217"/>
      <c r="L146" s="218"/>
      <c r="M146" s="219" t="s">
        <v>1</v>
      </c>
      <c r="N146" s="220" t="s">
        <v>39</v>
      </c>
      <c r="O146" s="71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207</v>
      </c>
      <c r="AT146" s="208" t="s">
        <v>269</v>
      </c>
      <c r="AU146" s="208" t="s">
        <v>86</v>
      </c>
      <c r="AY146" s="13" t="s">
        <v>176</v>
      </c>
      <c r="BE146" s="209">
        <f>IF(N146="základná",J146,0)</f>
        <v>0</v>
      </c>
      <c r="BF146" s="209">
        <f>IF(N146="znížená",J146,0)</f>
        <v>44.8</v>
      </c>
      <c r="BG146" s="209">
        <f>IF(N146="zákl. prenesená",J146,0)</f>
        <v>0</v>
      </c>
      <c r="BH146" s="209">
        <f>IF(N146="zníž. prenesená",J146,0)</f>
        <v>0</v>
      </c>
      <c r="BI146" s="209">
        <f>IF(N146="nulová",J146,0)</f>
        <v>0</v>
      </c>
      <c r="BJ146" s="13" t="s">
        <v>86</v>
      </c>
      <c r="BK146" s="209">
        <f>ROUND(I146*H146,2)</f>
        <v>44.8</v>
      </c>
      <c r="BL146" s="13" t="s">
        <v>182</v>
      </c>
      <c r="BM146" s="208" t="s">
        <v>3741</v>
      </c>
    </row>
    <row r="147" spans="1:65" s="1" customFormat="1" ht="16.5" customHeight="1">
      <c r="A147" s="30"/>
      <c r="B147" s="31"/>
      <c r="C147" s="196" t="s">
        <v>244</v>
      </c>
      <c r="D147" s="196" t="s">
        <v>178</v>
      </c>
      <c r="E147" s="197" t="s">
        <v>2299</v>
      </c>
      <c r="F147" s="198" t="s">
        <v>2300</v>
      </c>
      <c r="G147" s="199" t="s">
        <v>186</v>
      </c>
      <c r="H147" s="200">
        <v>104</v>
      </c>
      <c r="I147" s="201">
        <v>32.18</v>
      </c>
      <c r="J147" s="202">
        <f>ROUND(I147*H147,2)</f>
        <v>3346.72</v>
      </c>
      <c r="K147" s="203"/>
      <c r="L147" s="35"/>
      <c r="M147" s="204" t="s">
        <v>1</v>
      </c>
      <c r="N147" s="205" t="s">
        <v>39</v>
      </c>
      <c r="O147" s="71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182</v>
      </c>
      <c r="AT147" s="208" t="s">
        <v>178</v>
      </c>
      <c r="AU147" s="208" t="s">
        <v>86</v>
      </c>
      <c r="AY147" s="13" t="s">
        <v>176</v>
      </c>
      <c r="BE147" s="209">
        <f>IF(N147="základná",J147,0)</f>
        <v>0</v>
      </c>
      <c r="BF147" s="209">
        <f>IF(N147="znížená",J147,0)</f>
        <v>3346.72</v>
      </c>
      <c r="BG147" s="209">
        <f>IF(N147="zákl. prenesená",J147,0)</f>
        <v>0</v>
      </c>
      <c r="BH147" s="209">
        <f>IF(N147="zníž. prenesená",J147,0)</f>
        <v>0</v>
      </c>
      <c r="BI147" s="209">
        <f>IF(N147="nulová",J147,0)</f>
        <v>0</v>
      </c>
      <c r="BJ147" s="13" t="s">
        <v>86</v>
      </c>
      <c r="BK147" s="209">
        <f>ROUND(I147*H147,2)</f>
        <v>3346.72</v>
      </c>
      <c r="BL147" s="13" t="s">
        <v>182</v>
      </c>
      <c r="BM147" s="208" t="s">
        <v>3742</v>
      </c>
    </row>
    <row r="148" spans="1:65" s="1" customFormat="1" ht="16.5" customHeight="1">
      <c r="A148" s="30"/>
      <c r="B148" s="31"/>
      <c r="C148" s="196" t="s">
        <v>248</v>
      </c>
      <c r="D148" s="196" t="s">
        <v>178</v>
      </c>
      <c r="E148" s="197" t="s">
        <v>2302</v>
      </c>
      <c r="F148" s="198" t="s">
        <v>2303</v>
      </c>
      <c r="G148" s="199" t="s">
        <v>186</v>
      </c>
      <c r="H148" s="200">
        <v>104</v>
      </c>
      <c r="I148" s="201">
        <v>10.18</v>
      </c>
      <c r="J148" s="202">
        <f>ROUND(I148*H148,2)</f>
        <v>1058.72</v>
      </c>
      <c r="K148" s="203"/>
      <c r="L148" s="35"/>
      <c r="M148" s="204" t="s">
        <v>1</v>
      </c>
      <c r="N148" s="205" t="s">
        <v>39</v>
      </c>
      <c r="O148" s="71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182</v>
      </c>
      <c r="AT148" s="208" t="s">
        <v>178</v>
      </c>
      <c r="AU148" s="208" t="s">
        <v>86</v>
      </c>
      <c r="AY148" s="13" t="s">
        <v>176</v>
      </c>
      <c r="BE148" s="209">
        <f>IF(N148="základná",J148,0)</f>
        <v>0</v>
      </c>
      <c r="BF148" s="209">
        <f>IF(N148="znížená",J148,0)</f>
        <v>1058.72</v>
      </c>
      <c r="BG148" s="209">
        <f>IF(N148="zákl. prenesená",J148,0)</f>
        <v>0</v>
      </c>
      <c r="BH148" s="209">
        <f>IF(N148="zníž. prenesená",J148,0)</f>
        <v>0</v>
      </c>
      <c r="BI148" s="209">
        <f>IF(N148="nulová",J148,0)</f>
        <v>0</v>
      </c>
      <c r="BJ148" s="13" t="s">
        <v>86</v>
      </c>
      <c r="BK148" s="209">
        <f>ROUND(I148*H148,2)</f>
        <v>1058.72</v>
      </c>
      <c r="BL148" s="13" t="s">
        <v>182</v>
      </c>
      <c r="BM148" s="208" t="s">
        <v>3743</v>
      </c>
    </row>
    <row r="149" spans="1:65" s="11" customFormat="1" ht="22.9" customHeight="1">
      <c r="B149" s="180"/>
      <c r="C149" s="181"/>
      <c r="D149" s="182" t="s">
        <v>72</v>
      </c>
      <c r="E149" s="194" t="s">
        <v>2524</v>
      </c>
      <c r="F149" s="194" t="s">
        <v>3744</v>
      </c>
      <c r="G149" s="181"/>
      <c r="H149" s="181"/>
      <c r="I149" s="184"/>
      <c r="J149" s="195">
        <f>BK149</f>
        <v>3058.7</v>
      </c>
      <c r="K149" s="181"/>
      <c r="L149" s="186"/>
      <c r="M149" s="187"/>
      <c r="N149" s="188"/>
      <c r="O149" s="188"/>
      <c r="P149" s="189">
        <f>SUM(P150:P153)</f>
        <v>0</v>
      </c>
      <c r="Q149" s="188"/>
      <c r="R149" s="189">
        <f>SUM(R150:R153)</f>
        <v>0</v>
      </c>
      <c r="S149" s="188"/>
      <c r="T149" s="190">
        <f>SUM(T150:T153)</f>
        <v>0</v>
      </c>
      <c r="AR149" s="191" t="s">
        <v>80</v>
      </c>
      <c r="AT149" s="192" t="s">
        <v>72</v>
      </c>
      <c r="AU149" s="192" t="s">
        <v>80</v>
      </c>
      <c r="AY149" s="191" t="s">
        <v>176</v>
      </c>
      <c r="BK149" s="193">
        <f>SUM(BK150:BK153)</f>
        <v>3058.7</v>
      </c>
    </row>
    <row r="150" spans="1:65" s="1" customFormat="1" ht="16.5" customHeight="1">
      <c r="A150" s="30"/>
      <c r="B150" s="31"/>
      <c r="C150" s="196" t="s">
        <v>252</v>
      </c>
      <c r="D150" s="196" t="s">
        <v>178</v>
      </c>
      <c r="E150" s="197" t="s">
        <v>2668</v>
      </c>
      <c r="F150" s="198" t="s">
        <v>2669</v>
      </c>
      <c r="G150" s="199" t="s">
        <v>181</v>
      </c>
      <c r="H150" s="200">
        <v>65</v>
      </c>
      <c r="I150" s="201">
        <v>6.61</v>
      </c>
      <c r="J150" s="202">
        <f>ROUND(I150*H150,2)</f>
        <v>429.65</v>
      </c>
      <c r="K150" s="203"/>
      <c r="L150" s="35"/>
      <c r="M150" s="204" t="s">
        <v>1</v>
      </c>
      <c r="N150" s="205" t="s">
        <v>39</v>
      </c>
      <c r="O150" s="71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86</v>
      </c>
      <c r="AY150" s="13" t="s">
        <v>176</v>
      </c>
      <c r="BE150" s="209">
        <f>IF(N150="základná",J150,0)</f>
        <v>0</v>
      </c>
      <c r="BF150" s="209">
        <f>IF(N150="znížená",J150,0)</f>
        <v>429.65</v>
      </c>
      <c r="BG150" s="209">
        <f>IF(N150="zákl. prenesená",J150,0)</f>
        <v>0</v>
      </c>
      <c r="BH150" s="209">
        <f>IF(N150="zníž. prenesená",J150,0)</f>
        <v>0</v>
      </c>
      <c r="BI150" s="209">
        <f>IF(N150="nulová",J150,0)</f>
        <v>0</v>
      </c>
      <c r="BJ150" s="13" t="s">
        <v>86</v>
      </c>
      <c r="BK150" s="209">
        <f>ROUND(I150*H150,2)</f>
        <v>429.65</v>
      </c>
      <c r="BL150" s="13" t="s">
        <v>182</v>
      </c>
      <c r="BM150" s="208" t="s">
        <v>3745</v>
      </c>
    </row>
    <row r="151" spans="1:65" s="1" customFormat="1" ht="16.5" customHeight="1">
      <c r="A151" s="30"/>
      <c r="B151" s="31"/>
      <c r="C151" s="210" t="s">
        <v>7</v>
      </c>
      <c r="D151" s="210" t="s">
        <v>269</v>
      </c>
      <c r="E151" s="211" t="s">
        <v>2671</v>
      </c>
      <c r="F151" s="212" t="s">
        <v>2669</v>
      </c>
      <c r="G151" s="213" t="s">
        <v>181</v>
      </c>
      <c r="H151" s="214">
        <v>65</v>
      </c>
      <c r="I151" s="215">
        <v>1.85</v>
      </c>
      <c r="J151" s="216">
        <f>ROUND(I151*H151,2)</f>
        <v>120.25</v>
      </c>
      <c r="K151" s="217"/>
      <c r="L151" s="218"/>
      <c r="M151" s="219" t="s">
        <v>1</v>
      </c>
      <c r="N151" s="220" t="s">
        <v>39</v>
      </c>
      <c r="O151" s="71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207</v>
      </c>
      <c r="AT151" s="208" t="s">
        <v>269</v>
      </c>
      <c r="AU151" s="208" t="s">
        <v>86</v>
      </c>
      <c r="AY151" s="13" t="s">
        <v>176</v>
      </c>
      <c r="BE151" s="209">
        <f>IF(N151="základná",J151,0)</f>
        <v>0</v>
      </c>
      <c r="BF151" s="209">
        <f>IF(N151="znížená",J151,0)</f>
        <v>120.25</v>
      </c>
      <c r="BG151" s="209">
        <f>IF(N151="zákl. prenesená",J151,0)</f>
        <v>0</v>
      </c>
      <c r="BH151" s="209">
        <f>IF(N151="zníž. prenesená",J151,0)</f>
        <v>0</v>
      </c>
      <c r="BI151" s="209">
        <f>IF(N151="nulová",J151,0)</f>
        <v>0</v>
      </c>
      <c r="BJ151" s="13" t="s">
        <v>86</v>
      </c>
      <c r="BK151" s="209">
        <f>ROUND(I151*H151,2)</f>
        <v>120.25</v>
      </c>
      <c r="BL151" s="13" t="s">
        <v>182</v>
      </c>
      <c r="BM151" s="208" t="s">
        <v>3746</v>
      </c>
    </row>
    <row r="152" spans="1:65" s="1" customFormat="1" ht="16.5" customHeight="1">
      <c r="A152" s="30"/>
      <c r="B152" s="31"/>
      <c r="C152" s="196" t="s">
        <v>259</v>
      </c>
      <c r="D152" s="196" t="s">
        <v>178</v>
      </c>
      <c r="E152" s="197" t="s">
        <v>2676</v>
      </c>
      <c r="F152" s="198" t="s">
        <v>2677</v>
      </c>
      <c r="G152" s="199" t="s">
        <v>181</v>
      </c>
      <c r="H152" s="200">
        <v>320</v>
      </c>
      <c r="I152" s="201">
        <v>5.59</v>
      </c>
      <c r="J152" s="202">
        <f>ROUND(I152*H152,2)</f>
        <v>1788.8</v>
      </c>
      <c r="K152" s="203"/>
      <c r="L152" s="35"/>
      <c r="M152" s="204" t="s">
        <v>1</v>
      </c>
      <c r="N152" s="205" t="s">
        <v>39</v>
      </c>
      <c r="O152" s="71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182</v>
      </c>
      <c r="AT152" s="208" t="s">
        <v>178</v>
      </c>
      <c r="AU152" s="208" t="s">
        <v>86</v>
      </c>
      <c r="AY152" s="13" t="s">
        <v>176</v>
      </c>
      <c r="BE152" s="209">
        <f>IF(N152="základná",J152,0)</f>
        <v>0</v>
      </c>
      <c r="BF152" s="209">
        <f>IF(N152="znížená",J152,0)</f>
        <v>1788.8</v>
      </c>
      <c r="BG152" s="209">
        <f>IF(N152="zákl. prenesená",J152,0)</f>
        <v>0</v>
      </c>
      <c r="BH152" s="209">
        <f>IF(N152="zníž. prenesená",J152,0)</f>
        <v>0</v>
      </c>
      <c r="BI152" s="209">
        <f>IF(N152="nulová",J152,0)</f>
        <v>0</v>
      </c>
      <c r="BJ152" s="13" t="s">
        <v>86</v>
      </c>
      <c r="BK152" s="209">
        <f>ROUND(I152*H152,2)</f>
        <v>1788.8</v>
      </c>
      <c r="BL152" s="13" t="s">
        <v>182</v>
      </c>
      <c r="BM152" s="208" t="s">
        <v>3747</v>
      </c>
    </row>
    <row r="153" spans="1:65" s="1" customFormat="1" ht="16.5" customHeight="1">
      <c r="A153" s="30"/>
      <c r="B153" s="31"/>
      <c r="C153" s="210" t="s">
        <v>264</v>
      </c>
      <c r="D153" s="210" t="s">
        <v>269</v>
      </c>
      <c r="E153" s="211" t="s">
        <v>2679</v>
      </c>
      <c r="F153" s="212" t="s">
        <v>2677</v>
      </c>
      <c r="G153" s="213" t="s">
        <v>181</v>
      </c>
      <c r="H153" s="214">
        <v>320</v>
      </c>
      <c r="I153" s="215">
        <v>2.25</v>
      </c>
      <c r="J153" s="216">
        <f>ROUND(I153*H153,2)</f>
        <v>720</v>
      </c>
      <c r="K153" s="217"/>
      <c r="L153" s="218"/>
      <c r="M153" s="219" t="s">
        <v>1</v>
      </c>
      <c r="N153" s="220" t="s">
        <v>39</v>
      </c>
      <c r="O153" s="71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207</v>
      </c>
      <c r="AT153" s="208" t="s">
        <v>269</v>
      </c>
      <c r="AU153" s="208" t="s">
        <v>86</v>
      </c>
      <c r="AY153" s="13" t="s">
        <v>176</v>
      </c>
      <c r="BE153" s="209">
        <f>IF(N153="základná",J153,0)</f>
        <v>0</v>
      </c>
      <c r="BF153" s="209">
        <f>IF(N153="znížená",J153,0)</f>
        <v>720</v>
      </c>
      <c r="BG153" s="209">
        <f>IF(N153="zákl. prenesená",J153,0)</f>
        <v>0</v>
      </c>
      <c r="BH153" s="209">
        <f>IF(N153="zníž. prenesená",J153,0)</f>
        <v>0</v>
      </c>
      <c r="BI153" s="209">
        <f>IF(N153="nulová",J153,0)</f>
        <v>0</v>
      </c>
      <c r="BJ153" s="13" t="s">
        <v>86</v>
      </c>
      <c r="BK153" s="209">
        <f>ROUND(I153*H153,2)</f>
        <v>720</v>
      </c>
      <c r="BL153" s="13" t="s">
        <v>182</v>
      </c>
      <c r="BM153" s="208" t="s">
        <v>3748</v>
      </c>
    </row>
    <row r="154" spans="1:65" s="11" customFormat="1" ht="22.9" customHeight="1">
      <c r="B154" s="180"/>
      <c r="C154" s="181"/>
      <c r="D154" s="182" t="s">
        <v>72</v>
      </c>
      <c r="E154" s="194" t="s">
        <v>2605</v>
      </c>
      <c r="F154" s="194" t="s">
        <v>3749</v>
      </c>
      <c r="G154" s="181"/>
      <c r="H154" s="181"/>
      <c r="I154" s="184"/>
      <c r="J154" s="195">
        <f>BK154</f>
        <v>183.69</v>
      </c>
      <c r="K154" s="181"/>
      <c r="L154" s="186"/>
      <c r="M154" s="187"/>
      <c r="N154" s="188"/>
      <c r="O154" s="188"/>
      <c r="P154" s="189">
        <f>SUM(P155:P157)</f>
        <v>0</v>
      </c>
      <c r="Q154" s="188"/>
      <c r="R154" s="189">
        <f>SUM(R155:R157)</f>
        <v>0</v>
      </c>
      <c r="S154" s="188"/>
      <c r="T154" s="190">
        <f>SUM(T155:T157)</f>
        <v>0</v>
      </c>
      <c r="AR154" s="191" t="s">
        <v>80</v>
      </c>
      <c r="AT154" s="192" t="s">
        <v>72</v>
      </c>
      <c r="AU154" s="192" t="s">
        <v>80</v>
      </c>
      <c r="AY154" s="191" t="s">
        <v>176</v>
      </c>
      <c r="BK154" s="193">
        <f>SUM(BK155:BK157)</f>
        <v>183.69</v>
      </c>
    </row>
    <row r="155" spans="1:65" s="1" customFormat="1" ht="16.5" customHeight="1">
      <c r="A155" s="30"/>
      <c r="B155" s="31"/>
      <c r="C155" s="210" t="s">
        <v>268</v>
      </c>
      <c r="D155" s="210" t="s">
        <v>269</v>
      </c>
      <c r="E155" s="211" t="s">
        <v>2687</v>
      </c>
      <c r="F155" s="212" t="s">
        <v>2685</v>
      </c>
      <c r="G155" s="213" t="s">
        <v>370</v>
      </c>
      <c r="H155" s="214">
        <v>39</v>
      </c>
      <c r="I155" s="215">
        <v>3.81</v>
      </c>
      <c r="J155" s="216">
        <f>ROUND(I155*H155,2)</f>
        <v>148.59</v>
      </c>
      <c r="K155" s="217"/>
      <c r="L155" s="218"/>
      <c r="M155" s="219" t="s">
        <v>1</v>
      </c>
      <c r="N155" s="220" t="s">
        <v>39</v>
      </c>
      <c r="O155" s="71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207</v>
      </c>
      <c r="AT155" s="208" t="s">
        <v>269</v>
      </c>
      <c r="AU155" s="208" t="s">
        <v>86</v>
      </c>
      <c r="AY155" s="13" t="s">
        <v>176</v>
      </c>
      <c r="BE155" s="209">
        <f>IF(N155="základná",J155,0)</f>
        <v>0</v>
      </c>
      <c r="BF155" s="209">
        <f>IF(N155="znížená",J155,0)</f>
        <v>148.59</v>
      </c>
      <c r="BG155" s="209">
        <f>IF(N155="zákl. prenesená",J155,0)</f>
        <v>0</v>
      </c>
      <c r="BH155" s="209">
        <f>IF(N155="zníž. prenesená",J155,0)</f>
        <v>0</v>
      </c>
      <c r="BI155" s="209">
        <f>IF(N155="nulová",J155,0)</f>
        <v>0</v>
      </c>
      <c r="BJ155" s="13" t="s">
        <v>86</v>
      </c>
      <c r="BK155" s="209">
        <f>ROUND(I155*H155,2)</f>
        <v>148.59</v>
      </c>
      <c r="BL155" s="13" t="s">
        <v>182</v>
      </c>
      <c r="BM155" s="208" t="s">
        <v>3750</v>
      </c>
    </row>
    <row r="156" spans="1:65" s="1" customFormat="1" ht="16.5" customHeight="1">
      <c r="A156" s="30"/>
      <c r="B156" s="31"/>
      <c r="C156" s="196" t="s">
        <v>273</v>
      </c>
      <c r="D156" s="196" t="s">
        <v>178</v>
      </c>
      <c r="E156" s="197" t="s">
        <v>3751</v>
      </c>
      <c r="F156" s="198" t="s">
        <v>3752</v>
      </c>
      <c r="G156" s="199" t="s">
        <v>370</v>
      </c>
      <c r="H156" s="200">
        <v>13</v>
      </c>
      <c r="I156" s="201">
        <v>1.9</v>
      </c>
      <c r="J156" s="202">
        <f>ROUND(I156*H156,2)</f>
        <v>24.7</v>
      </c>
      <c r="K156" s="203"/>
      <c r="L156" s="35"/>
      <c r="M156" s="204" t="s">
        <v>1</v>
      </c>
      <c r="N156" s="205" t="s">
        <v>39</v>
      </c>
      <c r="O156" s="71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182</v>
      </c>
      <c r="AT156" s="208" t="s">
        <v>178</v>
      </c>
      <c r="AU156" s="208" t="s">
        <v>86</v>
      </c>
      <c r="AY156" s="13" t="s">
        <v>176</v>
      </c>
      <c r="BE156" s="209">
        <f>IF(N156="základná",J156,0)</f>
        <v>0</v>
      </c>
      <c r="BF156" s="209">
        <f>IF(N156="znížená",J156,0)</f>
        <v>24.7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3" t="s">
        <v>86</v>
      </c>
      <c r="BK156" s="209">
        <f>ROUND(I156*H156,2)</f>
        <v>24.7</v>
      </c>
      <c r="BL156" s="13" t="s">
        <v>182</v>
      </c>
      <c r="BM156" s="208" t="s">
        <v>3753</v>
      </c>
    </row>
    <row r="157" spans="1:65" s="1" customFormat="1" ht="16.5" customHeight="1">
      <c r="A157" s="30"/>
      <c r="B157" s="31"/>
      <c r="C157" s="210" t="s">
        <v>277</v>
      </c>
      <c r="D157" s="210" t="s">
        <v>269</v>
      </c>
      <c r="E157" s="211" t="s">
        <v>3001</v>
      </c>
      <c r="F157" s="212" t="s">
        <v>3752</v>
      </c>
      <c r="G157" s="213" t="s">
        <v>370</v>
      </c>
      <c r="H157" s="214">
        <v>13</v>
      </c>
      <c r="I157" s="215">
        <v>0.8</v>
      </c>
      <c r="J157" s="216">
        <f>ROUND(I157*H157,2)</f>
        <v>10.4</v>
      </c>
      <c r="K157" s="217"/>
      <c r="L157" s="218"/>
      <c r="M157" s="219" t="s">
        <v>1</v>
      </c>
      <c r="N157" s="220" t="s">
        <v>39</v>
      </c>
      <c r="O157" s="71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207</v>
      </c>
      <c r="AT157" s="208" t="s">
        <v>269</v>
      </c>
      <c r="AU157" s="208" t="s">
        <v>86</v>
      </c>
      <c r="AY157" s="13" t="s">
        <v>176</v>
      </c>
      <c r="BE157" s="209">
        <f>IF(N157="základná",J157,0)</f>
        <v>0</v>
      </c>
      <c r="BF157" s="209">
        <f>IF(N157="znížená",J157,0)</f>
        <v>10.4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3" t="s">
        <v>86</v>
      </c>
      <c r="BK157" s="209">
        <f>ROUND(I157*H157,2)</f>
        <v>10.4</v>
      </c>
      <c r="BL157" s="13" t="s">
        <v>182</v>
      </c>
      <c r="BM157" s="208" t="s">
        <v>3754</v>
      </c>
    </row>
    <row r="158" spans="1:65" s="11" customFormat="1" ht="22.9" customHeight="1">
      <c r="B158" s="180"/>
      <c r="C158" s="181"/>
      <c r="D158" s="182" t="s">
        <v>72</v>
      </c>
      <c r="E158" s="194" t="s">
        <v>2637</v>
      </c>
      <c r="F158" s="194" t="s">
        <v>3755</v>
      </c>
      <c r="G158" s="181"/>
      <c r="H158" s="181"/>
      <c r="I158" s="184"/>
      <c r="J158" s="195">
        <f>BK158</f>
        <v>220.8</v>
      </c>
      <c r="K158" s="181"/>
      <c r="L158" s="186"/>
      <c r="M158" s="187"/>
      <c r="N158" s="188"/>
      <c r="O158" s="188"/>
      <c r="P158" s="189">
        <f>SUM(P159:P160)</f>
        <v>0</v>
      </c>
      <c r="Q158" s="188"/>
      <c r="R158" s="189">
        <f>SUM(R159:R160)</f>
        <v>0</v>
      </c>
      <c r="S158" s="188"/>
      <c r="T158" s="190">
        <f>SUM(T159:T160)</f>
        <v>0</v>
      </c>
      <c r="AR158" s="191" t="s">
        <v>80</v>
      </c>
      <c r="AT158" s="192" t="s">
        <v>72</v>
      </c>
      <c r="AU158" s="192" t="s">
        <v>80</v>
      </c>
      <c r="AY158" s="191" t="s">
        <v>176</v>
      </c>
      <c r="BK158" s="193">
        <f>SUM(BK159:BK160)</f>
        <v>220.8</v>
      </c>
    </row>
    <row r="159" spans="1:65" s="1" customFormat="1" ht="16.5" customHeight="1">
      <c r="A159" s="30"/>
      <c r="B159" s="31"/>
      <c r="C159" s="196" t="s">
        <v>281</v>
      </c>
      <c r="D159" s="196" t="s">
        <v>178</v>
      </c>
      <c r="E159" s="197" t="s">
        <v>3756</v>
      </c>
      <c r="F159" s="198" t="s">
        <v>3757</v>
      </c>
      <c r="G159" s="199" t="s">
        <v>181</v>
      </c>
      <c r="H159" s="200">
        <v>80</v>
      </c>
      <c r="I159" s="201">
        <v>1.9</v>
      </c>
      <c r="J159" s="202">
        <f>ROUND(I159*H159,2)</f>
        <v>152</v>
      </c>
      <c r="K159" s="203"/>
      <c r="L159" s="35"/>
      <c r="M159" s="204" t="s">
        <v>1</v>
      </c>
      <c r="N159" s="205" t="s">
        <v>39</v>
      </c>
      <c r="O159" s="71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182</v>
      </c>
      <c r="AT159" s="208" t="s">
        <v>178</v>
      </c>
      <c r="AU159" s="208" t="s">
        <v>86</v>
      </c>
      <c r="AY159" s="13" t="s">
        <v>176</v>
      </c>
      <c r="BE159" s="209">
        <f>IF(N159="základná",J159,0)</f>
        <v>0</v>
      </c>
      <c r="BF159" s="209">
        <f>IF(N159="znížená",J159,0)</f>
        <v>152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3" t="s">
        <v>86</v>
      </c>
      <c r="BK159" s="209">
        <f>ROUND(I159*H159,2)</f>
        <v>152</v>
      </c>
      <c r="BL159" s="13" t="s">
        <v>182</v>
      </c>
      <c r="BM159" s="208" t="s">
        <v>3758</v>
      </c>
    </row>
    <row r="160" spans="1:65" s="1" customFormat="1" ht="16.5" customHeight="1">
      <c r="A160" s="30"/>
      <c r="B160" s="31"/>
      <c r="C160" s="210" t="s">
        <v>286</v>
      </c>
      <c r="D160" s="210" t="s">
        <v>269</v>
      </c>
      <c r="E160" s="211" t="s">
        <v>3030</v>
      </c>
      <c r="F160" s="212" t="s">
        <v>3757</v>
      </c>
      <c r="G160" s="213" t="s">
        <v>181</v>
      </c>
      <c r="H160" s="214">
        <v>80</v>
      </c>
      <c r="I160" s="215">
        <v>0.86</v>
      </c>
      <c r="J160" s="216">
        <f>ROUND(I160*H160,2)</f>
        <v>68.8</v>
      </c>
      <c r="K160" s="217"/>
      <c r="L160" s="218"/>
      <c r="M160" s="219" t="s">
        <v>1</v>
      </c>
      <c r="N160" s="220" t="s">
        <v>39</v>
      </c>
      <c r="O160" s="71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207</v>
      </c>
      <c r="AT160" s="208" t="s">
        <v>269</v>
      </c>
      <c r="AU160" s="208" t="s">
        <v>86</v>
      </c>
      <c r="AY160" s="13" t="s">
        <v>176</v>
      </c>
      <c r="BE160" s="209">
        <f>IF(N160="základná",J160,0)</f>
        <v>0</v>
      </c>
      <c r="BF160" s="209">
        <f>IF(N160="znížená",J160,0)</f>
        <v>68.8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3" t="s">
        <v>86</v>
      </c>
      <c r="BK160" s="209">
        <f>ROUND(I160*H160,2)</f>
        <v>68.8</v>
      </c>
      <c r="BL160" s="13" t="s">
        <v>182</v>
      </c>
      <c r="BM160" s="208" t="s">
        <v>3759</v>
      </c>
    </row>
    <row r="161" spans="1:65" s="11" customFormat="1" ht="22.9" customHeight="1">
      <c r="B161" s="180"/>
      <c r="C161" s="181"/>
      <c r="D161" s="182" t="s">
        <v>72</v>
      </c>
      <c r="E161" s="194" t="s">
        <v>2656</v>
      </c>
      <c r="F161" s="194" t="s">
        <v>3760</v>
      </c>
      <c r="G161" s="181"/>
      <c r="H161" s="181"/>
      <c r="I161" s="184"/>
      <c r="J161" s="195">
        <f>BK161</f>
        <v>458.04</v>
      </c>
      <c r="K161" s="181"/>
      <c r="L161" s="186"/>
      <c r="M161" s="187"/>
      <c r="N161" s="188"/>
      <c r="O161" s="188"/>
      <c r="P161" s="189">
        <f>SUM(P162:P164)</f>
        <v>0</v>
      </c>
      <c r="Q161" s="188"/>
      <c r="R161" s="189">
        <f>SUM(R162:R164)</f>
        <v>0</v>
      </c>
      <c r="S161" s="188"/>
      <c r="T161" s="190">
        <f>SUM(T162:T164)</f>
        <v>0</v>
      </c>
      <c r="AR161" s="191" t="s">
        <v>80</v>
      </c>
      <c r="AT161" s="192" t="s">
        <v>72</v>
      </c>
      <c r="AU161" s="192" t="s">
        <v>80</v>
      </c>
      <c r="AY161" s="191" t="s">
        <v>176</v>
      </c>
      <c r="BK161" s="193">
        <f>SUM(BK162:BK164)</f>
        <v>458.04</v>
      </c>
    </row>
    <row r="162" spans="1:65" s="1" customFormat="1" ht="21.75" customHeight="1">
      <c r="A162" s="30"/>
      <c r="B162" s="31"/>
      <c r="C162" s="196" t="s">
        <v>290</v>
      </c>
      <c r="D162" s="196" t="s">
        <v>178</v>
      </c>
      <c r="E162" s="197" t="s">
        <v>3761</v>
      </c>
      <c r="F162" s="198" t="s">
        <v>3762</v>
      </c>
      <c r="G162" s="199" t="s">
        <v>370</v>
      </c>
      <c r="H162" s="200">
        <v>1</v>
      </c>
      <c r="I162" s="201">
        <v>22.77</v>
      </c>
      <c r="J162" s="202">
        <f>ROUND(I162*H162,2)</f>
        <v>22.77</v>
      </c>
      <c r="K162" s="203"/>
      <c r="L162" s="35"/>
      <c r="M162" s="204" t="s">
        <v>1</v>
      </c>
      <c r="N162" s="205" t="s">
        <v>39</v>
      </c>
      <c r="O162" s="71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182</v>
      </c>
      <c r="AT162" s="208" t="s">
        <v>178</v>
      </c>
      <c r="AU162" s="208" t="s">
        <v>86</v>
      </c>
      <c r="AY162" s="13" t="s">
        <v>176</v>
      </c>
      <c r="BE162" s="209">
        <f>IF(N162="základná",J162,0)</f>
        <v>0</v>
      </c>
      <c r="BF162" s="209">
        <f>IF(N162="znížená",J162,0)</f>
        <v>22.77</v>
      </c>
      <c r="BG162" s="209">
        <f>IF(N162="zákl. prenesená",J162,0)</f>
        <v>0</v>
      </c>
      <c r="BH162" s="209">
        <f>IF(N162="zníž. prenesená",J162,0)</f>
        <v>0</v>
      </c>
      <c r="BI162" s="209">
        <f>IF(N162="nulová",J162,0)</f>
        <v>0</v>
      </c>
      <c r="BJ162" s="13" t="s">
        <v>86</v>
      </c>
      <c r="BK162" s="209">
        <f>ROUND(I162*H162,2)</f>
        <v>22.77</v>
      </c>
      <c r="BL162" s="13" t="s">
        <v>182</v>
      </c>
      <c r="BM162" s="208" t="s">
        <v>3763</v>
      </c>
    </row>
    <row r="163" spans="1:65" s="1" customFormat="1" ht="21.75" customHeight="1">
      <c r="A163" s="30"/>
      <c r="B163" s="31"/>
      <c r="C163" s="210" t="s">
        <v>294</v>
      </c>
      <c r="D163" s="210" t="s">
        <v>269</v>
      </c>
      <c r="E163" s="211" t="s">
        <v>3764</v>
      </c>
      <c r="F163" s="212" t="s">
        <v>3762</v>
      </c>
      <c r="G163" s="213" t="s">
        <v>370</v>
      </c>
      <c r="H163" s="214">
        <v>1</v>
      </c>
      <c r="I163" s="215">
        <v>112.6</v>
      </c>
      <c r="J163" s="216">
        <f>ROUND(I163*H163,2)</f>
        <v>112.6</v>
      </c>
      <c r="K163" s="217"/>
      <c r="L163" s="218"/>
      <c r="M163" s="219" t="s">
        <v>1</v>
      </c>
      <c r="N163" s="220" t="s">
        <v>39</v>
      </c>
      <c r="O163" s="71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207</v>
      </c>
      <c r="AT163" s="208" t="s">
        <v>269</v>
      </c>
      <c r="AU163" s="208" t="s">
        <v>86</v>
      </c>
      <c r="AY163" s="13" t="s">
        <v>176</v>
      </c>
      <c r="BE163" s="209">
        <f>IF(N163="základná",J163,0)</f>
        <v>0</v>
      </c>
      <c r="BF163" s="209">
        <f>IF(N163="znížená",J163,0)</f>
        <v>112.6</v>
      </c>
      <c r="BG163" s="209">
        <f>IF(N163="zákl. prenesená",J163,0)</f>
        <v>0</v>
      </c>
      <c r="BH163" s="209">
        <f>IF(N163="zníž. prenesená",J163,0)</f>
        <v>0</v>
      </c>
      <c r="BI163" s="209">
        <f>IF(N163="nulová",J163,0)</f>
        <v>0</v>
      </c>
      <c r="BJ163" s="13" t="s">
        <v>86</v>
      </c>
      <c r="BK163" s="209">
        <f>ROUND(I163*H163,2)</f>
        <v>112.6</v>
      </c>
      <c r="BL163" s="13" t="s">
        <v>182</v>
      </c>
      <c r="BM163" s="208" t="s">
        <v>3765</v>
      </c>
    </row>
    <row r="164" spans="1:65" s="1" customFormat="1" ht="16.5" customHeight="1">
      <c r="A164" s="30"/>
      <c r="B164" s="31"/>
      <c r="C164" s="210" t="s">
        <v>298</v>
      </c>
      <c r="D164" s="210" t="s">
        <v>269</v>
      </c>
      <c r="E164" s="211" t="s">
        <v>3766</v>
      </c>
      <c r="F164" s="212" t="s">
        <v>2739</v>
      </c>
      <c r="G164" s="213" t="s">
        <v>1153</v>
      </c>
      <c r="H164" s="214">
        <v>1</v>
      </c>
      <c r="I164" s="215">
        <v>322.67</v>
      </c>
      <c r="J164" s="216">
        <f>ROUND(I164*H164,2)</f>
        <v>322.67</v>
      </c>
      <c r="K164" s="217"/>
      <c r="L164" s="218"/>
      <c r="M164" s="227" t="s">
        <v>1</v>
      </c>
      <c r="N164" s="228" t="s">
        <v>39</v>
      </c>
      <c r="O164" s="224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207</v>
      </c>
      <c r="AT164" s="208" t="s">
        <v>269</v>
      </c>
      <c r="AU164" s="208" t="s">
        <v>86</v>
      </c>
      <c r="AY164" s="13" t="s">
        <v>176</v>
      </c>
      <c r="BE164" s="209">
        <f>IF(N164="základná",J164,0)</f>
        <v>0</v>
      </c>
      <c r="BF164" s="209">
        <f>IF(N164="znížená",J164,0)</f>
        <v>322.67</v>
      </c>
      <c r="BG164" s="209">
        <f>IF(N164="zákl. prenesená",J164,0)</f>
        <v>0</v>
      </c>
      <c r="BH164" s="209">
        <f>IF(N164="zníž. prenesená",J164,0)</f>
        <v>0</v>
      </c>
      <c r="BI164" s="209">
        <f>IF(N164="nulová",J164,0)</f>
        <v>0</v>
      </c>
      <c r="BJ164" s="13" t="s">
        <v>86</v>
      </c>
      <c r="BK164" s="209">
        <f>ROUND(I164*H164,2)</f>
        <v>322.67</v>
      </c>
      <c r="BL164" s="13" t="s">
        <v>182</v>
      </c>
      <c r="BM164" s="208" t="s">
        <v>3767</v>
      </c>
    </row>
    <row r="165" spans="1:65" s="1" customFormat="1" ht="6.95" customHeight="1">
      <c r="A165" s="30"/>
      <c r="B165" s="54"/>
      <c r="C165" s="55"/>
      <c r="D165" s="55"/>
      <c r="E165" s="55"/>
      <c r="F165" s="55"/>
      <c r="G165" s="55"/>
      <c r="H165" s="55"/>
      <c r="I165" s="55"/>
      <c r="J165" s="55"/>
      <c r="K165" s="55"/>
      <c r="L165" s="35"/>
      <c r="M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</row>
  </sheetData>
  <sheetProtection password="CC35" sheet="1" objects="1" scenarios="1" formatColumns="0" formatRows="0" autoFilter="0"/>
  <autoFilter ref="C124:K164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87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125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ROUND(J151, 2)</f>
        <v>1020163.95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ROUND((SUM(BE151:BE602)),  2)</f>
        <v>0</v>
      </c>
      <c r="G35" s="131"/>
      <c r="H35" s="131"/>
      <c r="I35" s="132">
        <v>0.2</v>
      </c>
      <c r="J35" s="130">
        <f>ROUND(((SUM(BE151:BE602))*I35),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ROUND((SUM(BF151:BF602)),  2)</f>
        <v>1020163.95</v>
      </c>
      <c r="G36" s="131"/>
      <c r="H36" s="131"/>
      <c r="I36" s="132">
        <v>0.2</v>
      </c>
      <c r="J36" s="130">
        <f>ROUND(((SUM(BF151:BF602))*I36),  2)</f>
        <v>204032.79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ROUND((SUM(BG151:BG602)),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ROUND((SUM(BH151:BH602)),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ROUND((SUM(BI151:BI602)),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1224196.74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01 - Stavebná časť a statika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J151</f>
        <v>1020163.95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131</v>
      </c>
      <c r="E99" s="160"/>
      <c r="F99" s="160"/>
      <c r="G99" s="160"/>
      <c r="H99" s="160"/>
      <c r="I99" s="160"/>
      <c r="J99" s="161">
        <f>J152</f>
        <v>597928.89999999991</v>
      </c>
      <c r="K99" s="158"/>
      <c r="L99" s="162"/>
    </row>
    <row r="100" spans="1:47" s="9" customFormat="1" ht="19.899999999999999" hidden="1" customHeight="1">
      <c r="B100" s="163"/>
      <c r="C100" s="104"/>
      <c r="D100" s="164" t="s">
        <v>132</v>
      </c>
      <c r="E100" s="165"/>
      <c r="F100" s="165"/>
      <c r="G100" s="165"/>
      <c r="H100" s="165"/>
      <c r="I100" s="165"/>
      <c r="J100" s="166">
        <f>J153</f>
        <v>29659.550000000003</v>
      </c>
      <c r="K100" s="104"/>
      <c r="L100" s="167"/>
    </row>
    <row r="101" spans="1:47" s="9" customFormat="1" ht="19.899999999999999" hidden="1" customHeight="1">
      <c r="B101" s="163"/>
      <c r="C101" s="104"/>
      <c r="D101" s="164" t="s">
        <v>133</v>
      </c>
      <c r="E101" s="165"/>
      <c r="F101" s="165"/>
      <c r="G101" s="165"/>
      <c r="H101" s="165"/>
      <c r="I101" s="165"/>
      <c r="J101" s="166">
        <f>J180</f>
        <v>74975.48</v>
      </c>
      <c r="K101" s="104"/>
      <c r="L101" s="167"/>
    </row>
    <row r="102" spans="1:47" s="9" customFormat="1" ht="19.899999999999999" hidden="1" customHeight="1">
      <c r="B102" s="163"/>
      <c r="C102" s="104"/>
      <c r="D102" s="164" t="s">
        <v>134</v>
      </c>
      <c r="E102" s="165"/>
      <c r="F102" s="165"/>
      <c r="G102" s="165"/>
      <c r="H102" s="165"/>
      <c r="I102" s="165"/>
      <c r="J102" s="166">
        <f>J197</f>
        <v>80075.16</v>
      </c>
      <c r="K102" s="104"/>
      <c r="L102" s="167"/>
    </row>
    <row r="103" spans="1:47" s="9" customFormat="1" ht="19.899999999999999" hidden="1" customHeight="1">
      <c r="B103" s="163"/>
      <c r="C103" s="104"/>
      <c r="D103" s="164" t="s">
        <v>135</v>
      </c>
      <c r="E103" s="165"/>
      <c r="F103" s="165"/>
      <c r="G103" s="165"/>
      <c r="H103" s="165"/>
      <c r="I103" s="165"/>
      <c r="J103" s="166">
        <f>J230</f>
        <v>118019.01999999999</v>
      </c>
      <c r="K103" s="104"/>
      <c r="L103" s="167"/>
    </row>
    <row r="104" spans="1:47" s="9" customFormat="1" ht="19.899999999999999" hidden="1" customHeight="1">
      <c r="B104" s="163"/>
      <c r="C104" s="104"/>
      <c r="D104" s="164" t="s">
        <v>136</v>
      </c>
      <c r="E104" s="165"/>
      <c r="F104" s="165"/>
      <c r="G104" s="165"/>
      <c r="H104" s="165"/>
      <c r="I104" s="165"/>
      <c r="J104" s="166">
        <f>J252</f>
        <v>1318.26</v>
      </c>
      <c r="K104" s="104"/>
      <c r="L104" s="167"/>
    </row>
    <row r="105" spans="1:47" s="9" customFormat="1" ht="19.899999999999999" hidden="1" customHeight="1">
      <c r="B105" s="163"/>
      <c r="C105" s="104"/>
      <c r="D105" s="164" t="s">
        <v>137</v>
      </c>
      <c r="E105" s="165"/>
      <c r="F105" s="165"/>
      <c r="G105" s="165"/>
      <c r="H105" s="165"/>
      <c r="I105" s="165"/>
      <c r="J105" s="166">
        <f>J255</f>
        <v>133620.34000000003</v>
      </c>
      <c r="K105" s="104"/>
      <c r="L105" s="167"/>
    </row>
    <row r="106" spans="1:47" s="9" customFormat="1" ht="19.899999999999999" hidden="1" customHeight="1">
      <c r="B106" s="163"/>
      <c r="C106" s="104"/>
      <c r="D106" s="164" t="s">
        <v>138</v>
      </c>
      <c r="E106" s="165"/>
      <c r="F106" s="165"/>
      <c r="G106" s="165"/>
      <c r="H106" s="165"/>
      <c r="I106" s="165"/>
      <c r="J106" s="166">
        <f>J293</f>
        <v>99649.639999999985</v>
      </c>
      <c r="K106" s="104"/>
      <c r="L106" s="167"/>
    </row>
    <row r="107" spans="1:47" s="9" customFormat="1" ht="19.899999999999999" hidden="1" customHeight="1">
      <c r="B107" s="163"/>
      <c r="C107" s="104"/>
      <c r="D107" s="164" t="s">
        <v>139</v>
      </c>
      <c r="E107" s="165"/>
      <c r="F107" s="165"/>
      <c r="G107" s="165"/>
      <c r="H107" s="165"/>
      <c r="I107" s="165"/>
      <c r="J107" s="166">
        <f>J356</f>
        <v>60611.45</v>
      </c>
      <c r="K107" s="104"/>
      <c r="L107" s="167"/>
    </row>
    <row r="108" spans="1:47" s="8" customFormat="1" ht="24.95" hidden="1" customHeight="1">
      <c r="B108" s="157"/>
      <c r="C108" s="158"/>
      <c r="D108" s="159" t="s">
        <v>140</v>
      </c>
      <c r="E108" s="160"/>
      <c r="F108" s="160"/>
      <c r="G108" s="160"/>
      <c r="H108" s="160"/>
      <c r="I108" s="160"/>
      <c r="J108" s="161">
        <f>J358</f>
        <v>421024.45000000007</v>
      </c>
      <c r="K108" s="158"/>
      <c r="L108" s="162"/>
    </row>
    <row r="109" spans="1:47" s="9" customFormat="1" ht="19.899999999999999" hidden="1" customHeight="1">
      <c r="B109" s="163"/>
      <c r="C109" s="104"/>
      <c r="D109" s="164" t="s">
        <v>141</v>
      </c>
      <c r="E109" s="165"/>
      <c r="F109" s="165"/>
      <c r="G109" s="165"/>
      <c r="H109" s="165"/>
      <c r="I109" s="165"/>
      <c r="J109" s="166">
        <f>J359</f>
        <v>30136.780000000002</v>
      </c>
      <c r="K109" s="104"/>
      <c r="L109" s="167"/>
    </row>
    <row r="110" spans="1:47" s="9" customFormat="1" ht="19.899999999999999" hidden="1" customHeight="1">
      <c r="B110" s="163"/>
      <c r="C110" s="104"/>
      <c r="D110" s="164" t="s">
        <v>142</v>
      </c>
      <c r="E110" s="165"/>
      <c r="F110" s="165"/>
      <c r="G110" s="165"/>
      <c r="H110" s="165"/>
      <c r="I110" s="165"/>
      <c r="J110" s="166">
        <f>J377</f>
        <v>58399.66</v>
      </c>
      <c r="K110" s="104"/>
      <c r="L110" s="167"/>
    </row>
    <row r="111" spans="1:47" s="9" customFormat="1" ht="19.899999999999999" hidden="1" customHeight="1">
      <c r="B111" s="163"/>
      <c r="C111" s="104"/>
      <c r="D111" s="164" t="s">
        <v>143</v>
      </c>
      <c r="E111" s="165"/>
      <c r="F111" s="165"/>
      <c r="G111" s="165"/>
      <c r="H111" s="165"/>
      <c r="I111" s="165"/>
      <c r="J111" s="166">
        <f>J411</f>
        <v>81544.320000000007</v>
      </c>
      <c r="K111" s="104"/>
      <c r="L111" s="167"/>
    </row>
    <row r="112" spans="1:47" s="9" customFormat="1" ht="19.899999999999999" hidden="1" customHeight="1">
      <c r="B112" s="163"/>
      <c r="C112" s="104"/>
      <c r="D112" s="164" t="s">
        <v>144</v>
      </c>
      <c r="E112" s="165"/>
      <c r="F112" s="165"/>
      <c r="G112" s="165"/>
      <c r="H112" s="165"/>
      <c r="I112" s="165"/>
      <c r="J112" s="166">
        <f>J434</f>
        <v>401.92</v>
      </c>
      <c r="K112" s="104"/>
      <c r="L112" s="167"/>
    </row>
    <row r="113" spans="2:12" s="9" customFormat="1" ht="19.899999999999999" hidden="1" customHeight="1">
      <c r="B113" s="163"/>
      <c r="C113" s="104"/>
      <c r="D113" s="164" t="s">
        <v>145</v>
      </c>
      <c r="E113" s="165"/>
      <c r="F113" s="165"/>
      <c r="G113" s="165"/>
      <c r="H113" s="165"/>
      <c r="I113" s="165"/>
      <c r="J113" s="166">
        <f>J436</f>
        <v>14.16</v>
      </c>
      <c r="K113" s="104"/>
      <c r="L113" s="167"/>
    </row>
    <row r="114" spans="2:12" s="9" customFormat="1" ht="19.899999999999999" hidden="1" customHeight="1">
      <c r="B114" s="163"/>
      <c r="C114" s="104"/>
      <c r="D114" s="164" t="s">
        <v>146</v>
      </c>
      <c r="E114" s="165"/>
      <c r="F114" s="165"/>
      <c r="G114" s="165"/>
      <c r="H114" s="165"/>
      <c r="I114" s="165"/>
      <c r="J114" s="166">
        <f>J438</f>
        <v>154.33999999999997</v>
      </c>
      <c r="K114" s="104"/>
      <c r="L114" s="167"/>
    </row>
    <row r="115" spans="2:12" s="9" customFormat="1" ht="19.899999999999999" hidden="1" customHeight="1">
      <c r="B115" s="163"/>
      <c r="C115" s="104"/>
      <c r="D115" s="164" t="s">
        <v>147</v>
      </c>
      <c r="E115" s="165"/>
      <c r="F115" s="165"/>
      <c r="G115" s="165"/>
      <c r="H115" s="165"/>
      <c r="I115" s="165"/>
      <c r="J115" s="166">
        <f>J446</f>
        <v>993.16</v>
      </c>
      <c r="K115" s="104"/>
      <c r="L115" s="167"/>
    </row>
    <row r="116" spans="2:12" s="9" customFormat="1" ht="19.899999999999999" hidden="1" customHeight="1">
      <c r="B116" s="163"/>
      <c r="C116" s="104"/>
      <c r="D116" s="164" t="s">
        <v>148</v>
      </c>
      <c r="E116" s="165"/>
      <c r="F116" s="165"/>
      <c r="G116" s="165"/>
      <c r="H116" s="165"/>
      <c r="I116" s="165"/>
      <c r="J116" s="166">
        <f>J452</f>
        <v>38546.69</v>
      </c>
      <c r="K116" s="104"/>
      <c r="L116" s="167"/>
    </row>
    <row r="117" spans="2:12" s="9" customFormat="1" ht="19.899999999999999" hidden="1" customHeight="1">
      <c r="B117" s="163"/>
      <c r="C117" s="104"/>
      <c r="D117" s="164" t="s">
        <v>149</v>
      </c>
      <c r="E117" s="165"/>
      <c r="F117" s="165"/>
      <c r="G117" s="165"/>
      <c r="H117" s="165"/>
      <c r="I117" s="165"/>
      <c r="J117" s="166">
        <f>J465</f>
        <v>7101.119999999999</v>
      </c>
      <c r="K117" s="104"/>
      <c r="L117" s="167"/>
    </row>
    <row r="118" spans="2:12" s="9" customFormat="1" ht="19.899999999999999" hidden="1" customHeight="1">
      <c r="B118" s="163"/>
      <c r="C118" s="104"/>
      <c r="D118" s="164" t="s">
        <v>150</v>
      </c>
      <c r="E118" s="165"/>
      <c r="F118" s="165"/>
      <c r="G118" s="165"/>
      <c r="H118" s="165"/>
      <c r="I118" s="165"/>
      <c r="J118" s="166">
        <f>J481</f>
        <v>47937.100000000006</v>
      </c>
      <c r="K118" s="104"/>
      <c r="L118" s="167"/>
    </row>
    <row r="119" spans="2:12" s="9" customFormat="1" ht="19.899999999999999" hidden="1" customHeight="1">
      <c r="B119" s="163"/>
      <c r="C119" s="104"/>
      <c r="D119" s="164" t="s">
        <v>151</v>
      </c>
      <c r="E119" s="165"/>
      <c r="F119" s="165"/>
      <c r="G119" s="165"/>
      <c r="H119" s="165"/>
      <c r="I119" s="165"/>
      <c r="J119" s="166">
        <f>J517</f>
        <v>63284.88</v>
      </c>
      <c r="K119" s="104"/>
      <c r="L119" s="167"/>
    </row>
    <row r="120" spans="2:12" s="9" customFormat="1" ht="19.899999999999999" hidden="1" customHeight="1">
      <c r="B120" s="163"/>
      <c r="C120" s="104"/>
      <c r="D120" s="164" t="s">
        <v>152</v>
      </c>
      <c r="E120" s="165"/>
      <c r="F120" s="165"/>
      <c r="G120" s="165"/>
      <c r="H120" s="165"/>
      <c r="I120" s="165"/>
      <c r="J120" s="166">
        <f>J548</f>
        <v>2746.96</v>
      </c>
      <c r="K120" s="104"/>
      <c r="L120" s="167"/>
    </row>
    <row r="121" spans="2:12" s="9" customFormat="1" ht="19.899999999999999" hidden="1" customHeight="1">
      <c r="B121" s="163"/>
      <c r="C121" s="104"/>
      <c r="D121" s="164" t="s">
        <v>153</v>
      </c>
      <c r="E121" s="165"/>
      <c r="F121" s="165"/>
      <c r="G121" s="165"/>
      <c r="H121" s="165"/>
      <c r="I121" s="165"/>
      <c r="J121" s="166">
        <f>J555</f>
        <v>25679.019999999997</v>
      </c>
      <c r="K121" s="104"/>
      <c r="L121" s="167"/>
    </row>
    <row r="122" spans="2:12" s="9" customFormat="1" ht="19.899999999999999" hidden="1" customHeight="1">
      <c r="B122" s="163"/>
      <c r="C122" s="104"/>
      <c r="D122" s="164" t="s">
        <v>154</v>
      </c>
      <c r="E122" s="165"/>
      <c r="F122" s="165"/>
      <c r="G122" s="165"/>
      <c r="H122" s="165"/>
      <c r="I122" s="165"/>
      <c r="J122" s="166">
        <f>J565</f>
        <v>28346.640000000003</v>
      </c>
      <c r="K122" s="104"/>
      <c r="L122" s="167"/>
    </row>
    <row r="123" spans="2:12" s="9" customFormat="1" ht="19.899999999999999" hidden="1" customHeight="1">
      <c r="B123" s="163"/>
      <c r="C123" s="104"/>
      <c r="D123" s="164" t="s">
        <v>155</v>
      </c>
      <c r="E123" s="165"/>
      <c r="F123" s="165"/>
      <c r="G123" s="165"/>
      <c r="H123" s="165"/>
      <c r="I123" s="165"/>
      <c r="J123" s="166">
        <f>J575</f>
        <v>19836.8</v>
      </c>
      <c r="K123" s="104"/>
      <c r="L123" s="167"/>
    </row>
    <row r="124" spans="2:12" s="9" customFormat="1" ht="19.899999999999999" hidden="1" customHeight="1">
      <c r="B124" s="163"/>
      <c r="C124" s="104"/>
      <c r="D124" s="164" t="s">
        <v>156</v>
      </c>
      <c r="E124" s="165"/>
      <c r="F124" s="165"/>
      <c r="G124" s="165"/>
      <c r="H124" s="165"/>
      <c r="I124" s="165"/>
      <c r="J124" s="166">
        <f>J581</f>
        <v>4413.32</v>
      </c>
      <c r="K124" s="104"/>
      <c r="L124" s="167"/>
    </row>
    <row r="125" spans="2:12" s="9" customFormat="1" ht="19.899999999999999" hidden="1" customHeight="1">
      <c r="B125" s="163"/>
      <c r="C125" s="104"/>
      <c r="D125" s="164" t="s">
        <v>157</v>
      </c>
      <c r="E125" s="165"/>
      <c r="F125" s="165"/>
      <c r="G125" s="165"/>
      <c r="H125" s="165"/>
      <c r="I125" s="165"/>
      <c r="J125" s="166">
        <f>J587</f>
        <v>9687.5800000000017</v>
      </c>
      <c r="K125" s="104"/>
      <c r="L125" s="167"/>
    </row>
    <row r="126" spans="2:12" s="9" customFormat="1" ht="19.899999999999999" hidden="1" customHeight="1">
      <c r="B126" s="163"/>
      <c r="C126" s="104"/>
      <c r="D126" s="164" t="s">
        <v>158</v>
      </c>
      <c r="E126" s="165"/>
      <c r="F126" s="165"/>
      <c r="G126" s="165"/>
      <c r="H126" s="165"/>
      <c r="I126" s="165"/>
      <c r="J126" s="166">
        <f>J596</f>
        <v>1800</v>
      </c>
      <c r="K126" s="104"/>
      <c r="L126" s="167"/>
    </row>
    <row r="127" spans="2:12" s="8" customFormat="1" ht="24.95" hidden="1" customHeight="1">
      <c r="B127" s="157"/>
      <c r="C127" s="158"/>
      <c r="D127" s="159" t="s">
        <v>159</v>
      </c>
      <c r="E127" s="160"/>
      <c r="F127" s="160"/>
      <c r="G127" s="160"/>
      <c r="H127" s="160"/>
      <c r="I127" s="160"/>
      <c r="J127" s="161">
        <f>J598</f>
        <v>535.6</v>
      </c>
      <c r="K127" s="158"/>
      <c r="L127" s="162"/>
    </row>
    <row r="128" spans="2:12" s="9" customFormat="1" ht="19.899999999999999" hidden="1" customHeight="1">
      <c r="B128" s="163"/>
      <c r="C128" s="104"/>
      <c r="D128" s="164" t="s">
        <v>160</v>
      </c>
      <c r="E128" s="165"/>
      <c r="F128" s="165"/>
      <c r="G128" s="165"/>
      <c r="H128" s="165"/>
      <c r="I128" s="165"/>
      <c r="J128" s="166">
        <f>J599</f>
        <v>535.6</v>
      </c>
      <c r="K128" s="104"/>
      <c r="L128" s="167"/>
    </row>
    <row r="129" spans="1:31" s="8" customFormat="1" ht="24.95" hidden="1" customHeight="1">
      <c r="B129" s="157"/>
      <c r="C129" s="158"/>
      <c r="D129" s="159" t="s">
        <v>161</v>
      </c>
      <c r="E129" s="160"/>
      <c r="F129" s="160"/>
      <c r="G129" s="160"/>
      <c r="H129" s="160"/>
      <c r="I129" s="160"/>
      <c r="J129" s="161">
        <f>J601</f>
        <v>675</v>
      </c>
      <c r="K129" s="158"/>
      <c r="L129" s="162"/>
    </row>
    <row r="130" spans="1:31" s="1" customFormat="1" ht="21.75" hidden="1" customHeight="1">
      <c r="A130" s="30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51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31" s="1" customFormat="1" ht="6.95" hidden="1" customHeight="1">
      <c r="A131" s="30"/>
      <c r="B131" s="54"/>
      <c r="C131" s="55"/>
      <c r="D131" s="55"/>
      <c r="E131" s="55"/>
      <c r="F131" s="55"/>
      <c r="G131" s="55"/>
      <c r="H131" s="55"/>
      <c r="I131" s="55"/>
      <c r="J131" s="55"/>
      <c r="K131" s="55"/>
      <c r="L131" s="51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31" ht="11.25" hidden="1"/>
    <row r="133" spans="1:31" ht="11.25" hidden="1"/>
    <row r="134" spans="1:31" ht="11.25" hidden="1"/>
    <row r="135" spans="1:31" s="1" customFormat="1" ht="6.95" customHeight="1">
      <c r="A135" s="30"/>
      <c r="B135" s="56"/>
      <c r="C135" s="57"/>
      <c r="D135" s="57"/>
      <c r="E135" s="57"/>
      <c r="F135" s="57"/>
      <c r="G135" s="57"/>
      <c r="H135" s="57"/>
      <c r="I135" s="57"/>
      <c r="J135" s="57"/>
      <c r="K135" s="57"/>
      <c r="L135" s="51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31" s="1" customFormat="1" ht="24.95" customHeight="1">
      <c r="A136" s="30"/>
      <c r="B136" s="31"/>
      <c r="C136" s="19" t="s">
        <v>162</v>
      </c>
      <c r="D136" s="32"/>
      <c r="E136" s="32"/>
      <c r="F136" s="32"/>
      <c r="G136" s="32"/>
      <c r="H136" s="32"/>
      <c r="I136" s="32"/>
      <c r="J136" s="32"/>
      <c r="K136" s="32"/>
      <c r="L136" s="51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</row>
    <row r="137" spans="1:31" s="1" customFormat="1" ht="6.95" customHeight="1">
      <c r="A137" s="30"/>
      <c r="B137" s="31"/>
      <c r="C137" s="32"/>
      <c r="D137" s="32"/>
      <c r="E137" s="32"/>
      <c r="F137" s="32"/>
      <c r="G137" s="32"/>
      <c r="H137" s="32"/>
      <c r="I137" s="32"/>
      <c r="J137" s="32"/>
      <c r="K137" s="32"/>
      <c r="L137" s="51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</row>
    <row r="138" spans="1:31" s="1" customFormat="1" ht="12" customHeight="1">
      <c r="A138" s="30"/>
      <c r="B138" s="31"/>
      <c r="C138" s="25" t="s">
        <v>15</v>
      </c>
      <c r="D138" s="32"/>
      <c r="E138" s="32"/>
      <c r="F138" s="32"/>
      <c r="G138" s="32"/>
      <c r="H138" s="32"/>
      <c r="I138" s="32"/>
      <c r="J138" s="32"/>
      <c r="K138" s="32"/>
      <c r="L138" s="51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  <row r="139" spans="1:31" s="1" customFormat="1" ht="16.5" customHeight="1">
      <c r="A139" s="30"/>
      <c r="B139" s="31"/>
      <c r="C139" s="32"/>
      <c r="D139" s="32"/>
      <c r="E139" s="284" t="str">
        <f>E7</f>
        <v>Prístavba základnej školy Suchá nad Parnou</v>
      </c>
      <c r="F139" s="285"/>
      <c r="G139" s="285"/>
      <c r="H139" s="285"/>
      <c r="I139" s="32"/>
      <c r="J139" s="32"/>
      <c r="K139" s="32"/>
      <c r="L139" s="51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  <row r="140" spans="1:31" ht="12" customHeight="1">
      <c r="B140" s="17"/>
      <c r="C140" s="25" t="s">
        <v>122</v>
      </c>
      <c r="D140" s="18"/>
      <c r="E140" s="18"/>
      <c r="F140" s="18"/>
      <c r="G140" s="18"/>
      <c r="H140" s="18"/>
      <c r="I140" s="18"/>
      <c r="J140" s="18"/>
      <c r="K140" s="18"/>
      <c r="L140" s="16"/>
    </row>
    <row r="141" spans="1:31" s="1" customFormat="1" ht="16.5" customHeight="1">
      <c r="A141" s="30"/>
      <c r="B141" s="31"/>
      <c r="C141" s="32"/>
      <c r="D141" s="32"/>
      <c r="E141" s="284" t="s">
        <v>123</v>
      </c>
      <c r="F141" s="286"/>
      <c r="G141" s="286"/>
      <c r="H141" s="286"/>
      <c r="I141" s="32"/>
      <c r="J141" s="32"/>
      <c r="K141" s="32"/>
      <c r="L141" s="51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</row>
    <row r="142" spans="1:31" s="1" customFormat="1" ht="12" customHeight="1">
      <c r="A142" s="30"/>
      <c r="B142" s="31"/>
      <c r="C142" s="25" t="s">
        <v>124</v>
      </c>
      <c r="D142" s="32"/>
      <c r="E142" s="32"/>
      <c r="F142" s="32"/>
      <c r="G142" s="32"/>
      <c r="H142" s="32"/>
      <c r="I142" s="32"/>
      <c r="J142" s="32"/>
      <c r="K142" s="32"/>
      <c r="L142" s="51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  <row r="143" spans="1:31" s="1" customFormat="1" ht="16.5" customHeight="1">
      <c r="A143" s="30"/>
      <c r="B143" s="31"/>
      <c r="C143" s="32"/>
      <c r="D143" s="32"/>
      <c r="E143" s="234" t="str">
        <f>E11</f>
        <v>01 - Stavebná časť a statika</v>
      </c>
      <c r="F143" s="286"/>
      <c r="G143" s="286"/>
      <c r="H143" s="286"/>
      <c r="I143" s="32"/>
      <c r="J143" s="32"/>
      <c r="K143" s="32"/>
      <c r="L143" s="51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  <row r="144" spans="1:31" s="1" customFormat="1" ht="6.95" customHeight="1">
      <c r="A144" s="30"/>
      <c r="B144" s="31"/>
      <c r="C144" s="32"/>
      <c r="D144" s="32"/>
      <c r="E144" s="32"/>
      <c r="F144" s="32"/>
      <c r="G144" s="32"/>
      <c r="H144" s="32"/>
      <c r="I144" s="32"/>
      <c r="J144" s="32"/>
      <c r="K144" s="32"/>
      <c r="L144" s="51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</row>
    <row r="145" spans="1:65" s="1" customFormat="1" ht="12" customHeight="1">
      <c r="A145" s="30"/>
      <c r="B145" s="31"/>
      <c r="C145" s="25" t="s">
        <v>19</v>
      </c>
      <c r="D145" s="32"/>
      <c r="E145" s="32"/>
      <c r="F145" s="23" t="str">
        <f>F14</f>
        <v xml:space="preserve"> </v>
      </c>
      <c r="G145" s="32"/>
      <c r="H145" s="32"/>
      <c r="I145" s="25" t="s">
        <v>21</v>
      </c>
      <c r="J145" s="66" t="str">
        <f>IF(J14="","",J14)</f>
        <v>9. 2. 2022</v>
      </c>
      <c r="K145" s="32"/>
      <c r="L145" s="51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</row>
    <row r="146" spans="1:65" s="1" customFormat="1" ht="6.95" customHeight="1">
      <c r="A146" s="30"/>
      <c r="B146" s="31"/>
      <c r="C146" s="32"/>
      <c r="D146" s="32"/>
      <c r="E146" s="32"/>
      <c r="F146" s="32"/>
      <c r="G146" s="32"/>
      <c r="H146" s="32"/>
      <c r="I146" s="32"/>
      <c r="J146" s="32"/>
      <c r="K146" s="32"/>
      <c r="L146" s="51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</row>
    <row r="147" spans="1:65" s="1" customFormat="1" ht="25.7" customHeight="1">
      <c r="A147" s="30"/>
      <c r="B147" s="31"/>
      <c r="C147" s="25" t="s">
        <v>23</v>
      </c>
      <c r="D147" s="32"/>
      <c r="E147" s="32"/>
      <c r="F147" s="23" t="str">
        <f>E17</f>
        <v>Obec Suchá nad Parnou</v>
      </c>
      <c r="G147" s="32"/>
      <c r="H147" s="32"/>
      <c r="I147" s="25" t="s">
        <v>28</v>
      </c>
      <c r="J147" s="28" t="str">
        <f>E23</f>
        <v>Ing.arch.  Martin Holeš</v>
      </c>
      <c r="K147" s="32"/>
      <c r="L147" s="51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</row>
    <row r="148" spans="1:65" s="1" customFormat="1" ht="15.2" customHeight="1">
      <c r="A148" s="30"/>
      <c r="B148" s="31"/>
      <c r="C148" s="25" t="s">
        <v>27</v>
      </c>
      <c r="D148" s="32"/>
      <c r="E148" s="32"/>
      <c r="F148" s="23" t="str">
        <f>IF(E20="","",E20)</f>
        <v>EURO-ŠTUKONZ a.s.</v>
      </c>
      <c r="G148" s="32"/>
      <c r="H148" s="32"/>
      <c r="I148" s="25" t="s">
        <v>31</v>
      </c>
      <c r="J148" s="28" t="str">
        <f>E26</f>
        <v xml:space="preserve"> </v>
      </c>
      <c r="K148" s="32"/>
      <c r="L148" s="51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</row>
    <row r="149" spans="1:65" s="1" customFormat="1" ht="10.35" customHeight="1">
      <c r="A149" s="30"/>
      <c r="B149" s="31"/>
      <c r="C149" s="32"/>
      <c r="D149" s="32"/>
      <c r="E149" s="32"/>
      <c r="F149" s="32"/>
      <c r="G149" s="32"/>
      <c r="H149" s="32"/>
      <c r="I149" s="32"/>
      <c r="J149" s="32"/>
      <c r="K149" s="32"/>
      <c r="L149" s="51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</row>
    <row r="150" spans="1:65" s="10" customFormat="1" ht="29.25" customHeight="1">
      <c r="A150" s="168"/>
      <c r="B150" s="169"/>
      <c r="C150" s="170" t="s">
        <v>163</v>
      </c>
      <c r="D150" s="171" t="s">
        <v>58</v>
      </c>
      <c r="E150" s="171" t="s">
        <v>54</v>
      </c>
      <c r="F150" s="171" t="s">
        <v>55</v>
      </c>
      <c r="G150" s="171" t="s">
        <v>164</v>
      </c>
      <c r="H150" s="171" t="s">
        <v>165</v>
      </c>
      <c r="I150" s="171" t="s">
        <v>166</v>
      </c>
      <c r="J150" s="172" t="s">
        <v>128</v>
      </c>
      <c r="K150" s="173" t="s">
        <v>167</v>
      </c>
      <c r="L150" s="174"/>
      <c r="M150" s="75" t="s">
        <v>1</v>
      </c>
      <c r="N150" s="76" t="s">
        <v>37</v>
      </c>
      <c r="O150" s="76" t="s">
        <v>168</v>
      </c>
      <c r="P150" s="76" t="s">
        <v>169</v>
      </c>
      <c r="Q150" s="76" t="s">
        <v>170</v>
      </c>
      <c r="R150" s="76" t="s">
        <v>171</v>
      </c>
      <c r="S150" s="76" t="s">
        <v>172</v>
      </c>
      <c r="T150" s="77" t="s">
        <v>173</v>
      </c>
      <c r="U150" s="168"/>
      <c r="V150" s="168"/>
      <c r="W150" s="168"/>
      <c r="X150" s="168"/>
      <c r="Y150" s="168"/>
      <c r="Z150" s="168"/>
      <c r="AA150" s="168"/>
      <c r="AB150" s="168"/>
      <c r="AC150" s="168"/>
      <c r="AD150" s="168"/>
      <c r="AE150" s="168"/>
    </row>
    <row r="151" spans="1:65" s="1" customFormat="1" ht="22.9" customHeight="1">
      <c r="A151" s="30"/>
      <c r="B151" s="31"/>
      <c r="C151" s="82" t="s">
        <v>129</v>
      </c>
      <c r="D151" s="32"/>
      <c r="E151" s="32"/>
      <c r="F151" s="32"/>
      <c r="G151" s="32"/>
      <c r="H151" s="32"/>
      <c r="I151" s="32"/>
      <c r="J151" s="175">
        <f>BK151</f>
        <v>1020163.95</v>
      </c>
      <c r="K151" s="32"/>
      <c r="L151" s="35"/>
      <c r="M151" s="78"/>
      <c r="N151" s="176"/>
      <c r="O151" s="79"/>
      <c r="P151" s="177">
        <f>P152+P358+P598+P601</f>
        <v>0</v>
      </c>
      <c r="Q151" s="79"/>
      <c r="R151" s="177">
        <f>R152+R358+R598+R601</f>
        <v>3468.2826856844995</v>
      </c>
      <c r="S151" s="79"/>
      <c r="T151" s="178">
        <f>T152+T358+T598+T601</f>
        <v>293.06008319999989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72</v>
      </c>
      <c r="AU151" s="13" t="s">
        <v>130</v>
      </c>
      <c r="BK151" s="179">
        <f>BK152+BK358+BK598+BK601</f>
        <v>1020163.95</v>
      </c>
    </row>
    <row r="152" spans="1:65" s="11" customFormat="1" ht="25.9" customHeight="1">
      <c r="B152" s="180"/>
      <c r="C152" s="181"/>
      <c r="D152" s="182" t="s">
        <v>72</v>
      </c>
      <c r="E152" s="183" t="s">
        <v>174</v>
      </c>
      <c r="F152" s="183" t="s">
        <v>175</v>
      </c>
      <c r="G152" s="181"/>
      <c r="H152" s="181"/>
      <c r="I152" s="184"/>
      <c r="J152" s="185">
        <f>BK152</f>
        <v>597928.89999999991</v>
      </c>
      <c r="K152" s="181"/>
      <c r="L152" s="186"/>
      <c r="M152" s="187"/>
      <c r="N152" s="188"/>
      <c r="O152" s="188"/>
      <c r="P152" s="189">
        <f>P153+P180+P197+P230+P252+P255+P293+P356</f>
        <v>0</v>
      </c>
      <c r="Q152" s="188"/>
      <c r="R152" s="189">
        <f>R153+R180+R197+R230+R252+R255+R293+R356</f>
        <v>3033.5954728644997</v>
      </c>
      <c r="S152" s="188"/>
      <c r="T152" s="190">
        <f>T153+T180+T197+T230+T252+T255+T293+T356</f>
        <v>291.4615811999999</v>
      </c>
      <c r="AR152" s="191" t="s">
        <v>80</v>
      </c>
      <c r="AT152" s="192" t="s">
        <v>72</v>
      </c>
      <c r="AU152" s="192" t="s">
        <v>73</v>
      </c>
      <c r="AY152" s="191" t="s">
        <v>176</v>
      </c>
      <c r="BK152" s="193">
        <f>BK153+BK180+BK197+BK230+BK252+BK255+BK293+BK356</f>
        <v>597928.89999999991</v>
      </c>
    </row>
    <row r="153" spans="1:65" s="11" customFormat="1" ht="22.9" customHeight="1">
      <c r="B153" s="180"/>
      <c r="C153" s="181"/>
      <c r="D153" s="182" t="s">
        <v>72</v>
      </c>
      <c r="E153" s="194" t="s">
        <v>80</v>
      </c>
      <c r="F153" s="194" t="s">
        <v>177</v>
      </c>
      <c r="G153" s="181"/>
      <c r="H153" s="181"/>
      <c r="I153" s="184"/>
      <c r="J153" s="195">
        <f>BK153</f>
        <v>29659.550000000003</v>
      </c>
      <c r="K153" s="181"/>
      <c r="L153" s="186"/>
      <c r="M153" s="187"/>
      <c r="N153" s="188"/>
      <c r="O153" s="188"/>
      <c r="P153" s="189">
        <f>SUM(P154:P179)</f>
        <v>0</v>
      </c>
      <c r="Q153" s="188"/>
      <c r="R153" s="189">
        <f>SUM(R154:R179)</f>
        <v>19.693892999999999</v>
      </c>
      <c r="S153" s="188"/>
      <c r="T153" s="190">
        <f>SUM(T154:T179)</f>
        <v>7.4674999999999994</v>
      </c>
      <c r="AR153" s="191" t="s">
        <v>80</v>
      </c>
      <c r="AT153" s="192" t="s">
        <v>72</v>
      </c>
      <c r="AU153" s="192" t="s">
        <v>80</v>
      </c>
      <c r="AY153" s="191" t="s">
        <v>176</v>
      </c>
      <c r="BK153" s="193">
        <f>SUM(BK154:BK179)</f>
        <v>29659.550000000003</v>
      </c>
    </row>
    <row r="154" spans="1:65" s="1" customFormat="1" ht="24.2" customHeight="1">
      <c r="A154" s="30"/>
      <c r="B154" s="31"/>
      <c r="C154" s="196" t="s">
        <v>80</v>
      </c>
      <c r="D154" s="196" t="s">
        <v>178</v>
      </c>
      <c r="E154" s="197" t="s">
        <v>179</v>
      </c>
      <c r="F154" s="198" t="s">
        <v>180</v>
      </c>
      <c r="G154" s="199" t="s">
        <v>181</v>
      </c>
      <c r="H154" s="200">
        <v>51.5</v>
      </c>
      <c r="I154" s="201">
        <v>2.5</v>
      </c>
      <c r="J154" s="202">
        <f t="shared" ref="J154:J179" si="0">ROUND(I154*H154,2)</f>
        <v>128.75</v>
      </c>
      <c r="K154" s="203"/>
      <c r="L154" s="35"/>
      <c r="M154" s="204" t="s">
        <v>1</v>
      </c>
      <c r="N154" s="205" t="s">
        <v>39</v>
      </c>
      <c r="O154" s="71"/>
      <c r="P154" s="206">
        <f t="shared" ref="P154:P179" si="1">O154*H154</f>
        <v>0</v>
      </c>
      <c r="Q154" s="206">
        <v>0</v>
      </c>
      <c r="R154" s="206">
        <f t="shared" ref="R154:R179" si="2">Q154*H154</f>
        <v>0</v>
      </c>
      <c r="S154" s="206">
        <v>0.14499999999999999</v>
      </c>
      <c r="T154" s="207">
        <f t="shared" ref="T154:T179" si="3">S154*H154</f>
        <v>7.4674999999999994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182</v>
      </c>
      <c r="AT154" s="208" t="s">
        <v>178</v>
      </c>
      <c r="AU154" s="208" t="s">
        <v>86</v>
      </c>
      <c r="AY154" s="13" t="s">
        <v>176</v>
      </c>
      <c r="BE154" s="209">
        <f t="shared" ref="BE154:BE179" si="4">IF(N154="základná",J154,0)</f>
        <v>0</v>
      </c>
      <c r="BF154" s="209">
        <f t="shared" ref="BF154:BF179" si="5">IF(N154="znížená",J154,0)</f>
        <v>128.75</v>
      </c>
      <c r="BG154" s="209">
        <f t="shared" ref="BG154:BG179" si="6">IF(N154="zákl. prenesená",J154,0)</f>
        <v>0</v>
      </c>
      <c r="BH154" s="209">
        <f t="shared" ref="BH154:BH179" si="7">IF(N154="zníž. prenesená",J154,0)</f>
        <v>0</v>
      </c>
      <c r="BI154" s="209">
        <f t="shared" ref="BI154:BI179" si="8">IF(N154="nulová",J154,0)</f>
        <v>0</v>
      </c>
      <c r="BJ154" s="13" t="s">
        <v>86</v>
      </c>
      <c r="BK154" s="209">
        <f t="shared" ref="BK154:BK179" si="9">ROUND(I154*H154,2)</f>
        <v>128.75</v>
      </c>
      <c r="BL154" s="13" t="s">
        <v>182</v>
      </c>
      <c r="BM154" s="208" t="s">
        <v>183</v>
      </c>
    </row>
    <row r="155" spans="1:65" s="1" customFormat="1" ht="33" customHeight="1">
      <c r="A155" s="30"/>
      <c r="B155" s="31"/>
      <c r="C155" s="196" t="s">
        <v>86</v>
      </c>
      <c r="D155" s="196" t="s">
        <v>178</v>
      </c>
      <c r="E155" s="197" t="s">
        <v>184</v>
      </c>
      <c r="F155" s="198" t="s">
        <v>185</v>
      </c>
      <c r="G155" s="199" t="s">
        <v>186</v>
      </c>
      <c r="H155" s="200">
        <v>159.245</v>
      </c>
      <c r="I155" s="201">
        <v>1.1499999999999999</v>
      </c>
      <c r="J155" s="202">
        <f t="shared" si="0"/>
        <v>183.13</v>
      </c>
      <c r="K155" s="203"/>
      <c r="L155" s="35"/>
      <c r="M155" s="204" t="s">
        <v>1</v>
      </c>
      <c r="N155" s="205" t="s">
        <v>39</v>
      </c>
      <c r="O155" s="71"/>
      <c r="P155" s="206">
        <f t="shared" si="1"/>
        <v>0</v>
      </c>
      <c r="Q155" s="206">
        <v>0</v>
      </c>
      <c r="R155" s="206">
        <f t="shared" si="2"/>
        <v>0</v>
      </c>
      <c r="S155" s="206">
        <v>0</v>
      </c>
      <c r="T155" s="207">
        <f t="shared" si="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182</v>
      </c>
      <c r="AT155" s="208" t="s">
        <v>178</v>
      </c>
      <c r="AU155" s="208" t="s">
        <v>86</v>
      </c>
      <c r="AY155" s="13" t="s">
        <v>176</v>
      </c>
      <c r="BE155" s="209">
        <f t="shared" si="4"/>
        <v>0</v>
      </c>
      <c r="BF155" s="209">
        <f t="shared" si="5"/>
        <v>183.13</v>
      </c>
      <c r="BG155" s="209">
        <f t="shared" si="6"/>
        <v>0</v>
      </c>
      <c r="BH155" s="209">
        <f t="shared" si="7"/>
        <v>0</v>
      </c>
      <c r="BI155" s="209">
        <f t="shared" si="8"/>
        <v>0</v>
      </c>
      <c r="BJ155" s="13" t="s">
        <v>86</v>
      </c>
      <c r="BK155" s="209">
        <f t="shared" si="9"/>
        <v>183.13</v>
      </c>
      <c r="BL155" s="13" t="s">
        <v>182</v>
      </c>
      <c r="BM155" s="208" t="s">
        <v>187</v>
      </c>
    </row>
    <row r="156" spans="1:65" s="1" customFormat="1" ht="24.2" customHeight="1">
      <c r="A156" s="30"/>
      <c r="B156" s="31"/>
      <c r="C156" s="196" t="s">
        <v>188</v>
      </c>
      <c r="D156" s="196" t="s">
        <v>178</v>
      </c>
      <c r="E156" s="197" t="s">
        <v>189</v>
      </c>
      <c r="F156" s="198" t="s">
        <v>190</v>
      </c>
      <c r="G156" s="199" t="s">
        <v>186</v>
      </c>
      <c r="H156" s="200">
        <v>1.8029999999999999</v>
      </c>
      <c r="I156" s="201">
        <v>3.56</v>
      </c>
      <c r="J156" s="202">
        <f t="shared" si="0"/>
        <v>6.42</v>
      </c>
      <c r="K156" s="203"/>
      <c r="L156" s="35"/>
      <c r="M156" s="204" t="s">
        <v>1</v>
      </c>
      <c r="N156" s="205" t="s">
        <v>39</v>
      </c>
      <c r="O156" s="71"/>
      <c r="P156" s="206">
        <f t="shared" si="1"/>
        <v>0</v>
      </c>
      <c r="Q156" s="206">
        <v>0</v>
      </c>
      <c r="R156" s="206">
        <f t="shared" si="2"/>
        <v>0</v>
      </c>
      <c r="S156" s="206">
        <v>0</v>
      </c>
      <c r="T156" s="207">
        <f t="shared" si="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182</v>
      </c>
      <c r="AT156" s="208" t="s">
        <v>178</v>
      </c>
      <c r="AU156" s="208" t="s">
        <v>86</v>
      </c>
      <c r="AY156" s="13" t="s">
        <v>176</v>
      </c>
      <c r="BE156" s="209">
        <f t="shared" si="4"/>
        <v>0</v>
      </c>
      <c r="BF156" s="209">
        <f t="shared" si="5"/>
        <v>6.42</v>
      </c>
      <c r="BG156" s="209">
        <f t="shared" si="6"/>
        <v>0</v>
      </c>
      <c r="BH156" s="209">
        <f t="shared" si="7"/>
        <v>0</v>
      </c>
      <c r="BI156" s="209">
        <f t="shared" si="8"/>
        <v>0</v>
      </c>
      <c r="BJ156" s="13" t="s">
        <v>86</v>
      </c>
      <c r="BK156" s="209">
        <f t="shared" si="9"/>
        <v>6.42</v>
      </c>
      <c r="BL156" s="13" t="s">
        <v>182</v>
      </c>
      <c r="BM156" s="208" t="s">
        <v>191</v>
      </c>
    </row>
    <row r="157" spans="1:65" s="1" customFormat="1" ht="24.2" customHeight="1">
      <c r="A157" s="30"/>
      <c r="B157" s="31"/>
      <c r="C157" s="196" t="s">
        <v>182</v>
      </c>
      <c r="D157" s="196" t="s">
        <v>178</v>
      </c>
      <c r="E157" s="197" t="s">
        <v>192</v>
      </c>
      <c r="F157" s="198" t="s">
        <v>193</v>
      </c>
      <c r="G157" s="199" t="s">
        <v>186</v>
      </c>
      <c r="H157" s="200">
        <v>18.817</v>
      </c>
      <c r="I157" s="201">
        <v>42.54</v>
      </c>
      <c r="J157" s="202">
        <f t="shared" si="0"/>
        <v>800.48</v>
      </c>
      <c r="K157" s="203"/>
      <c r="L157" s="35"/>
      <c r="M157" s="204" t="s">
        <v>1</v>
      </c>
      <c r="N157" s="205" t="s">
        <v>39</v>
      </c>
      <c r="O157" s="71"/>
      <c r="P157" s="206">
        <f t="shared" si="1"/>
        <v>0</v>
      </c>
      <c r="Q157" s="206">
        <v>0</v>
      </c>
      <c r="R157" s="206">
        <f t="shared" si="2"/>
        <v>0</v>
      </c>
      <c r="S157" s="206">
        <v>0</v>
      </c>
      <c r="T157" s="207">
        <f t="shared" si="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182</v>
      </c>
      <c r="AT157" s="208" t="s">
        <v>178</v>
      </c>
      <c r="AU157" s="208" t="s">
        <v>86</v>
      </c>
      <c r="AY157" s="13" t="s">
        <v>176</v>
      </c>
      <c r="BE157" s="209">
        <f t="shared" si="4"/>
        <v>0</v>
      </c>
      <c r="BF157" s="209">
        <f t="shared" si="5"/>
        <v>800.48</v>
      </c>
      <c r="BG157" s="209">
        <f t="shared" si="6"/>
        <v>0</v>
      </c>
      <c r="BH157" s="209">
        <f t="shared" si="7"/>
        <v>0</v>
      </c>
      <c r="BI157" s="209">
        <f t="shared" si="8"/>
        <v>0</v>
      </c>
      <c r="BJ157" s="13" t="s">
        <v>86</v>
      </c>
      <c r="BK157" s="209">
        <f t="shared" si="9"/>
        <v>800.48</v>
      </c>
      <c r="BL157" s="13" t="s">
        <v>182</v>
      </c>
      <c r="BM157" s="208" t="s">
        <v>194</v>
      </c>
    </row>
    <row r="158" spans="1:65" s="1" customFormat="1" ht="24.2" customHeight="1">
      <c r="A158" s="30"/>
      <c r="B158" s="31"/>
      <c r="C158" s="196" t="s">
        <v>195</v>
      </c>
      <c r="D158" s="196" t="s">
        <v>178</v>
      </c>
      <c r="E158" s="197" t="s">
        <v>196</v>
      </c>
      <c r="F158" s="198" t="s">
        <v>197</v>
      </c>
      <c r="G158" s="199" t="s">
        <v>186</v>
      </c>
      <c r="H158" s="200">
        <v>247.589</v>
      </c>
      <c r="I158" s="201">
        <v>6.44</v>
      </c>
      <c r="J158" s="202">
        <f t="shared" si="0"/>
        <v>1594.47</v>
      </c>
      <c r="K158" s="203"/>
      <c r="L158" s="35"/>
      <c r="M158" s="204" t="s">
        <v>1</v>
      </c>
      <c r="N158" s="205" t="s">
        <v>39</v>
      </c>
      <c r="O158" s="71"/>
      <c r="P158" s="206">
        <f t="shared" si="1"/>
        <v>0</v>
      </c>
      <c r="Q158" s="206">
        <v>0</v>
      </c>
      <c r="R158" s="206">
        <f t="shared" si="2"/>
        <v>0</v>
      </c>
      <c r="S158" s="206">
        <v>0</v>
      </c>
      <c r="T158" s="207">
        <f t="shared" si="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86</v>
      </c>
      <c r="AY158" s="13" t="s">
        <v>176</v>
      </c>
      <c r="BE158" s="209">
        <f t="shared" si="4"/>
        <v>0</v>
      </c>
      <c r="BF158" s="209">
        <f t="shared" si="5"/>
        <v>1594.47</v>
      </c>
      <c r="BG158" s="209">
        <f t="shared" si="6"/>
        <v>0</v>
      </c>
      <c r="BH158" s="209">
        <f t="shared" si="7"/>
        <v>0</v>
      </c>
      <c r="BI158" s="209">
        <f t="shared" si="8"/>
        <v>0</v>
      </c>
      <c r="BJ158" s="13" t="s">
        <v>86</v>
      </c>
      <c r="BK158" s="209">
        <f t="shared" si="9"/>
        <v>1594.47</v>
      </c>
      <c r="BL158" s="13" t="s">
        <v>182</v>
      </c>
      <c r="BM158" s="208" t="s">
        <v>198</v>
      </c>
    </row>
    <row r="159" spans="1:65" s="1" customFormat="1" ht="24.2" customHeight="1">
      <c r="A159" s="30"/>
      <c r="B159" s="31"/>
      <c r="C159" s="196" t="s">
        <v>199</v>
      </c>
      <c r="D159" s="196" t="s">
        <v>178</v>
      </c>
      <c r="E159" s="197" t="s">
        <v>200</v>
      </c>
      <c r="F159" s="198" t="s">
        <v>201</v>
      </c>
      <c r="G159" s="199" t="s">
        <v>186</v>
      </c>
      <c r="H159" s="200">
        <v>74.277000000000001</v>
      </c>
      <c r="I159" s="201">
        <v>0.94</v>
      </c>
      <c r="J159" s="202">
        <f t="shared" si="0"/>
        <v>69.819999999999993</v>
      </c>
      <c r="K159" s="203"/>
      <c r="L159" s="35"/>
      <c r="M159" s="204" t="s">
        <v>1</v>
      </c>
      <c r="N159" s="205" t="s">
        <v>39</v>
      </c>
      <c r="O159" s="71"/>
      <c r="P159" s="206">
        <f t="shared" si="1"/>
        <v>0</v>
      </c>
      <c r="Q159" s="206">
        <v>0</v>
      </c>
      <c r="R159" s="206">
        <f t="shared" si="2"/>
        <v>0</v>
      </c>
      <c r="S159" s="206">
        <v>0</v>
      </c>
      <c r="T159" s="207">
        <f t="shared" si="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182</v>
      </c>
      <c r="AT159" s="208" t="s">
        <v>178</v>
      </c>
      <c r="AU159" s="208" t="s">
        <v>86</v>
      </c>
      <c r="AY159" s="13" t="s">
        <v>176</v>
      </c>
      <c r="BE159" s="209">
        <f t="shared" si="4"/>
        <v>0</v>
      </c>
      <c r="BF159" s="209">
        <f t="shared" si="5"/>
        <v>69.819999999999993</v>
      </c>
      <c r="BG159" s="209">
        <f t="shared" si="6"/>
        <v>0</v>
      </c>
      <c r="BH159" s="209">
        <f t="shared" si="7"/>
        <v>0</v>
      </c>
      <c r="BI159" s="209">
        <f t="shared" si="8"/>
        <v>0</v>
      </c>
      <c r="BJ159" s="13" t="s">
        <v>86</v>
      </c>
      <c r="BK159" s="209">
        <f t="shared" si="9"/>
        <v>69.819999999999993</v>
      </c>
      <c r="BL159" s="13" t="s">
        <v>182</v>
      </c>
      <c r="BM159" s="208" t="s">
        <v>202</v>
      </c>
    </row>
    <row r="160" spans="1:65" s="1" customFormat="1" ht="21.75" customHeight="1">
      <c r="A160" s="30"/>
      <c r="B160" s="31"/>
      <c r="C160" s="196" t="s">
        <v>203</v>
      </c>
      <c r="D160" s="196" t="s">
        <v>178</v>
      </c>
      <c r="E160" s="197" t="s">
        <v>204</v>
      </c>
      <c r="F160" s="198" t="s">
        <v>205</v>
      </c>
      <c r="G160" s="199" t="s">
        <v>186</v>
      </c>
      <c r="H160" s="200">
        <v>98.441999999999993</v>
      </c>
      <c r="I160" s="201">
        <v>57.09</v>
      </c>
      <c r="J160" s="202">
        <f t="shared" si="0"/>
        <v>5620.05</v>
      </c>
      <c r="K160" s="203"/>
      <c r="L160" s="35"/>
      <c r="M160" s="204" t="s">
        <v>1</v>
      </c>
      <c r="N160" s="205" t="s">
        <v>39</v>
      </c>
      <c r="O160" s="71"/>
      <c r="P160" s="206">
        <f t="shared" si="1"/>
        <v>0</v>
      </c>
      <c r="Q160" s="206">
        <v>0</v>
      </c>
      <c r="R160" s="206">
        <f t="shared" si="2"/>
        <v>0</v>
      </c>
      <c r="S160" s="206">
        <v>0</v>
      </c>
      <c r="T160" s="207">
        <f t="shared" si="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182</v>
      </c>
      <c r="AT160" s="208" t="s">
        <v>178</v>
      </c>
      <c r="AU160" s="208" t="s">
        <v>86</v>
      </c>
      <c r="AY160" s="13" t="s">
        <v>176</v>
      </c>
      <c r="BE160" s="209">
        <f t="shared" si="4"/>
        <v>0</v>
      </c>
      <c r="BF160" s="209">
        <f t="shared" si="5"/>
        <v>5620.05</v>
      </c>
      <c r="BG160" s="209">
        <f t="shared" si="6"/>
        <v>0</v>
      </c>
      <c r="BH160" s="209">
        <f t="shared" si="7"/>
        <v>0</v>
      </c>
      <c r="BI160" s="209">
        <f t="shared" si="8"/>
        <v>0</v>
      </c>
      <c r="BJ160" s="13" t="s">
        <v>86</v>
      </c>
      <c r="BK160" s="209">
        <f t="shared" si="9"/>
        <v>5620.05</v>
      </c>
      <c r="BL160" s="13" t="s">
        <v>182</v>
      </c>
      <c r="BM160" s="208" t="s">
        <v>206</v>
      </c>
    </row>
    <row r="161" spans="1:65" s="1" customFormat="1" ht="24.2" customHeight="1">
      <c r="A161" s="30"/>
      <c r="B161" s="31"/>
      <c r="C161" s="196" t="s">
        <v>207</v>
      </c>
      <c r="D161" s="196" t="s">
        <v>178</v>
      </c>
      <c r="E161" s="197" t="s">
        <v>208</v>
      </c>
      <c r="F161" s="198" t="s">
        <v>209</v>
      </c>
      <c r="G161" s="199" t="s">
        <v>186</v>
      </c>
      <c r="H161" s="200">
        <v>29.533000000000001</v>
      </c>
      <c r="I161" s="201">
        <v>11.42</v>
      </c>
      <c r="J161" s="202">
        <f t="shared" si="0"/>
        <v>337.27</v>
      </c>
      <c r="K161" s="203"/>
      <c r="L161" s="35"/>
      <c r="M161" s="204" t="s">
        <v>1</v>
      </c>
      <c r="N161" s="205" t="s">
        <v>39</v>
      </c>
      <c r="O161" s="71"/>
      <c r="P161" s="206">
        <f t="shared" si="1"/>
        <v>0</v>
      </c>
      <c r="Q161" s="206">
        <v>0</v>
      </c>
      <c r="R161" s="206">
        <f t="shared" si="2"/>
        <v>0</v>
      </c>
      <c r="S161" s="206">
        <v>0</v>
      </c>
      <c r="T161" s="207">
        <f t="shared" si="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182</v>
      </c>
      <c r="AT161" s="208" t="s">
        <v>178</v>
      </c>
      <c r="AU161" s="208" t="s">
        <v>86</v>
      </c>
      <c r="AY161" s="13" t="s">
        <v>176</v>
      </c>
      <c r="BE161" s="209">
        <f t="shared" si="4"/>
        <v>0</v>
      </c>
      <c r="BF161" s="209">
        <f t="shared" si="5"/>
        <v>337.27</v>
      </c>
      <c r="BG161" s="209">
        <f t="shared" si="6"/>
        <v>0</v>
      </c>
      <c r="BH161" s="209">
        <f t="shared" si="7"/>
        <v>0</v>
      </c>
      <c r="BI161" s="209">
        <f t="shared" si="8"/>
        <v>0</v>
      </c>
      <c r="BJ161" s="13" t="s">
        <v>86</v>
      </c>
      <c r="BK161" s="209">
        <f t="shared" si="9"/>
        <v>337.27</v>
      </c>
      <c r="BL161" s="13" t="s">
        <v>182</v>
      </c>
      <c r="BM161" s="208" t="s">
        <v>210</v>
      </c>
    </row>
    <row r="162" spans="1:65" s="1" customFormat="1" ht="21.75" customHeight="1">
      <c r="A162" s="30"/>
      <c r="B162" s="31"/>
      <c r="C162" s="196" t="s">
        <v>211</v>
      </c>
      <c r="D162" s="196" t="s">
        <v>178</v>
      </c>
      <c r="E162" s="197" t="s">
        <v>212</v>
      </c>
      <c r="F162" s="198" t="s">
        <v>213</v>
      </c>
      <c r="G162" s="199" t="s">
        <v>186</v>
      </c>
      <c r="H162" s="200">
        <v>118.693</v>
      </c>
      <c r="I162" s="201">
        <v>32.18</v>
      </c>
      <c r="J162" s="202">
        <f t="shared" si="0"/>
        <v>3819.54</v>
      </c>
      <c r="K162" s="203"/>
      <c r="L162" s="35"/>
      <c r="M162" s="204" t="s">
        <v>1</v>
      </c>
      <c r="N162" s="205" t="s">
        <v>39</v>
      </c>
      <c r="O162" s="71"/>
      <c r="P162" s="206">
        <f t="shared" si="1"/>
        <v>0</v>
      </c>
      <c r="Q162" s="206">
        <v>0</v>
      </c>
      <c r="R162" s="206">
        <f t="shared" si="2"/>
        <v>0</v>
      </c>
      <c r="S162" s="206">
        <v>0</v>
      </c>
      <c r="T162" s="207">
        <f t="shared" si="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182</v>
      </c>
      <c r="AT162" s="208" t="s">
        <v>178</v>
      </c>
      <c r="AU162" s="208" t="s">
        <v>86</v>
      </c>
      <c r="AY162" s="13" t="s">
        <v>176</v>
      </c>
      <c r="BE162" s="209">
        <f t="shared" si="4"/>
        <v>0</v>
      </c>
      <c r="BF162" s="209">
        <f t="shared" si="5"/>
        <v>3819.54</v>
      </c>
      <c r="BG162" s="209">
        <f t="shared" si="6"/>
        <v>0</v>
      </c>
      <c r="BH162" s="209">
        <f t="shared" si="7"/>
        <v>0</v>
      </c>
      <c r="BI162" s="209">
        <f t="shared" si="8"/>
        <v>0</v>
      </c>
      <c r="BJ162" s="13" t="s">
        <v>86</v>
      </c>
      <c r="BK162" s="209">
        <f t="shared" si="9"/>
        <v>3819.54</v>
      </c>
      <c r="BL162" s="13" t="s">
        <v>182</v>
      </c>
      <c r="BM162" s="208" t="s">
        <v>214</v>
      </c>
    </row>
    <row r="163" spans="1:65" s="1" customFormat="1" ht="37.9" customHeight="1">
      <c r="A163" s="30"/>
      <c r="B163" s="31"/>
      <c r="C163" s="196" t="s">
        <v>215</v>
      </c>
      <c r="D163" s="196" t="s">
        <v>178</v>
      </c>
      <c r="E163" s="197" t="s">
        <v>216</v>
      </c>
      <c r="F163" s="198" t="s">
        <v>217</v>
      </c>
      <c r="G163" s="199" t="s">
        <v>186</v>
      </c>
      <c r="H163" s="200">
        <v>35.607999999999997</v>
      </c>
      <c r="I163" s="201">
        <v>9.11</v>
      </c>
      <c r="J163" s="202">
        <f t="shared" si="0"/>
        <v>324.39</v>
      </c>
      <c r="K163" s="203"/>
      <c r="L163" s="35"/>
      <c r="M163" s="204" t="s">
        <v>1</v>
      </c>
      <c r="N163" s="205" t="s">
        <v>39</v>
      </c>
      <c r="O163" s="71"/>
      <c r="P163" s="206">
        <f t="shared" si="1"/>
        <v>0</v>
      </c>
      <c r="Q163" s="206">
        <v>0</v>
      </c>
      <c r="R163" s="206">
        <f t="shared" si="2"/>
        <v>0</v>
      </c>
      <c r="S163" s="206">
        <v>0</v>
      </c>
      <c r="T163" s="207">
        <f t="shared" si="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182</v>
      </c>
      <c r="AT163" s="208" t="s">
        <v>178</v>
      </c>
      <c r="AU163" s="208" t="s">
        <v>86</v>
      </c>
      <c r="AY163" s="13" t="s">
        <v>176</v>
      </c>
      <c r="BE163" s="209">
        <f t="shared" si="4"/>
        <v>0</v>
      </c>
      <c r="BF163" s="209">
        <f t="shared" si="5"/>
        <v>324.39</v>
      </c>
      <c r="BG163" s="209">
        <f t="shared" si="6"/>
        <v>0</v>
      </c>
      <c r="BH163" s="209">
        <f t="shared" si="7"/>
        <v>0</v>
      </c>
      <c r="BI163" s="209">
        <f t="shared" si="8"/>
        <v>0</v>
      </c>
      <c r="BJ163" s="13" t="s">
        <v>86</v>
      </c>
      <c r="BK163" s="209">
        <f t="shared" si="9"/>
        <v>324.39</v>
      </c>
      <c r="BL163" s="13" t="s">
        <v>182</v>
      </c>
      <c r="BM163" s="208" t="s">
        <v>218</v>
      </c>
    </row>
    <row r="164" spans="1:65" s="1" customFormat="1" ht="24.2" customHeight="1">
      <c r="A164" s="30"/>
      <c r="B164" s="31"/>
      <c r="C164" s="196" t="s">
        <v>219</v>
      </c>
      <c r="D164" s="196" t="s">
        <v>178</v>
      </c>
      <c r="E164" s="197" t="s">
        <v>220</v>
      </c>
      <c r="F164" s="198" t="s">
        <v>221</v>
      </c>
      <c r="G164" s="199" t="s">
        <v>222</v>
      </c>
      <c r="H164" s="200">
        <v>66.900000000000006</v>
      </c>
      <c r="I164" s="201">
        <v>4.37</v>
      </c>
      <c r="J164" s="202">
        <f t="shared" si="0"/>
        <v>292.35000000000002</v>
      </c>
      <c r="K164" s="203"/>
      <c r="L164" s="35"/>
      <c r="M164" s="204" t="s">
        <v>1</v>
      </c>
      <c r="N164" s="205" t="s">
        <v>39</v>
      </c>
      <c r="O164" s="71"/>
      <c r="P164" s="206">
        <f t="shared" si="1"/>
        <v>0</v>
      </c>
      <c r="Q164" s="206">
        <v>9.7000000000000005E-4</v>
      </c>
      <c r="R164" s="206">
        <f t="shared" si="2"/>
        <v>6.4893000000000006E-2</v>
      </c>
      <c r="S164" s="206">
        <v>0</v>
      </c>
      <c r="T164" s="207">
        <f t="shared" si="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182</v>
      </c>
      <c r="AT164" s="208" t="s">
        <v>178</v>
      </c>
      <c r="AU164" s="208" t="s">
        <v>86</v>
      </c>
      <c r="AY164" s="13" t="s">
        <v>176</v>
      </c>
      <c r="BE164" s="209">
        <f t="shared" si="4"/>
        <v>0</v>
      </c>
      <c r="BF164" s="209">
        <f t="shared" si="5"/>
        <v>292.35000000000002</v>
      </c>
      <c r="BG164" s="209">
        <f t="shared" si="6"/>
        <v>0</v>
      </c>
      <c r="BH164" s="209">
        <f t="shared" si="7"/>
        <v>0</v>
      </c>
      <c r="BI164" s="209">
        <f t="shared" si="8"/>
        <v>0</v>
      </c>
      <c r="BJ164" s="13" t="s">
        <v>86</v>
      </c>
      <c r="BK164" s="209">
        <f t="shared" si="9"/>
        <v>292.35000000000002</v>
      </c>
      <c r="BL164" s="13" t="s">
        <v>182</v>
      </c>
      <c r="BM164" s="208" t="s">
        <v>223</v>
      </c>
    </row>
    <row r="165" spans="1:65" s="1" customFormat="1" ht="24.2" customHeight="1">
      <c r="A165" s="30"/>
      <c r="B165" s="31"/>
      <c r="C165" s="196" t="s">
        <v>224</v>
      </c>
      <c r="D165" s="196" t="s">
        <v>178</v>
      </c>
      <c r="E165" s="197" t="s">
        <v>225</v>
      </c>
      <c r="F165" s="198" t="s">
        <v>226</v>
      </c>
      <c r="G165" s="199" t="s">
        <v>222</v>
      </c>
      <c r="H165" s="200">
        <v>66.900000000000006</v>
      </c>
      <c r="I165" s="201">
        <v>2.52</v>
      </c>
      <c r="J165" s="202">
        <f t="shared" si="0"/>
        <v>168.59</v>
      </c>
      <c r="K165" s="203"/>
      <c r="L165" s="35"/>
      <c r="M165" s="204" t="s">
        <v>1</v>
      </c>
      <c r="N165" s="205" t="s">
        <v>39</v>
      </c>
      <c r="O165" s="71"/>
      <c r="P165" s="206">
        <f t="shared" si="1"/>
        <v>0</v>
      </c>
      <c r="Q165" s="206">
        <v>0</v>
      </c>
      <c r="R165" s="206">
        <f t="shared" si="2"/>
        <v>0</v>
      </c>
      <c r="S165" s="206">
        <v>0</v>
      </c>
      <c r="T165" s="207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182</v>
      </c>
      <c r="AT165" s="208" t="s">
        <v>178</v>
      </c>
      <c r="AU165" s="208" t="s">
        <v>86</v>
      </c>
      <c r="AY165" s="13" t="s">
        <v>176</v>
      </c>
      <c r="BE165" s="209">
        <f t="shared" si="4"/>
        <v>0</v>
      </c>
      <c r="BF165" s="209">
        <f t="shared" si="5"/>
        <v>168.59</v>
      </c>
      <c r="BG165" s="209">
        <f t="shared" si="6"/>
        <v>0</v>
      </c>
      <c r="BH165" s="209">
        <f t="shared" si="7"/>
        <v>0</v>
      </c>
      <c r="BI165" s="209">
        <f t="shared" si="8"/>
        <v>0</v>
      </c>
      <c r="BJ165" s="13" t="s">
        <v>86</v>
      </c>
      <c r="BK165" s="209">
        <f t="shared" si="9"/>
        <v>168.59</v>
      </c>
      <c r="BL165" s="13" t="s">
        <v>182</v>
      </c>
      <c r="BM165" s="208" t="s">
        <v>227</v>
      </c>
    </row>
    <row r="166" spans="1:65" s="1" customFormat="1" ht="24.2" customHeight="1">
      <c r="A166" s="30"/>
      <c r="B166" s="31"/>
      <c r="C166" s="196" t="s">
        <v>228</v>
      </c>
      <c r="D166" s="196" t="s">
        <v>178</v>
      </c>
      <c r="E166" s="197" t="s">
        <v>229</v>
      </c>
      <c r="F166" s="198" t="s">
        <v>230</v>
      </c>
      <c r="G166" s="199" t="s">
        <v>186</v>
      </c>
      <c r="H166" s="200">
        <v>217.26400000000001</v>
      </c>
      <c r="I166" s="201">
        <v>1.74</v>
      </c>
      <c r="J166" s="202">
        <f t="shared" si="0"/>
        <v>378.04</v>
      </c>
      <c r="K166" s="203"/>
      <c r="L166" s="35"/>
      <c r="M166" s="204" t="s">
        <v>1</v>
      </c>
      <c r="N166" s="205" t="s">
        <v>39</v>
      </c>
      <c r="O166" s="71"/>
      <c r="P166" s="206">
        <f t="shared" si="1"/>
        <v>0</v>
      </c>
      <c r="Q166" s="206">
        <v>0</v>
      </c>
      <c r="R166" s="206">
        <f t="shared" si="2"/>
        <v>0</v>
      </c>
      <c r="S166" s="206">
        <v>0</v>
      </c>
      <c r="T166" s="207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182</v>
      </c>
      <c r="AT166" s="208" t="s">
        <v>178</v>
      </c>
      <c r="AU166" s="208" t="s">
        <v>86</v>
      </c>
      <c r="AY166" s="13" t="s">
        <v>176</v>
      </c>
      <c r="BE166" s="209">
        <f t="shared" si="4"/>
        <v>0</v>
      </c>
      <c r="BF166" s="209">
        <f t="shared" si="5"/>
        <v>378.04</v>
      </c>
      <c r="BG166" s="209">
        <f t="shared" si="6"/>
        <v>0</v>
      </c>
      <c r="BH166" s="209">
        <f t="shared" si="7"/>
        <v>0</v>
      </c>
      <c r="BI166" s="209">
        <f t="shared" si="8"/>
        <v>0</v>
      </c>
      <c r="BJ166" s="13" t="s">
        <v>86</v>
      </c>
      <c r="BK166" s="209">
        <f t="shared" si="9"/>
        <v>378.04</v>
      </c>
      <c r="BL166" s="13" t="s">
        <v>182</v>
      </c>
      <c r="BM166" s="208" t="s">
        <v>231</v>
      </c>
    </row>
    <row r="167" spans="1:65" s="1" customFormat="1" ht="33" customHeight="1">
      <c r="A167" s="30"/>
      <c r="B167" s="31"/>
      <c r="C167" s="196" t="s">
        <v>232</v>
      </c>
      <c r="D167" s="196" t="s">
        <v>178</v>
      </c>
      <c r="E167" s="197" t="s">
        <v>233</v>
      </c>
      <c r="F167" s="198" t="s">
        <v>234</v>
      </c>
      <c r="G167" s="199" t="s">
        <v>186</v>
      </c>
      <c r="H167" s="200">
        <v>281.298</v>
      </c>
      <c r="I167" s="201">
        <v>4.66</v>
      </c>
      <c r="J167" s="202">
        <f t="shared" si="0"/>
        <v>1310.85</v>
      </c>
      <c r="K167" s="203"/>
      <c r="L167" s="35"/>
      <c r="M167" s="204" t="s">
        <v>1</v>
      </c>
      <c r="N167" s="205" t="s">
        <v>39</v>
      </c>
      <c r="O167" s="71"/>
      <c r="P167" s="206">
        <f t="shared" si="1"/>
        <v>0</v>
      </c>
      <c r="Q167" s="206">
        <v>0</v>
      </c>
      <c r="R167" s="206">
        <f t="shared" si="2"/>
        <v>0</v>
      </c>
      <c r="S167" s="206">
        <v>0</v>
      </c>
      <c r="T167" s="207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182</v>
      </c>
      <c r="AT167" s="208" t="s">
        <v>178</v>
      </c>
      <c r="AU167" s="208" t="s">
        <v>86</v>
      </c>
      <c r="AY167" s="13" t="s">
        <v>176</v>
      </c>
      <c r="BE167" s="209">
        <f t="shared" si="4"/>
        <v>0</v>
      </c>
      <c r="BF167" s="209">
        <f t="shared" si="5"/>
        <v>1310.85</v>
      </c>
      <c r="BG167" s="209">
        <f t="shared" si="6"/>
        <v>0</v>
      </c>
      <c r="BH167" s="209">
        <f t="shared" si="7"/>
        <v>0</v>
      </c>
      <c r="BI167" s="209">
        <f t="shared" si="8"/>
        <v>0</v>
      </c>
      <c r="BJ167" s="13" t="s">
        <v>86</v>
      </c>
      <c r="BK167" s="209">
        <f t="shared" si="9"/>
        <v>1310.85</v>
      </c>
      <c r="BL167" s="13" t="s">
        <v>182</v>
      </c>
      <c r="BM167" s="208" t="s">
        <v>235</v>
      </c>
    </row>
    <row r="168" spans="1:65" s="1" customFormat="1" ht="37.9" customHeight="1">
      <c r="A168" s="30"/>
      <c r="B168" s="31"/>
      <c r="C168" s="196" t="s">
        <v>236</v>
      </c>
      <c r="D168" s="196" t="s">
        <v>178</v>
      </c>
      <c r="E168" s="197" t="s">
        <v>237</v>
      </c>
      <c r="F168" s="198" t="s">
        <v>238</v>
      </c>
      <c r="G168" s="199" t="s">
        <v>186</v>
      </c>
      <c r="H168" s="200">
        <v>2464.56</v>
      </c>
      <c r="I168" s="201">
        <v>0.47</v>
      </c>
      <c r="J168" s="202">
        <f t="shared" si="0"/>
        <v>1158.3399999999999</v>
      </c>
      <c r="K168" s="203"/>
      <c r="L168" s="35"/>
      <c r="M168" s="204" t="s">
        <v>1</v>
      </c>
      <c r="N168" s="205" t="s">
        <v>39</v>
      </c>
      <c r="O168" s="71"/>
      <c r="P168" s="206">
        <f t="shared" si="1"/>
        <v>0</v>
      </c>
      <c r="Q168" s="206">
        <v>0</v>
      </c>
      <c r="R168" s="206">
        <f t="shared" si="2"/>
        <v>0</v>
      </c>
      <c r="S168" s="206">
        <v>0</v>
      </c>
      <c r="T168" s="207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86</v>
      </c>
      <c r="AY168" s="13" t="s">
        <v>176</v>
      </c>
      <c r="BE168" s="209">
        <f t="shared" si="4"/>
        <v>0</v>
      </c>
      <c r="BF168" s="209">
        <f t="shared" si="5"/>
        <v>1158.3399999999999</v>
      </c>
      <c r="BG168" s="209">
        <f t="shared" si="6"/>
        <v>0</v>
      </c>
      <c r="BH168" s="209">
        <f t="shared" si="7"/>
        <v>0</v>
      </c>
      <c r="BI168" s="209">
        <f t="shared" si="8"/>
        <v>0</v>
      </c>
      <c r="BJ168" s="13" t="s">
        <v>86</v>
      </c>
      <c r="BK168" s="209">
        <f t="shared" si="9"/>
        <v>1158.3399999999999</v>
      </c>
      <c r="BL168" s="13" t="s">
        <v>182</v>
      </c>
      <c r="BM168" s="208" t="s">
        <v>239</v>
      </c>
    </row>
    <row r="169" spans="1:65" s="1" customFormat="1" ht="16.5" customHeight="1">
      <c r="A169" s="30"/>
      <c r="B169" s="31"/>
      <c r="C169" s="196" t="s">
        <v>240</v>
      </c>
      <c r="D169" s="196" t="s">
        <v>178</v>
      </c>
      <c r="E169" s="197" t="s">
        <v>241</v>
      </c>
      <c r="F169" s="198" t="s">
        <v>242</v>
      </c>
      <c r="G169" s="199" t="s">
        <v>186</v>
      </c>
      <c r="H169" s="200">
        <v>119.062</v>
      </c>
      <c r="I169" s="201">
        <v>9.39</v>
      </c>
      <c r="J169" s="202">
        <f t="shared" si="0"/>
        <v>1117.99</v>
      </c>
      <c r="K169" s="203"/>
      <c r="L169" s="35"/>
      <c r="M169" s="204" t="s">
        <v>1</v>
      </c>
      <c r="N169" s="205" t="s">
        <v>39</v>
      </c>
      <c r="O169" s="71"/>
      <c r="P169" s="206">
        <f t="shared" si="1"/>
        <v>0</v>
      </c>
      <c r="Q169" s="206">
        <v>0</v>
      </c>
      <c r="R169" s="206">
        <f t="shared" si="2"/>
        <v>0</v>
      </c>
      <c r="S169" s="206">
        <v>0</v>
      </c>
      <c r="T169" s="207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182</v>
      </c>
      <c r="AT169" s="208" t="s">
        <v>178</v>
      </c>
      <c r="AU169" s="208" t="s">
        <v>86</v>
      </c>
      <c r="AY169" s="13" t="s">
        <v>176</v>
      </c>
      <c r="BE169" s="209">
        <f t="shared" si="4"/>
        <v>0</v>
      </c>
      <c r="BF169" s="209">
        <f t="shared" si="5"/>
        <v>1117.99</v>
      </c>
      <c r="BG169" s="209">
        <f t="shared" si="6"/>
        <v>0</v>
      </c>
      <c r="BH169" s="209">
        <f t="shared" si="7"/>
        <v>0</v>
      </c>
      <c r="BI169" s="209">
        <f t="shared" si="8"/>
        <v>0</v>
      </c>
      <c r="BJ169" s="13" t="s">
        <v>86</v>
      </c>
      <c r="BK169" s="209">
        <f t="shared" si="9"/>
        <v>1117.99</v>
      </c>
      <c r="BL169" s="13" t="s">
        <v>182</v>
      </c>
      <c r="BM169" s="208" t="s">
        <v>243</v>
      </c>
    </row>
    <row r="170" spans="1:65" s="1" customFormat="1" ht="24.2" customHeight="1">
      <c r="A170" s="30"/>
      <c r="B170" s="31"/>
      <c r="C170" s="196" t="s">
        <v>244</v>
      </c>
      <c r="D170" s="196" t="s">
        <v>178</v>
      </c>
      <c r="E170" s="197" t="s">
        <v>245</v>
      </c>
      <c r="F170" s="198" t="s">
        <v>246</v>
      </c>
      <c r="G170" s="199" t="s">
        <v>186</v>
      </c>
      <c r="H170" s="200">
        <v>525.52700000000004</v>
      </c>
      <c r="I170" s="201">
        <v>7.59</v>
      </c>
      <c r="J170" s="202">
        <f t="shared" si="0"/>
        <v>3988.75</v>
      </c>
      <c r="K170" s="203"/>
      <c r="L170" s="35"/>
      <c r="M170" s="204" t="s">
        <v>1</v>
      </c>
      <c r="N170" s="205" t="s">
        <v>39</v>
      </c>
      <c r="O170" s="71"/>
      <c r="P170" s="206">
        <f t="shared" si="1"/>
        <v>0</v>
      </c>
      <c r="Q170" s="206">
        <v>0</v>
      </c>
      <c r="R170" s="206">
        <f t="shared" si="2"/>
        <v>0</v>
      </c>
      <c r="S170" s="206">
        <v>0</v>
      </c>
      <c r="T170" s="207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182</v>
      </c>
      <c r="AT170" s="208" t="s">
        <v>178</v>
      </c>
      <c r="AU170" s="208" t="s">
        <v>86</v>
      </c>
      <c r="AY170" s="13" t="s">
        <v>176</v>
      </c>
      <c r="BE170" s="209">
        <f t="shared" si="4"/>
        <v>0</v>
      </c>
      <c r="BF170" s="209">
        <f t="shared" si="5"/>
        <v>3988.75</v>
      </c>
      <c r="BG170" s="209">
        <f t="shared" si="6"/>
        <v>0</v>
      </c>
      <c r="BH170" s="209">
        <f t="shared" si="7"/>
        <v>0</v>
      </c>
      <c r="BI170" s="209">
        <f t="shared" si="8"/>
        <v>0</v>
      </c>
      <c r="BJ170" s="13" t="s">
        <v>86</v>
      </c>
      <c r="BK170" s="209">
        <f t="shared" si="9"/>
        <v>3988.75</v>
      </c>
      <c r="BL170" s="13" t="s">
        <v>182</v>
      </c>
      <c r="BM170" s="208" t="s">
        <v>247</v>
      </c>
    </row>
    <row r="171" spans="1:65" s="1" customFormat="1" ht="33" customHeight="1">
      <c r="A171" s="30"/>
      <c r="B171" s="31"/>
      <c r="C171" s="196" t="s">
        <v>248</v>
      </c>
      <c r="D171" s="196" t="s">
        <v>178</v>
      </c>
      <c r="E171" s="197" t="s">
        <v>249</v>
      </c>
      <c r="F171" s="198" t="s">
        <v>250</v>
      </c>
      <c r="G171" s="199" t="s">
        <v>186</v>
      </c>
      <c r="H171" s="200">
        <v>215.46100000000001</v>
      </c>
      <c r="I171" s="201">
        <v>1.59</v>
      </c>
      <c r="J171" s="202">
        <f t="shared" si="0"/>
        <v>342.58</v>
      </c>
      <c r="K171" s="203"/>
      <c r="L171" s="35"/>
      <c r="M171" s="204" t="s">
        <v>1</v>
      </c>
      <c r="N171" s="205" t="s">
        <v>39</v>
      </c>
      <c r="O171" s="71"/>
      <c r="P171" s="206">
        <f t="shared" si="1"/>
        <v>0</v>
      </c>
      <c r="Q171" s="206">
        <v>0</v>
      </c>
      <c r="R171" s="206">
        <f t="shared" si="2"/>
        <v>0</v>
      </c>
      <c r="S171" s="206">
        <v>0</v>
      </c>
      <c r="T171" s="207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182</v>
      </c>
      <c r="AT171" s="208" t="s">
        <v>178</v>
      </c>
      <c r="AU171" s="208" t="s">
        <v>86</v>
      </c>
      <c r="AY171" s="13" t="s">
        <v>176</v>
      </c>
      <c r="BE171" s="209">
        <f t="shared" si="4"/>
        <v>0</v>
      </c>
      <c r="BF171" s="209">
        <f t="shared" si="5"/>
        <v>342.58</v>
      </c>
      <c r="BG171" s="209">
        <f t="shared" si="6"/>
        <v>0</v>
      </c>
      <c r="BH171" s="209">
        <f t="shared" si="7"/>
        <v>0</v>
      </c>
      <c r="BI171" s="209">
        <f t="shared" si="8"/>
        <v>0</v>
      </c>
      <c r="BJ171" s="13" t="s">
        <v>86</v>
      </c>
      <c r="BK171" s="209">
        <f t="shared" si="9"/>
        <v>342.58</v>
      </c>
      <c r="BL171" s="13" t="s">
        <v>182</v>
      </c>
      <c r="BM171" s="208" t="s">
        <v>251</v>
      </c>
    </row>
    <row r="172" spans="1:65" s="1" customFormat="1" ht="33" customHeight="1">
      <c r="A172" s="30"/>
      <c r="B172" s="31"/>
      <c r="C172" s="196" t="s">
        <v>252</v>
      </c>
      <c r="D172" s="196" t="s">
        <v>178</v>
      </c>
      <c r="E172" s="197" t="s">
        <v>253</v>
      </c>
      <c r="F172" s="198" t="s">
        <v>254</v>
      </c>
      <c r="G172" s="199" t="s">
        <v>186</v>
      </c>
      <c r="H172" s="200">
        <v>159.245</v>
      </c>
      <c r="I172" s="201">
        <v>1.02</v>
      </c>
      <c r="J172" s="202">
        <f t="shared" si="0"/>
        <v>162.43</v>
      </c>
      <c r="K172" s="203"/>
      <c r="L172" s="35"/>
      <c r="M172" s="204" t="s">
        <v>1</v>
      </c>
      <c r="N172" s="205" t="s">
        <v>39</v>
      </c>
      <c r="O172" s="71"/>
      <c r="P172" s="206">
        <f t="shared" si="1"/>
        <v>0</v>
      </c>
      <c r="Q172" s="206">
        <v>0</v>
      </c>
      <c r="R172" s="206">
        <f t="shared" si="2"/>
        <v>0</v>
      </c>
      <c r="S172" s="206">
        <v>0</v>
      </c>
      <c r="T172" s="207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86</v>
      </c>
      <c r="AY172" s="13" t="s">
        <v>176</v>
      </c>
      <c r="BE172" s="209">
        <f t="shared" si="4"/>
        <v>0</v>
      </c>
      <c r="BF172" s="209">
        <f t="shared" si="5"/>
        <v>162.43</v>
      </c>
      <c r="BG172" s="209">
        <f t="shared" si="6"/>
        <v>0</v>
      </c>
      <c r="BH172" s="209">
        <f t="shared" si="7"/>
        <v>0</v>
      </c>
      <c r="BI172" s="209">
        <f t="shared" si="8"/>
        <v>0</v>
      </c>
      <c r="BJ172" s="13" t="s">
        <v>86</v>
      </c>
      <c r="BK172" s="209">
        <f t="shared" si="9"/>
        <v>162.43</v>
      </c>
      <c r="BL172" s="13" t="s">
        <v>182</v>
      </c>
      <c r="BM172" s="208" t="s">
        <v>255</v>
      </c>
    </row>
    <row r="173" spans="1:65" s="1" customFormat="1" ht="21.75" customHeight="1">
      <c r="A173" s="30"/>
      <c r="B173" s="31"/>
      <c r="C173" s="196" t="s">
        <v>7</v>
      </c>
      <c r="D173" s="196" t="s">
        <v>178</v>
      </c>
      <c r="E173" s="197" t="s">
        <v>256</v>
      </c>
      <c r="F173" s="198" t="s">
        <v>257</v>
      </c>
      <c r="G173" s="199" t="s">
        <v>186</v>
      </c>
      <c r="H173" s="200">
        <v>281.298</v>
      </c>
      <c r="I173" s="201">
        <v>0.73</v>
      </c>
      <c r="J173" s="202">
        <f t="shared" si="0"/>
        <v>205.35</v>
      </c>
      <c r="K173" s="203"/>
      <c r="L173" s="35"/>
      <c r="M173" s="204" t="s">
        <v>1</v>
      </c>
      <c r="N173" s="205" t="s">
        <v>39</v>
      </c>
      <c r="O173" s="71"/>
      <c r="P173" s="206">
        <f t="shared" si="1"/>
        <v>0</v>
      </c>
      <c r="Q173" s="206">
        <v>0</v>
      </c>
      <c r="R173" s="206">
        <f t="shared" si="2"/>
        <v>0</v>
      </c>
      <c r="S173" s="206">
        <v>0</v>
      </c>
      <c r="T173" s="207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182</v>
      </c>
      <c r="AT173" s="208" t="s">
        <v>178</v>
      </c>
      <c r="AU173" s="208" t="s">
        <v>86</v>
      </c>
      <c r="AY173" s="13" t="s">
        <v>176</v>
      </c>
      <c r="BE173" s="209">
        <f t="shared" si="4"/>
        <v>0</v>
      </c>
      <c r="BF173" s="209">
        <f t="shared" si="5"/>
        <v>205.35</v>
      </c>
      <c r="BG173" s="209">
        <f t="shared" si="6"/>
        <v>0</v>
      </c>
      <c r="BH173" s="209">
        <f t="shared" si="7"/>
        <v>0</v>
      </c>
      <c r="BI173" s="209">
        <f t="shared" si="8"/>
        <v>0</v>
      </c>
      <c r="BJ173" s="13" t="s">
        <v>86</v>
      </c>
      <c r="BK173" s="209">
        <f t="shared" si="9"/>
        <v>205.35</v>
      </c>
      <c r="BL173" s="13" t="s">
        <v>182</v>
      </c>
      <c r="BM173" s="208" t="s">
        <v>258</v>
      </c>
    </row>
    <row r="174" spans="1:65" s="1" customFormat="1" ht="24.2" customHeight="1">
      <c r="A174" s="30"/>
      <c r="B174" s="31"/>
      <c r="C174" s="196" t="s">
        <v>259</v>
      </c>
      <c r="D174" s="196" t="s">
        <v>178</v>
      </c>
      <c r="E174" s="197" t="s">
        <v>260</v>
      </c>
      <c r="F174" s="198" t="s">
        <v>261</v>
      </c>
      <c r="G174" s="199" t="s">
        <v>262</v>
      </c>
      <c r="H174" s="200">
        <v>451.83600000000001</v>
      </c>
      <c r="I174" s="201">
        <v>16</v>
      </c>
      <c r="J174" s="202">
        <f t="shared" si="0"/>
        <v>7229.38</v>
      </c>
      <c r="K174" s="203"/>
      <c r="L174" s="35"/>
      <c r="M174" s="204" t="s">
        <v>1</v>
      </c>
      <c r="N174" s="205" t="s">
        <v>39</v>
      </c>
      <c r="O174" s="71"/>
      <c r="P174" s="206">
        <f t="shared" si="1"/>
        <v>0</v>
      </c>
      <c r="Q174" s="206">
        <v>0</v>
      </c>
      <c r="R174" s="206">
        <f t="shared" si="2"/>
        <v>0</v>
      </c>
      <c r="S174" s="206">
        <v>0</v>
      </c>
      <c r="T174" s="207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182</v>
      </c>
      <c r="AT174" s="208" t="s">
        <v>178</v>
      </c>
      <c r="AU174" s="208" t="s">
        <v>86</v>
      </c>
      <c r="AY174" s="13" t="s">
        <v>176</v>
      </c>
      <c r="BE174" s="209">
        <f t="shared" si="4"/>
        <v>0</v>
      </c>
      <c r="BF174" s="209">
        <f t="shared" si="5"/>
        <v>7229.38</v>
      </c>
      <c r="BG174" s="209">
        <f t="shared" si="6"/>
        <v>0</v>
      </c>
      <c r="BH174" s="209">
        <f t="shared" si="7"/>
        <v>0</v>
      </c>
      <c r="BI174" s="209">
        <f t="shared" si="8"/>
        <v>0</v>
      </c>
      <c r="BJ174" s="13" t="s">
        <v>86</v>
      </c>
      <c r="BK174" s="209">
        <f t="shared" si="9"/>
        <v>7229.38</v>
      </c>
      <c r="BL174" s="13" t="s">
        <v>182</v>
      </c>
      <c r="BM174" s="208" t="s">
        <v>263</v>
      </c>
    </row>
    <row r="175" spans="1:65" s="1" customFormat="1" ht="24.2" customHeight="1">
      <c r="A175" s="30"/>
      <c r="B175" s="31"/>
      <c r="C175" s="196" t="s">
        <v>264</v>
      </c>
      <c r="D175" s="196" t="s">
        <v>178</v>
      </c>
      <c r="E175" s="197" t="s">
        <v>265</v>
      </c>
      <c r="F175" s="198" t="s">
        <v>266</v>
      </c>
      <c r="G175" s="199" t="s">
        <v>186</v>
      </c>
      <c r="H175" s="200">
        <v>3.1720000000000002</v>
      </c>
      <c r="I175" s="201">
        <v>13.61</v>
      </c>
      <c r="J175" s="202">
        <f t="shared" si="0"/>
        <v>43.17</v>
      </c>
      <c r="K175" s="203"/>
      <c r="L175" s="35"/>
      <c r="M175" s="204" t="s">
        <v>1</v>
      </c>
      <c r="N175" s="205" t="s">
        <v>39</v>
      </c>
      <c r="O175" s="71"/>
      <c r="P175" s="206">
        <f t="shared" si="1"/>
        <v>0</v>
      </c>
      <c r="Q175" s="206">
        <v>0</v>
      </c>
      <c r="R175" s="206">
        <f t="shared" si="2"/>
        <v>0</v>
      </c>
      <c r="S175" s="206">
        <v>0</v>
      </c>
      <c r="T175" s="207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182</v>
      </c>
      <c r="AT175" s="208" t="s">
        <v>178</v>
      </c>
      <c r="AU175" s="208" t="s">
        <v>86</v>
      </c>
      <c r="AY175" s="13" t="s">
        <v>176</v>
      </c>
      <c r="BE175" s="209">
        <f t="shared" si="4"/>
        <v>0</v>
      </c>
      <c r="BF175" s="209">
        <f t="shared" si="5"/>
        <v>43.17</v>
      </c>
      <c r="BG175" s="209">
        <f t="shared" si="6"/>
        <v>0</v>
      </c>
      <c r="BH175" s="209">
        <f t="shared" si="7"/>
        <v>0</v>
      </c>
      <c r="BI175" s="209">
        <f t="shared" si="8"/>
        <v>0</v>
      </c>
      <c r="BJ175" s="13" t="s">
        <v>86</v>
      </c>
      <c r="BK175" s="209">
        <f t="shared" si="9"/>
        <v>43.17</v>
      </c>
      <c r="BL175" s="13" t="s">
        <v>182</v>
      </c>
      <c r="BM175" s="208" t="s">
        <v>267</v>
      </c>
    </row>
    <row r="176" spans="1:65" s="1" customFormat="1" ht="16.5" customHeight="1">
      <c r="A176" s="30"/>
      <c r="B176" s="31"/>
      <c r="C176" s="210" t="s">
        <v>268</v>
      </c>
      <c r="D176" s="210" t="s">
        <v>269</v>
      </c>
      <c r="E176" s="211" t="s">
        <v>270</v>
      </c>
      <c r="F176" s="212" t="s">
        <v>271</v>
      </c>
      <c r="G176" s="213" t="s">
        <v>262</v>
      </c>
      <c r="H176" s="214">
        <v>5.234</v>
      </c>
      <c r="I176" s="215">
        <v>14.96</v>
      </c>
      <c r="J176" s="216">
        <f t="shared" si="0"/>
        <v>78.3</v>
      </c>
      <c r="K176" s="217"/>
      <c r="L176" s="218"/>
      <c r="M176" s="219" t="s">
        <v>1</v>
      </c>
      <c r="N176" s="220" t="s">
        <v>39</v>
      </c>
      <c r="O176" s="71"/>
      <c r="P176" s="206">
        <f t="shared" si="1"/>
        <v>0</v>
      </c>
      <c r="Q176" s="206">
        <v>1</v>
      </c>
      <c r="R176" s="206">
        <f t="shared" si="2"/>
        <v>5.234</v>
      </c>
      <c r="S176" s="206">
        <v>0</v>
      </c>
      <c r="T176" s="207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207</v>
      </c>
      <c r="AT176" s="208" t="s">
        <v>269</v>
      </c>
      <c r="AU176" s="208" t="s">
        <v>86</v>
      </c>
      <c r="AY176" s="13" t="s">
        <v>176</v>
      </c>
      <c r="BE176" s="209">
        <f t="shared" si="4"/>
        <v>0</v>
      </c>
      <c r="BF176" s="209">
        <f t="shared" si="5"/>
        <v>78.3</v>
      </c>
      <c r="BG176" s="209">
        <f t="shared" si="6"/>
        <v>0</v>
      </c>
      <c r="BH176" s="209">
        <f t="shared" si="7"/>
        <v>0</v>
      </c>
      <c r="BI176" s="209">
        <f t="shared" si="8"/>
        <v>0</v>
      </c>
      <c r="BJ176" s="13" t="s">
        <v>86</v>
      </c>
      <c r="BK176" s="209">
        <f t="shared" si="9"/>
        <v>78.3</v>
      </c>
      <c r="BL176" s="13" t="s">
        <v>182</v>
      </c>
      <c r="BM176" s="208" t="s">
        <v>272</v>
      </c>
    </row>
    <row r="177" spans="1:65" s="1" customFormat="1" ht="24.2" customHeight="1">
      <c r="A177" s="30"/>
      <c r="B177" s="31"/>
      <c r="C177" s="196" t="s">
        <v>273</v>
      </c>
      <c r="D177" s="196" t="s">
        <v>178</v>
      </c>
      <c r="E177" s="197" t="s">
        <v>274</v>
      </c>
      <c r="F177" s="198" t="s">
        <v>275</v>
      </c>
      <c r="G177" s="199" t="s">
        <v>186</v>
      </c>
      <c r="H177" s="200">
        <v>8.7240000000000002</v>
      </c>
      <c r="I177" s="201">
        <v>1.62</v>
      </c>
      <c r="J177" s="202">
        <f t="shared" si="0"/>
        <v>14.13</v>
      </c>
      <c r="K177" s="203"/>
      <c r="L177" s="35"/>
      <c r="M177" s="204" t="s">
        <v>1</v>
      </c>
      <c r="N177" s="205" t="s">
        <v>39</v>
      </c>
      <c r="O177" s="71"/>
      <c r="P177" s="206">
        <f t="shared" si="1"/>
        <v>0</v>
      </c>
      <c r="Q177" s="206">
        <v>0</v>
      </c>
      <c r="R177" s="206">
        <f t="shared" si="2"/>
        <v>0</v>
      </c>
      <c r="S177" s="206">
        <v>0</v>
      </c>
      <c r="T177" s="207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182</v>
      </c>
      <c r="AT177" s="208" t="s">
        <v>178</v>
      </c>
      <c r="AU177" s="208" t="s">
        <v>86</v>
      </c>
      <c r="AY177" s="13" t="s">
        <v>176</v>
      </c>
      <c r="BE177" s="209">
        <f t="shared" si="4"/>
        <v>0</v>
      </c>
      <c r="BF177" s="209">
        <f t="shared" si="5"/>
        <v>14.13</v>
      </c>
      <c r="BG177" s="209">
        <f t="shared" si="6"/>
        <v>0</v>
      </c>
      <c r="BH177" s="209">
        <f t="shared" si="7"/>
        <v>0</v>
      </c>
      <c r="BI177" s="209">
        <f t="shared" si="8"/>
        <v>0</v>
      </c>
      <c r="BJ177" s="13" t="s">
        <v>86</v>
      </c>
      <c r="BK177" s="209">
        <f t="shared" si="9"/>
        <v>14.13</v>
      </c>
      <c r="BL177" s="13" t="s">
        <v>182</v>
      </c>
      <c r="BM177" s="208" t="s">
        <v>276</v>
      </c>
    </row>
    <row r="178" spans="1:65" s="1" customFormat="1" ht="16.5" customHeight="1">
      <c r="A178" s="30"/>
      <c r="B178" s="31"/>
      <c r="C178" s="210" t="s">
        <v>277</v>
      </c>
      <c r="D178" s="210" t="s">
        <v>269</v>
      </c>
      <c r="E178" s="211" t="s">
        <v>278</v>
      </c>
      <c r="F178" s="212" t="s">
        <v>279</v>
      </c>
      <c r="G178" s="213" t="s">
        <v>262</v>
      </c>
      <c r="H178" s="214">
        <v>14.395</v>
      </c>
      <c r="I178" s="215">
        <v>18</v>
      </c>
      <c r="J178" s="216">
        <f t="shared" si="0"/>
        <v>259.11</v>
      </c>
      <c r="K178" s="217"/>
      <c r="L178" s="218"/>
      <c r="M178" s="219" t="s">
        <v>1</v>
      </c>
      <c r="N178" s="220" t="s">
        <v>39</v>
      </c>
      <c r="O178" s="71"/>
      <c r="P178" s="206">
        <f t="shared" si="1"/>
        <v>0</v>
      </c>
      <c r="Q178" s="206">
        <v>1</v>
      </c>
      <c r="R178" s="206">
        <f t="shared" si="2"/>
        <v>14.395</v>
      </c>
      <c r="S178" s="206">
        <v>0</v>
      </c>
      <c r="T178" s="207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207</v>
      </c>
      <c r="AT178" s="208" t="s">
        <v>269</v>
      </c>
      <c r="AU178" s="208" t="s">
        <v>86</v>
      </c>
      <c r="AY178" s="13" t="s">
        <v>176</v>
      </c>
      <c r="BE178" s="209">
        <f t="shared" si="4"/>
        <v>0</v>
      </c>
      <c r="BF178" s="209">
        <f t="shared" si="5"/>
        <v>259.11</v>
      </c>
      <c r="BG178" s="209">
        <f t="shared" si="6"/>
        <v>0</v>
      </c>
      <c r="BH178" s="209">
        <f t="shared" si="7"/>
        <v>0</v>
      </c>
      <c r="BI178" s="209">
        <f t="shared" si="8"/>
        <v>0</v>
      </c>
      <c r="BJ178" s="13" t="s">
        <v>86</v>
      </c>
      <c r="BK178" s="209">
        <f t="shared" si="9"/>
        <v>259.11</v>
      </c>
      <c r="BL178" s="13" t="s">
        <v>182</v>
      </c>
      <c r="BM178" s="208" t="s">
        <v>280</v>
      </c>
    </row>
    <row r="179" spans="1:65" s="1" customFormat="1" ht="21.75" customHeight="1">
      <c r="A179" s="30"/>
      <c r="B179" s="31"/>
      <c r="C179" s="196" t="s">
        <v>281</v>
      </c>
      <c r="D179" s="196" t="s">
        <v>178</v>
      </c>
      <c r="E179" s="197" t="s">
        <v>282</v>
      </c>
      <c r="F179" s="198" t="s">
        <v>283</v>
      </c>
      <c r="G179" s="199" t="s">
        <v>222</v>
      </c>
      <c r="H179" s="200">
        <v>57.499000000000002</v>
      </c>
      <c r="I179" s="201">
        <v>0.45</v>
      </c>
      <c r="J179" s="202">
        <f t="shared" si="0"/>
        <v>25.87</v>
      </c>
      <c r="K179" s="203"/>
      <c r="L179" s="35"/>
      <c r="M179" s="204" t="s">
        <v>1</v>
      </c>
      <c r="N179" s="205" t="s">
        <v>39</v>
      </c>
      <c r="O179" s="71"/>
      <c r="P179" s="206">
        <f t="shared" si="1"/>
        <v>0</v>
      </c>
      <c r="Q179" s="206">
        <v>0</v>
      </c>
      <c r="R179" s="206">
        <f t="shared" si="2"/>
        <v>0</v>
      </c>
      <c r="S179" s="206">
        <v>0</v>
      </c>
      <c r="T179" s="207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182</v>
      </c>
      <c r="AT179" s="208" t="s">
        <v>178</v>
      </c>
      <c r="AU179" s="208" t="s">
        <v>86</v>
      </c>
      <c r="AY179" s="13" t="s">
        <v>176</v>
      </c>
      <c r="BE179" s="209">
        <f t="shared" si="4"/>
        <v>0</v>
      </c>
      <c r="BF179" s="209">
        <f t="shared" si="5"/>
        <v>25.87</v>
      </c>
      <c r="BG179" s="209">
        <f t="shared" si="6"/>
        <v>0</v>
      </c>
      <c r="BH179" s="209">
        <f t="shared" si="7"/>
        <v>0</v>
      </c>
      <c r="BI179" s="209">
        <f t="shared" si="8"/>
        <v>0</v>
      </c>
      <c r="BJ179" s="13" t="s">
        <v>86</v>
      </c>
      <c r="BK179" s="209">
        <f t="shared" si="9"/>
        <v>25.87</v>
      </c>
      <c r="BL179" s="13" t="s">
        <v>182</v>
      </c>
      <c r="BM179" s="208" t="s">
        <v>284</v>
      </c>
    </row>
    <row r="180" spans="1:65" s="11" customFormat="1" ht="22.9" customHeight="1">
      <c r="B180" s="180"/>
      <c r="C180" s="181"/>
      <c r="D180" s="182" t="s">
        <v>72</v>
      </c>
      <c r="E180" s="194" t="s">
        <v>86</v>
      </c>
      <c r="F180" s="194" t="s">
        <v>285</v>
      </c>
      <c r="G180" s="181"/>
      <c r="H180" s="181"/>
      <c r="I180" s="184"/>
      <c r="J180" s="195">
        <f>BK180</f>
        <v>74975.48</v>
      </c>
      <c r="K180" s="181"/>
      <c r="L180" s="186"/>
      <c r="M180" s="187"/>
      <c r="N180" s="188"/>
      <c r="O180" s="188"/>
      <c r="P180" s="189">
        <f>SUM(P181:P196)</f>
        <v>0</v>
      </c>
      <c r="Q180" s="188"/>
      <c r="R180" s="189">
        <f>SUM(R181:R196)</f>
        <v>1037.7142946400002</v>
      </c>
      <c r="S180" s="188"/>
      <c r="T180" s="190">
        <f>SUM(T181:T196)</f>
        <v>0</v>
      </c>
      <c r="AR180" s="191" t="s">
        <v>80</v>
      </c>
      <c r="AT180" s="192" t="s">
        <v>72</v>
      </c>
      <c r="AU180" s="192" t="s">
        <v>80</v>
      </c>
      <c r="AY180" s="191" t="s">
        <v>176</v>
      </c>
      <c r="BK180" s="193">
        <f>SUM(BK181:BK196)</f>
        <v>74975.48</v>
      </c>
    </row>
    <row r="181" spans="1:65" s="1" customFormat="1" ht="33" customHeight="1">
      <c r="A181" s="30"/>
      <c r="B181" s="31"/>
      <c r="C181" s="196" t="s">
        <v>286</v>
      </c>
      <c r="D181" s="196" t="s">
        <v>178</v>
      </c>
      <c r="E181" s="197" t="s">
        <v>287</v>
      </c>
      <c r="F181" s="198" t="s">
        <v>288</v>
      </c>
      <c r="G181" s="199" t="s">
        <v>222</v>
      </c>
      <c r="H181" s="200">
        <v>1036.0999999999999</v>
      </c>
      <c r="I181" s="201">
        <v>0.23</v>
      </c>
      <c r="J181" s="202">
        <f t="shared" ref="J181:J196" si="10">ROUND(I181*H181,2)</f>
        <v>238.3</v>
      </c>
      <c r="K181" s="203"/>
      <c r="L181" s="35"/>
      <c r="M181" s="204" t="s">
        <v>1</v>
      </c>
      <c r="N181" s="205" t="s">
        <v>39</v>
      </c>
      <c r="O181" s="71"/>
      <c r="P181" s="206">
        <f t="shared" ref="P181:P196" si="11">O181*H181</f>
        <v>0</v>
      </c>
      <c r="Q181" s="206">
        <v>0</v>
      </c>
      <c r="R181" s="206">
        <f t="shared" ref="R181:R196" si="12">Q181*H181</f>
        <v>0</v>
      </c>
      <c r="S181" s="206">
        <v>0</v>
      </c>
      <c r="T181" s="207">
        <f t="shared" ref="T181:T196" si="13"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182</v>
      </c>
      <c r="AT181" s="208" t="s">
        <v>178</v>
      </c>
      <c r="AU181" s="208" t="s">
        <v>86</v>
      </c>
      <c r="AY181" s="13" t="s">
        <v>176</v>
      </c>
      <c r="BE181" s="209">
        <f t="shared" ref="BE181:BE196" si="14">IF(N181="základná",J181,0)</f>
        <v>0</v>
      </c>
      <c r="BF181" s="209">
        <f t="shared" ref="BF181:BF196" si="15">IF(N181="znížená",J181,0)</f>
        <v>238.3</v>
      </c>
      <c r="BG181" s="209">
        <f t="shared" ref="BG181:BG196" si="16">IF(N181="zákl. prenesená",J181,0)</f>
        <v>0</v>
      </c>
      <c r="BH181" s="209">
        <f t="shared" ref="BH181:BH196" si="17">IF(N181="zníž. prenesená",J181,0)</f>
        <v>0</v>
      </c>
      <c r="BI181" s="209">
        <f t="shared" ref="BI181:BI196" si="18">IF(N181="nulová",J181,0)</f>
        <v>0</v>
      </c>
      <c r="BJ181" s="13" t="s">
        <v>86</v>
      </c>
      <c r="BK181" s="209">
        <f t="shared" ref="BK181:BK196" si="19">ROUND(I181*H181,2)</f>
        <v>238.3</v>
      </c>
      <c r="BL181" s="13" t="s">
        <v>182</v>
      </c>
      <c r="BM181" s="208" t="s">
        <v>289</v>
      </c>
    </row>
    <row r="182" spans="1:65" s="1" customFormat="1" ht="24.2" customHeight="1">
      <c r="A182" s="30"/>
      <c r="B182" s="31"/>
      <c r="C182" s="196" t="s">
        <v>290</v>
      </c>
      <c r="D182" s="196" t="s">
        <v>178</v>
      </c>
      <c r="E182" s="197" t="s">
        <v>291</v>
      </c>
      <c r="F182" s="198" t="s">
        <v>292</v>
      </c>
      <c r="G182" s="199" t="s">
        <v>186</v>
      </c>
      <c r="H182" s="200">
        <v>112.057</v>
      </c>
      <c r="I182" s="201">
        <v>59.32</v>
      </c>
      <c r="J182" s="202">
        <f t="shared" si="10"/>
        <v>6647.22</v>
      </c>
      <c r="K182" s="203"/>
      <c r="L182" s="35"/>
      <c r="M182" s="204" t="s">
        <v>1</v>
      </c>
      <c r="N182" s="205" t="s">
        <v>39</v>
      </c>
      <c r="O182" s="71"/>
      <c r="P182" s="206">
        <f t="shared" si="11"/>
        <v>0</v>
      </c>
      <c r="Q182" s="206">
        <v>2.0699999999999998</v>
      </c>
      <c r="R182" s="206">
        <f t="shared" si="12"/>
        <v>231.95799</v>
      </c>
      <c r="S182" s="206">
        <v>0</v>
      </c>
      <c r="T182" s="207">
        <f t="shared" si="1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182</v>
      </c>
      <c r="AT182" s="208" t="s">
        <v>178</v>
      </c>
      <c r="AU182" s="208" t="s">
        <v>86</v>
      </c>
      <c r="AY182" s="13" t="s">
        <v>176</v>
      </c>
      <c r="BE182" s="209">
        <f t="shared" si="14"/>
        <v>0</v>
      </c>
      <c r="BF182" s="209">
        <f t="shared" si="15"/>
        <v>6647.22</v>
      </c>
      <c r="BG182" s="209">
        <f t="shared" si="16"/>
        <v>0</v>
      </c>
      <c r="BH182" s="209">
        <f t="shared" si="17"/>
        <v>0</v>
      </c>
      <c r="BI182" s="209">
        <f t="shared" si="18"/>
        <v>0</v>
      </c>
      <c r="BJ182" s="13" t="s">
        <v>86</v>
      </c>
      <c r="BK182" s="209">
        <f t="shared" si="19"/>
        <v>6647.22</v>
      </c>
      <c r="BL182" s="13" t="s">
        <v>182</v>
      </c>
      <c r="BM182" s="208" t="s">
        <v>293</v>
      </c>
    </row>
    <row r="183" spans="1:65" s="1" customFormat="1" ht="24.2" customHeight="1">
      <c r="A183" s="30"/>
      <c r="B183" s="31"/>
      <c r="C183" s="196" t="s">
        <v>294</v>
      </c>
      <c r="D183" s="196" t="s">
        <v>178</v>
      </c>
      <c r="E183" s="197" t="s">
        <v>295</v>
      </c>
      <c r="F183" s="198" t="s">
        <v>296</v>
      </c>
      <c r="G183" s="199" t="s">
        <v>186</v>
      </c>
      <c r="H183" s="200">
        <v>1.2490000000000001</v>
      </c>
      <c r="I183" s="201">
        <v>56.1</v>
      </c>
      <c r="J183" s="202">
        <f t="shared" si="10"/>
        <v>70.069999999999993</v>
      </c>
      <c r="K183" s="203"/>
      <c r="L183" s="35"/>
      <c r="M183" s="204" t="s">
        <v>1</v>
      </c>
      <c r="N183" s="205" t="s">
        <v>39</v>
      </c>
      <c r="O183" s="71"/>
      <c r="P183" s="206">
        <f t="shared" si="11"/>
        <v>0</v>
      </c>
      <c r="Q183" s="206">
        <v>1.9319999999999999</v>
      </c>
      <c r="R183" s="206">
        <f t="shared" si="12"/>
        <v>2.413068</v>
      </c>
      <c r="S183" s="206">
        <v>0</v>
      </c>
      <c r="T183" s="207">
        <f t="shared" si="1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182</v>
      </c>
      <c r="AT183" s="208" t="s">
        <v>178</v>
      </c>
      <c r="AU183" s="208" t="s">
        <v>86</v>
      </c>
      <c r="AY183" s="13" t="s">
        <v>176</v>
      </c>
      <c r="BE183" s="209">
        <f t="shared" si="14"/>
        <v>0</v>
      </c>
      <c r="BF183" s="209">
        <f t="shared" si="15"/>
        <v>70.069999999999993</v>
      </c>
      <c r="BG183" s="209">
        <f t="shared" si="16"/>
        <v>0</v>
      </c>
      <c r="BH183" s="209">
        <f t="shared" si="17"/>
        <v>0</v>
      </c>
      <c r="BI183" s="209">
        <f t="shared" si="18"/>
        <v>0</v>
      </c>
      <c r="BJ183" s="13" t="s">
        <v>86</v>
      </c>
      <c r="BK183" s="209">
        <f t="shared" si="19"/>
        <v>70.069999999999993</v>
      </c>
      <c r="BL183" s="13" t="s">
        <v>182</v>
      </c>
      <c r="BM183" s="208" t="s">
        <v>297</v>
      </c>
    </row>
    <row r="184" spans="1:65" s="1" customFormat="1" ht="24.2" customHeight="1">
      <c r="A184" s="30"/>
      <c r="B184" s="31"/>
      <c r="C184" s="196" t="s">
        <v>298</v>
      </c>
      <c r="D184" s="196" t="s">
        <v>178</v>
      </c>
      <c r="E184" s="197" t="s">
        <v>299</v>
      </c>
      <c r="F184" s="198" t="s">
        <v>300</v>
      </c>
      <c r="G184" s="199" t="s">
        <v>186</v>
      </c>
      <c r="H184" s="200">
        <v>112.31399999999999</v>
      </c>
      <c r="I184" s="201">
        <v>93.71</v>
      </c>
      <c r="J184" s="202">
        <f t="shared" si="10"/>
        <v>10524.94</v>
      </c>
      <c r="K184" s="203"/>
      <c r="L184" s="35"/>
      <c r="M184" s="204" t="s">
        <v>1</v>
      </c>
      <c r="N184" s="205" t="s">
        <v>39</v>
      </c>
      <c r="O184" s="71"/>
      <c r="P184" s="206">
        <f t="shared" si="11"/>
        <v>0</v>
      </c>
      <c r="Q184" s="206">
        <v>2.19407</v>
      </c>
      <c r="R184" s="206">
        <f t="shared" si="12"/>
        <v>246.42477797999999</v>
      </c>
      <c r="S184" s="206">
        <v>0</v>
      </c>
      <c r="T184" s="207">
        <f t="shared" si="1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182</v>
      </c>
      <c r="AT184" s="208" t="s">
        <v>178</v>
      </c>
      <c r="AU184" s="208" t="s">
        <v>86</v>
      </c>
      <c r="AY184" s="13" t="s">
        <v>176</v>
      </c>
      <c r="BE184" s="209">
        <f t="shared" si="14"/>
        <v>0</v>
      </c>
      <c r="BF184" s="209">
        <f t="shared" si="15"/>
        <v>10524.94</v>
      </c>
      <c r="BG184" s="209">
        <f t="shared" si="16"/>
        <v>0</v>
      </c>
      <c r="BH184" s="209">
        <f t="shared" si="17"/>
        <v>0</v>
      </c>
      <c r="BI184" s="209">
        <f t="shared" si="18"/>
        <v>0</v>
      </c>
      <c r="BJ184" s="13" t="s">
        <v>86</v>
      </c>
      <c r="BK184" s="209">
        <f t="shared" si="19"/>
        <v>10524.94</v>
      </c>
      <c r="BL184" s="13" t="s">
        <v>182</v>
      </c>
      <c r="BM184" s="208" t="s">
        <v>301</v>
      </c>
    </row>
    <row r="185" spans="1:65" s="1" customFormat="1" ht="21.75" customHeight="1">
      <c r="A185" s="30"/>
      <c r="B185" s="31"/>
      <c r="C185" s="196" t="s">
        <v>302</v>
      </c>
      <c r="D185" s="196" t="s">
        <v>178</v>
      </c>
      <c r="E185" s="197" t="s">
        <v>303</v>
      </c>
      <c r="F185" s="198" t="s">
        <v>304</v>
      </c>
      <c r="G185" s="199" t="s">
        <v>222</v>
      </c>
      <c r="H185" s="200">
        <v>30.997</v>
      </c>
      <c r="I185" s="201">
        <v>16.149999999999999</v>
      </c>
      <c r="J185" s="202">
        <f t="shared" si="10"/>
        <v>500.6</v>
      </c>
      <c r="K185" s="203"/>
      <c r="L185" s="35"/>
      <c r="M185" s="204" t="s">
        <v>1</v>
      </c>
      <c r="N185" s="205" t="s">
        <v>39</v>
      </c>
      <c r="O185" s="71"/>
      <c r="P185" s="206">
        <f t="shared" si="11"/>
        <v>0</v>
      </c>
      <c r="Q185" s="206">
        <v>6.7000000000000002E-4</v>
      </c>
      <c r="R185" s="206">
        <f t="shared" si="12"/>
        <v>2.076799E-2</v>
      </c>
      <c r="S185" s="206">
        <v>0</v>
      </c>
      <c r="T185" s="207">
        <f t="shared" si="1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182</v>
      </c>
      <c r="AT185" s="208" t="s">
        <v>178</v>
      </c>
      <c r="AU185" s="208" t="s">
        <v>86</v>
      </c>
      <c r="AY185" s="13" t="s">
        <v>176</v>
      </c>
      <c r="BE185" s="209">
        <f t="shared" si="14"/>
        <v>0</v>
      </c>
      <c r="BF185" s="209">
        <f t="shared" si="15"/>
        <v>500.6</v>
      </c>
      <c r="BG185" s="209">
        <f t="shared" si="16"/>
        <v>0</v>
      </c>
      <c r="BH185" s="209">
        <f t="shared" si="17"/>
        <v>0</v>
      </c>
      <c r="BI185" s="209">
        <f t="shared" si="18"/>
        <v>0</v>
      </c>
      <c r="BJ185" s="13" t="s">
        <v>86</v>
      </c>
      <c r="BK185" s="209">
        <f t="shared" si="19"/>
        <v>500.6</v>
      </c>
      <c r="BL185" s="13" t="s">
        <v>182</v>
      </c>
      <c r="BM185" s="208" t="s">
        <v>305</v>
      </c>
    </row>
    <row r="186" spans="1:65" s="1" customFormat="1" ht="21.75" customHeight="1">
      <c r="A186" s="30"/>
      <c r="B186" s="31"/>
      <c r="C186" s="196" t="s">
        <v>306</v>
      </c>
      <c r="D186" s="196" t="s">
        <v>178</v>
      </c>
      <c r="E186" s="197" t="s">
        <v>307</v>
      </c>
      <c r="F186" s="198" t="s">
        <v>308</v>
      </c>
      <c r="G186" s="199" t="s">
        <v>222</v>
      </c>
      <c r="H186" s="200">
        <v>30.997</v>
      </c>
      <c r="I186" s="201">
        <v>2.96</v>
      </c>
      <c r="J186" s="202">
        <f t="shared" si="10"/>
        <v>91.75</v>
      </c>
      <c r="K186" s="203"/>
      <c r="L186" s="35"/>
      <c r="M186" s="204" t="s">
        <v>1</v>
      </c>
      <c r="N186" s="205" t="s">
        <v>39</v>
      </c>
      <c r="O186" s="71"/>
      <c r="P186" s="206">
        <f t="shared" si="11"/>
        <v>0</v>
      </c>
      <c r="Q186" s="206">
        <v>0</v>
      </c>
      <c r="R186" s="206">
        <f t="shared" si="12"/>
        <v>0</v>
      </c>
      <c r="S186" s="206">
        <v>0</v>
      </c>
      <c r="T186" s="207">
        <f t="shared" si="1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182</v>
      </c>
      <c r="AT186" s="208" t="s">
        <v>178</v>
      </c>
      <c r="AU186" s="208" t="s">
        <v>86</v>
      </c>
      <c r="AY186" s="13" t="s">
        <v>176</v>
      </c>
      <c r="BE186" s="209">
        <f t="shared" si="14"/>
        <v>0</v>
      </c>
      <c r="BF186" s="209">
        <f t="shared" si="15"/>
        <v>91.75</v>
      </c>
      <c r="BG186" s="209">
        <f t="shared" si="16"/>
        <v>0</v>
      </c>
      <c r="BH186" s="209">
        <f t="shared" si="17"/>
        <v>0</v>
      </c>
      <c r="BI186" s="209">
        <f t="shared" si="18"/>
        <v>0</v>
      </c>
      <c r="BJ186" s="13" t="s">
        <v>86</v>
      </c>
      <c r="BK186" s="209">
        <f t="shared" si="19"/>
        <v>91.75</v>
      </c>
      <c r="BL186" s="13" t="s">
        <v>182</v>
      </c>
      <c r="BM186" s="208" t="s">
        <v>309</v>
      </c>
    </row>
    <row r="187" spans="1:65" s="1" customFormat="1" ht="16.5" customHeight="1">
      <c r="A187" s="30"/>
      <c r="B187" s="31"/>
      <c r="C187" s="196" t="s">
        <v>310</v>
      </c>
      <c r="D187" s="196" t="s">
        <v>178</v>
      </c>
      <c r="E187" s="197" t="s">
        <v>311</v>
      </c>
      <c r="F187" s="198" t="s">
        <v>312</v>
      </c>
      <c r="G187" s="199" t="s">
        <v>262</v>
      </c>
      <c r="H187" s="200">
        <v>5.86</v>
      </c>
      <c r="I187" s="201">
        <v>2322.98</v>
      </c>
      <c r="J187" s="202">
        <f t="shared" si="10"/>
        <v>13612.66</v>
      </c>
      <c r="K187" s="203"/>
      <c r="L187" s="35"/>
      <c r="M187" s="204" t="s">
        <v>1</v>
      </c>
      <c r="N187" s="205" t="s">
        <v>39</v>
      </c>
      <c r="O187" s="71"/>
      <c r="P187" s="206">
        <f t="shared" si="11"/>
        <v>0</v>
      </c>
      <c r="Q187" s="206">
        <v>1.20296</v>
      </c>
      <c r="R187" s="206">
        <f t="shared" si="12"/>
        <v>7.0493456000000005</v>
      </c>
      <c r="S187" s="206">
        <v>0</v>
      </c>
      <c r="T187" s="207">
        <f t="shared" si="1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182</v>
      </c>
      <c r="AT187" s="208" t="s">
        <v>178</v>
      </c>
      <c r="AU187" s="208" t="s">
        <v>86</v>
      </c>
      <c r="AY187" s="13" t="s">
        <v>176</v>
      </c>
      <c r="BE187" s="209">
        <f t="shared" si="14"/>
        <v>0</v>
      </c>
      <c r="BF187" s="209">
        <f t="shared" si="15"/>
        <v>13612.66</v>
      </c>
      <c r="BG187" s="209">
        <f t="shared" si="16"/>
        <v>0</v>
      </c>
      <c r="BH187" s="209">
        <f t="shared" si="17"/>
        <v>0</v>
      </c>
      <c r="BI187" s="209">
        <f t="shared" si="18"/>
        <v>0</v>
      </c>
      <c r="BJ187" s="13" t="s">
        <v>86</v>
      </c>
      <c r="BK187" s="209">
        <f t="shared" si="19"/>
        <v>13612.66</v>
      </c>
      <c r="BL187" s="13" t="s">
        <v>182</v>
      </c>
      <c r="BM187" s="208" t="s">
        <v>313</v>
      </c>
    </row>
    <row r="188" spans="1:65" s="1" customFormat="1" ht="33" customHeight="1">
      <c r="A188" s="30"/>
      <c r="B188" s="31"/>
      <c r="C188" s="196" t="s">
        <v>314</v>
      </c>
      <c r="D188" s="196" t="s">
        <v>178</v>
      </c>
      <c r="E188" s="197" t="s">
        <v>315</v>
      </c>
      <c r="F188" s="198" t="s">
        <v>316</v>
      </c>
      <c r="G188" s="199" t="s">
        <v>186</v>
      </c>
      <c r="H188" s="200">
        <v>0.77100000000000002</v>
      </c>
      <c r="I188" s="201">
        <v>202.08</v>
      </c>
      <c r="J188" s="202">
        <f t="shared" si="10"/>
        <v>155.80000000000001</v>
      </c>
      <c r="K188" s="203"/>
      <c r="L188" s="35"/>
      <c r="M188" s="204" t="s">
        <v>1</v>
      </c>
      <c r="N188" s="205" t="s">
        <v>39</v>
      </c>
      <c r="O188" s="71"/>
      <c r="P188" s="206">
        <f t="shared" si="11"/>
        <v>0</v>
      </c>
      <c r="Q188" s="206">
        <v>2.15307</v>
      </c>
      <c r="R188" s="206">
        <f t="shared" si="12"/>
        <v>1.66001697</v>
      </c>
      <c r="S188" s="206">
        <v>0</v>
      </c>
      <c r="T188" s="207">
        <f t="shared" si="1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182</v>
      </c>
      <c r="AT188" s="208" t="s">
        <v>178</v>
      </c>
      <c r="AU188" s="208" t="s">
        <v>86</v>
      </c>
      <c r="AY188" s="13" t="s">
        <v>176</v>
      </c>
      <c r="BE188" s="209">
        <f t="shared" si="14"/>
        <v>0</v>
      </c>
      <c r="BF188" s="209">
        <f t="shared" si="15"/>
        <v>155.80000000000001</v>
      </c>
      <c r="BG188" s="209">
        <f t="shared" si="16"/>
        <v>0</v>
      </c>
      <c r="BH188" s="209">
        <f t="shared" si="17"/>
        <v>0</v>
      </c>
      <c r="BI188" s="209">
        <f t="shared" si="18"/>
        <v>0</v>
      </c>
      <c r="BJ188" s="13" t="s">
        <v>86</v>
      </c>
      <c r="BK188" s="209">
        <f t="shared" si="19"/>
        <v>155.80000000000001</v>
      </c>
      <c r="BL188" s="13" t="s">
        <v>182</v>
      </c>
      <c r="BM188" s="208" t="s">
        <v>317</v>
      </c>
    </row>
    <row r="189" spans="1:65" s="1" customFormat="1" ht="33" customHeight="1">
      <c r="A189" s="30"/>
      <c r="B189" s="31"/>
      <c r="C189" s="196" t="s">
        <v>318</v>
      </c>
      <c r="D189" s="196" t="s">
        <v>178</v>
      </c>
      <c r="E189" s="197" t="s">
        <v>319</v>
      </c>
      <c r="F189" s="198" t="s">
        <v>320</v>
      </c>
      <c r="G189" s="199" t="s">
        <v>186</v>
      </c>
      <c r="H189" s="200">
        <v>86.073999999999998</v>
      </c>
      <c r="I189" s="201">
        <v>179.24</v>
      </c>
      <c r="J189" s="202">
        <f t="shared" si="10"/>
        <v>15427.9</v>
      </c>
      <c r="K189" s="203"/>
      <c r="L189" s="35"/>
      <c r="M189" s="204" t="s">
        <v>1</v>
      </c>
      <c r="N189" s="205" t="s">
        <v>39</v>
      </c>
      <c r="O189" s="71"/>
      <c r="P189" s="206">
        <f t="shared" si="11"/>
        <v>0</v>
      </c>
      <c r="Q189" s="206">
        <v>2.1170900000000001</v>
      </c>
      <c r="R189" s="206">
        <f t="shared" si="12"/>
        <v>182.22640466000001</v>
      </c>
      <c r="S189" s="206">
        <v>0</v>
      </c>
      <c r="T189" s="207">
        <f t="shared" si="1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182</v>
      </c>
      <c r="AT189" s="208" t="s">
        <v>178</v>
      </c>
      <c r="AU189" s="208" t="s">
        <v>86</v>
      </c>
      <c r="AY189" s="13" t="s">
        <v>176</v>
      </c>
      <c r="BE189" s="209">
        <f t="shared" si="14"/>
        <v>0</v>
      </c>
      <c r="BF189" s="209">
        <f t="shared" si="15"/>
        <v>15427.9</v>
      </c>
      <c r="BG189" s="209">
        <f t="shared" si="16"/>
        <v>0</v>
      </c>
      <c r="BH189" s="209">
        <f t="shared" si="17"/>
        <v>0</v>
      </c>
      <c r="BI189" s="209">
        <f t="shared" si="18"/>
        <v>0</v>
      </c>
      <c r="BJ189" s="13" t="s">
        <v>86</v>
      </c>
      <c r="BK189" s="209">
        <f t="shared" si="19"/>
        <v>15427.9</v>
      </c>
      <c r="BL189" s="13" t="s">
        <v>182</v>
      </c>
      <c r="BM189" s="208" t="s">
        <v>321</v>
      </c>
    </row>
    <row r="190" spans="1:65" s="1" customFormat="1" ht="16.5" customHeight="1">
      <c r="A190" s="30"/>
      <c r="B190" s="31"/>
      <c r="C190" s="196" t="s">
        <v>322</v>
      </c>
      <c r="D190" s="196" t="s">
        <v>178</v>
      </c>
      <c r="E190" s="197" t="s">
        <v>323</v>
      </c>
      <c r="F190" s="198" t="s">
        <v>324</v>
      </c>
      <c r="G190" s="199" t="s">
        <v>186</v>
      </c>
      <c r="H190" s="200">
        <v>95.905000000000001</v>
      </c>
      <c r="I190" s="201">
        <v>92.28</v>
      </c>
      <c r="J190" s="202">
        <f t="shared" si="10"/>
        <v>8850.11</v>
      </c>
      <c r="K190" s="203"/>
      <c r="L190" s="35"/>
      <c r="M190" s="204" t="s">
        <v>1</v>
      </c>
      <c r="N190" s="205" t="s">
        <v>39</v>
      </c>
      <c r="O190" s="71"/>
      <c r="P190" s="206">
        <f t="shared" si="11"/>
        <v>0</v>
      </c>
      <c r="Q190" s="206">
        <v>2.19407</v>
      </c>
      <c r="R190" s="206">
        <f t="shared" si="12"/>
        <v>210.42228334999999</v>
      </c>
      <c r="S190" s="206">
        <v>0</v>
      </c>
      <c r="T190" s="207">
        <f t="shared" si="1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182</v>
      </c>
      <c r="AT190" s="208" t="s">
        <v>178</v>
      </c>
      <c r="AU190" s="208" t="s">
        <v>86</v>
      </c>
      <c r="AY190" s="13" t="s">
        <v>176</v>
      </c>
      <c r="BE190" s="209">
        <f t="shared" si="14"/>
        <v>0</v>
      </c>
      <c r="BF190" s="209">
        <f t="shared" si="15"/>
        <v>8850.11</v>
      </c>
      <c r="BG190" s="209">
        <f t="shared" si="16"/>
        <v>0</v>
      </c>
      <c r="BH190" s="209">
        <f t="shared" si="17"/>
        <v>0</v>
      </c>
      <c r="BI190" s="209">
        <f t="shared" si="18"/>
        <v>0</v>
      </c>
      <c r="BJ190" s="13" t="s">
        <v>86</v>
      </c>
      <c r="BK190" s="209">
        <f t="shared" si="19"/>
        <v>8850.11</v>
      </c>
      <c r="BL190" s="13" t="s">
        <v>182</v>
      </c>
      <c r="BM190" s="208" t="s">
        <v>325</v>
      </c>
    </row>
    <row r="191" spans="1:65" s="1" customFormat="1" ht="24.2" customHeight="1">
      <c r="A191" s="30"/>
      <c r="B191" s="31"/>
      <c r="C191" s="196" t="s">
        <v>326</v>
      </c>
      <c r="D191" s="196" t="s">
        <v>178</v>
      </c>
      <c r="E191" s="197" t="s">
        <v>327</v>
      </c>
      <c r="F191" s="198" t="s">
        <v>328</v>
      </c>
      <c r="G191" s="199" t="s">
        <v>186</v>
      </c>
      <c r="H191" s="200">
        <v>53.98</v>
      </c>
      <c r="I191" s="201">
        <v>92.45</v>
      </c>
      <c r="J191" s="202">
        <f t="shared" si="10"/>
        <v>4990.45</v>
      </c>
      <c r="K191" s="203"/>
      <c r="L191" s="35"/>
      <c r="M191" s="204" t="s">
        <v>1</v>
      </c>
      <c r="N191" s="205" t="s">
        <v>39</v>
      </c>
      <c r="O191" s="71"/>
      <c r="P191" s="206">
        <f t="shared" si="11"/>
        <v>0</v>
      </c>
      <c r="Q191" s="206">
        <v>2.19407</v>
      </c>
      <c r="R191" s="206">
        <f t="shared" si="12"/>
        <v>118.43589859999999</v>
      </c>
      <c r="S191" s="206">
        <v>0</v>
      </c>
      <c r="T191" s="207">
        <f t="shared" si="1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182</v>
      </c>
      <c r="AT191" s="208" t="s">
        <v>178</v>
      </c>
      <c r="AU191" s="208" t="s">
        <v>86</v>
      </c>
      <c r="AY191" s="13" t="s">
        <v>176</v>
      </c>
      <c r="BE191" s="209">
        <f t="shared" si="14"/>
        <v>0</v>
      </c>
      <c r="BF191" s="209">
        <f t="shared" si="15"/>
        <v>4990.45</v>
      </c>
      <c r="BG191" s="209">
        <f t="shared" si="16"/>
        <v>0</v>
      </c>
      <c r="BH191" s="209">
        <f t="shared" si="17"/>
        <v>0</v>
      </c>
      <c r="BI191" s="209">
        <f t="shared" si="18"/>
        <v>0</v>
      </c>
      <c r="BJ191" s="13" t="s">
        <v>86</v>
      </c>
      <c r="BK191" s="209">
        <f t="shared" si="19"/>
        <v>4990.45</v>
      </c>
      <c r="BL191" s="13" t="s">
        <v>182</v>
      </c>
      <c r="BM191" s="208" t="s">
        <v>329</v>
      </c>
    </row>
    <row r="192" spans="1:65" s="1" customFormat="1" ht="21.75" customHeight="1">
      <c r="A192" s="30"/>
      <c r="B192" s="31"/>
      <c r="C192" s="196" t="s">
        <v>330</v>
      </c>
      <c r="D192" s="196" t="s">
        <v>178</v>
      </c>
      <c r="E192" s="197" t="s">
        <v>331</v>
      </c>
      <c r="F192" s="198" t="s">
        <v>332</v>
      </c>
      <c r="G192" s="199" t="s">
        <v>222</v>
      </c>
      <c r="H192" s="200">
        <v>157.40199999999999</v>
      </c>
      <c r="I192" s="201">
        <v>16.149999999999999</v>
      </c>
      <c r="J192" s="202">
        <f t="shared" si="10"/>
        <v>2542.04</v>
      </c>
      <c r="K192" s="203"/>
      <c r="L192" s="35"/>
      <c r="M192" s="204" t="s">
        <v>1</v>
      </c>
      <c r="N192" s="205" t="s">
        <v>39</v>
      </c>
      <c r="O192" s="71"/>
      <c r="P192" s="206">
        <f t="shared" si="11"/>
        <v>0</v>
      </c>
      <c r="Q192" s="206">
        <v>6.7000000000000002E-4</v>
      </c>
      <c r="R192" s="206">
        <f t="shared" si="12"/>
        <v>0.10545934</v>
      </c>
      <c r="S192" s="206">
        <v>0</v>
      </c>
      <c r="T192" s="207">
        <f t="shared" si="1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182</v>
      </c>
      <c r="AT192" s="208" t="s">
        <v>178</v>
      </c>
      <c r="AU192" s="208" t="s">
        <v>86</v>
      </c>
      <c r="AY192" s="13" t="s">
        <v>176</v>
      </c>
      <c r="BE192" s="209">
        <f t="shared" si="14"/>
        <v>0</v>
      </c>
      <c r="BF192" s="209">
        <f t="shared" si="15"/>
        <v>2542.04</v>
      </c>
      <c r="BG192" s="209">
        <f t="shared" si="16"/>
        <v>0</v>
      </c>
      <c r="BH192" s="209">
        <f t="shared" si="17"/>
        <v>0</v>
      </c>
      <c r="BI192" s="209">
        <f t="shared" si="18"/>
        <v>0</v>
      </c>
      <c r="BJ192" s="13" t="s">
        <v>86</v>
      </c>
      <c r="BK192" s="209">
        <f t="shared" si="19"/>
        <v>2542.04</v>
      </c>
      <c r="BL192" s="13" t="s">
        <v>182</v>
      </c>
      <c r="BM192" s="208" t="s">
        <v>333</v>
      </c>
    </row>
    <row r="193" spans="1:65" s="1" customFormat="1" ht="21.75" customHeight="1">
      <c r="A193" s="30"/>
      <c r="B193" s="31"/>
      <c r="C193" s="196" t="s">
        <v>334</v>
      </c>
      <c r="D193" s="196" t="s">
        <v>178</v>
      </c>
      <c r="E193" s="197" t="s">
        <v>335</v>
      </c>
      <c r="F193" s="198" t="s">
        <v>336</v>
      </c>
      <c r="G193" s="199" t="s">
        <v>222</v>
      </c>
      <c r="H193" s="200">
        <v>157.40199999999999</v>
      </c>
      <c r="I193" s="201">
        <v>2.96</v>
      </c>
      <c r="J193" s="202">
        <f t="shared" si="10"/>
        <v>465.91</v>
      </c>
      <c r="K193" s="203"/>
      <c r="L193" s="35"/>
      <c r="M193" s="204" t="s">
        <v>1</v>
      </c>
      <c r="N193" s="205" t="s">
        <v>39</v>
      </c>
      <c r="O193" s="71"/>
      <c r="P193" s="206">
        <f t="shared" si="11"/>
        <v>0</v>
      </c>
      <c r="Q193" s="206">
        <v>0</v>
      </c>
      <c r="R193" s="206">
        <f t="shared" si="12"/>
        <v>0</v>
      </c>
      <c r="S193" s="206">
        <v>0</v>
      </c>
      <c r="T193" s="207">
        <f t="shared" si="1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182</v>
      </c>
      <c r="AT193" s="208" t="s">
        <v>178</v>
      </c>
      <c r="AU193" s="208" t="s">
        <v>86</v>
      </c>
      <c r="AY193" s="13" t="s">
        <v>176</v>
      </c>
      <c r="BE193" s="209">
        <f t="shared" si="14"/>
        <v>0</v>
      </c>
      <c r="BF193" s="209">
        <f t="shared" si="15"/>
        <v>465.91</v>
      </c>
      <c r="BG193" s="209">
        <f t="shared" si="16"/>
        <v>0</v>
      </c>
      <c r="BH193" s="209">
        <f t="shared" si="17"/>
        <v>0</v>
      </c>
      <c r="BI193" s="209">
        <f t="shared" si="18"/>
        <v>0</v>
      </c>
      <c r="BJ193" s="13" t="s">
        <v>86</v>
      </c>
      <c r="BK193" s="209">
        <f t="shared" si="19"/>
        <v>465.91</v>
      </c>
      <c r="BL193" s="13" t="s">
        <v>182</v>
      </c>
      <c r="BM193" s="208" t="s">
        <v>337</v>
      </c>
    </row>
    <row r="194" spans="1:65" s="1" customFormat="1" ht="16.5" customHeight="1">
      <c r="A194" s="30"/>
      <c r="B194" s="31"/>
      <c r="C194" s="196" t="s">
        <v>338</v>
      </c>
      <c r="D194" s="196" t="s">
        <v>178</v>
      </c>
      <c r="E194" s="197" t="s">
        <v>339</v>
      </c>
      <c r="F194" s="198" t="s">
        <v>340</v>
      </c>
      <c r="G194" s="199" t="s">
        <v>262</v>
      </c>
      <c r="H194" s="200">
        <v>3.6110000000000002</v>
      </c>
      <c r="I194" s="201">
        <v>2145.59</v>
      </c>
      <c r="J194" s="202">
        <f t="shared" si="10"/>
        <v>7747.73</v>
      </c>
      <c r="K194" s="203"/>
      <c r="L194" s="35"/>
      <c r="M194" s="204" t="s">
        <v>1</v>
      </c>
      <c r="N194" s="205" t="s">
        <v>39</v>
      </c>
      <c r="O194" s="71"/>
      <c r="P194" s="206">
        <f t="shared" si="11"/>
        <v>0</v>
      </c>
      <c r="Q194" s="206">
        <v>1.01895</v>
      </c>
      <c r="R194" s="206">
        <f t="shared" si="12"/>
        <v>3.6794284500000001</v>
      </c>
      <c r="S194" s="206">
        <v>0</v>
      </c>
      <c r="T194" s="207">
        <f t="shared" si="1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182</v>
      </c>
      <c r="AT194" s="208" t="s">
        <v>178</v>
      </c>
      <c r="AU194" s="208" t="s">
        <v>86</v>
      </c>
      <c r="AY194" s="13" t="s">
        <v>176</v>
      </c>
      <c r="BE194" s="209">
        <f t="shared" si="14"/>
        <v>0</v>
      </c>
      <c r="BF194" s="209">
        <f t="shared" si="15"/>
        <v>7747.73</v>
      </c>
      <c r="BG194" s="209">
        <f t="shared" si="16"/>
        <v>0</v>
      </c>
      <c r="BH194" s="209">
        <f t="shared" si="17"/>
        <v>0</v>
      </c>
      <c r="BI194" s="209">
        <f t="shared" si="18"/>
        <v>0</v>
      </c>
      <c r="BJ194" s="13" t="s">
        <v>86</v>
      </c>
      <c r="BK194" s="209">
        <f t="shared" si="19"/>
        <v>7747.73</v>
      </c>
      <c r="BL194" s="13" t="s">
        <v>182</v>
      </c>
      <c r="BM194" s="208" t="s">
        <v>341</v>
      </c>
    </row>
    <row r="195" spans="1:65" s="1" customFormat="1" ht="24.2" customHeight="1">
      <c r="A195" s="30"/>
      <c r="B195" s="31"/>
      <c r="C195" s="196" t="s">
        <v>342</v>
      </c>
      <c r="D195" s="196" t="s">
        <v>178</v>
      </c>
      <c r="E195" s="197" t="s">
        <v>343</v>
      </c>
      <c r="F195" s="198" t="s">
        <v>344</v>
      </c>
      <c r="G195" s="199" t="s">
        <v>262</v>
      </c>
      <c r="H195" s="200">
        <v>1.042</v>
      </c>
      <c r="I195" s="201">
        <v>1683.62</v>
      </c>
      <c r="J195" s="202">
        <f t="shared" si="10"/>
        <v>1754.33</v>
      </c>
      <c r="K195" s="203"/>
      <c r="L195" s="35"/>
      <c r="M195" s="204" t="s">
        <v>1</v>
      </c>
      <c r="N195" s="205" t="s">
        <v>39</v>
      </c>
      <c r="O195" s="71"/>
      <c r="P195" s="206">
        <f t="shared" si="11"/>
        <v>0</v>
      </c>
      <c r="Q195" s="206">
        <v>1.002</v>
      </c>
      <c r="R195" s="206">
        <f t="shared" si="12"/>
        <v>1.044084</v>
      </c>
      <c r="S195" s="206">
        <v>0</v>
      </c>
      <c r="T195" s="207">
        <f t="shared" si="1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182</v>
      </c>
      <c r="AT195" s="208" t="s">
        <v>178</v>
      </c>
      <c r="AU195" s="208" t="s">
        <v>86</v>
      </c>
      <c r="AY195" s="13" t="s">
        <v>176</v>
      </c>
      <c r="BE195" s="209">
        <f t="shared" si="14"/>
        <v>0</v>
      </c>
      <c r="BF195" s="209">
        <f t="shared" si="15"/>
        <v>1754.33</v>
      </c>
      <c r="BG195" s="209">
        <f t="shared" si="16"/>
        <v>0</v>
      </c>
      <c r="BH195" s="209">
        <f t="shared" si="17"/>
        <v>0</v>
      </c>
      <c r="BI195" s="209">
        <f t="shared" si="18"/>
        <v>0</v>
      </c>
      <c r="BJ195" s="13" t="s">
        <v>86</v>
      </c>
      <c r="BK195" s="209">
        <f t="shared" si="19"/>
        <v>1754.33</v>
      </c>
      <c r="BL195" s="13" t="s">
        <v>182</v>
      </c>
      <c r="BM195" s="208" t="s">
        <v>345</v>
      </c>
    </row>
    <row r="196" spans="1:65" s="1" customFormat="1" ht="16.5" customHeight="1">
      <c r="A196" s="30"/>
      <c r="B196" s="31"/>
      <c r="C196" s="196" t="s">
        <v>346</v>
      </c>
      <c r="D196" s="196" t="s">
        <v>178</v>
      </c>
      <c r="E196" s="197" t="s">
        <v>347</v>
      </c>
      <c r="F196" s="198" t="s">
        <v>348</v>
      </c>
      <c r="G196" s="199" t="s">
        <v>186</v>
      </c>
      <c r="H196" s="200">
        <v>14.71</v>
      </c>
      <c r="I196" s="201">
        <v>92.16</v>
      </c>
      <c r="J196" s="202">
        <f t="shared" si="10"/>
        <v>1355.67</v>
      </c>
      <c r="K196" s="203"/>
      <c r="L196" s="35"/>
      <c r="M196" s="204" t="s">
        <v>1</v>
      </c>
      <c r="N196" s="205" t="s">
        <v>39</v>
      </c>
      <c r="O196" s="71"/>
      <c r="P196" s="206">
        <f t="shared" si="11"/>
        <v>0</v>
      </c>
      <c r="Q196" s="206">
        <v>2.19407</v>
      </c>
      <c r="R196" s="206">
        <f t="shared" si="12"/>
        <v>32.2747697</v>
      </c>
      <c r="S196" s="206">
        <v>0</v>
      </c>
      <c r="T196" s="207">
        <f t="shared" si="1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182</v>
      </c>
      <c r="AT196" s="208" t="s">
        <v>178</v>
      </c>
      <c r="AU196" s="208" t="s">
        <v>86</v>
      </c>
      <c r="AY196" s="13" t="s">
        <v>176</v>
      </c>
      <c r="BE196" s="209">
        <f t="shared" si="14"/>
        <v>0</v>
      </c>
      <c r="BF196" s="209">
        <f t="shared" si="15"/>
        <v>1355.67</v>
      </c>
      <c r="BG196" s="209">
        <f t="shared" si="16"/>
        <v>0</v>
      </c>
      <c r="BH196" s="209">
        <f t="shared" si="17"/>
        <v>0</v>
      </c>
      <c r="BI196" s="209">
        <f t="shared" si="18"/>
        <v>0</v>
      </c>
      <c r="BJ196" s="13" t="s">
        <v>86</v>
      </c>
      <c r="BK196" s="209">
        <f t="shared" si="19"/>
        <v>1355.67</v>
      </c>
      <c r="BL196" s="13" t="s">
        <v>182</v>
      </c>
      <c r="BM196" s="208" t="s">
        <v>349</v>
      </c>
    </row>
    <row r="197" spans="1:65" s="11" customFormat="1" ht="22.9" customHeight="1">
      <c r="B197" s="180"/>
      <c r="C197" s="181"/>
      <c r="D197" s="182" t="s">
        <v>72</v>
      </c>
      <c r="E197" s="194" t="s">
        <v>188</v>
      </c>
      <c r="F197" s="194" t="s">
        <v>350</v>
      </c>
      <c r="G197" s="181"/>
      <c r="H197" s="181"/>
      <c r="I197" s="184"/>
      <c r="J197" s="195">
        <f>BK197</f>
        <v>80075.16</v>
      </c>
      <c r="K197" s="181"/>
      <c r="L197" s="186"/>
      <c r="M197" s="187"/>
      <c r="N197" s="188"/>
      <c r="O197" s="188"/>
      <c r="P197" s="189">
        <f>SUM(P198:P229)</f>
        <v>0</v>
      </c>
      <c r="Q197" s="188"/>
      <c r="R197" s="189">
        <f>SUM(R198:R229)</f>
        <v>292.32646774449995</v>
      </c>
      <c r="S197" s="188"/>
      <c r="T197" s="190">
        <f>SUM(T198:T229)</f>
        <v>0</v>
      </c>
      <c r="AR197" s="191" t="s">
        <v>80</v>
      </c>
      <c r="AT197" s="192" t="s">
        <v>72</v>
      </c>
      <c r="AU197" s="192" t="s">
        <v>80</v>
      </c>
      <c r="AY197" s="191" t="s">
        <v>176</v>
      </c>
      <c r="BK197" s="193">
        <f>SUM(BK198:BK229)</f>
        <v>80075.16</v>
      </c>
    </row>
    <row r="198" spans="1:65" s="1" customFormat="1" ht="33" customHeight="1">
      <c r="A198" s="30"/>
      <c r="B198" s="31"/>
      <c r="C198" s="196" t="s">
        <v>351</v>
      </c>
      <c r="D198" s="196" t="s">
        <v>178</v>
      </c>
      <c r="E198" s="197" t="s">
        <v>352</v>
      </c>
      <c r="F198" s="198" t="s">
        <v>353</v>
      </c>
      <c r="G198" s="199" t="s">
        <v>186</v>
      </c>
      <c r="H198" s="200">
        <v>18.934000000000001</v>
      </c>
      <c r="I198" s="201">
        <v>224.67</v>
      </c>
      <c r="J198" s="202">
        <f t="shared" ref="J198:J229" si="20">ROUND(I198*H198,2)</f>
        <v>4253.8999999999996</v>
      </c>
      <c r="K198" s="203"/>
      <c r="L198" s="35"/>
      <c r="M198" s="204" t="s">
        <v>1</v>
      </c>
      <c r="N198" s="205" t="s">
        <v>39</v>
      </c>
      <c r="O198" s="71"/>
      <c r="P198" s="206">
        <f t="shared" ref="P198:P229" si="21">O198*H198</f>
        <v>0</v>
      </c>
      <c r="Q198" s="206">
        <v>1.6780600000000001</v>
      </c>
      <c r="R198" s="206">
        <f t="shared" ref="R198:R229" si="22">Q198*H198</f>
        <v>31.772388040000003</v>
      </c>
      <c r="S198" s="206">
        <v>0</v>
      </c>
      <c r="T198" s="207">
        <f t="shared" ref="T198:T229" si="23"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182</v>
      </c>
      <c r="AT198" s="208" t="s">
        <v>178</v>
      </c>
      <c r="AU198" s="208" t="s">
        <v>86</v>
      </c>
      <c r="AY198" s="13" t="s">
        <v>176</v>
      </c>
      <c r="BE198" s="209">
        <f t="shared" ref="BE198:BE229" si="24">IF(N198="základná",J198,0)</f>
        <v>0</v>
      </c>
      <c r="BF198" s="209">
        <f t="shared" ref="BF198:BF229" si="25">IF(N198="znížená",J198,0)</f>
        <v>4253.8999999999996</v>
      </c>
      <c r="BG198" s="209">
        <f t="shared" ref="BG198:BG229" si="26">IF(N198="zákl. prenesená",J198,0)</f>
        <v>0</v>
      </c>
      <c r="BH198" s="209">
        <f t="shared" ref="BH198:BH229" si="27">IF(N198="zníž. prenesená",J198,0)</f>
        <v>0</v>
      </c>
      <c r="BI198" s="209">
        <f t="shared" ref="BI198:BI229" si="28">IF(N198="nulová",J198,0)</f>
        <v>0</v>
      </c>
      <c r="BJ198" s="13" t="s">
        <v>86</v>
      </c>
      <c r="BK198" s="209">
        <f t="shared" ref="BK198:BK229" si="29">ROUND(I198*H198,2)</f>
        <v>4253.8999999999996</v>
      </c>
      <c r="BL198" s="13" t="s">
        <v>182</v>
      </c>
      <c r="BM198" s="208" t="s">
        <v>354</v>
      </c>
    </row>
    <row r="199" spans="1:65" s="1" customFormat="1" ht="37.9" customHeight="1">
      <c r="A199" s="30"/>
      <c r="B199" s="31"/>
      <c r="C199" s="196" t="s">
        <v>355</v>
      </c>
      <c r="D199" s="196" t="s">
        <v>178</v>
      </c>
      <c r="E199" s="197" t="s">
        <v>356</v>
      </c>
      <c r="F199" s="198" t="s">
        <v>357</v>
      </c>
      <c r="G199" s="199" t="s">
        <v>186</v>
      </c>
      <c r="H199" s="200">
        <v>141.57499999999999</v>
      </c>
      <c r="I199" s="201">
        <v>216.4</v>
      </c>
      <c r="J199" s="202">
        <f t="shared" si="20"/>
        <v>30636.83</v>
      </c>
      <c r="K199" s="203"/>
      <c r="L199" s="35"/>
      <c r="M199" s="204" t="s">
        <v>1</v>
      </c>
      <c r="N199" s="205" t="s">
        <v>39</v>
      </c>
      <c r="O199" s="71"/>
      <c r="P199" s="206">
        <f t="shared" si="21"/>
        <v>0</v>
      </c>
      <c r="Q199" s="206">
        <v>0.72583949999999997</v>
      </c>
      <c r="R199" s="206">
        <f t="shared" si="22"/>
        <v>102.76072721249999</v>
      </c>
      <c r="S199" s="206">
        <v>0</v>
      </c>
      <c r="T199" s="207">
        <f t="shared" si="2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182</v>
      </c>
      <c r="AT199" s="208" t="s">
        <v>178</v>
      </c>
      <c r="AU199" s="208" t="s">
        <v>86</v>
      </c>
      <c r="AY199" s="13" t="s">
        <v>176</v>
      </c>
      <c r="BE199" s="209">
        <f t="shared" si="24"/>
        <v>0</v>
      </c>
      <c r="BF199" s="209">
        <f t="shared" si="25"/>
        <v>30636.83</v>
      </c>
      <c r="BG199" s="209">
        <f t="shared" si="26"/>
        <v>0</v>
      </c>
      <c r="BH199" s="209">
        <f t="shared" si="27"/>
        <v>0</v>
      </c>
      <c r="BI199" s="209">
        <f t="shared" si="28"/>
        <v>0</v>
      </c>
      <c r="BJ199" s="13" t="s">
        <v>86</v>
      </c>
      <c r="BK199" s="209">
        <f t="shared" si="29"/>
        <v>30636.83</v>
      </c>
      <c r="BL199" s="13" t="s">
        <v>182</v>
      </c>
      <c r="BM199" s="208" t="s">
        <v>358</v>
      </c>
    </row>
    <row r="200" spans="1:65" s="1" customFormat="1" ht="37.9" customHeight="1">
      <c r="A200" s="30"/>
      <c r="B200" s="31"/>
      <c r="C200" s="196" t="s">
        <v>359</v>
      </c>
      <c r="D200" s="196" t="s">
        <v>178</v>
      </c>
      <c r="E200" s="197" t="s">
        <v>360</v>
      </c>
      <c r="F200" s="198" t="s">
        <v>361</v>
      </c>
      <c r="G200" s="199" t="s">
        <v>186</v>
      </c>
      <c r="H200" s="200">
        <v>4.0270000000000001</v>
      </c>
      <c r="I200" s="201">
        <v>235.56</v>
      </c>
      <c r="J200" s="202">
        <f t="shared" si="20"/>
        <v>948.6</v>
      </c>
      <c r="K200" s="203"/>
      <c r="L200" s="35"/>
      <c r="M200" s="204" t="s">
        <v>1</v>
      </c>
      <c r="N200" s="205" t="s">
        <v>39</v>
      </c>
      <c r="O200" s="71"/>
      <c r="P200" s="206">
        <f t="shared" si="21"/>
        <v>0</v>
      </c>
      <c r="Q200" s="206">
        <v>0.69849600000000001</v>
      </c>
      <c r="R200" s="206">
        <f t="shared" si="22"/>
        <v>2.812843392</v>
      </c>
      <c r="S200" s="206">
        <v>0</v>
      </c>
      <c r="T200" s="207">
        <f t="shared" si="2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182</v>
      </c>
      <c r="AT200" s="208" t="s">
        <v>178</v>
      </c>
      <c r="AU200" s="208" t="s">
        <v>86</v>
      </c>
      <c r="AY200" s="13" t="s">
        <v>176</v>
      </c>
      <c r="BE200" s="209">
        <f t="shared" si="24"/>
        <v>0</v>
      </c>
      <c r="BF200" s="209">
        <f t="shared" si="25"/>
        <v>948.6</v>
      </c>
      <c r="BG200" s="209">
        <f t="shared" si="26"/>
        <v>0</v>
      </c>
      <c r="BH200" s="209">
        <f t="shared" si="27"/>
        <v>0</v>
      </c>
      <c r="BI200" s="209">
        <f t="shared" si="28"/>
        <v>0</v>
      </c>
      <c r="BJ200" s="13" t="s">
        <v>86</v>
      </c>
      <c r="BK200" s="209">
        <f t="shared" si="29"/>
        <v>948.6</v>
      </c>
      <c r="BL200" s="13" t="s">
        <v>182</v>
      </c>
      <c r="BM200" s="208" t="s">
        <v>362</v>
      </c>
    </row>
    <row r="201" spans="1:65" s="1" customFormat="1" ht="37.9" customHeight="1">
      <c r="A201" s="30"/>
      <c r="B201" s="31"/>
      <c r="C201" s="196" t="s">
        <v>363</v>
      </c>
      <c r="D201" s="196" t="s">
        <v>178</v>
      </c>
      <c r="E201" s="197" t="s">
        <v>364</v>
      </c>
      <c r="F201" s="198" t="s">
        <v>365</v>
      </c>
      <c r="G201" s="199" t="s">
        <v>222</v>
      </c>
      <c r="H201" s="200">
        <v>1</v>
      </c>
      <c r="I201" s="201">
        <v>85.24</v>
      </c>
      <c r="J201" s="202">
        <f t="shared" si="20"/>
        <v>85.24</v>
      </c>
      <c r="K201" s="203"/>
      <c r="L201" s="35"/>
      <c r="M201" s="204" t="s">
        <v>1</v>
      </c>
      <c r="N201" s="205" t="s">
        <v>39</v>
      </c>
      <c r="O201" s="71"/>
      <c r="P201" s="206">
        <f t="shared" si="21"/>
        <v>0</v>
      </c>
      <c r="Q201" s="206">
        <v>0.24196000000000001</v>
      </c>
      <c r="R201" s="206">
        <f t="shared" si="22"/>
        <v>0.24196000000000001</v>
      </c>
      <c r="S201" s="206">
        <v>0</v>
      </c>
      <c r="T201" s="207">
        <f t="shared" si="2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182</v>
      </c>
      <c r="AT201" s="208" t="s">
        <v>178</v>
      </c>
      <c r="AU201" s="208" t="s">
        <v>86</v>
      </c>
      <c r="AY201" s="13" t="s">
        <v>176</v>
      </c>
      <c r="BE201" s="209">
        <f t="shared" si="24"/>
        <v>0</v>
      </c>
      <c r="BF201" s="209">
        <f t="shared" si="25"/>
        <v>85.24</v>
      </c>
      <c r="BG201" s="209">
        <f t="shared" si="26"/>
        <v>0</v>
      </c>
      <c r="BH201" s="209">
        <f t="shared" si="27"/>
        <v>0</v>
      </c>
      <c r="BI201" s="209">
        <f t="shared" si="28"/>
        <v>0</v>
      </c>
      <c r="BJ201" s="13" t="s">
        <v>86</v>
      </c>
      <c r="BK201" s="209">
        <f t="shared" si="29"/>
        <v>85.24</v>
      </c>
      <c r="BL201" s="13" t="s">
        <v>182</v>
      </c>
      <c r="BM201" s="208" t="s">
        <v>366</v>
      </c>
    </row>
    <row r="202" spans="1:65" s="1" customFormat="1" ht="24.2" customHeight="1">
      <c r="A202" s="30"/>
      <c r="B202" s="31"/>
      <c r="C202" s="196" t="s">
        <v>367</v>
      </c>
      <c r="D202" s="196" t="s">
        <v>178</v>
      </c>
      <c r="E202" s="197" t="s">
        <v>368</v>
      </c>
      <c r="F202" s="198" t="s">
        <v>369</v>
      </c>
      <c r="G202" s="199" t="s">
        <v>370</v>
      </c>
      <c r="H202" s="200">
        <v>32</v>
      </c>
      <c r="I202" s="201">
        <v>27.84</v>
      </c>
      <c r="J202" s="202">
        <f t="shared" si="20"/>
        <v>890.88</v>
      </c>
      <c r="K202" s="203"/>
      <c r="L202" s="35"/>
      <c r="M202" s="204" t="s">
        <v>1</v>
      </c>
      <c r="N202" s="205" t="s">
        <v>39</v>
      </c>
      <c r="O202" s="71"/>
      <c r="P202" s="206">
        <f t="shared" si="21"/>
        <v>0</v>
      </c>
      <c r="Q202" s="206">
        <v>5.4559999999999997E-2</v>
      </c>
      <c r="R202" s="206">
        <f t="shared" si="22"/>
        <v>1.7459199999999999</v>
      </c>
      <c r="S202" s="206">
        <v>0</v>
      </c>
      <c r="T202" s="207">
        <f t="shared" si="2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182</v>
      </c>
      <c r="AT202" s="208" t="s">
        <v>178</v>
      </c>
      <c r="AU202" s="208" t="s">
        <v>86</v>
      </c>
      <c r="AY202" s="13" t="s">
        <v>176</v>
      </c>
      <c r="BE202" s="209">
        <f t="shared" si="24"/>
        <v>0</v>
      </c>
      <c r="BF202" s="209">
        <f t="shared" si="25"/>
        <v>890.88</v>
      </c>
      <c r="BG202" s="209">
        <f t="shared" si="26"/>
        <v>0</v>
      </c>
      <c r="BH202" s="209">
        <f t="shared" si="27"/>
        <v>0</v>
      </c>
      <c r="BI202" s="209">
        <f t="shared" si="28"/>
        <v>0</v>
      </c>
      <c r="BJ202" s="13" t="s">
        <v>86</v>
      </c>
      <c r="BK202" s="209">
        <f t="shared" si="29"/>
        <v>890.88</v>
      </c>
      <c r="BL202" s="13" t="s">
        <v>182</v>
      </c>
      <c r="BM202" s="208" t="s">
        <v>371</v>
      </c>
    </row>
    <row r="203" spans="1:65" s="1" customFormat="1" ht="24.2" customHeight="1">
      <c r="A203" s="30"/>
      <c r="B203" s="31"/>
      <c r="C203" s="196" t="s">
        <v>372</v>
      </c>
      <c r="D203" s="196" t="s">
        <v>178</v>
      </c>
      <c r="E203" s="197" t="s">
        <v>373</v>
      </c>
      <c r="F203" s="198" t="s">
        <v>374</v>
      </c>
      <c r="G203" s="199" t="s">
        <v>370</v>
      </c>
      <c r="H203" s="200">
        <v>4</v>
      </c>
      <c r="I203" s="201">
        <v>34.21</v>
      </c>
      <c r="J203" s="202">
        <f t="shared" si="20"/>
        <v>136.84</v>
      </c>
      <c r="K203" s="203"/>
      <c r="L203" s="35"/>
      <c r="M203" s="204" t="s">
        <v>1</v>
      </c>
      <c r="N203" s="205" t="s">
        <v>39</v>
      </c>
      <c r="O203" s="71"/>
      <c r="P203" s="206">
        <f t="shared" si="21"/>
        <v>0</v>
      </c>
      <c r="Q203" s="206">
        <v>6.404E-2</v>
      </c>
      <c r="R203" s="206">
        <f t="shared" si="22"/>
        <v>0.25616</v>
      </c>
      <c r="S203" s="206">
        <v>0</v>
      </c>
      <c r="T203" s="207">
        <f t="shared" si="2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182</v>
      </c>
      <c r="AT203" s="208" t="s">
        <v>178</v>
      </c>
      <c r="AU203" s="208" t="s">
        <v>86</v>
      </c>
      <c r="AY203" s="13" t="s">
        <v>176</v>
      </c>
      <c r="BE203" s="209">
        <f t="shared" si="24"/>
        <v>0</v>
      </c>
      <c r="BF203" s="209">
        <f t="shared" si="25"/>
        <v>136.84</v>
      </c>
      <c r="BG203" s="209">
        <f t="shared" si="26"/>
        <v>0</v>
      </c>
      <c r="BH203" s="209">
        <f t="shared" si="27"/>
        <v>0</v>
      </c>
      <c r="BI203" s="209">
        <f t="shared" si="28"/>
        <v>0</v>
      </c>
      <c r="BJ203" s="13" t="s">
        <v>86</v>
      </c>
      <c r="BK203" s="209">
        <f t="shared" si="29"/>
        <v>136.84</v>
      </c>
      <c r="BL203" s="13" t="s">
        <v>182</v>
      </c>
      <c r="BM203" s="208" t="s">
        <v>375</v>
      </c>
    </row>
    <row r="204" spans="1:65" s="1" customFormat="1" ht="24.2" customHeight="1">
      <c r="A204" s="30"/>
      <c r="B204" s="31"/>
      <c r="C204" s="196" t="s">
        <v>376</v>
      </c>
      <c r="D204" s="196" t="s">
        <v>178</v>
      </c>
      <c r="E204" s="197" t="s">
        <v>377</v>
      </c>
      <c r="F204" s="198" t="s">
        <v>378</v>
      </c>
      <c r="G204" s="199" t="s">
        <v>370</v>
      </c>
      <c r="H204" s="200">
        <v>4</v>
      </c>
      <c r="I204" s="201">
        <v>43.01</v>
      </c>
      <c r="J204" s="202">
        <f t="shared" si="20"/>
        <v>172.04</v>
      </c>
      <c r="K204" s="203"/>
      <c r="L204" s="35"/>
      <c r="M204" s="204" t="s">
        <v>1</v>
      </c>
      <c r="N204" s="205" t="s">
        <v>39</v>
      </c>
      <c r="O204" s="71"/>
      <c r="P204" s="206">
        <f t="shared" si="21"/>
        <v>0</v>
      </c>
      <c r="Q204" s="206">
        <v>7.3219999999999993E-2</v>
      </c>
      <c r="R204" s="206">
        <f t="shared" si="22"/>
        <v>0.29287999999999997</v>
      </c>
      <c r="S204" s="206">
        <v>0</v>
      </c>
      <c r="T204" s="207">
        <f t="shared" si="2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182</v>
      </c>
      <c r="AT204" s="208" t="s">
        <v>178</v>
      </c>
      <c r="AU204" s="208" t="s">
        <v>86</v>
      </c>
      <c r="AY204" s="13" t="s">
        <v>176</v>
      </c>
      <c r="BE204" s="209">
        <f t="shared" si="24"/>
        <v>0</v>
      </c>
      <c r="BF204" s="209">
        <f t="shared" si="25"/>
        <v>172.04</v>
      </c>
      <c r="BG204" s="209">
        <f t="shared" si="26"/>
        <v>0</v>
      </c>
      <c r="BH204" s="209">
        <f t="shared" si="27"/>
        <v>0</v>
      </c>
      <c r="BI204" s="209">
        <f t="shared" si="28"/>
        <v>0</v>
      </c>
      <c r="BJ204" s="13" t="s">
        <v>86</v>
      </c>
      <c r="BK204" s="209">
        <f t="shared" si="29"/>
        <v>172.04</v>
      </c>
      <c r="BL204" s="13" t="s">
        <v>182</v>
      </c>
      <c r="BM204" s="208" t="s">
        <v>379</v>
      </c>
    </row>
    <row r="205" spans="1:65" s="1" customFormat="1" ht="24.2" customHeight="1">
      <c r="A205" s="30"/>
      <c r="B205" s="31"/>
      <c r="C205" s="196" t="s">
        <v>380</v>
      </c>
      <c r="D205" s="196" t="s">
        <v>178</v>
      </c>
      <c r="E205" s="197" t="s">
        <v>381</v>
      </c>
      <c r="F205" s="198" t="s">
        <v>382</v>
      </c>
      <c r="G205" s="199" t="s">
        <v>370</v>
      </c>
      <c r="H205" s="200">
        <v>20</v>
      </c>
      <c r="I205" s="201">
        <v>11.89</v>
      </c>
      <c r="J205" s="202">
        <f t="shared" si="20"/>
        <v>237.8</v>
      </c>
      <c r="K205" s="203"/>
      <c r="L205" s="35"/>
      <c r="M205" s="204" t="s">
        <v>1</v>
      </c>
      <c r="N205" s="205" t="s">
        <v>39</v>
      </c>
      <c r="O205" s="71"/>
      <c r="P205" s="206">
        <f t="shared" si="21"/>
        <v>0</v>
      </c>
      <c r="Q205" s="206">
        <v>1.61E-2</v>
      </c>
      <c r="R205" s="206">
        <f t="shared" si="22"/>
        <v>0.32200000000000001</v>
      </c>
      <c r="S205" s="206">
        <v>0</v>
      </c>
      <c r="T205" s="207">
        <f t="shared" si="2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182</v>
      </c>
      <c r="AT205" s="208" t="s">
        <v>178</v>
      </c>
      <c r="AU205" s="208" t="s">
        <v>86</v>
      </c>
      <c r="AY205" s="13" t="s">
        <v>176</v>
      </c>
      <c r="BE205" s="209">
        <f t="shared" si="24"/>
        <v>0</v>
      </c>
      <c r="BF205" s="209">
        <f t="shared" si="25"/>
        <v>237.8</v>
      </c>
      <c r="BG205" s="209">
        <f t="shared" si="26"/>
        <v>0</v>
      </c>
      <c r="BH205" s="209">
        <f t="shared" si="27"/>
        <v>0</v>
      </c>
      <c r="BI205" s="209">
        <f t="shared" si="28"/>
        <v>0</v>
      </c>
      <c r="BJ205" s="13" t="s">
        <v>86</v>
      </c>
      <c r="BK205" s="209">
        <f t="shared" si="29"/>
        <v>237.8</v>
      </c>
      <c r="BL205" s="13" t="s">
        <v>182</v>
      </c>
      <c r="BM205" s="208" t="s">
        <v>383</v>
      </c>
    </row>
    <row r="206" spans="1:65" s="1" customFormat="1" ht="24.2" customHeight="1">
      <c r="A206" s="30"/>
      <c r="B206" s="31"/>
      <c r="C206" s="196" t="s">
        <v>384</v>
      </c>
      <c r="D206" s="196" t="s">
        <v>178</v>
      </c>
      <c r="E206" s="197" t="s">
        <v>385</v>
      </c>
      <c r="F206" s="198" t="s">
        <v>386</v>
      </c>
      <c r="G206" s="199" t="s">
        <v>370</v>
      </c>
      <c r="H206" s="200">
        <v>8</v>
      </c>
      <c r="I206" s="201">
        <v>14.63</v>
      </c>
      <c r="J206" s="202">
        <f t="shared" si="20"/>
        <v>117.04</v>
      </c>
      <c r="K206" s="203"/>
      <c r="L206" s="35"/>
      <c r="M206" s="204" t="s">
        <v>1</v>
      </c>
      <c r="N206" s="205" t="s">
        <v>39</v>
      </c>
      <c r="O206" s="71"/>
      <c r="P206" s="206">
        <f t="shared" si="21"/>
        <v>0</v>
      </c>
      <c r="Q206" s="206">
        <v>2.0559999999999998E-2</v>
      </c>
      <c r="R206" s="206">
        <f t="shared" si="22"/>
        <v>0.16447999999999999</v>
      </c>
      <c r="S206" s="206">
        <v>0</v>
      </c>
      <c r="T206" s="207">
        <f t="shared" si="2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182</v>
      </c>
      <c r="AT206" s="208" t="s">
        <v>178</v>
      </c>
      <c r="AU206" s="208" t="s">
        <v>86</v>
      </c>
      <c r="AY206" s="13" t="s">
        <v>176</v>
      </c>
      <c r="BE206" s="209">
        <f t="shared" si="24"/>
        <v>0</v>
      </c>
      <c r="BF206" s="209">
        <f t="shared" si="25"/>
        <v>117.04</v>
      </c>
      <c r="BG206" s="209">
        <f t="shared" si="26"/>
        <v>0</v>
      </c>
      <c r="BH206" s="209">
        <f t="shared" si="27"/>
        <v>0</v>
      </c>
      <c r="BI206" s="209">
        <f t="shared" si="28"/>
        <v>0</v>
      </c>
      <c r="BJ206" s="13" t="s">
        <v>86</v>
      </c>
      <c r="BK206" s="209">
        <f t="shared" si="29"/>
        <v>117.04</v>
      </c>
      <c r="BL206" s="13" t="s">
        <v>182</v>
      </c>
      <c r="BM206" s="208" t="s">
        <v>387</v>
      </c>
    </row>
    <row r="207" spans="1:65" s="1" customFormat="1" ht="24.2" customHeight="1">
      <c r="A207" s="30"/>
      <c r="B207" s="31"/>
      <c r="C207" s="196" t="s">
        <v>388</v>
      </c>
      <c r="D207" s="196" t="s">
        <v>178</v>
      </c>
      <c r="E207" s="197" t="s">
        <v>389</v>
      </c>
      <c r="F207" s="198" t="s">
        <v>390</v>
      </c>
      <c r="G207" s="199" t="s">
        <v>370</v>
      </c>
      <c r="H207" s="200">
        <v>2</v>
      </c>
      <c r="I207" s="201">
        <v>16.899999999999999</v>
      </c>
      <c r="J207" s="202">
        <f t="shared" si="20"/>
        <v>33.799999999999997</v>
      </c>
      <c r="K207" s="203"/>
      <c r="L207" s="35"/>
      <c r="M207" s="204" t="s">
        <v>1</v>
      </c>
      <c r="N207" s="205" t="s">
        <v>39</v>
      </c>
      <c r="O207" s="71"/>
      <c r="P207" s="206">
        <f t="shared" si="21"/>
        <v>0</v>
      </c>
      <c r="Q207" s="206">
        <v>2.9219999999999999E-2</v>
      </c>
      <c r="R207" s="206">
        <f t="shared" si="22"/>
        <v>5.8439999999999999E-2</v>
      </c>
      <c r="S207" s="206">
        <v>0</v>
      </c>
      <c r="T207" s="207">
        <f t="shared" si="2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182</v>
      </c>
      <c r="AT207" s="208" t="s">
        <v>178</v>
      </c>
      <c r="AU207" s="208" t="s">
        <v>86</v>
      </c>
      <c r="AY207" s="13" t="s">
        <v>176</v>
      </c>
      <c r="BE207" s="209">
        <f t="shared" si="24"/>
        <v>0</v>
      </c>
      <c r="BF207" s="209">
        <f t="shared" si="25"/>
        <v>33.799999999999997</v>
      </c>
      <c r="BG207" s="209">
        <f t="shared" si="26"/>
        <v>0</v>
      </c>
      <c r="BH207" s="209">
        <f t="shared" si="27"/>
        <v>0</v>
      </c>
      <c r="BI207" s="209">
        <f t="shared" si="28"/>
        <v>0</v>
      </c>
      <c r="BJ207" s="13" t="s">
        <v>86</v>
      </c>
      <c r="BK207" s="209">
        <f t="shared" si="29"/>
        <v>33.799999999999997</v>
      </c>
      <c r="BL207" s="13" t="s">
        <v>182</v>
      </c>
      <c r="BM207" s="208" t="s">
        <v>391</v>
      </c>
    </row>
    <row r="208" spans="1:65" s="1" customFormat="1" ht="24.2" customHeight="1">
      <c r="A208" s="30"/>
      <c r="B208" s="31"/>
      <c r="C208" s="196" t="s">
        <v>392</v>
      </c>
      <c r="D208" s="196" t="s">
        <v>178</v>
      </c>
      <c r="E208" s="197" t="s">
        <v>393</v>
      </c>
      <c r="F208" s="198" t="s">
        <v>394</v>
      </c>
      <c r="G208" s="199" t="s">
        <v>370</v>
      </c>
      <c r="H208" s="200">
        <v>1</v>
      </c>
      <c r="I208" s="201">
        <v>31.01</v>
      </c>
      <c r="J208" s="202">
        <f t="shared" si="20"/>
        <v>31.01</v>
      </c>
      <c r="K208" s="203"/>
      <c r="L208" s="35"/>
      <c r="M208" s="204" t="s">
        <v>1</v>
      </c>
      <c r="N208" s="205" t="s">
        <v>39</v>
      </c>
      <c r="O208" s="71"/>
      <c r="P208" s="206">
        <f t="shared" si="21"/>
        <v>0</v>
      </c>
      <c r="Q208" s="206">
        <v>5.1909999999999998E-2</v>
      </c>
      <c r="R208" s="206">
        <f t="shared" si="22"/>
        <v>5.1909999999999998E-2</v>
      </c>
      <c r="S208" s="206">
        <v>0</v>
      </c>
      <c r="T208" s="207">
        <f t="shared" si="2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182</v>
      </c>
      <c r="AT208" s="208" t="s">
        <v>178</v>
      </c>
      <c r="AU208" s="208" t="s">
        <v>86</v>
      </c>
      <c r="AY208" s="13" t="s">
        <v>176</v>
      </c>
      <c r="BE208" s="209">
        <f t="shared" si="24"/>
        <v>0</v>
      </c>
      <c r="BF208" s="209">
        <f t="shared" si="25"/>
        <v>31.01</v>
      </c>
      <c r="BG208" s="209">
        <f t="shared" si="26"/>
        <v>0</v>
      </c>
      <c r="BH208" s="209">
        <f t="shared" si="27"/>
        <v>0</v>
      </c>
      <c r="BI208" s="209">
        <f t="shared" si="28"/>
        <v>0</v>
      </c>
      <c r="BJ208" s="13" t="s">
        <v>86</v>
      </c>
      <c r="BK208" s="209">
        <f t="shared" si="29"/>
        <v>31.01</v>
      </c>
      <c r="BL208" s="13" t="s">
        <v>182</v>
      </c>
      <c r="BM208" s="208" t="s">
        <v>395</v>
      </c>
    </row>
    <row r="209" spans="1:65" s="1" customFormat="1" ht="21.75" customHeight="1">
      <c r="A209" s="30"/>
      <c r="B209" s="31"/>
      <c r="C209" s="196" t="s">
        <v>396</v>
      </c>
      <c r="D209" s="196" t="s">
        <v>178</v>
      </c>
      <c r="E209" s="197" t="s">
        <v>397</v>
      </c>
      <c r="F209" s="198" t="s">
        <v>398</v>
      </c>
      <c r="G209" s="199" t="s">
        <v>186</v>
      </c>
      <c r="H209" s="200">
        <v>16.448</v>
      </c>
      <c r="I209" s="201">
        <v>116.1</v>
      </c>
      <c r="J209" s="202">
        <f t="shared" si="20"/>
        <v>1909.61</v>
      </c>
      <c r="K209" s="203"/>
      <c r="L209" s="35"/>
      <c r="M209" s="204" t="s">
        <v>1</v>
      </c>
      <c r="N209" s="205" t="s">
        <v>39</v>
      </c>
      <c r="O209" s="71"/>
      <c r="P209" s="206">
        <f t="shared" si="21"/>
        <v>0</v>
      </c>
      <c r="Q209" s="206">
        <v>2.4160300000000001</v>
      </c>
      <c r="R209" s="206">
        <f t="shared" si="22"/>
        <v>39.738861440000001</v>
      </c>
      <c r="S209" s="206">
        <v>0</v>
      </c>
      <c r="T209" s="207">
        <f t="shared" si="2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182</v>
      </c>
      <c r="AT209" s="208" t="s">
        <v>178</v>
      </c>
      <c r="AU209" s="208" t="s">
        <v>86</v>
      </c>
      <c r="AY209" s="13" t="s">
        <v>176</v>
      </c>
      <c r="BE209" s="209">
        <f t="shared" si="24"/>
        <v>0</v>
      </c>
      <c r="BF209" s="209">
        <f t="shared" si="25"/>
        <v>1909.61</v>
      </c>
      <c r="BG209" s="209">
        <f t="shared" si="26"/>
        <v>0</v>
      </c>
      <c r="BH209" s="209">
        <f t="shared" si="27"/>
        <v>0</v>
      </c>
      <c r="BI209" s="209">
        <f t="shared" si="28"/>
        <v>0</v>
      </c>
      <c r="BJ209" s="13" t="s">
        <v>86</v>
      </c>
      <c r="BK209" s="209">
        <f t="shared" si="29"/>
        <v>1909.61</v>
      </c>
      <c r="BL209" s="13" t="s">
        <v>182</v>
      </c>
      <c r="BM209" s="208" t="s">
        <v>399</v>
      </c>
    </row>
    <row r="210" spans="1:65" s="1" customFormat="1" ht="24.2" customHeight="1">
      <c r="A210" s="30"/>
      <c r="B210" s="31"/>
      <c r="C210" s="196" t="s">
        <v>400</v>
      </c>
      <c r="D210" s="196" t="s">
        <v>178</v>
      </c>
      <c r="E210" s="197" t="s">
        <v>401</v>
      </c>
      <c r="F210" s="198" t="s">
        <v>402</v>
      </c>
      <c r="G210" s="199" t="s">
        <v>222</v>
      </c>
      <c r="H210" s="200">
        <v>106.88</v>
      </c>
      <c r="I210" s="201">
        <v>22.89</v>
      </c>
      <c r="J210" s="202">
        <f t="shared" si="20"/>
        <v>2446.48</v>
      </c>
      <c r="K210" s="203"/>
      <c r="L210" s="35"/>
      <c r="M210" s="204" t="s">
        <v>1</v>
      </c>
      <c r="N210" s="205" t="s">
        <v>39</v>
      </c>
      <c r="O210" s="71"/>
      <c r="P210" s="206">
        <f t="shared" si="21"/>
        <v>0</v>
      </c>
      <c r="Q210" s="206">
        <v>7.2500000000000004E-3</v>
      </c>
      <c r="R210" s="206">
        <f t="shared" si="22"/>
        <v>0.77488000000000001</v>
      </c>
      <c r="S210" s="206">
        <v>0</v>
      </c>
      <c r="T210" s="207">
        <f t="shared" si="2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182</v>
      </c>
      <c r="AT210" s="208" t="s">
        <v>178</v>
      </c>
      <c r="AU210" s="208" t="s">
        <v>86</v>
      </c>
      <c r="AY210" s="13" t="s">
        <v>176</v>
      </c>
      <c r="BE210" s="209">
        <f t="shared" si="24"/>
        <v>0</v>
      </c>
      <c r="BF210" s="209">
        <f t="shared" si="25"/>
        <v>2446.48</v>
      </c>
      <c r="BG210" s="209">
        <f t="shared" si="26"/>
        <v>0</v>
      </c>
      <c r="BH210" s="209">
        <f t="shared" si="27"/>
        <v>0</v>
      </c>
      <c r="BI210" s="209">
        <f t="shared" si="28"/>
        <v>0</v>
      </c>
      <c r="BJ210" s="13" t="s">
        <v>86</v>
      </c>
      <c r="BK210" s="209">
        <f t="shared" si="29"/>
        <v>2446.48</v>
      </c>
      <c r="BL210" s="13" t="s">
        <v>182</v>
      </c>
      <c r="BM210" s="208" t="s">
        <v>403</v>
      </c>
    </row>
    <row r="211" spans="1:65" s="1" customFormat="1" ht="24.2" customHeight="1">
      <c r="A211" s="30"/>
      <c r="B211" s="31"/>
      <c r="C211" s="196" t="s">
        <v>404</v>
      </c>
      <c r="D211" s="196" t="s">
        <v>178</v>
      </c>
      <c r="E211" s="197" t="s">
        <v>405</v>
      </c>
      <c r="F211" s="198" t="s">
        <v>406</v>
      </c>
      <c r="G211" s="199" t="s">
        <v>222</v>
      </c>
      <c r="H211" s="200">
        <v>106.88</v>
      </c>
      <c r="I211" s="201">
        <v>7.55</v>
      </c>
      <c r="J211" s="202">
        <f t="shared" si="20"/>
        <v>806.94</v>
      </c>
      <c r="K211" s="203"/>
      <c r="L211" s="35"/>
      <c r="M211" s="204" t="s">
        <v>1</v>
      </c>
      <c r="N211" s="205" t="s">
        <v>39</v>
      </c>
      <c r="O211" s="71"/>
      <c r="P211" s="206">
        <f t="shared" si="21"/>
        <v>0</v>
      </c>
      <c r="Q211" s="206">
        <v>0</v>
      </c>
      <c r="R211" s="206">
        <f t="shared" si="22"/>
        <v>0</v>
      </c>
      <c r="S211" s="206">
        <v>0</v>
      </c>
      <c r="T211" s="207">
        <f t="shared" si="2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182</v>
      </c>
      <c r="AT211" s="208" t="s">
        <v>178</v>
      </c>
      <c r="AU211" s="208" t="s">
        <v>86</v>
      </c>
      <c r="AY211" s="13" t="s">
        <v>176</v>
      </c>
      <c r="BE211" s="209">
        <f t="shared" si="24"/>
        <v>0</v>
      </c>
      <c r="BF211" s="209">
        <f t="shared" si="25"/>
        <v>806.94</v>
      </c>
      <c r="BG211" s="209">
        <f t="shared" si="26"/>
        <v>0</v>
      </c>
      <c r="BH211" s="209">
        <f t="shared" si="27"/>
        <v>0</v>
      </c>
      <c r="BI211" s="209">
        <f t="shared" si="28"/>
        <v>0</v>
      </c>
      <c r="BJ211" s="13" t="s">
        <v>86</v>
      </c>
      <c r="BK211" s="209">
        <f t="shared" si="29"/>
        <v>806.94</v>
      </c>
      <c r="BL211" s="13" t="s">
        <v>182</v>
      </c>
      <c r="BM211" s="208" t="s">
        <v>407</v>
      </c>
    </row>
    <row r="212" spans="1:65" s="1" customFormat="1" ht="16.5" customHeight="1">
      <c r="A212" s="30"/>
      <c r="B212" s="31"/>
      <c r="C212" s="196" t="s">
        <v>408</v>
      </c>
      <c r="D212" s="196" t="s">
        <v>178</v>
      </c>
      <c r="E212" s="197" t="s">
        <v>409</v>
      </c>
      <c r="F212" s="198" t="s">
        <v>410</v>
      </c>
      <c r="G212" s="199" t="s">
        <v>262</v>
      </c>
      <c r="H212" s="200">
        <v>1.175</v>
      </c>
      <c r="I212" s="201">
        <v>2134.12</v>
      </c>
      <c r="J212" s="202">
        <f t="shared" si="20"/>
        <v>2507.59</v>
      </c>
      <c r="K212" s="203"/>
      <c r="L212" s="35"/>
      <c r="M212" s="204" t="s">
        <v>1</v>
      </c>
      <c r="N212" s="205" t="s">
        <v>39</v>
      </c>
      <c r="O212" s="71"/>
      <c r="P212" s="206">
        <f t="shared" si="21"/>
        <v>0</v>
      </c>
      <c r="Q212" s="206">
        <v>1.01145</v>
      </c>
      <c r="R212" s="206">
        <f t="shared" si="22"/>
        <v>1.1884537500000001</v>
      </c>
      <c r="S212" s="206">
        <v>0</v>
      </c>
      <c r="T212" s="207">
        <f t="shared" si="2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182</v>
      </c>
      <c r="AT212" s="208" t="s">
        <v>178</v>
      </c>
      <c r="AU212" s="208" t="s">
        <v>86</v>
      </c>
      <c r="AY212" s="13" t="s">
        <v>176</v>
      </c>
      <c r="BE212" s="209">
        <f t="shared" si="24"/>
        <v>0</v>
      </c>
      <c r="BF212" s="209">
        <f t="shared" si="25"/>
        <v>2507.59</v>
      </c>
      <c r="BG212" s="209">
        <f t="shared" si="26"/>
        <v>0</v>
      </c>
      <c r="BH212" s="209">
        <f t="shared" si="27"/>
        <v>0</v>
      </c>
      <c r="BI212" s="209">
        <f t="shared" si="28"/>
        <v>0</v>
      </c>
      <c r="BJ212" s="13" t="s">
        <v>86</v>
      </c>
      <c r="BK212" s="209">
        <f t="shared" si="29"/>
        <v>2507.59</v>
      </c>
      <c r="BL212" s="13" t="s">
        <v>182</v>
      </c>
      <c r="BM212" s="208" t="s">
        <v>411</v>
      </c>
    </row>
    <row r="213" spans="1:65" s="1" customFormat="1" ht="33" customHeight="1">
      <c r="A213" s="30"/>
      <c r="B213" s="31"/>
      <c r="C213" s="196" t="s">
        <v>412</v>
      </c>
      <c r="D213" s="196" t="s">
        <v>178</v>
      </c>
      <c r="E213" s="197" t="s">
        <v>413</v>
      </c>
      <c r="F213" s="198" t="s">
        <v>414</v>
      </c>
      <c r="G213" s="199" t="s">
        <v>262</v>
      </c>
      <c r="H213" s="200">
        <v>0.36699999999999999</v>
      </c>
      <c r="I213" s="201">
        <v>2999.36</v>
      </c>
      <c r="J213" s="202">
        <f t="shared" si="20"/>
        <v>1100.77</v>
      </c>
      <c r="K213" s="203"/>
      <c r="L213" s="35"/>
      <c r="M213" s="204" t="s">
        <v>1</v>
      </c>
      <c r="N213" s="205" t="s">
        <v>39</v>
      </c>
      <c r="O213" s="71"/>
      <c r="P213" s="206">
        <f t="shared" si="21"/>
        <v>0</v>
      </c>
      <c r="Q213" s="206">
        <v>1.0900000000000001</v>
      </c>
      <c r="R213" s="206">
        <f t="shared" si="22"/>
        <v>0.40003</v>
      </c>
      <c r="S213" s="206">
        <v>0</v>
      </c>
      <c r="T213" s="207">
        <f t="shared" si="2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182</v>
      </c>
      <c r="AT213" s="208" t="s">
        <v>178</v>
      </c>
      <c r="AU213" s="208" t="s">
        <v>86</v>
      </c>
      <c r="AY213" s="13" t="s">
        <v>176</v>
      </c>
      <c r="BE213" s="209">
        <f t="shared" si="24"/>
        <v>0</v>
      </c>
      <c r="BF213" s="209">
        <f t="shared" si="25"/>
        <v>1100.77</v>
      </c>
      <c r="BG213" s="209">
        <f t="shared" si="26"/>
        <v>0</v>
      </c>
      <c r="BH213" s="209">
        <f t="shared" si="27"/>
        <v>0</v>
      </c>
      <c r="BI213" s="209">
        <f t="shared" si="28"/>
        <v>0</v>
      </c>
      <c r="BJ213" s="13" t="s">
        <v>86</v>
      </c>
      <c r="BK213" s="209">
        <f t="shared" si="29"/>
        <v>1100.77</v>
      </c>
      <c r="BL213" s="13" t="s">
        <v>182</v>
      </c>
      <c r="BM213" s="208" t="s">
        <v>415</v>
      </c>
    </row>
    <row r="214" spans="1:65" s="1" customFormat="1" ht="24.2" customHeight="1">
      <c r="A214" s="30"/>
      <c r="B214" s="31"/>
      <c r="C214" s="196" t="s">
        <v>416</v>
      </c>
      <c r="D214" s="196" t="s">
        <v>178</v>
      </c>
      <c r="E214" s="197" t="s">
        <v>417</v>
      </c>
      <c r="F214" s="198" t="s">
        <v>418</v>
      </c>
      <c r="G214" s="199" t="s">
        <v>222</v>
      </c>
      <c r="H214" s="200">
        <v>852.43200000000002</v>
      </c>
      <c r="I214" s="201">
        <v>6.95</v>
      </c>
      <c r="J214" s="202">
        <f t="shared" si="20"/>
        <v>5924.4</v>
      </c>
      <c r="K214" s="203"/>
      <c r="L214" s="35"/>
      <c r="M214" s="204" t="s">
        <v>1</v>
      </c>
      <c r="N214" s="205" t="s">
        <v>39</v>
      </c>
      <c r="O214" s="71"/>
      <c r="P214" s="206">
        <f t="shared" si="21"/>
        <v>0</v>
      </c>
      <c r="Q214" s="206">
        <v>2.9059999999999999E-2</v>
      </c>
      <c r="R214" s="206">
        <f t="shared" si="22"/>
        <v>24.771673920000001</v>
      </c>
      <c r="S214" s="206">
        <v>0</v>
      </c>
      <c r="T214" s="207">
        <f t="shared" si="2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182</v>
      </c>
      <c r="AT214" s="208" t="s">
        <v>178</v>
      </c>
      <c r="AU214" s="208" t="s">
        <v>86</v>
      </c>
      <c r="AY214" s="13" t="s">
        <v>176</v>
      </c>
      <c r="BE214" s="209">
        <f t="shared" si="24"/>
        <v>0</v>
      </c>
      <c r="BF214" s="209">
        <f t="shared" si="25"/>
        <v>5924.4</v>
      </c>
      <c r="BG214" s="209">
        <f t="shared" si="26"/>
        <v>0</v>
      </c>
      <c r="BH214" s="209">
        <f t="shared" si="27"/>
        <v>0</v>
      </c>
      <c r="BI214" s="209">
        <f t="shared" si="28"/>
        <v>0</v>
      </c>
      <c r="BJ214" s="13" t="s">
        <v>86</v>
      </c>
      <c r="BK214" s="209">
        <f t="shared" si="29"/>
        <v>5924.4</v>
      </c>
      <c r="BL214" s="13" t="s">
        <v>182</v>
      </c>
      <c r="BM214" s="208" t="s">
        <v>419</v>
      </c>
    </row>
    <row r="215" spans="1:65" s="1" customFormat="1" ht="33" customHeight="1">
      <c r="A215" s="30"/>
      <c r="B215" s="31"/>
      <c r="C215" s="196" t="s">
        <v>420</v>
      </c>
      <c r="D215" s="196" t="s">
        <v>178</v>
      </c>
      <c r="E215" s="197" t="s">
        <v>421</v>
      </c>
      <c r="F215" s="198" t="s">
        <v>422</v>
      </c>
      <c r="G215" s="199" t="s">
        <v>186</v>
      </c>
      <c r="H215" s="200">
        <v>4.1529999999999996</v>
      </c>
      <c r="I215" s="201">
        <v>110.47</v>
      </c>
      <c r="J215" s="202">
        <f t="shared" si="20"/>
        <v>458.78</v>
      </c>
      <c r="K215" s="203"/>
      <c r="L215" s="35"/>
      <c r="M215" s="204" t="s">
        <v>1</v>
      </c>
      <c r="N215" s="205" t="s">
        <v>39</v>
      </c>
      <c r="O215" s="71"/>
      <c r="P215" s="206">
        <f t="shared" si="21"/>
        <v>0</v>
      </c>
      <c r="Q215" s="206">
        <v>2.4017599999999999</v>
      </c>
      <c r="R215" s="206">
        <f t="shared" si="22"/>
        <v>9.9745092799999977</v>
      </c>
      <c r="S215" s="206">
        <v>0</v>
      </c>
      <c r="T215" s="207">
        <f t="shared" si="2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182</v>
      </c>
      <c r="AT215" s="208" t="s">
        <v>178</v>
      </c>
      <c r="AU215" s="208" t="s">
        <v>86</v>
      </c>
      <c r="AY215" s="13" t="s">
        <v>176</v>
      </c>
      <c r="BE215" s="209">
        <f t="shared" si="24"/>
        <v>0</v>
      </c>
      <c r="BF215" s="209">
        <f t="shared" si="25"/>
        <v>458.78</v>
      </c>
      <c r="BG215" s="209">
        <f t="shared" si="26"/>
        <v>0</v>
      </c>
      <c r="BH215" s="209">
        <f t="shared" si="27"/>
        <v>0</v>
      </c>
      <c r="BI215" s="209">
        <f t="shared" si="28"/>
        <v>0</v>
      </c>
      <c r="BJ215" s="13" t="s">
        <v>86</v>
      </c>
      <c r="BK215" s="209">
        <f t="shared" si="29"/>
        <v>458.78</v>
      </c>
      <c r="BL215" s="13" t="s">
        <v>182</v>
      </c>
      <c r="BM215" s="208" t="s">
        <v>423</v>
      </c>
    </row>
    <row r="216" spans="1:65" s="1" customFormat="1" ht="37.9" customHeight="1">
      <c r="A216" s="30"/>
      <c r="B216" s="31"/>
      <c r="C216" s="196" t="s">
        <v>424</v>
      </c>
      <c r="D216" s="196" t="s">
        <v>178</v>
      </c>
      <c r="E216" s="197" t="s">
        <v>425</v>
      </c>
      <c r="F216" s="198" t="s">
        <v>426</v>
      </c>
      <c r="G216" s="199" t="s">
        <v>370</v>
      </c>
      <c r="H216" s="200">
        <v>225</v>
      </c>
      <c r="I216" s="201">
        <v>21.56</v>
      </c>
      <c r="J216" s="202">
        <f t="shared" si="20"/>
        <v>4851</v>
      </c>
      <c r="K216" s="203"/>
      <c r="L216" s="35"/>
      <c r="M216" s="204" t="s">
        <v>1</v>
      </c>
      <c r="N216" s="205" t="s">
        <v>39</v>
      </c>
      <c r="O216" s="71"/>
      <c r="P216" s="206">
        <f t="shared" si="21"/>
        <v>0</v>
      </c>
      <c r="Q216" s="206">
        <v>0</v>
      </c>
      <c r="R216" s="206">
        <f t="shared" si="22"/>
        <v>0</v>
      </c>
      <c r="S216" s="206">
        <v>0</v>
      </c>
      <c r="T216" s="207">
        <f t="shared" si="2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182</v>
      </c>
      <c r="AT216" s="208" t="s">
        <v>178</v>
      </c>
      <c r="AU216" s="208" t="s">
        <v>86</v>
      </c>
      <c r="AY216" s="13" t="s">
        <v>176</v>
      </c>
      <c r="BE216" s="209">
        <f t="shared" si="24"/>
        <v>0</v>
      </c>
      <c r="BF216" s="209">
        <f t="shared" si="25"/>
        <v>4851</v>
      </c>
      <c r="BG216" s="209">
        <f t="shared" si="26"/>
        <v>0</v>
      </c>
      <c r="BH216" s="209">
        <f t="shared" si="27"/>
        <v>0</v>
      </c>
      <c r="BI216" s="209">
        <f t="shared" si="28"/>
        <v>0</v>
      </c>
      <c r="BJ216" s="13" t="s">
        <v>86</v>
      </c>
      <c r="BK216" s="209">
        <f t="shared" si="29"/>
        <v>4851</v>
      </c>
      <c r="BL216" s="13" t="s">
        <v>182</v>
      </c>
      <c r="BM216" s="208" t="s">
        <v>427</v>
      </c>
    </row>
    <row r="217" spans="1:65" s="1" customFormat="1" ht="37.9" customHeight="1">
      <c r="A217" s="30"/>
      <c r="B217" s="31"/>
      <c r="C217" s="196" t="s">
        <v>428</v>
      </c>
      <c r="D217" s="196" t="s">
        <v>178</v>
      </c>
      <c r="E217" s="197" t="s">
        <v>429</v>
      </c>
      <c r="F217" s="198" t="s">
        <v>430</v>
      </c>
      <c r="G217" s="199" t="s">
        <v>370</v>
      </c>
      <c r="H217" s="200">
        <v>15</v>
      </c>
      <c r="I217" s="201">
        <v>156.16999999999999</v>
      </c>
      <c r="J217" s="202">
        <f t="shared" si="20"/>
        <v>2342.5500000000002</v>
      </c>
      <c r="K217" s="203"/>
      <c r="L217" s="35"/>
      <c r="M217" s="204" t="s">
        <v>1</v>
      </c>
      <c r="N217" s="205" t="s">
        <v>39</v>
      </c>
      <c r="O217" s="71"/>
      <c r="P217" s="206">
        <f t="shared" si="21"/>
        <v>0</v>
      </c>
      <c r="Q217" s="206">
        <v>1.2249099999999999</v>
      </c>
      <c r="R217" s="206">
        <f t="shared" si="22"/>
        <v>18.373649999999998</v>
      </c>
      <c r="S217" s="206">
        <v>0</v>
      </c>
      <c r="T217" s="207">
        <f t="shared" si="2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182</v>
      </c>
      <c r="AT217" s="208" t="s">
        <v>178</v>
      </c>
      <c r="AU217" s="208" t="s">
        <v>86</v>
      </c>
      <c r="AY217" s="13" t="s">
        <v>176</v>
      </c>
      <c r="BE217" s="209">
        <f t="shared" si="24"/>
        <v>0</v>
      </c>
      <c r="BF217" s="209">
        <f t="shared" si="25"/>
        <v>2342.5500000000002</v>
      </c>
      <c r="BG217" s="209">
        <f t="shared" si="26"/>
        <v>0</v>
      </c>
      <c r="BH217" s="209">
        <f t="shared" si="27"/>
        <v>0</v>
      </c>
      <c r="BI217" s="209">
        <f t="shared" si="28"/>
        <v>0</v>
      </c>
      <c r="BJ217" s="13" t="s">
        <v>86</v>
      </c>
      <c r="BK217" s="209">
        <f t="shared" si="29"/>
        <v>2342.5500000000002</v>
      </c>
      <c r="BL217" s="13" t="s">
        <v>182</v>
      </c>
      <c r="BM217" s="208" t="s">
        <v>431</v>
      </c>
    </row>
    <row r="218" spans="1:65" s="1" customFormat="1" ht="37.9" customHeight="1">
      <c r="A218" s="30"/>
      <c r="B218" s="31"/>
      <c r="C218" s="196" t="s">
        <v>432</v>
      </c>
      <c r="D218" s="196" t="s">
        <v>178</v>
      </c>
      <c r="E218" s="197" t="s">
        <v>433</v>
      </c>
      <c r="F218" s="198" t="s">
        <v>434</v>
      </c>
      <c r="G218" s="199" t="s">
        <v>370</v>
      </c>
      <c r="H218" s="200">
        <v>15</v>
      </c>
      <c r="I218" s="201">
        <v>46.33</v>
      </c>
      <c r="J218" s="202">
        <f t="shared" si="20"/>
        <v>694.95</v>
      </c>
      <c r="K218" s="203"/>
      <c r="L218" s="35"/>
      <c r="M218" s="204" t="s">
        <v>1</v>
      </c>
      <c r="N218" s="205" t="s">
        <v>39</v>
      </c>
      <c r="O218" s="71"/>
      <c r="P218" s="206">
        <f t="shared" si="21"/>
        <v>0</v>
      </c>
      <c r="Q218" s="206">
        <v>0</v>
      </c>
      <c r="R218" s="206">
        <f t="shared" si="22"/>
        <v>0</v>
      </c>
      <c r="S218" s="206">
        <v>0</v>
      </c>
      <c r="T218" s="207">
        <f t="shared" si="2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182</v>
      </c>
      <c r="AT218" s="208" t="s">
        <v>178</v>
      </c>
      <c r="AU218" s="208" t="s">
        <v>86</v>
      </c>
      <c r="AY218" s="13" t="s">
        <v>176</v>
      </c>
      <c r="BE218" s="209">
        <f t="shared" si="24"/>
        <v>0</v>
      </c>
      <c r="BF218" s="209">
        <f t="shared" si="25"/>
        <v>694.95</v>
      </c>
      <c r="BG218" s="209">
        <f t="shared" si="26"/>
        <v>0</v>
      </c>
      <c r="BH218" s="209">
        <f t="shared" si="27"/>
        <v>0</v>
      </c>
      <c r="BI218" s="209">
        <f t="shared" si="28"/>
        <v>0</v>
      </c>
      <c r="BJ218" s="13" t="s">
        <v>86</v>
      </c>
      <c r="BK218" s="209">
        <f t="shared" si="29"/>
        <v>694.95</v>
      </c>
      <c r="BL218" s="13" t="s">
        <v>182</v>
      </c>
      <c r="BM218" s="208" t="s">
        <v>435</v>
      </c>
    </row>
    <row r="219" spans="1:65" s="1" customFormat="1" ht="21.75" customHeight="1">
      <c r="A219" s="30"/>
      <c r="B219" s="31"/>
      <c r="C219" s="196" t="s">
        <v>436</v>
      </c>
      <c r="D219" s="196" t="s">
        <v>178</v>
      </c>
      <c r="E219" s="197" t="s">
        <v>437</v>
      </c>
      <c r="F219" s="198" t="s">
        <v>438</v>
      </c>
      <c r="G219" s="199" t="s">
        <v>262</v>
      </c>
      <c r="H219" s="200">
        <v>0.71</v>
      </c>
      <c r="I219" s="201">
        <v>2235.62</v>
      </c>
      <c r="J219" s="202">
        <f t="shared" si="20"/>
        <v>1587.29</v>
      </c>
      <c r="K219" s="203"/>
      <c r="L219" s="35"/>
      <c r="M219" s="204" t="s">
        <v>1</v>
      </c>
      <c r="N219" s="205" t="s">
        <v>39</v>
      </c>
      <c r="O219" s="71"/>
      <c r="P219" s="206">
        <f t="shared" si="21"/>
        <v>0</v>
      </c>
      <c r="Q219" s="206">
        <v>1.01953</v>
      </c>
      <c r="R219" s="206">
        <f t="shared" si="22"/>
        <v>0.72386629999999996</v>
      </c>
      <c r="S219" s="206">
        <v>0</v>
      </c>
      <c r="T219" s="207">
        <f t="shared" si="2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182</v>
      </c>
      <c r="AT219" s="208" t="s">
        <v>178</v>
      </c>
      <c r="AU219" s="208" t="s">
        <v>86</v>
      </c>
      <c r="AY219" s="13" t="s">
        <v>176</v>
      </c>
      <c r="BE219" s="209">
        <f t="shared" si="24"/>
        <v>0</v>
      </c>
      <c r="BF219" s="209">
        <f t="shared" si="25"/>
        <v>1587.29</v>
      </c>
      <c r="BG219" s="209">
        <f t="shared" si="26"/>
        <v>0</v>
      </c>
      <c r="BH219" s="209">
        <f t="shared" si="27"/>
        <v>0</v>
      </c>
      <c r="BI219" s="209">
        <f t="shared" si="28"/>
        <v>0</v>
      </c>
      <c r="BJ219" s="13" t="s">
        <v>86</v>
      </c>
      <c r="BK219" s="209">
        <f t="shared" si="29"/>
        <v>1587.29</v>
      </c>
      <c r="BL219" s="13" t="s">
        <v>182</v>
      </c>
      <c r="BM219" s="208" t="s">
        <v>439</v>
      </c>
    </row>
    <row r="220" spans="1:65" s="1" customFormat="1" ht="24.2" customHeight="1">
      <c r="A220" s="30"/>
      <c r="B220" s="31"/>
      <c r="C220" s="196" t="s">
        <v>440</v>
      </c>
      <c r="D220" s="196" t="s">
        <v>178</v>
      </c>
      <c r="E220" s="197" t="s">
        <v>441</v>
      </c>
      <c r="F220" s="198" t="s">
        <v>442</v>
      </c>
      <c r="G220" s="199" t="s">
        <v>181</v>
      </c>
      <c r="H220" s="200">
        <v>117.49</v>
      </c>
      <c r="I220" s="201">
        <v>12.29</v>
      </c>
      <c r="J220" s="202">
        <f t="shared" si="20"/>
        <v>1443.95</v>
      </c>
      <c r="K220" s="203"/>
      <c r="L220" s="35"/>
      <c r="M220" s="204" t="s">
        <v>1</v>
      </c>
      <c r="N220" s="205" t="s">
        <v>39</v>
      </c>
      <c r="O220" s="71"/>
      <c r="P220" s="206">
        <f t="shared" si="21"/>
        <v>0</v>
      </c>
      <c r="Q220" s="206">
        <v>8.0000000000000007E-5</v>
      </c>
      <c r="R220" s="206">
        <f t="shared" si="22"/>
        <v>9.3991999999999999E-3</v>
      </c>
      <c r="S220" s="206">
        <v>0</v>
      </c>
      <c r="T220" s="207">
        <f t="shared" si="2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182</v>
      </c>
      <c r="AT220" s="208" t="s">
        <v>178</v>
      </c>
      <c r="AU220" s="208" t="s">
        <v>86</v>
      </c>
      <c r="AY220" s="13" t="s">
        <v>176</v>
      </c>
      <c r="BE220" s="209">
        <f t="shared" si="24"/>
        <v>0</v>
      </c>
      <c r="BF220" s="209">
        <f t="shared" si="25"/>
        <v>1443.95</v>
      </c>
      <c r="BG220" s="209">
        <f t="shared" si="26"/>
        <v>0</v>
      </c>
      <c r="BH220" s="209">
        <f t="shared" si="27"/>
        <v>0</v>
      </c>
      <c r="BI220" s="209">
        <f t="shared" si="28"/>
        <v>0</v>
      </c>
      <c r="BJ220" s="13" t="s">
        <v>86</v>
      </c>
      <c r="BK220" s="209">
        <f t="shared" si="29"/>
        <v>1443.95</v>
      </c>
      <c r="BL220" s="13" t="s">
        <v>182</v>
      </c>
      <c r="BM220" s="208" t="s">
        <v>443</v>
      </c>
    </row>
    <row r="221" spans="1:65" s="1" customFormat="1" ht="24.2" customHeight="1">
      <c r="A221" s="30"/>
      <c r="B221" s="31"/>
      <c r="C221" s="196" t="s">
        <v>444</v>
      </c>
      <c r="D221" s="196" t="s">
        <v>178</v>
      </c>
      <c r="E221" s="197" t="s">
        <v>445</v>
      </c>
      <c r="F221" s="198" t="s">
        <v>446</v>
      </c>
      <c r="G221" s="199" t="s">
        <v>222</v>
      </c>
      <c r="H221" s="200">
        <v>56.207999999999998</v>
      </c>
      <c r="I221" s="201">
        <v>30.09</v>
      </c>
      <c r="J221" s="202">
        <f t="shared" si="20"/>
        <v>1691.3</v>
      </c>
      <c r="K221" s="203"/>
      <c r="L221" s="35"/>
      <c r="M221" s="204" t="s">
        <v>1</v>
      </c>
      <c r="N221" s="205" t="s">
        <v>39</v>
      </c>
      <c r="O221" s="71"/>
      <c r="P221" s="206">
        <f t="shared" si="21"/>
        <v>0</v>
      </c>
      <c r="Q221" s="206">
        <v>9.5596E-2</v>
      </c>
      <c r="R221" s="206">
        <f t="shared" si="22"/>
        <v>5.3732599680000002</v>
      </c>
      <c r="S221" s="206">
        <v>0</v>
      </c>
      <c r="T221" s="207">
        <f t="shared" si="2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182</v>
      </c>
      <c r="AT221" s="208" t="s">
        <v>178</v>
      </c>
      <c r="AU221" s="208" t="s">
        <v>86</v>
      </c>
      <c r="AY221" s="13" t="s">
        <v>176</v>
      </c>
      <c r="BE221" s="209">
        <f t="shared" si="24"/>
        <v>0</v>
      </c>
      <c r="BF221" s="209">
        <f t="shared" si="25"/>
        <v>1691.3</v>
      </c>
      <c r="BG221" s="209">
        <f t="shared" si="26"/>
        <v>0</v>
      </c>
      <c r="BH221" s="209">
        <f t="shared" si="27"/>
        <v>0</v>
      </c>
      <c r="BI221" s="209">
        <f t="shared" si="28"/>
        <v>0</v>
      </c>
      <c r="BJ221" s="13" t="s">
        <v>86</v>
      </c>
      <c r="BK221" s="209">
        <f t="shared" si="29"/>
        <v>1691.3</v>
      </c>
      <c r="BL221" s="13" t="s">
        <v>182</v>
      </c>
      <c r="BM221" s="208" t="s">
        <v>447</v>
      </c>
    </row>
    <row r="222" spans="1:65" s="1" customFormat="1" ht="33" customHeight="1">
      <c r="A222" s="30"/>
      <c r="B222" s="31"/>
      <c r="C222" s="196" t="s">
        <v>448</v>
      </c>
      <c r="D222" s="196" t="s">
        <v>178</v>
      </c>
      <c r="E222" s="197" t="s">
        <v>449</v>
      </c>
      <c r="F222" s="198" t="s">
        <v>450</v>
      </c>
      <c r="G222" s="199" t="s">
        <v>222</v>
      </c>
      <c r="H222" s="200">
        <v>133.29499999999999</v>
      </c>
      <c r="I222" s="201">
        <v>30.95</v>
      </c>
      <c r="J222" s="202">
        <f t="shared" si="20"/>
        <v>4125.4799999999996</v>
      </c>
      <c r="K222" s="203"/>
      <c r="L222" s="35"/>
      <c r="M222" s="204" t="s">
        <v>1</v>
      </c>
      <c r="N222" s="205" t="s">
        <v>39</v>
      </c>
      <c r="O222" s="71"/>
      <c r="P222" s="206">
        <f t="shared" si="21"/>
        <v>0</v>
      </c>
      <c r="Q222" s="206">
        <v>0.10630100000000001</v>
      </c>
      <c r="R222" s="206">
        <f t="shared" si="22"/>
        <v>14.169391794999999</v>
      </c>
      <c r="S222" s="206">
        <v>0</v>
      </c>
      <c r="T222" s="207">
        <f t="shared" si="2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182</v>
      </c>
      <c r="AT222" s="208" t="s">
        <v>178</v>
      </c>
      <c r="AU222" s="208" t="s">
        <v>86</v>
      </c>
      <c r="AY222" s="13" t="s">
        <v>176</v>
      </c>
      <c r="BE222" s="209">
        <f t="shared" si="24"/>
        <v>0</v>
      </c>
      <c r="BF222" s="209">
        <f t="shared" si="25"/>
        <v>4125.4799999999996</v>
      </c>
      <c r="BG222" s="209">
        <f t="shared" si="26"/>
        <v>0</v>
      </c>
      <c r="BH222" s="209">
        <f t="shared" si="27"/>
        <v>0</v>
      </c>
      <c r="BI222" s="209">
        <f t="shared" si="28"/>
        <v>0</v>
      </c>
      <c r="BJ222" s="13" t="s">
        <v>86</v>
      </c>
      <c r="BK222" s="209">
        <f t="shared" si="29"/>
        <v>4125.4799999999996</v>
      </c>
      <c r="BL222" s="13" t="s">
        <v>182</v>
      </c>
      <c r="BM222" s="208" t="s">
        <v>451</v>
      </c>
    </row>
    <row r="223" spans="1:65" s="1" customFormat="1" ht="33" customHeight="1">
      <c r="A223" s="30"/>
      <c r="B223" s="31"/>
      <c r="C223" s="196" t="s">
        <v>452</v>
      </c>
      <c r="D223" s="196" t="s">
        <v>178</v>
      </c>
      <c r="E223" s="197" t="s">
        <v>453</v>
      </c>
      <c r="F223" s="198" t="s">
        <v>454</v>
      </c>
      <c r="G223" s="199" t="s">
        <v>222</v>
      </c>
      <c r="H223" s="200">
        <v>44.539000000000001</v>
      </c>
      <c r="I223" s="201">
        <v>33.71</v>
      </c>
      <c r="J223" s="202">
        <f t="shared" si="20"/>
        <v>1501.41</v>
      </c>
      <c r="K223" s="203"/>
      <c r="L223" s="35"/>
      <c r="M223" s="204" t="s">
        <v>1</v>
      </c>
      <c r="N223" s="205" t="s">
        <v>39</v>
      </c>
      <c r="O223" s="71"/>
      <c r="P223" s="206">
        <f t="shared" si="21"/>
        <v>0</v>
      </c>
      <c r="Q223" s="206">
        <v>0.12080299999999999</v>
      </c>
      <c r="R223" s="206">
        <f t="shared" si="22"/>
        <v>5.3804448169999999</v>
      </c>
      <c r="S223" s="206">
        <v>0</v>
      </c>
      <c r="T223" s="207">
        <f t="shared" si="2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182</v>
      </c>
      <c r="AT223" s="208" t="s">
        <v>178</v>
      </c>
      <c r="AU223" s="208" t="s">
        <v>86</v>
      </c>
      <c r="AY223" s="13" t="s">
        <v>176</v>
      </c>
      <c r="BE223" s="209">
        <f t="shared" si="24"/>
        <v>0</v>
      </c>
      <c r="BF223" s="209">
        <f t="shared" si="25"/>
        <v>1501.41</v>
      </c>
      <c r="BG223" s="209">
        <f t="shared" si="26"/>
        <v>0</v>
      </c>
      <c r="BH223" s="209">
        <f t="shared" si="27"/>
        <v>0</v>
      </c>
      <c r="BI223" s="209">
        <f t="shared" si="28"/>
        <v>0</v>
      </c>
      <c r="BJ223" s="13" t="s">
        <v>86</v>
      </c>
      <c r="BK223" s="209">
        <f t="shared" si="29"/>
        <v>1501.41</v>
      </c>
      <c r="BL223" s="13" t="s">
        <v>182</v>
      </c>
      <c r="BM223" s="208" t="s">
        <v>455</v>
      </c>
    </row>
    <row r="224" spans="1:65" s="1" customFormat="1" ht="33" customHeight="1">
      <c r="A224" s="30"/>
      <c r="B224" s="31"/>
      <c r="C224" s="196" t="s">
        <v>456</v>
      </c>
      <c r="D224" s="196" t="s">
        <v>178</v>
      </c>
      <c r="E224" s="197" t="s">
        <v>457</v>
      </c>
      <c r="F224" s="198" t="s">
        <v>458</v>
      </c>
      <c r="G224" s="199" t="s">
        <v>222</v>
      </c>
      <c r="H224" s="200">
        <v>115.375</v>
      </c>
      <c r="I224" s="201">
        <v>60</v>
      </c>
      <c r="J224" s="202">
        <f t="shared" si="20"/>
        <v>6922.5</v>
      </c>
      <c r="K224" s="203"/>
      <c r="L224" s="35"/>
      <c r="M224" s="204" t="s">
        <v>1</v>
      </c>
      <c r="N224" s="205" t="s">
        <v>39</v>
      </c>
      <c r="O224" s="71"/>
      <c r="P224" s="206">
        <f t="shared" si="21"/>
        <v>0</v>
      </c>
      <c r="Q224" s="206">
        <v>0.18767</v>
      </c>
      <c r="R224" s="206">
        <f t="shared" si="22"/>
        <v>21.652426250000001</v>
      </c>
      <c r="S224" s="206">
        <v>0</v>
      </c>
      <c r="T224" s="207">
        <f t="shared" si="2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208" t="s">
        <v>182</v>
      </c>
      <c r="AT224" s="208" t="s">
        <v>178</v>
      </c>
      <c r="AU224" s="208" t="s">
        <v>86</v>
      </c>
      <c r="AY224" s="13" t="s">
        <v>176</v>
      </c>
      <c r="BE224" s="209">
        <f t="shared" si="24"/>
        <v>0</v>
      </c>
      <c r="BF224" s="209">
        <f t="shared" si="25"/>
        <v>6922.5</v>
      </c>
      <c r="BG224" s="209">
        <f t="shared" si="26"/>
        <v>0</v>
      </c>
      <c r="BH224" s="209">
        <f t="shared" si="27"/>
        <v>0</v>
      </c>
      <c r="BI224" s="209">
        <f t="shared" si="28"/>
        <v>0</v>
      </c>
      <c r="BJ224" s="13" t="s">
        <v>86</v>
      </c>
      <c r="BK224" s="209">
        <f t="shared" si="29"/>
        <v>6922.5</v>
      </c>
      <c r="BL224" s="13" t="s">
        <v>182</v>
      </c>
      <c r="BM224" s="208" t="s">
        <v>459</v>
      </c>
    </row>
    <row r="225" spans="1:65" s="1" customFormat="1" ht="33" customHeight="1">
      <c r="A225" s="30"/>
      <c r="B225" s="31"/>
      <c r="C225" s="196" t="s">
        <v>460</v>
      </c>
      <c r="D225" s="196" t="s">
        <v>178</v>
      </c>
      <c r="E225" s="197" t="s">
        <v>461</v>
      </c>
      <c r="F225" s="198" t="s">
        <v>462</v>
      </c>
      <c r="G225" s="199" t="s">
        <v>186</v>
      </c>
      <c r="H225" s="200">
        <v>2.3650000000000002</v>
      </c>
      <c r="I225" s="201">
        <v>125.24</v>
      </c>
      <c r="J225" s="202">
        <f t="shared" si="20"/>
        <v>296.19</v>
      </c>
      <c r="K225" s="203"/>
      <c r="L225" s="35"/>
      <c r="M225" s="204" t="s">
        <v>1</v>
      </c>
      <c r="N225" s="205" t="s">
        <v>39</v>
      </c>
      <c r="O225" s="71"/>
      <c r="P225" s="206">
        <f t="shared" si="21"/>
        <v>0</v>
      </c>
      <c r="Q225" s="206">
        <v>2.40178</v>
      </c>
      <c r="R225" s="206">
        <f t="shared" si="22"/>
        <v>5.6802097000000007</v>
      </c>
      <c r="S225" s="206">
        <v>0</v>
      </c>
      <c r="T225" s="207">
        <f t="shared" si="2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208" t="s">
        <v>182</v>
      </c>
      <c r="AT225" s="208" t="s">
        <v>178</v>
      </c>
      <c r="AU225" s="208" t="s">
        <v>86</v>
      </c>
      <c r="AY225" s="13" t="s">
        <v>176</v>
      </c>
      <c r="BE225" s="209">
        <f t="shared" si="24"/>
        <v>0</v>
      </c>
      <c r="BF225" s="209">
        <f t="shared" si="25"/>
        <v>296.19</v>
      </c>
      <c r="BG225" s="209">
        <f t="shared" si="26"/>
        <v>0</v>
      </c>
      <c r="BH225" s="209">
        <f t="shared" si="27"/>
        <v>0</v>
      </c>
      <c r="BI225" s="209">
        <f t="shared" si="28"/>
        <v>0</v>
      </c>
      <c r="BJ225" s="13" t="s">
        <v>86</v>
      </c>
      <c r="BK225" s="209">
        <f t="shared" si="29"/>
        <v>296.19</v>
      </c>
      <c r="BL225" s="13" t="s">
        <v>182</v>
      </c>
      <c r="BM225" s="208" t="s">
        <v>463</v>
      </c>
    </row>
    <row r="226" spans="1:65" s="1" customFormat="1" ht="49.15" customHeight="1">
      <c r="A226" s="30"/>
      <c r="B226" s="31"/>
      <c r="C226" s="196" t="s">
        <v>464</v>
      </c>
      <c r="D226" s="196" t="s">
        <v>178</v>
      </c>
      <c r="E226" s="197" t="s">
        <v>465</v>
      </c>
      <c r="F226" s="198" t="s">
        <v>466</v>
      </c>
      <c r="G226" s="199" t="s">
        <v>222</v>
      </c>
      <c r="H226" s="200">
        <v>567.6</v>
      </c>
      <c r="I226" s="201">
        <v>2.21</v>
      </c>
      <c r="J226" s="202">
        <f t="shared" si="20"/>
        <v>1254.4000000000001</v>
      </c>
      <c r="K226" s="203"/>
      <c r="L226" s="35"/>
      <c r="M226" s="204" t="s">
        <v>1</v>
      </c>
      <c r="N226" s="205" t="s">
        <v>39</v>
      </c>
      <c r="O226" s="71"/>
      <c r="P226" s="206">
        <f t="shared" si="21"/>
        <v>0</v>
      </c>
      <c r="Q226" s="206">
        <v>0</v>
      </c>
      <c r="R226" s="206">
        <f t="shared" si="22"/>
        <v>0</v>
      </c>
      <c r="S226" s="206">
        <v>0</v>
      </c>
      <c r="T226" s="207">
        <f t="shared" si="2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208" t="s">
        <v>182</v>
      </c>
      <c r="AT226" s="208" t="s">
        <v>178</v>
      </c>
      <c r="AU226" s="208" t="s">
        <v>86</v>
      </c>
      <c r="AY226" s="13" t="s">
        <v>176</v>
      </c>
      <c r="BE226" s="209">
        <f t="shared" si="24"/>
        <v>0</v>
      </c>
      <c r="BF226" s="209">
        <f t="shared" si="25"/>
        <v>1254.4000000000001</v>
      </c>
      <c r="BG226" s="209">
        <f t="shared" si="26"/>
        <v>0</v>
      </c>
      <c r="BH226" s="209">
        <f t="shared" si="27"/>
        <v>0</v>
      </c>
      <c r="BI226" s="209">
        <f t="shared" si="28"/>
        <v>0</v>
      </c>
      <c r="BJ226" s="13" t="s">
        <v>86</v>
      </c>
      <c r="BK226" s="209">
        <f t="shared" si="29"/>
        <v>1254.4000000000001</v>
      </c>
      <c r="BL226" s="13" t="s">
        <v>182</v>
      </c>
      <c r="BM226" s="208" t="s">
        <v>467</v>
      </c>
    </row>
    <row r="227" spans="1:65" s="1" customFormat="1" ht="24.2" customHeight="1">
      <c r="A227" s="30"/>
      <c r="B227" s="31"/>
      <c r="C227" s="196" t="s">
        <v>468</v>
      </c>
      <c r="D227" s="196" t="s">
        <v>178</v>
      </c>
      <c r="E227" s="197" t="s">
        <v>469</v>
      </c>
      <c r="F227" s="198" t="s">
        <v>470</v>
      </c>
      <c r="G227" s="199" t="s">
        <v>222</v>
      </c>
      <c r="H227" s="200">
        <v>18.920000000000002</v>
      </c>
      <c r="I227" s="201">
        <v>8.7799999999999994</v>
      </c>
      <c r="J227" s="202">
        <f t="shared" si="20"/>
        <v>166.12</v>
      </c>
      <c r="K227" s="203"/>
      <c r="L227" s="35"/>
      <c r="M227" s="204" t="s">
        <v>1</v>
      </c>
      <c r="N227" s="205" t="s">
        <v>39</v>
      </c>
      <c r="O227" s="71"/>
      <c r="P227" s="206">
        <f t="shared" si="21"/>
        <v>0</v>
      </c>
      <c r="Q227" s="206">
        <v>6.8610000000000004E-2</v>
      </c>
      <c r="R227" s="206">
        <f t="shared" si="22"/>
        <v>1.2981012000000003</v>
      </c>
      <c r="S227" s="206">
        <v>0</v>
      </c>
      <c r="T227" s="207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208" t="s">
        <v>182</v>
      </c>
      <c r="AT227" s="208" t="s">
        <v>178</v>
      </c>
      <c r="AU227" s="208" t="s">
        <v>86</v>
      </c>
      <c r="AY227" s="13" t="s">
        <v>176</v>
      </c>
      <c r="BE227" s="209">
        <f t="shared" si="24"/>
        <v>0</v>
      </c>
      <c r="BF227" s="209">
        <f t="shared" si="25"/>
        <v>166.12</v>
      </c>
      <c r="BG227" s="209">
        <f t="shared" si="26"/>
        <v>0</v>
      </c>
      <c r="BH227" s="209">
        <f t="shared" si="27"/>
        <v>0</v>
      </c>
      <c r="BI227" s="209">
        <f t="shared" si="28"/>
        <v>0</v>
      </c>
      <c r="BJ227" s="13" t="s">
        <v>86</v>
      </c>
      <c r="BK227" s="209">
        <f t="shared" si="29"/>
        <v>166.12</v>
      </c>
      <c r="BL227" s="13" t="s">
        <v>182</v>
      </c>
      <c r="BM227" s="208" t="s">
        <v>471</v>
      </c>
    </row>
    <row r="228" spans="1:65" s="1" customFormat="1" ht="24.2" customHeight="1">
      <c r="A228" s="30"/>
      <c r="B228" s="31"/>
      <c r="C228" s="196" t="s">
        <v>472</v>
      </c>
      <c r="D228" s="196" t="s">
        <v>178</v>
      </c>
      <c r="E228" s="197" t="s">
        <v>473</v>
      </c>
      <c r="F228" s="198" t="s">
        <v>474</v>
      </c>
      <c r="G228" s="199" t="s">
        <v>222</v>
      </c>
      <c r="H228" s="200">
        <v>18.920000000000002</v>
      </c>
      <c r="I228" s="201">
        <v>4.95</v>
      </c>
      <c r="J228" s="202">
        <f t="shared" si="20"/>
        <v>93.65</v>
      </c>
      <c r="K228" s="203"/>
      <c r="L228" s="35"/>
      <c r="M228" s="204" t="s">
        <v>1</v>
      </c>
      <c r="N228" s="205" t="s">
        <v>39</v>
      </c>
      <c r="O228" s="71"/>
      <c r="P228" s="206">
        <f t="shared" si="21"/>
        <v>0</v>
      </c>
      <c r="Q228" s="206">
        <v>0</v>
      </c>
      <c r="R228" s="206">
        <f t="shared" si="22"/>
        <v>0</v>
      </c>
      <c r="S228" s="206">
        <v>0</v>
      </c>
      <c r="T228" s="207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208" t="s">
        <v>182</v>
      </c>
      <c r="AT228" s="208" t="s">
        <v>178</v>
      </c>
      <c r="AU228" s="208" t="s">
        <v>86</v>
      </c>
      <c r="AY228" s="13" t="s">
        <v>176</v>
      </c>
      <c r="BE228" s="209">
        <f t="shared" si="24"/>
        <v>0</v>
      </c>
      <c r="BF228" s="209">
        <f t="shared" si="25"/>
        <v>93.65</v>
      </c>
      <c r="BG228" s="209">
        <f t="shared" si="26"/>
        <v>0</v>
      </c>
      <c r="BH228" s="209">
        <f t="shared" si="27"/>
        <v>0</v>
      </c>
      <c r="BI228" s="209">
        <f t="shared" si="28"/>
        <v>0</v>
      </c>
      <c r="BJ228" s="13" t="s">
        <v>86</v>
      </c>
      <c r="BK228" s="209">
        <f t="shared" si="29"/>
        <v>93.65</v>
      </c>
      <c r="BL228" s="13" t="s">
        <v>182</v>
      </c>
      <c r="BM228" s="208" t="s">
        <v>475</v>
      </c>
    </row>
    <row r="229" spans="1:65" s="1" customFormat="1" ht="24.2" customHeight="1">
      <c r="A229" s="30"/>
      <c r="B229" s="31"/>
      <c r="C229" s="196" t="s">
        <v>476</v>
      </c>
      <c r="D229" s="196" t="s">
        <v>178</v>
      </c>
      <c r="E229" s="197" t="s">
        <v>477</v>
      </c>
      <c r="F229" s="198" t="s">
        <v>478</v>
      </c>
      <c r="G229" s="199" t="s">
        <v>222</v>
      </c>
      <c r="H229" s="200">
        <v>5.3780000000000001</v>
      </c>
      <c r="I229" s="201">
        <v>75.459999999999994</v>
      </c>
      <c r="J229" s="202">
        <f t="shared" si="20"/>
        <v>405.82</v>
      </c>
      <c r="K229" s="203"/>
      <c r="L229" s="35"/>
      <c r="M229" s="204" t="s">
        <v>1</v>
      </c>
      <c r="N229" s="205" t="s">
        <v>39</v>
      </c>
      <c r="O229" s="71"/>
      <c r="P229" s="206">
        <f t="shared" si="21"/>
        <v>0</v>
      </c>
      <c r="Q229" s="206">
        <v>0.43465999999999999</v>
      </c>
      <c r="R229" s="206">
        <f t="shared" si="22"/>
        <v>2.33760148</v>
      </c>
      <c r="S229" s="206">
        <v>0</v>
      </c>
      <c r="T229" s="207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208" t="s">
        <v>182</v>
      </c>
      <c r="AT229" s="208" t="s">
        <v>178</v>
      </c>
      <c r="AU229" s="208" t="s">
        <v>86</v>
      </c>
      <c r="AY229" s="13" t="s">
        <v>176</v>
      </c>
      <c r="BE229" s="209">
        <f t="shared" si="24"/>
        <v>0</v>
      </c>
      <c r="BF229" s="209">
        <f t="shared" si="25"/>
        <v>405.82</v>
      </c>
      <c r="BG229" s="209">
        <f t="shared" si="26"/>
        <v>0</v>
      </c>
      <c r="BH229" s="209">
        <f t="shared" si="27"/>
        <v>0</v>
      </c>
      <c r="BI229" s="209">
        <f t="shared" si="28"/>
        <v>0</v>
      </c>
      <c r="BJ229" s="13" t="s">
        <v>86</v>
      </c>
      <c r="BK229" s="209">
        <f t="shared" si="29"/>
        <v>405.82</v>
      </c>
      <c r="BL229" s="13" t="s">
        <v>182</v>
      </c>
      <c r="BM229" s="208" t="s">
        <v>479</v>
      </c>
    </row>
    <row r="230" spans="1:65" s="11" customFormat="1" ht="22.9" customHeight="1">
      <c r="B230" s="180"/>
      <c r="C230" s="181"/>
      <c r="D230" s="182" t="s">
        <v>72</v>
      </c>
      <c r="E230" s="194" t="s">
        <v>182</v>
      </c>
      <c r="F230" s="194" t="s">
        <v>480</v>
      </c>
      <c r="G230" s="181"/>
      <c r="H230" s="181"/>
      <c r="I230" s="184"/>
      <c r="J230" s="195">
        <f>BK230</f>
        <v>118019.01999999999</v>
      </c>
      <c r="K230" s="181"/>
      <c r="L230" s="186"/>
      <c r="M230" s="187"/>
      <c r="N230" s="188"/>
      <c r="O230" s="188"/>
      <c r="P230" s="189">
        <f>SUM(P231:P251)</f>
        <v>0</v>
      </c>
      <c r="Q230" s="188"/>
      <c r="R230" s="189">
        <f>SUM(R231:R251)</f>
        <v>1367.4959842199999</v>
      </c>
      <c r="S230" s="188"/>
      <c r="T230" s="190">
        <f>SUM(T231:T251)</f>
        <v>0</v>
      </c>
      <c r="AR230" s="191" t="s">
        <v>80</v>
      </c>
      <c r="AT230" s="192" t="s">
        <v>72</v>
      </c>
      <c r="AU230" s="192" t="s">
        <v>80</v>
      </c>
      <c r="AY230" s="191" t="s">
        <v>176</v>
      </c>
      <c r="BK230" s="193">
        <f>SUM(BK231:BK251)</f>
        <v>118019.01999999999</v>
      </c>
    </row>
    <row r="231" spans="1:65" s="1" customFormat="1" ht="44.25" customHeight="1">
      <c r="A231" s="30"/>
      <c r="B231" s="31"/>
      <c r="C231" s="196" t="s">
        <v>481</v>
      </c>
      <c r="D231" s="196" t="s">
        <v>178</v>
      </c>
      <c r="E231" s="197" t="s">
        <v>482</v>
      </c>
      <c r="F231" s="198" t="s">
        <v>483</v>
      </c>
      <c r="G231" s="199" t="s">
        <v>222</v>
      </c>
      <c r="H231" s="200">
        <v>14.76</v>
      </c>
      <c r="I231" s="201">
        <v>80.62</v>
      </c>
      <c r="J231" s="202">
        <f t="shared" ref="J231:J251" si="30">ROUND(I231*H231,2)</f>
        <v>1189.95</v>
      </c>
      <c r="K231" s="203"/>
      <c r="L231" s="35"/>
      <c r="M231" s="204" t="s">
        <v>1</v>
      </c>
      <c r="N231" s="205" t="s">
        <v>39</v>
      </c>
      <c r="O231" s="71"/>
      <c r="P231" s="206">
        <f t="shared" ref="P231:P251" si="31">O231*H231</f>
        <v>0</v>
      </c>
      <c r="Q231" s="206">
        <v>0.22869</v>
      </c>
      <c r="R231" s="206">
        <f t="shared" ref="R231:R251" si="32">Q231*H231</f>
        <v>3.3754643999999998</v>
      </c>
      <c r="S231" s="206">
        <v>0</v>
      </c>
      <c r="T231" s="207">
        <f t="shared" ref="T231:T251" si="33"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208" t="s">
        <v>182</v>
      </c>
      <c r="AT231" s="208" t="s">
        <v>178</v>
      </c>
      <c r="AU231" s="208" t="s">
        <v>86</v>
      </c>
      <c r="AY231" s="13" t="s">
        <v>176</v>
      </c>
      <c r="BE231" s="209">
        <f t="shared" ref="BE231:BE251" si="34">IF(N231="základná",J231,0)</f>
        <v>0</v>
      </c>
      <c r="BF231" s="209">
        <f t="shared" ref="BF231:BF251" si="35">IF(N231="znížená",J231,0)</f>
        <v>1189.95</v>
      </c>
      <c r="BG231" s="209">
        <f t="shared" ref="BG231:BG251" si="36">IF(N231="zákl. prenesená",J231,0)</f>
        <v>0</v>
      </c>
      <c r="BH231" s="209">
        <f t="shared" ref="BH231:BH251" si="37">IF(N231="zníž. prenesená",J231,0)</f>
        <v>0</v>
      </c>
      <c r="BI231" s="209">
        <f t="shared" ref="BI231:BI251" si="38">IF(N231="nulová",J231,0)</f>
        <v>0</v>
      </c>
      <c r="BJ231" s="13" t="s">
        <v>86</v>
      </c>
      <c r="BK231" s="209">
        <f t="shared" ref="BK231:BK251" si="39">ROUND(I231*H231,2)</f>
        <v>1189.95</v>
      </c>
      <c r="BL231" s="13" t="s">
        <v>182</v>
      </c>
      <c r="BM231" s="208" t="s">
        <v>484</v>
      </c>
    </row>
    <row r="232" spans="1:65" s="1" customFormat="1" ht="24.2" customHeight="1">
      <c r="A232" s="30"/>
      <c r="B232" s="31"/>
      <c r="C232" s="196" t="s">
        <v>485</v>
      </c>
      <c r="D232" s="196" t="s">
        <v>178</v>
      </c>
      <c r="E232" s="197" t="s">
        <v>486</v>
      </c>
      <c r="F232" s="198" t="s">
        <v>487</v>
      </c>
      <c r="G232" s="199" t="s">
        <v>186</v>
      </c>
      <c r="H232" s="200">
        <v>126.56399999999999</v>
      </c>
      <c r="I232" s="201">
        <v>112.76</v>
      </c>
      <c r="J232" s="202">
        <f t="shared" si="30"/>
        <v>14271.36</v>
      </c>
      <c r="K232" s="203"/>
      <c r="L232" s="35"/>
      <c r="M232" s="204" t="s">
        <v>1</v>
      </c>
      <c r="N232" s="205" t="s">
        <v>39</v>
      </c>
      <c r="O232" s="71"/>
      <c r="P232" s="206">
        <f t="shared" si="31"/>
        <v>0</v>
      </c>
      <c r="Q232" s="206">
        <v>2.4018999999999999</v>
      </c>
      <c r="R232" s="206">
        <f t="shared" si="32"/>
        <v>303.99407159999998</v>
      </c>
      <c r="S232" s="206">
        <v>0</v>
      </c>
      <c r="T232" s="207">
        <f t="shared" si="3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208" t="s">
        <v>182</v>
      </c>
      <c r="AT232" s="208" t="s">
        <v>178</v>
      </c>
      <c r="AU232" s="208" t="s">
        <v>86</v>
      </c>
      <c r="AY232" s="13" t="s">
        <v>176</v>
      </c>
      <c r="BE232" s="209">
        <f t="shared" si="34"/>
        <v>0</v>
      </c>
      <c r="BF232" s="209">
        <f t="shared" si="35"/>
        <v>14271.36</v>
      </c>
      <c r="BG232" s="209">
        <f t="shared" si="36"/>
        <v>0</v>
      </c>
      <c r="BH232" s="209">
        <f t="shared" si="37"/>
        <v>0</v>
      </c>
      <c r="BI232" s="209">
        <f t="shared" si="38"/>
        <v>0</v>
      </c>
      <c r="BJ232" s="13" t="s">
        <v>86</v>
      </c>
      <c r="BK232" s="209">
        <f t="shared" si="39"/>
        <v>14271.36</v>
      </c>
      <c r="BL232" s="13" t="s">
        <v>182</v>
      </c>
      <c r="BM232" s="208" t="s">
        <v>488</v>
      </c>
    </row>
    <row r="233" spans="1:65" s="1" customFormat="1" ht="37.9" customHeight="1">
      <c r="A233" s="30"/>
      <c r="B233" s="31"/>
      <c r="C233" s="196" t="s">
        <v>489</v>
      </c>
      <c r="D233" s="196" t="s">
        <v>178</v>
      </c>
      <c r="E233" s="197" t="s">
        <v>490</v>
      </c>
      <c r="F233" s="198" t="s">
        <v>491</v>
      </c>
      <c r="G233" s="199" t="s">
        <v>222</v>
      </c>
      <c r="H233" s="200">
        <v>24477.15</v>
      </c>
      <c r="I233" s="201">
        <v>0.03</v>
      </c>
      <c r="J233" s="202">
        <f t="shared" si="30"/>
        <v>734.31</v>
      </c>
      <c r="K233" s="203"/>
      <c r="L233" s="35"/>
      <c r="M233" s="204" t="s">
        <v>1</v>
      </c>
      <c r="N233" s="205" t="s">
        <v>39</v>
      </c>
      <c r="O233" s="71"/>
      <c r="P233" s="206">
        <f t="shared" si="31"/>
        <v>0</v>
      </c>
      <c r="Q233" s="206">
        <v>0</v>
      </c>
      <c r="R233" s="206">
        <f t="shared" si="32"/>
        <v>0</v>
      </c>
      <c r="S233" s="206">
        <v>0</v>
      </c>
      <c r="T233" s="207">
        <f t="shared" si="3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208" t="s">
        <v>182</v>
      </c>
      <c r="AT233" s="208" t="s">
        <v>178</v>
      </c>
      <c r="AU233" s="208" t="s">
        <v>86</v>
      </c>
      <c r="AY233" s="13" t="s">
        <v>176</v>
      </c>
      <c r="BE233" s="209">
        <f t="shared" si="34"/>
        <v>0</v>
      </c>
      <c r="BF233" s="209">
        <f t="shared" si="35"/>
        <v>734.31</v>
      </c>
      <c r="BG233" s="209">
        <f t="shared" si="36"/>
        <v>0</v>
      </c>
      <c r="BH233" s="209">
        <f t="shared" si="37"/>
        <v>0</v>
      </c>
      <c r="BI233" s="209">
        <f t="shared" si="38"/>
        <v>0</v>
      </c>
      <c r="BJ233" s="13" t="s">
        <v>86</v>
      </c>
      <c r="BK233" s="209">
        <f t="shared" si="39"/>
        <v>734.31</v>
      </c>
      <c r="BL233" s="13" t="s">
        <v>182</v>
      </c>
      <c r="BM233" s="208" t="s">
        <v>492</v>
      </c>
    </row>
    <row r="234" spans="1:65" s="1" customFormat="1" ht="24.2" customHeight="1">
      <c r="A234" s="30"/>
      <c r="B234" s="31"/>
      <c r="C234" s="196" t="s">
        <v>493</v>
      </c>
      <c r="D234" s="196" t="s">
        <v>178</v>
      </c>
      <c r="E234" s="197" t="s">
        <v>494</v>
      </c>
      <c r="F234" s="198" t="s">
        <v>495</v>
      </c>
      <c r="G234" s="199" t="s">
        <v>222</v>
      </c>
      <c r="H234" s="200">
        <v>815.90499999999997</v>
      </c>
      <c r="I234" s="201">
        <v>0.23</v>
      </c>
      <c r="J234" s="202">
        <f t="shared" si="30"/>
        <v>187.66</v>
      </c>
      <c r="K234" s="203"/>
      <c r="L234" s="35"/>
      <c r="M234" s="204" t="s">
        <v>1</v>
      </c>
      <c r="N234" s="205" t="s">
        <v>39</v>
      </c>
      <c r="O234" s="71"/>
      <c r="P234" s="206">
        <f t="shared" si="31"/>
        <v>0</v>
      </c>
      <c r="Q234" s="206">
        <v>5.1900000000000002E-3</v>
      </c>
      <c r="R234" s="206">
        <f t="shared" si="32"/>
        <v>4.2345469500000004</v>
      </c>
      <c r="S234" s="206">
        <v>0</v>
      </c>
      <c r="T234" s="207">
        <f t="shared" si="3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208" t="s">
        <v>182</v>
      </c>
      <c r="AT234" s="208" t="s">
        <v>178</v>
      </c>
      <c r="AU234" s="208" t="s">
        <v>86</v>
      </c>
      <c r="AY234" s="13" t="s">
        <v>176</v>
      </c>
      <c r="BE234" s="209">
        <f t="shared" si="34"/>
        <v>0</v>
      </c>
      <c r="BF234" s="209">
        <f t="shared" si="35"/>
        <v>187.66</v>
      </c>
      <c r="BG234" s="209">
        <f t="shared" si="36"/>
        <v>0</v>
      </c>
      <c r="BH234" s="209">
        <f t="shared" si="37"/>
        <v>0</v>
      </c>
      <c r="BI234" s="209">
        <f t="shared" si="38"/>
        <v>0</v>
      </c>
      <c r="BJ234" s="13" t="s">
        <v>86</v>
      </c>
      <c r="BK234" s="209">
        <f t="shared" si="39"/>
        <v>187.66</v>
      </c>
      <c r="BL234" s="13" t="s">
        <v>182</v>
      </c>
      <c r="BM234" s="208" t="s">
        <v>496</v>
      </c>
    </row>
    <row r="235" spans="1:65" s="1" customFormat="1" ht="24.2" customHeight="1">
      <c r="A235" s="30"/>
      <c r="B235" s="31"/>
      <c r="C235" s="196" t="s">
        <v>497</v>
      </c>
      <c r="D235" s="196" t="s">
        <v>178</v>
      </c>
      <c r="E235" s="197" t="s">
        <v>498</v>
      </c>
      <c r="F235" s="198" t="s">
        <v>499</v>
      </c>
      <c r="G235" s="199" t="s">
        <v>222</v>
      </c>
      <c r="H235" s="200">
        <v>815.90499999999997</v>
      </c>
      <c r="I235" s="201">
        <v>0.15</v>
      </c>
      <c r="J235" s="202">
        <f t="shared" si="30"/>
        <v>122.39</v>
      </c>
      <c r="K235" s="203"/>
      <c r="L235" s="35"/>
      <c r="M235" s="204" t="s">
        <v>1</v>
      </c>
      <c r="N235" s="205" t="s">
        <v>39</v>
      </c>
      <c r="O235" s="71"/>
      <c r="P235" s="206">
        <f t="shared" si="31"/>
        <v>0</v>
      </c>
      <c r="Q235" s="206">
        <v>0</v>
      </c>
      <c r="R235" s="206">
        <f t="shared" si="32"/>
        <v>0</v>
      </c>
      <c r="S235" s="206">
        <v>0</v>
      </c>
      <c r="T235" s="207">
        <f t="shared" si="3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208" t="s">
        <v>182</v>
      </c>
      <c r="AT235" s="208" t="s">
        <v>178</v>
      </c>
      <c r="AU235" s="208" t="s">
        <v>86</v>
      </c>
      <c r="AY235" s="13" t="s">
        <v>176</v>
      </c>
      <c r="BE235" s="209">
        <f t="shared" si="34"/>
        <v>0</v>
      </c>
      <c r="BF235" s="209">
        <f t="shared" si="35"/>
        <v>122.39</v>
      </c>
      <c r="BG235" s="209">
        <f t="shared" si="36"/>
        <v>0</v>
      </c>
      <c r="BH235" s="209">
        <f t="shared" si="37"/>
        <v>0</v>
      </c>
      <c r="BI235" s="209">
        <f t="shared" si="38"/>
        <v>0</v>
      </c>
      <c r="BJ235" s="13" t="s">
        <v>86</v>
      </c>
      <c r="BK235" s="209">
        <f t="shared" si="39"/>
        <v>122.39</v>
      </c>
      <c r="BL235" s="13" t="s">
        <v>182</v>
      </c>
      <c r="BM235" s="208" t="s">
        <v>500</v>
      </c>
    </row>
    <row r="236" spans="1:65" s="1" customFormat="1" ht="37.9" customHeight="1">
      <c r="A236" s="30"/>
      <c r="B236" s="31"/>
      <c r="C236" s="196" t="s">
        <v>501</v>
      </c>
      <c r="D236" s="196" t="s">
        <v>178</v>
      </c>
      <c r="E236" s="197" t="s">
        <v>502</v>
      </c>
      <c r="F236" s="198" t="s">
        <v>503</v>
      </c>
      <c r="G236" s="199" t="s">
        <v>222</v>
      </c>
      <c r="H236" s="200">
        <v>411.84</v>
      </c>
      <c r="I236" s="201">
        <v>0.47</v>
      </c>
      <c r="J236" s="202">
        <f t="shared" si="30"/>
        <v>193.56</v>
      </c>
      <c r="K236" s="203"/>
      <c r="L236" s="35"/>
      <c r="M236" s="204" t="s">
        <v>1</v>
      </c>
      <c r="N236" s="205" t="s">
        <v>39</v>
      </c>
      <c r="O236" s="71"/>
      <c r="P236" s="206">
        <f t="shared" si="31"/>
        <v>0</v>
      </c>
      <c r="Q236" s="206">
        <v>0</v>
      </c>
      <c r="R236" s="206">
        <f t="shared" si="32"/>
        <v>0</v>
      </c>
      <c r="S236" s="206">
        <v>0</v>
      </c>
      <c r="T236" s="207">
        <f t="shared" si="3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208" t="s">
        <v>182</v>
      </c>
      <c r="AT236" s="208" t="s">
        <v>178</v>
      </c>
      <c r="AU236" s="208" t="s">
        <v>86</v>
      </c>
      <c r="AY236" s="13" t="s">
        <v>176</v>
      </c>
      <c r="BE236" s="209">
        <f t="shared" si="34"/>
        <v>0</v>
      </c>
      <c r="BF236" s="209">
        <f t="shared" si="35"/>
        <v>193.56</v>
      </c>
      <c r="BG236" s="209">
        <f t="shared" si="36"/>
        <v>0</v>
      </c>
      <c r="BH236" s="209">
        <f t="shared" si="37"/>
        <v>0</v>
      </c>
      <c r="BI236" s="209">
        <f t="shared" si="38"/>
        <v>0</v>
      </c>
      <c r="BJ236" s="13" t="s">
        <v>86</v>
      </c>
      <c r="BK236" s="209">
        <f t="shared" si="39"/>
        <v>193.56</v>
      </c>
      <c r="BL236" s="13" t="s">
        <v>182</v>
      </c>
      <c r="BM236" s="208" t="s">
        <v>504</v>
      </c>
    </row>
    <row r="237" spans="1:65" s="1" customFormat="1" ht="37.9" customHeight="1">
      <c r="A237" s="30"/>
      <c r="B237" s="31"/>
      <c r="C237" s="196" t="s">
        <v>505</v>
      </c>
      <c r="D237" s="196" t="s">
        <v>178</v>
      </c>
      <c r="E237" s="197" t="s">
        <v>506</v>
      </c>
      <c r="F237" s="198" t="s">
        <v>507</v>
      </c>
      <c r="G237" s="199" t="s">
        <v>222</v>
      </c>
      <c r="H237" s="200">
        <v>13.728</v>
      </c>
      <c r="I237" s="201">
        <v>4.1100000000000003</v>
      </c>
      <c r="J237" s="202">
        <f t="shared" si="30"/>
        <v>56.42</v>
      </c>
      <c r="K237" s="203"/>
      <c r="L237" s="35"/>
      <c r="M237" s="204" t="s">
        <v>1</v>
      </c>
      <c r="N237" s="205" t="s">
        <v>39</v>
      </c>
      <c r="O237" s="71"/>
      <c r="P237" s="206">
        <f t="shared" si="31"/>
        <v>0</v>
      </c>
      <c r="Q237" s="206">
        <v>4.7039999999999998E-2</v>
      </c>
      <c r="R237" s="206">
        <f t="shared" si="32"/>
        <v>0.64576511999999997</v>
      </c>
      <c r="S237" s="206">
        <v>0</v>
      </c>
      <c r="T237" s="207">
        <f t="shared" si="3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208" t="s">
        <v>182</v>
      </c>
      <c r="AT237" s="208" t="s">
        <v>178</v>
      </c>
      <c r="AU237" s="208" t="s">
        <v>86</v>
      </c>
      <c r="AY237" s="13" t="s">
        <v>176</v>
      </c>
      <c r="BE237" s="209">
        <f t="shared" si="34"/>
        <v>0</v>
      </c>
      <c r="BF237" s="209">
        <f t="shared" si="35"/>
        <v>56.42</v>
      </c>
      <c r="BG237" s="209">
        <f t="shared" si="36"/>
        <v>0</v>
      </c>
      <c r="BH237" s="209">
        <f t="shared" si="37"/>
        <v>0</v>
      </c>
      <c r="BI237" s="209">
        <f t="shared" si="38"/>
        <v>0</v>
      </c>
      <c r="BJ237" s="13" t="s">
        <v>86</v>
      </c>
      <c r="BK237" s="209">
        <f t="shared" si="39"/>
        <v>56.42</v>
      </c>
      <c r="BL237" s="13" t="s">
        <v>182</v>
      </c>
      <c r="BM237" s="208" t="s">
        <v>508</v>
      </c>
    </row>
    <row r="238" spans="1:65" s="1" customFormat="1" ht="37.9" customHeight="1">
      <c r="A238" s="30"/>
      <c r="B238" s="31"/>
      <c r="C238" s="196" t="s">
        <v>509</v>
      </c>
      <c r="D238" s="196" t="s">
        <v>178</v>
      </c>
      <c r="E238" s="197" t="s">
        <v>510</v>
      </c>
      <c r="F238" s="198" t="s">
        <v>511</v>
      </c>
      <c r="G238" s="199" t="s">
        <v>222</v>
      </c>
      <c r="H238" s="200">
        <v>13.728</v>
      </c>
      <c r="I238" s="201">
        <v>2.79</v>
      </c>
      <c r="J238" s="202">
        <f t="shared" si="30"/>
        <v>38.299999999999997</v>
      </c>
      <c r="K238" s="203"/>
      <c r="L238" s="35"/>
      <c r="M238" s="204" t="s">
        <v>1</v>
      </c>
      <c r="N238" s="205" t="s">
        <v>39</v>
      </c>
      <c r="O238" s="71"/>
      <c r="P238" s="206">
        <f t="shared" si="31"/>
        <v>0</v>
      </c>
      <c r="Q238" s="206">
        <v>0</v>
      </c>
      <c r="R238" s="206">
        <f t="shared" si="32"/>
        <v>0</v>
      </c>
      <c r="S238" s="206">
        <v>0</v>
      </c>
      <c r="T238" s="207">
        <f t="shared" si="3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208" t="s">
        <v>182</v>
      </c>
      <c r="AT238" s="208" t="s">
        <v>178</v>
      </c>
      <c r="AU238" s="208" t="s">
        <v>86</v>
      </c>
      <c r="AY238" s="13" t="s">
        <v>176</v>
      </c>
      <c r="BE238" s="209">
        <f t="shared" si="34"/>
        <v>0</v>
      </c>
      <c r="BF238" s="209">
        <f t="shared" si="35"/>
        <v>38.299999999999997</v>
      </c>
      <c r="BG238" s="209">
        <f t="shared" si="36"/>
        <v>0</v>
      </c>
      <c r="BH238" s="209">
        <f t="shared" si="37"/>
        <v>0</v>
      </c>
      <c r="BI238" s="209">
        <f t="shared" si="38"/>
        <v>0</v>
      </c>
      <c r="BJ238" s="13" t="s">
        <v>86</v>
      </c>
      <c r="BK238" s="209">
        <f t="shared" si="39"/>
        <v>38.299999999999997</v>
      </c>
      <c r="BL238" s="13" t="s">
        <v>182</v>
      </c>
      <c r="BM238" s="208" t="s">
        <v>512</v>
      </c>
    </row>
    <row r="239" spans="1:65" s="1" customFormat="1" ht="24.2" customHeight="1">
      <c r="A239" s="30"/>
      <c r="B239" s="31"/>
      <c r="C239" s="196" t="s">
        <v>513</v>
      </c>
      <c r="D239" s="196" t="s">
        <v>178</v>
      </c>
      <c r="E239" s="197" t="s">
        <v>514</v>
      </c>
      <c r="F239" s="198" t="s">
        <v>515</v>
      </c>
      <c r="G239" s="199" t="s">
        <v>262</v>
      </c>
      <c r="H239" s="200">
        <v>5.8630000000000004</v>
      </c>
      <c r="I239" s="201">
        <v>2168.87</v>
      </c>
      <c r="J239" s="202">
        <f t="shared" si="30"/>
        <v>12716.08</v>
      </c>
      <c r="K239" s="203"/>
      <c r="L239" s="35"/>
      <c r="M239" s="204" t="s">
        <v>1</v>
      </c>
      <c r="N239" s="205" t="s">
        <v>39</v>
      </c>
      <c r="O239" s="71"/>
      <c r="P239" s="206">
        <f t="shared" si="31"/>
        <v>0</v>
      </c>
      <c r="Q239" s="206">
        <v>1.0162899999999999</v>
      </c>
      <c r="R239" s="206">
        <f t="shared" si="32"/>
        <v>5.9585082700000003</v>
      </c>
      <c r="S239" s="206">
        <v>0</v>
      </c>
      <c r="T239" s="207">
        <f t="shared" si="3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208" t="s">
        <v>182</v>
      </c>
      <c r="AT239" s="208" t="s">
        <v>178</v>
      </c>
      <c r="AU239" s="208" t="s">
        <v>86</v>
      </c>
      <c r="AY239" s="13" t="s">
        <v>176</v>
      </c>
      <c r="BE239" s="209">
        <f t="shared" si="34"/>
        <v>0</v>
      </c>
      <c r="BF239" s="209">
        <f t="shared" si="35"/>
        <v>12716.08</v>
      </c>
      <c r="BG239" s="209">
        <f t="shared" si="36"/>
        <v>0</v>
      </c>
      <c r="BH239" s="209">
        <f t="shared" si="37"/>
        <v>0</v>
      </c>
      <c r="BI239" s="209">
        <f t="shared" si="38"/>
        <v>0</v>
      </c>
      <c r="BJ239" s="13" t="s">
        <v>86</v>
      </c>
      <c r="BK239" s="209">
        <f t="shared" si="39"/>
        <v>12716.08</v>
      </c>
      <c r="BL239" s="13" t="s">
        <v>182</v>
      </c>
      <c r="BM239" s="208" t="s">
        <v>516</v>
      </c>
    </row>
    <row r="240" spans="1:65" s="1" customFormat="1" ht="37.9" customHeight="1">
      <c r="A240" s="30"/>
      <c r="B240" s="31"/>
      <c r="C240" s="196" t="s">
        <v>517</v>
      </c>
      <c r="D240" s="196" t="s">
        <v>178</v>
      </c>
      <c r="E240" s="197" t="s">
        <v>518</v>
      </c>
      <c r="F240" s="198" t="s">
        <v>519</v>
      </c>
      <c r="G240" s="199" t="s">
        <v>262</v>
      </c>
      <c r="H240" s="200">
        <v>2.1579999999999999</v>
      </c>
      <c r="I240" s="201">
        <v>2325.9</v>
      </c>
      <c r="J240" s="202">
        <f t="shared" si="30"/>
        <v>5019.29</v>
      </c>
      <c r="K240" s="203"/>
      <c r="L240" s="35"/>
      <c r="M240" s="204" t="s">
        <v>1</v>
      </c>
      <c r="N240" s="205" t="s">
        <v>39</v>
      </c>
      <c r="O240" s="71"/>
      <c r="P240" s="206">
        <f t="shared" si="31"/>
        <v>0</v>
      </c>
      <c r="Q240" s="206">
        <v>1.20296</v>
      </c>
      <c r="R240" s="206">
        <f t="shared" si="32"/>
        <v>2.5959876799999999</v>
      </c>
      <c r="S240" s="206">
        <v>0</v>
      </c>
      <c r="T240" s="207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208" t="s">
        <v>182</v>
      </c>
      <c r="AT240" s="208" t="s">
        <v>178</v>
      </c>
      <c r="AU240" s="208" t="s">
        <v>86</v>
      </c>
      <c r="AY240" s="13" t="s">
        <v>176</v>
      </c>
      <c r="BE240" s="209">
        <f t="shared" si="34"/>
        <v>0</v>
      </c>
      <c r="BF240" s="209">
        <f t="shared" si="35"/>
        <v>5019.29</v>
      </c>
      <c r="BG240" s="209">
        <f t="shared" si="36"/>
        <v>0</v>
      </c>
      <c r="BH240" s="209">
        <f t="shared" si="37"/>
        <v>0</v>
      </c>
      <c r="BI240" s="209">
        <f t="shared" si="38"/>
        <v>0</v>
      </c>
      <c r="BJ240" s="13" t="s">
        <v>86</v>
      </c>
      <c r="BK240" s="209">
        <f t="shared" si="39"/>
        <v>5019.29</v>
      </c>
      <c r="BL240" s="13" t="s">
        <v>182</v>
      </c>
      <c r="BM240" s="208" t="s">
        <v>520</v>
      </c>
    </row>
    <row r="241" spans="1:65" s="1" customFormat="1" ht="16.5" customHeight="1">
      <c r="A241" s="30"/>
      <c r="B241" s="31"/>
      <c r="C241" s="196" t="s">
        <v>521</v>
      </c>
      <c r="D241" s="196" t="s">
        <v>178</v>
      </c>
      <c r="E241" s="197" t="s">
        <v>522</v>
      </c>
      <c r="F241" s="198" t="s">
        <v>523</v>
      </c>
      <c r="G241" s="199" t="s">
        <v>370</v>
      </c>
      <c r="H241" s="200">
        <v>816</v>
      </c>
      <c r="I241" s="201">
        <v>2.89</v>
      </c>
      <c r="J241" s="202">
        <f t="shared" si="30"/>
        <v>2358.2399999999998</v>
      </c>
      <c r="K241" s="203"/>
      <c r="L241" s="35"/>
      <c r="M241" s="204" t="s">
        <v>1</v>
      </c>
      <c r="N241" s="205" t="s">
        <v>39</v>
      </c>
      <c r="O241" s="71"/>
      <c r="P241" s="206">
        <f t="shared" si="31"/>
        <v>0</v>
      </c>
      <c r="Q241" s="206">
        <v>1.20296</v>
      </c>
      <c r="R241" s="206">
        <f t="shared" si="32"/>
        <v>981.61536000000001</v>
      </c>
      <c r="S241" s="206">
        <v>0</v>
      </c>
      <c r="T241" s="207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208" t="s">
        <v>182</v>
      </c>
      <c r="AT241" s="208" t="s">
        <v>178</v>
      </c>
      <c r="AU241" s="208" t="s">
        <v>86</v>
      </c>
      <c r="AY241" s="13" t="s">
        <v>176</v>
      </c>
      <c r="BE241" s="209">
        <f t="shared" si="34"/>
        <v>0</v>
      </c>
      <c r="BF241" s="209">
        <f t="shared" si="35"/>
        <v>2358.2399999999998</v>
      </c>
      <c r="BG241" s="209">
        <f t="shared" si="36"/>
        <v>0</v>
      </c>
      <c r="BH241" s="209">
        <f t="shared" si="37"/>
        <v>0</v>
      </c>
      <c r="BI241" s="209">
        <f t="shared" si="38"/>
        <v>0</v>
      </c>
      <c r="BJ241" s="13" t="s">
        <v>86</v>
      </c>
      <c r="BK241" s="209">
        <f t="shared" si="39"/>
        <v>2358.2399999999998</v>
      </c>
      <c r="BL241" s="13" t="s">
        <v>182</v>
      </c>
      <c r="BM241" s="208" t="s">
        <v>524</v>
      </c>
    </row>
    <row r="242" spans="1:65" s="1" customFormat="1" ht="16.5" customHeight="1">
      <c r="A242" s="30"/>
      <c r="B242" s="31"/>
      <c r="C242" s="196" t="s">
        <v>525</v>
      </c>
      <c r="D242" s="196" t="s">
        <v>178</v>
      </c>
      <c r="E242" s="197" t="s">
        <v>526</v>
      </c>
      <c r="F242" s="198" t="s">
        <v>527</v>
      </c>
      <c r="G242" s="199" t="s">
        <v>370</v>
      </c>
      <c r="H242" s="200">
        <v>104</v>
      </c>
      <c r="I242" s="201">
        <v>13.82</v>
      </c>
      <c r="J242" s="202">
        <f t="shared" si="30"/>
        <v>1437.28</v>
      </c>
      <c r="K242" s="203"/>
      <c r="L242" s="35"/>
      <c r="M242" s="204" t="s">
        <v>1</v>
      </c>
      <c r="N242" s="205" t="s">
        <v>39</v>
      </c>
      <c r="O242" s="71"/>
      <c r="P242" s="206">
        <f t="shared" si="31"/>
        <v>0</v>
      </c>
      <c r="Q242" s="206">
        <v>0</v>
      </c>
      <c r="R242" s="206">
        <f t="shared" si="32"/>
        <v>0</v>
      </c>
      <c r="S242" s="206">
        <v>0</v>
      </c>
      <c r="T242" s="207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208" t="s">
        <v>182</v>
      </c>
      <c r="AT242" s="208" t="s">
        <v>178</v>
      </c>
      <c r="AU242" s="208" t="s">
        <v>86</v>
      </c>
      <c r="AY242" s="13" t="s">
        <v>176</v>
      </c>
      <c r="BE242" s="209">
        <f t="shared" si="34"/>
        <v>0</v>
      </c>
      <c r="BF242" s="209">
        <f t="shared" si="35"/>
        <v>1437.28</v>
      </c>
      <c r="BG242" s="209">
        <f t="shared" si="36"/>
        <v>0</v>
      </c>
      <c r="BH242" s="209">
        <f t="shared" si="37"/>
        <v>0</v>
      </c>
      <c r="BI242" s="209">
        <f t="shared" si="38"/>
        <v>0</v>
      </c>
      <c r="BJ242" s="13" t="s">
        <v>86</v>
      </c>
      <c r="BK242" s="209">
        <f t="shared" si="39"/>
        <v>1437.28</v>
      </c>
      <c r="BL242" s="13" t="s">
        <v>182</v>
      </c>
      <c r="BM242" s="208" t="s">
        <v>528</v>
      </c>
    </row>
    <row r="243" spans="1:65" s="1" customFormat="1" ht="33" customHeight="1">
      <c r="A243" s="30"/>
      <c r="B243" s="31"/>
      <c r="C243" s="196" t="s">
        <v>529</v>
      </c>
      <c r="D243" s="196" t="s">
        <v>178</v>
      </c>
      <c r="E243" s="197" t="s">
        <v>530</v>
      </c>
      <c r="F243" s="198" t="s">
        <v>531</v>
      </c>
      <c r="G243" s="199" t="s">
        <v>370</v>
      </c>
      <c r="H243" s="200">
        <v>48</v>
      </c>
      <c r="I243" s="201">
        <v>9.86</v>
      </c>
      <c r="J243" s="202">
        <f t="shared" si="30"/>
        <v>473.28</v>
      </c>
      <c r="K243" s="203"/>
      <c r="L243" s="35"/>
      <c r="M243" s="204" t="s">
        <v>1</v>
      </c>
      <c r="N243" s="205" t="s">
        <v>39</v>
      </c>
      <c r="O243" s="71"/>
      <c r="P243" s="206">
        <f t="shared" si="31"/>
        <v>0</v>
      </c>
      <c r="Q243" s="206">
        <v>5.6270000000000001E-2</v>
      </c>
      <c r="R243" s="206">
        <f t="shared" si="32"/>
        <v>2.7009600000000002</v>
      </c>
      <c r="S243" s="206">
        <v>0</v>
      </c>
      <c r="T243" s="207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208" t="s">
        <v>182</v>
      </c>
      <c r="AT243" s="208" t="s">
        <v>178</v>
      </c>
      <c r="AU243" s="208" t="s">
        <v>86</v>
      </c>
      <c r="AY243" s="13" t="s">
        <v>176</v>
      </c>
      <c r="BE243" s="209">
        <f t="shared" si="34"/>
        <v>0</v>
      </c>
      <c r="BF243" s="209">
        <f t="shared" si="35"/>
        <v>473.28</v>
      </c>
      <c r="BG243" s="209">
        <f t="shared" si="36"/>
        <v>0</v>
      </c>
      <c r="BH243" s="209">
        <f t="shared" si="37"/>
        <v>0</v>
      </c>
      <c r="BI243" s="209">
        <f t="shared" si="38"/>
        <v>0</v>
      </c>
      <c r="BJ243" s="13" t="s">
        <v>86</v>
      </c>
      <c r="BK243" s="209">
        <f t="shared" si="39"/>
        <v>473.28</v>
      </c>
      <c r="BL243" s="13" t="s">
        <v>182</v>
      </c>
      <c r="BM243" s="208" t="s">
        <v>532</v>
      </c>
    </row>
    <row r="244" spans="1:65" s="1" customFormat="1" ht="21.75" customHeight="1">
      <c r="A244" s="30"/>
      <c r="B244" s="31"/>
      <c r="C244" s="196" t="s">
        <v>533</v>
      </c>
      <c r="D244" s="196" t="s">
        <v>178</v>
      </c>
      <c r="E244" s="197" t="s">
        <v>534</v>
      </c>
      <c r="F244" s="198" t="s">
        <v>535</v>
      </c>
      <c r="G244" s="199" t="s">
        <v>186</v>
      </c>
      <c r="H244" s="200">
        <v>23.745000000000001</v>
      </c>
      <c r="I244" s="201">
        <v>117.92</v>
      </c>
      <c r="J244" s="202">
        <f t="shared" si="30"/>
        <v>2800.01</v>
      </c>
      <c r="K244" s="203"/>
      <c r="L244" s="35"/>
      <c r="M244" s="204" t="s">
        <v>1</v>
      </c>
      <c r="N244" s="205" t="s">
        <v>39</v>
      </c>
      <c r="O244" s="71"/>
      <c r="P244" s="206">
        <f t="shared" si="31"/>
        <v>0</v>
      </c>
      <c r="Q244" s="206">
        <v>2.4018600000000001</v>
      </c>
      <c r="R244" s="206">
        <f t="shared" si="32"/>
        <v>57.032165700000007</v>
      </c>
      <c r="S244" s="206">
        <v>0</v>
      </c>
      <c r="T244" s="207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208" t="s">
        <v>182</v>
      </c>
      <c r="AT244" s="208" t="s">
        <v>178</v>
      </c>
      <c r="AU244" s="208" t="s">
        <v>86</v>
      </c>
      <c r="AY244" s="13" t="s">
        <v>176</v>
      </c>
      <c r="BE244" s="209">
        <f t="shared" si="34"/>
        <v>0</v>
      </c>
      <c r="BF244" s="209">
        <f t="shared" si="35"/>
        <v>2800.01</v>
      </c>
      <c r="BG244" s="209">
        <f t="shared" si="36"/>
        <v>0</v>
      </c>
      <c r="BH244" s="209">
        <f t="shared" si="37"/>
        <v>0</v>
      </c>
      <c r="BI244" s="209">
        <f t="shared" si="38"/>
        <v>0</v>
      </c>
      <c r="BJ244" s="13" t="s">
        <v>86</v>
      </c>
      <c r="BK244" s="209">
        <f t="shared" si="39"/>
        <v>2800.01</v>
      </c>
      <c r="BL244" s="13" t="s">
        <v>182</v>
      </c>
      <c r="BM244" s="208" t="s">
        <v>536</v>
      </c>
    </row>
    <row r="245" spans="1:65" s="1" customFormat="1" ht="24.2" customHeight="1">
      <c r="A245" s="30"/>
      <c r="B245" s="31"/>
      <c r="C245" s="196" t="s">
        <v>537</v>
      </c>
      <c r="D245" s="196" t="s">
        <v>178</v>
      </c>
      <c r="E245" s="197" t="s">
        <v>538</v>
      </c>
      <c r="F245" s="198" t="s">
        <v>539</v>
      </c>
      <c r="G245" s="199" t="s">
        <v>222</v>
      </c>
      <c r="H245" s="200">
        <v>176.72399999999999</v>
      </c>
      <c r="I245" s="201">
        <v>14.74</v>
      </c>
      <c r="J245" s="202">
        <f t="shared" si="30"/>
        <v>2604.91</v>
      </c>
      <c r="K245" s="203"/>
      <c r="L245" s="35"/>
      <c r="M245" s="204" t="s">
        <v>1</v>
      </c>
      <c r="N245" s="205" t="s">
        <v>39</v>
      </c>
      <c r="O245" s="71"/>
      <c r="P245" s="206">
        <f t="shared" si="31"/>
        <v>0</v>
      </c>
      <c r="Q245" s="206">
        <v>3.4099999999999998E-3</v>
      </c>
      <c r="R245" s="206">
        <f t="shared" si="32"/>
        <v>0.60262883999999994</v>
      </c>
      <c r="S245" s="206">
        <v>0</v>
      </c>
      <c r="T245" s="207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208" t="s">
        <v>182</v>
      </c>
      <c r="AT245" s="208" t="s">
        <v>178</v>
      </c>
      <c r="AU245" s="208" t="s">
        <v>86</v>
      </c>
      <c r="AY245" s="13" t="s">
        <v>176</v>
      </c>
      <c r="BE245" s="209">
        <f t="shared" si="34"/>
        <v>0</v>
      </c>
      <c r="BF245" s="209">
        <f t="shared" si="35"/>
        <v>2604.91</v>
      </c>
      <c r="BG245" s="209">
        <f t="shared" si="36"/>
        <v>0</v>
      </c>
      <c r="BH245" s="209">
        <f t="shared" si="37"/>
        <v>0</v>
      </c>
      <c r="BI245" s="209">
        <f t="shared" si="38"/>
        <v>0</v>
      </c>
      <c r="BJ245" s="13" t="s">
        <v>86</v>
      </c>
      <c r="BK245" s="209">
        <f t="shared" si="39"/>
        <v>2604.91</v>
      </c>
      <c r="BL245" s="13" t="s">
        <v>182</v>
      </c>
      <c r="BM245" s="208" t="s">
        <v>540</v>
      </c>
    </row>
    <row r="246" spans="1:65" s="1" customFormat="1" ht="24.2" customHeight="1">
      <c r="A246" s="30"/>
      <c r="B246" s="31"/>
      <c r="C246" s="196" t="s">
        <v>541</v>
      </c>
      <c r="D246" s="196" t="s">
        <v>178</v>
      </c>
      <c r="E246" s="197" t="s">
        <v>542</v>
      </c>
      <c r="F246" s="198" t="s">
        <v>543</v>
      </c>
      <c r="G246" s="199" t="s">
        <v>222</v>
      </c>
      <c r="H246" s="200">
        <v>176.72399999999999</v>
      </c>
      <c r="I246" s="201">
        <v>3.88</v>
      </c>
      <c r="J246" s="202">
        <f t="shared" si="30"/>
        <v>685.69</v>
      </c>
      <c r="K246" s="203"/>
      <c r="L246" s="35"/>
      <c r="M246" s="204" t="s">
        <v>1</v>
      </c>
      <c r="N246" s="205" t="s">
        <v>39</v>
      </c>
      <c r="O246" s="71"/>
      <c r="P246" s="206">
        <f t="shared" si="31"/>
        <v>0</v>
      </c>
      <c r="Q246" s="206">
        <v>0</v>
      </c>
      <c r="R246" s="206">
        <f t="shared" si="32"/>
        <v>0</v>
      </c>
      <c r="S246" s="206">
        <v>0</v>
      </c>
      <c r="T246" s="207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208" t="s">
        <v>182</v>
      </c>
      <c r="AT246" s="208" t="s">
        <v>178</v>
      </c>
      <c r="AU246" s="208" t="s">
        <v>86</v>
      </c>
      <c r="AY246" s="13" t="s">
        <v>176</v>
      </c>
      <c r="BE246" s="209">
        <f t="shared" si="34"/>
        <v>0</v>
      </c>
      <c r="BF246" s="209">
        <f t="shared" si="35"/>
        <v>685.69</v>
      </c>
      <c r="BG246" s="209">
        <f t="shared" si="36"/>
        <v>0</v>
      </c>
      <c r="BH246" s="209">
        <f t="shared" si="37"/>
        <v>0</v>
      </c>
      <c r="BI246" s="209">
        <f t="shared" si="38"/>
        <v>0</v>
      </c>
      <c r="BJ246" s="13" t="s">
        <v>86</v>
      </c>
      <c r="BK246" s="209">
        <f t="shared" si="39"/>
        <v>685.69</v>
      </c>
      <c r="BL246" s="13" t="s">
        <v>182</v>
      </c>
      <c r="BM246" s="208" t="s">
        <v>544</v>
      </c>
    </row>
    <row r="247" spans="1:65" s="1" customFormat="1" ht="24.2" customHeight="1">
      <c r="A247" s="30"/>
      <c r="B247" s="31"/>
      <c r="C247" s="196" t="s">
        <v>545</v>
      </c>
      <c r="D247" s="196" t="s">
        <v>178</v>
      </c>
      <c r="E247" s="197" t="s">
        <v>546</v>
      </c>
      <c r="F247" s="198" t="s">
        <v>547</v>
      </c>
      <c r="G247" s="199" t="s">
        <v>262</v>
      </c>
      <c r="H247" s="200">
        <v>1.2989999999999999</v>
      </c>
      <c r="I247" s="201">
        <v>2153.75</v>
      </c>
      <c r="J247" s="202">
        <f t="shared" si="30"/>
        <v>2797.72</v>
      </c>
      <c r="K247" s="203"/>
      <c r="L247" s="35"/>
      <c r="M247" s="204" t="s">
        <v>1</v>
      </c>
      <c r="N247" s="205" t="s">
        <v>39</v>
      </c>
      <c r="O247" s="71"/>
      <c r="P247" s="206">
        <f t="shared" si="31"/>
        <v>0</v>
      </c>
      <c r="Q247" s="206">
        <v>1.0165999999999999</v>
      </c>
      <c r="R247" s="206">
        <f t="shared" si="32"/>
        <v>1.3205633999999999</v>
      </c>
      <c r="S247" s="206">
        <v>0</v>
      </c>
      <c r="T247" s="207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208" t="s">
        <v>182</v>
      </c>
      <c r="AT247" s="208" t="s">
        <v>178</v>
      </c>
      <c r="AU247" s="208" t="s">
        <v>86</v>
      </c>
      <c r="AY247" s="13" t="s">
        <v>176</v>
      </c>
      <c r="BE247" s="209">
        <f t="shared" si="34"/>
        <v>0</v>
      </c>
      <c r="BF247" s="209">
        <f t="shared" si="35"/>
        <v>2797.72</v>
      </c>
      <c r="BG247" s="209">
        <f t="shared" si="36"/>
        <v>0</v>
      </c>
      <c r="BH247" s="209">
        <f t="shared" si="37"/>
        <v>0</v>
      </c>
      <c r="BI247" s="209">
        <f t="shared" si="38"/>
        <v>0</v>
      </c>
      <c r="BJ247" s="13" t="s">
        <v>86</v>
      </c>
      <c r="BK247" s="209">
        <f t="shared" si="39"/>
        <v>2797.72</v>
      </c>
      <c r="BL247" s="13" t="s">
        <v>182</v>
      </c>
      <c r="BM247" s="208" t="s">
        <v>548</v>
      </c>
    </row>
    <row r="248" spans="1:65" s="1" customFormat="1" ht="33" customHeight="1">
      <c r="A248" s="30"/>
      <c r="B248" s="31"/>
      <c r="C248" s="196" t="s">
        <v>549</v>
      </c>
      <c r="D248" s="196" t="s">
        <v>178</v>
      </c>
      <c r="E248" s="197" t="s">
        <v>550</v>
      </c>
      <c r="F248" s="198" t="s">
        <v>551</v>
      </c>
      <c r="G248" s="199" t="s">
        <v>222</v>
      </c>
      <c r="H248" s="200">
        <v>85.263999999999996</v>
      </c>
      <c r="I248" s="201">
        <v>3.4</v>
      </c>
      <c r="J248" s="202">
        <f t="shared" si="30"/>
        <v>289.89999999999998</v>
      </c>
      <c r="K248" s="203"/>
      <c r="L248" s="35"/>
      <c r="M248" s="204" t="s">
        <v>1</v>
      </c>
      <c r="N248" s="205" t="s">
        <v>39</v>
      </c>
      <c r="O248" s="71"/>
      <c r="P248" s="206">
        <f t="shared" si="31"/>
        <v>0</v>
      </c>
      <c r="Q248" s="206">
        <v>1.4999999999999999E-4</v>
      </c>
      <c r="R248" s="206">
        <f t="shared" si="32"/>
        <v>1.2789599999999998E-2</v>
      </c>
      <c r="S248" s="206">
        <v>0</v>
      </c>
      <c r="T248" s="207">
        <f t="shared" si="3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208" t="s">
        <v>182</v>
      </c>
      <c r="AT248" s="208" t="s">
        <v>178</v>
      </c>
      <c r="AU248" s="208" t="s">
        <v>86</v>
      </c>
      <c r="AY248" s="13" t="s">
        <v>176</v>
      </c>
      <c r="BE248" s="209">
        <f t="shared" si="34"/>
        <v>0</v>
      </c>
      <c r="BF248" s="209">
        <f t="shared" si="35"/>
        <v>289.89999999999998</v>
      </c>
      <c r="BG248" s="209">
        <f t="shared" si="36"/>
        <v>0</v>
      </c>
      <c r="BH248" s="209">
        <f t="shared" si="37"/>
        <v>0</v>
      </c>
      <c r="BI248" s="209">
        <f t="shared" si="38"/>
        <v>0</v>
      </c>
      <c r="BJ248" s="13" t="s">
        <v>86</v>
      </c>
      <c r="BK248" s="209">
        <f t="shared" si="39"/>
        <v>289.89999999999998</v>
      </c>
      <c r="BL248" s="13" t="s">
        <v>182</v>
      </c>
      <c r="BM248" s="208" t="s">
        <v>552</v>
      </c>
    </row>
    <row r="249" spans="1:65" s="1" customFormat="1" ht="16.5" customHeight="1">
      <c r="A249" s="30"/>
      <c r="B249" s="31"/>
      <c r="C249" s="210" t="s">
        <v>553</v>
      </c>
      <c r="D249" s="210" t="s">
        <v>269</v>
      </c>
      <c r="E249" s="211" t="s">
        <v>554</v>
      </c>
      <c r="F249" s="212" t="s">
        <v>555</v>
      </c>
      <c r="G249" s="213" t="s">
        <v>222</v>
      </c>
      <c r="H249" s="214">
        <v>89.527000000000001</v>
      </c>
      <c r="I249" s="215">
        <v>11.6</v>
      </c>
      <c r="J249" s="216">
        <f t="shared" si="30"/>
        <v>1038.51</v>
      </c>
      <c r="K249" s="217"/>
      <c r="L249" s="218"/>
      <c r="M249" s="219" t="s">
        <v>1</v>
      </c>
      <c r="N249" s="220" t="s">
        <v>39</v>
      </c>
      <c r="O249" s="71"/>
      <c r="P249" s="206">
        <f t="shared" si="31"/>
        <v>0</v>
      </c>
      <c r="Q249" s="206">
        <v>1.5E-3</v>
      </c>
      <c r="R249" s="206">
        <f t="shared" si="32"/>
        <v>0.13429050000000001</v>
      </c>
      <c r="S249" s="206">
        <v>0</v>
      </c>
      <c r="T249" s="207">
        <f t="shared" si="3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208" t="s">
        <v>207</v>
      </c>
      <c r="AT249" s="208" t="s">
        <v>269</v>
      </c>
      <c r="AU249" s="208" t="s">
        <v>86</v>
      </c>
      <c r="AY249" s="13" t="s">
        <v>176</v>
      </c>
      <c r="BE249" s="209">
        <f t="shared" si="34"/>
        <v>0</v>
      </c>
      <c r="BF249" s="209">
        <f t="shared" si="35"/>
        <v>1038.51</v>
      </c>
      <c r="BG249" s="209">
        <f t="shared" si="36"/>
        <v>0</v>
      </c>
      <c r="BH249" s="209">
        <f t="shared" si="37"/>
        <v>0</v>
      </c>
      <c r="BI249" s="209">
        <f t="shared" si="38"/>
        <v>0</v>
      </c>
      <c r="BJ249" s="13" t="s">
        <v>86</v>
      </c>
      <c r="BK249" s="209">
        <f t="shared" si="39"/>
        <v>1038.51</v>
      </c>
      <c r="BL249" s="13" t="s">
        <v>182</v>
      </c>
      <c r="BM249" s="208" t="s">
        <v>556</v>
      </c>
    </row>
    <row r="250" spans="1:65" s="1" customFormat="1" ht="16.5" customHeight="1">
      <c r="A250" s="30"/>
      <c r="B250" s="31"/>
      <c r="C250" s="196" t="s">
        <v>557</v>
      </c>
      <c r="D250" s="196" t="s">
        <v>178</v>
      </c>
      <c r="E250" s="197" t="s">
        <v>558</v>
      </c>
      <c r="F250" s="198" t="s">
        <v>559</v>
      </c>
      <c r="G250" s="199" t="s">
        <v>222</v>
      </c>
      <c r="H250" s="200">
        <v>187.05099999999999</v>
      </c>
      <c r="I250" s="201">
        <v>72.180000000000007</v>
      </c>
      <c r="J250" s="202">
        <f t="shared" si="30"/>
        <v>13501.34</v>
      </c>
      <c r="K250" s="203"/>
      <c r="L250" s="35"/>
      <c r="M250" s="204" t="s">
        <v>1</v>
      </c>
      <c r="N250" s="205" t="s">
        <v>39</v>
      </c>
      <c r="O250" s="71"/>
      <c r="P250" s="206">
        <f t="shared" si="31"/>
        <v>0</v>
      </c>
      <c r="Q250" s="206">
        <v>4.0800000000000003E-3</v>
      </c>
      <c r="R250" s="206">
        <f t="shared" si="32"/>
        <v>0.76316808000000003</v>
      </c>
      <c r="S250" s="206">
        <v>0</v>
      </c>
      <c r="T250" s="207">
        <f t="shared" si="3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208" t="s">
        <v>182</v>
      </c>
      <c r="AT250" s="208" t="s">
        <v>178</v>
      </c>
      <c r="AU250" s="208" t="s">
        <v>86</v>
      </c>
      <c r="AY250" s="13" t="s">
        <v>176</v>
      </c>
      <c r="BE250" s="209">
        <f t="shared" si="34"/>
        <v>0</v>
      </c>
      <c r="BF250" s="209">
        <f t="shared" si="35"/>
        <v>13501.34</v>
      </c>
      <c r="BG250" s="209">
        <f t="shared" si="36"/>
        <v>0</v>
      </c>
      <c r="BH250" s="209">
        <f t="shared" si="37"/>
        <v>0</v>
      </c>
      <c r="BI250" s="209">
        <f t="shared" si="38"/>
        <v>0</v>
      </c>
      <c r="BJ250" s="13" t="s">
        <v>86</v>
      </c>
      <c r="BK250" s="209">
        <f t="shared" si="39"/>
        <v>13501.34</v>
      </c>
      <c r="BL250" s="13" t="s">
        <v>182</v>
      </c>
      <c r="BM250" s="208" t="s">
        <v>560</v>
      </c>
    </row>
    <row r="251" spans="1:65" s="1" customFormat="1" ht="16.5" customHeight="1">
      <c r="A251" s="30"/>
      <c r="B251" s="31"/>
      <c r="C251" s="196" t="s">
        <v>561</v>
      </c>
      <c r="D251" s="196" t="s">
        <v>178</v>
      </c>
      <c r="E251" s="197" t="s">
        <v>562</v>
      </c>
      <c r="F251" s="198" t="s">
        <v>563</v>
      </c>
      <c r="G251" s="199" t="s">
        <v>222</v>
      </c>
      <c r="H251" s="200">
        <v>615.12599999999998</v>
      </c>
      <c r="I251" s="201">
        <v>90.23</v>
      </c>
      <c r="J251" s="202">
        <f t="shared" si="30"/>
        <v>55502.82</v>
      </c>
      <c r="K251" s="203"/>
      <c r="L251" s="35"/>
      <c r="M251" s="204" t="s">
        <v>1</v>
      </c>
      <c r="N251" s="205" t="s">
        <v>39</v>
      </c>
      <c r="O251" s="71"/>
      <c r="P251" s="206">
        <f t="shared" si="31"/>
        <v>0</v>
      </c>
      <c r="Q251" s="206">
        <v>4.0800000000000003E-3</v>
      </c>
      <c r="R251" s="206">
        <f t="shared" si="32"/>
        <v>2.5097140800000002</v>
      </c>
      <c r="S251" s="206">
        <v>0</v>
      </c>
      <c r="T251" s="207">
        <f t="shared" si="3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208" t="s">
        <v>182</v>
      </c>
      <c r="AT251" s="208" t="s">
        <v>178</v>
      </c>
      <c r="AU251" s="208" t="s">
        <v>86</v>
      </c>
      <c r="AY251" s="13" t="s">
        <v>176</v>
      </c>
      <c r="BE251" s="209">
        <f t="shared" si="34"/>
        <v>0</v>
      </c>
      <c r="BF251" s="209">
        <f t="shared" si="35"/>
        <v>55502.82</v>
      </c>
      <c r="BG251" s="209">
        <f t="shared" si="36"/>
        <v>0</v>
      </c>
      <c r="BH251" s="209">
        <f t="shared" si="37"/>
        <v>0</v>
      </c>
      <c r="BI251" s="209">
        <f t="shared" si="38"/>
        <v>0</v>
      </c>
      <c r="BJ251" s="13" t="s">
        <v>86</v>
      </c>
      <c r="BK251" s="209">
        <f t="shared" si="39"/>
        <v>55502.82</v>
      </c>
      <c r="BL251" s="13" t="s">
        <v>182</v>
      </c>
      <c r="BM251" s="208" t="s">
        <v>564</v>
      </c>
    </row>
    <row r="252" spans="1:65" s="11" customFormat="1" ht="22.9" customHeight="1">
      <c r="B252" s="180"/>
      <c r="C252" s="181"/>
      <c r="D252" s="182" t="s">
        <v>72</v>
      </c>
      <c r="E252" s="194" t="s">
        <v>195</v>
      </c>
      <c r="F252" s="194" t="s">
        <v>565</v>
      </c>
      <c r="G252" s="181"/>
      <c r="H252" s="181"/>
      <c r="I252" s="184"/>
      <c r="J252" s="195">
        <f>BK252</f>
        <v>1318.26</v>
      </c>
      <c r="K252" s="181"/>
      <c r="L252" s="186"/>
      <c r="M252" s="187"/>
      <c r="N252" s="188"/>
      <c r="O252" s="188"/>
      <c r="P252" s="189">
        <f>SUM(P253:P254)</f>
        <v>0</v>
      </c>
      <c r="Q252" s="188"/>
      <c r="R252" s="189">
        <f>SUM(R253:R254)</f>
        <v>8.7909569999999988</v>
      </c>
      <c r="S252" s="188"/>
      <c r="T252" s="190">
        <f>SUM(T253:T254)</f>
        <v>0</v>
      </c>
      <c r="AR252" s="191" t="s">
        <v>80</v>
      </c>
      <c r="AT252" s="192" t="s">
        <v>72</v>
      </c>
      <c r="AU252" s="192" t="s">
        <v>80</v>
      </c>
      <c r="AY252" s="191" t="s">
        <v>176</v>
      </c>
      <c r="BK252" s="193">
        <f>SUM(BK253:BK254)</f>
        <v>1318.26</v>
      </c>
    </row>
    <row r="253" spans="1:65" s="1" customFormat="1" ht="33" customHeight="1">
      <c r="A253" s="30"/>
      <c r="B253" s="31"/>
      <c r="C253" s="196" t="s">
        <v>566</v>
      </c>
      <c r="D253" s="196" t="s">
        <v>178</v>
      </c>
      <c r="E253" s="197" t="s">
        <v>567</v>
      </c>
      <c r="F253" s="198" t="s">
        <v>568</v>
      </c>
      <c r="G253" s="199" t="s">
        <v>222</v>
      </c>
      <c r="H253" s="200">
        <v>34.74</v>
      </c>
      <c r="I253" s="201">
        <v>15.97</v>
      </c>
      <c r="J253" s="202">
        <f>ROUND(I253*H253,2)</f>
        <v>554.79999999999995</v>
      </c>
      <c r="K253" s="203"/>
      <c r="L253" s="35"/>
      <c r="M253" s="204" t="s">
        <v>1</v>
      </c>
      <c r="N253" s="205" t="s">
        <v>39</v>
      </c>
      <c r="O253" s="71"/>
      <c r="P253" s="206">
        <f>O253*H253</f>
        <v>0</v>
      </c>
      <c r="Q253" s="206">
        <v>8.4000000000000005E-2</v>
      </c>
      <c r="R253" s="206">
        <f>Q253*H253</f>
        <v>2.9181600000000003</v>
      </c>
      <c r="S253" s="206">
        <v>0</v>
      </c>
      <c r="T253" s="207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208" t="s">
        <v>182</v>
      </c>
      <c r="AT253" s="208" t="s">
        <v>178</v>
      </c>
      <c r="AU253" s="208" t="s">
        <v>86</v>
      </c>
      <c r="AY253" s="13" t="s">
        <v>176</v>
      </c>
      <c r="BE253" s="209">
        <f>IF(N253="základná",J253,0)</f>
        <v>0</v>
      </c>
      <c r="BF253" s="209">
        <f>IF(N253="znížená",J253,0)</f>
        <v>554.79999999999995</v>
      </c>
      <c r="BG253" s="209">
        <f>IF(N253="zákl. prenesená",J253,0)</f>
        <v>0</v>
      </c>
      <c r="BH253" s="209">
        <f>IF(N253="zníž. prenesená",J253,0)</f>
        <v>0</v>
      </c>
      <c r="BI253" s="209">
        <f>IF(N253="nulová",J253,0)</f>
        <v>0</v>
      </c>
      <c r="BJ253" s="13" t="s">
        <v>86</v>
      </c>
      <c r="BK253" s="209">
        <f>ROUND(I253*H253,2)</f>
        <v>554.79999999999995</v>
      </c>
      <c r="BL253" s="13" t="s">
        <v>182</v>
      </c>
      <c r="BM253" s="208" t="s">
        <v>569</v>
      </c>
    </row>
    <row r="254" spans="1:65" s="1" customFormat="1" ht="16.5" customHeight="1">
      <c r="A254" s="30"/>
      <c r="B254" s="31"/>
      <c r="C254" s="210" t="s">
        <v>570</v>
      </c>
      <c r="D254" s="210" t="s">
        <v>269</v>
      </c>
      <c r="E254" s="211" t="s">
        <v>571</v>
      </c>
      <c r="F254" s="212" t="s">
        <v>572</v>
      </c>
      <c r="G254" s="213" t="s">
        <v>222</v>
      </c>
      <c r="H254" s="214">
        <v>36.476999999999997</v>
      </c>
      <c r="I254" s="215">
        <v>20.93</v>
      </c>
      <c r="J254" s="216">
        <f>ROUND(I254*H254,2)</f>
        <v>763.46</v>
      </c>
      <c r="K254" s="217"/>
      <c r="L254" s="218"/>
      <c r="M254" s="219" t="s">
        <v>1</v>
      </c>
      <c r="N254" s="220" t="s">
        <v>39</v>
      </c>
      <c r="O254" s="71"/>
      <c r="P254" s="206">
        <f>O254*H254</f>
        <v>0</v>
      </c>
      <c r="Q254" s="206">
        <v>0.161</v>
      </c>
      <c r="R254" s="206">
        <f>Q254*H254</f>
        <v>5.8727969999999994</v>
      </c>
      <c r="S254" s="206">
        <v>0</v>
      </c>
      <c r="T254" s="207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208" t="s">
        <v>207</v>
      </c>
      <c r="AT254" s="208" t="s">
        <v>269</v>
      </c>
      <c r="AU254" s="208" t="s">
        <v>86</v>
      </c>
      <c r="AY254" s="13" t="s">
        <v>176</v>
      </c>
      <c r="BE254" s="209">
        <f>IF(N254="základná",J254,0)</f>
        <v>0</v>
      </c>
      <c r="BF254" s="209">
        <f>IF(N254="znížená",J254,0)</f>
        <v>763.46</v>
      </c>
      <c r="BG254" s="209">
        <f>IF(N254="zákl. prenesená",J254,0)</f>
        <v>0</v>
      </c>
      <c r="BH254" s="209">
        <f>IF(N254="zníž. prenesená",J254,0)</f>
        <v>0</v>
      </c>
      <c r="BI254" s="209">
        <f>IF(N254="nulová",J254,0)</f>
        <v>0</v>
      </c>
      <c r="BJ254" s="13" t="s">
        <v>86</v>
      </c>
      <c r="BK254" s="209">
        <f>ROUND(I254*H254,2)</f>
        <v>763.46</v>
      </c>
      <c r="BL254" s="13" t="s">
        <v>182</v>
      </c>
      <c r="BM254" s="208" t="s">
        <v>573</v>
      </c>
    </row>
    <row r="255" spans="1:65" s="11" customFormat="1" ht="22.9" customHeight="1">
      <c r="B255" s="180"/>
      <c r="C255" s="181"/>
      <c r="D255" s="182" t="s">
        <v>72</v>
      </c>
      <c r="E255" s="194" t="s">
        <v>199</v>
      </c>
      <c r="F255" s="194" t="s">
        <v>574</v>
      </c>
      <c r="G255" s="181"/>
      <c r="H255" s="181"/>
      <c r="I255" s="184"/>
      <c r="J255" s="195">
        <f>BK255</f>
        <v>133620.34000000003</v>
      </c>
      <c r="K255" s="181"/>
      <c r="L255" s="186"/>
      <c r="M255" s="187"/>
      <c r="N255" s="188"/>
      <c r="O255" s="188"/>
      <c r="P255" s="189">
        <f>SUM(P256:P292)</f>
        <v>0</v>
      </c>
      <c r="Q255" s="188"/>
      <c r="R255" s="189">
        <f>SUM(R256:R292)</f>
        <v>228.95292076999996</v>
      </c>
      <c r="S255" s="188"/>
      <c r="T255" s="190">
        <f>SUM(T256:T292)</f>
        <v>0</v>
      </c>
      <c r="AR255" s="191" t="s">
        <v>80</v>
      </c>
      <c r="AT255" s="192" t="s">
        <v>72</v>
      </c>
      <c r="AU255" s="192" t="s">
        <v>80</v>
      </c>
      <c r="AY255" s="191" t="s">
        <v>176</v>
      </c>
      <c r="BK255" s="193">
        <f>SUM(BK256:BK292)</f>
        <v>133620.34000000003</v>
      </c>
    </row>
    <row r="256" spans="1:65" s="1" customFormat="1" ht="24.2" customHeight="1">
      <c r="A256" s="30"/>
      <c r="B256" s="31"/>
      <c r="C256" s="196" t="s">
        <v>575</v>
      </c>
      <c r="D256" s="196" t="s">
        <v>178</v>
      </c>
      <c r="E256" s="197" t="s">
        <v>576</v>
      </c>
      <c r="F256" s="198" t="s">
        <v>577</v>
      </c>
      <c r="G256" s="199" t="s">
        <v>222</v>
      </c>
      <c r="H256" s="200">
        <v>220.798</v>
      </c>
      <c r="I256" s="201">
        <v>1.74</v>
      </c>
      <c r="J256" s="202">
        <f t="shared" ref="J256:J292" si="40">ROUND(I256*H256,2)</f>
        <v>384.19</v>
      </c>
      <c r="K256" s="203"/>
      <c r="L256" s="35"/>
      <c r="M256" s="204" t="s">
        <v>1</v>
      </c>
      <c r="N256" s="205" t="s">
        <v>39</v>
      </c>
      <c r="O256" s="71"/>
      <c r="P256" s="206">
        <f t="shared" ref="P256:P292" si="41">O256*H256</f>
        <v>0</v>
      </c>
      <c r="Q256" s="206">
        <v>1.9000000000000001E-4</v>
      </c>
      <c r="R256" s="206">
        <f t="shared" ref="R256:R292" si="42">Q256*H256</f>
        <v>4.1951620000000002E-2</v>
      </c>
      <c r="S256" s="206">
        <v>0</v>
      </c>
      <c r="T256" s="207">
        <f t="shared" ref="T256:T292" si="43"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208" t="s">
        <v>182</v>
      </c>
      <c r="AT256" s="208" t="s">
        <v>178</v>
      </c>
      <c r="AU256" s="208" t="s">
        <v>86</v>
      </c>
      <c r="AY256" s="13" t="s">
        <v>176</v>
      </c>
      <c r="BE256" s="209">
        <f t="shared" ref="BE256:BE292" si="44">IF(N256="základná",J256,0)</f>
        <v>0</v>
      </c>
      <c r="BF256" s="209">
        <f t="shared" ref="BF256:BF292" si="45">IF(N256="znížená",J256,0)</f>
        <v>384.19</v>
      </c>
      <c r="BG256" s="209">
        <f t="shared" ref="BG256:BG292" si="46">IF(N256="zákl. prenesená",J256,0)</f>
        <v>0</v>
      </c>
      <c r="BH256" s="209">
        <f t="shared" ref="BH256:BH292" si="47">IF(N256="zníž. prenesená",J256,0)</f>
        <v>0</v>
      </c>
      <c r="BI256" s="209">
        <f t="shared" ref="BI256:BI292" si="48">IF(N256="nulová",J256,0)</f>
        <v>0</v>
      </c>
      <c r="BJ256" s="13" t="s">
        <v>86</v>
      </c>
      <c r="BK256" s="209">
        <f t="shared" ref="BK256:BK292" si="49">ROUND(I256*H256,2)</f>
        <v>384.19</v>
      </c>
      <c r="BL256" s="13" t="s">
        <v>182</v>
      </c>
      <c r="BM256" s="208" t="s">
        <v>578</v>
      </c>
    </row>
    <row r="257" spans="1:65" s="1" customFormat="1" ht="24.2" customHeight="1">
      <c r="A257" s="30"/>
      <c r="B257" s="31"/>
      <c r="C257" s="196" t="s">
        <v>579</v>
      </c>
      <c r="D257" s="196" t="s">
        <v>178</v>
      </c>
      <c r="E257" s="197" t="s">
        <v>580</v>
      </c>
      <c r="F257" s="198" t="s">
        <v>581</v>
      </c>
      <c r="G257" s="199" t="s">
        <v>222</v>
      </c>
      <c r="H257" s="200">
        <v>183.27</v>
      </c>
      <c r="I257" s="201">
        <v>6.8</v>
      </c>
      <c r="J257" s="202">
        <f t="shared" si="40"/>
        <v>1246.24</v>
      </c>
      <c r="K257" s="203"/>
      <c r="L257" s="35"/>
      <c r="M257" s="204" t="s">
        <v>1</v>
      </c>
      <c r="N257" s="205" t="s">
        <v>39</v>
      </c>
      <c r="O257" s="71"/>
      <c r="P257" s="206">
        <f t="shared" si="41"/>
        <v>0</v>
      </c>
      <c r="Q257" s="206">
        <v>5.1700000000000001E-3</v>
      </c>
      <c r="R257" s="206">
        <f t="shared" si="42"/>
        <v>0.94750590000000012</v>
      </c>
      <c r="S257" s="206">
        <v>0</v>
      </c>
      <c r="T257" s="207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208" t="s">
        <v>182</v>
      </c>
      <c r="AT257" s="208" t="s">
        <v>178</v>
      </c>
      <c r="AU257" s="208" t="s">
        <v>86</v>
      </c>
      <c r="AY257" s="13" t="s">
        <v>176</v>
      </c>
      <c r="BE257" s="209">
        <f t="shared" si="44"/>
        <v>0</v>
      </c>
      <c r="BF257" s="209">
        <f t="shared" si="45"/>
        <v>1246.24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3" t="s">
        <v>86</v>
      </c>
      <c r="BK257" s="209">
        <f t="shared" si="49"/>
        <v>1246.24</v>
      </c>
      <c r="BL257" s="13" t="s">
        <v>182</v>
      </c>
      <c r="BM257" s="208" t="s">
        <v>582</v>
      </c>
    </row>
    <row r="258" spans="1:65" s="1" customFormat="1" ht="24.2" customHeight="1">
      <c r="A258" s="30"/>
      <c r="B258" s="31"/>
      <c r="C258" s="196" t="s">
        <v>583</v>
      </c>
      <c r="D258" s="196" t="s">
        <v>178</v>
      </c>
      <c r="E258" s="197" t="s">
        <v>584</v>
      </c>
      <c r="F258" s="198" t="s">
        <v>585</v>
      </c>
      <c r="G258" s="199" t="s">
        <v>222</v>
      </c>
      <c r="H258" s="200">
        <v>183.27</v>
      </c>
      <c r="I258" s="201">
        <v>15.06</v>
      </c>
      <c r="J258" s="202">
        <f t="shared" si="40"/>
        <v>2760.05</v>
      </c>
      <c r="K258" s="203"/>
      <c r="L258" s="35"/>
      <c r="M258" s="204" t="s">
        <v>1</v>
      </c>
      <c r="N258" s="205" t="s">
        <v>39</v>
      </c>
      <c r="O258" s="71"/>
      <c r="P258" s="206">
        <f t="shared" si="41"/>
        <v>0</v>
      </c>
      <c r="Q258" s="206">
        <v>3.3000000000000002E-2</v>
      </c>
      <c r="R258" s="206">
        <f t="shared" si="42"/>
        <v>6.0479100000000008</v>
      </c>
      <c r="S258" s="206">
        <v>0</v>
      </c>
      <c r="T258" s="207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208" t="s">
        <v>182</v>
      </c>
      <c r="AT258" s="208" t="s">
        <v>178</v>
      </c>
      <c r="AU258" s="208" t="s">
        <v>86</v>
      </c>
      <c r="AY258" s="13" t="s">
        <v>176</v>
      </c>
      <c r="BE258" s="209">
        <f t="shared" si="44"/>
        <v>0</v>
      </c>
      <c r="BF258" s="209">
        <f t="shared" si="45"/>
        <v>2760.05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3" t="s">
        <v>86</v>
      </c>
      <c r="BK258" s="209">
        <f t="shared" si="49"/>
        <v>2760.05</v>
      </c>
      <c r="BL258" s="13" t="s">
        <v>182</v>
      </c>
      <c r="BM258" s="208" t="s">
        <v>586</v>
      </c>
    </row>
    <row r="259" spans="1:65" s="1" customFormat="1" ht="24.2" customHeight="1">
      <c r="A259" s="30"/>
      <c r="B259" s="31"/>
      <c r="C259" s="196" t="s">
        <v>587</v>
      </c>
      <c r="D259" s="196" t="s">
        <v>178</v>
      </c>
      <c r="E259" s="197" t="s">
        <v>588</v>
      </c>
      <c r="F259" s="198" t="s">
        <v>589</v>
      </c>
      <c r="G259" s="199" t="s">
        <v>222</v>
      </c>
      <c r="H259" s="200">
        <v>183.27</v>
      </c>
      <c r="I259" s="201">
        <v>8.66</v>
      </c>
      <c r="J259" s="202">
        <f t="shared" si="40"/>
        <v>1587.12</v>
      </c>
      <c r="K259" s="203"/>
      <c r="L259" s="35"/>
      <c r="M259" s="204" t="s">
        <v>1</v>
      </c>
      <c r="N259" s="205" t="s">
        <v>39</v>
      </c>
      <c r="O259" s="71"/>
      <c r="P259" s="206">
        <f t="shared" si="41"/>
        <v>0</v>
      </c>
      <c r="Q259" s="206">
        <v>4.9500000000000004E-3</v>
      </c>
      <c r="R259" s="206">
        <f t="shared" si="42"/>
        <v>0.90718650000000012</v>
      </c>
      <c r="S259" s="206">
        <v>0</v>
      </c>
      <c r="T259" s="207">
        <f t="shared" si="4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208" t="s">
        <v>182</v>
      </c>
      <c r="AT259" s="208" t="s">
        <v>178</v>
      </c>
      <c r="AU259" s="208" t="s">
        <v>86</v>
      </c>
      <c r="AY259" s="13" t="s">
        <v>176</v>
      </c>
      <c r="BE259" s="209">
        <f t="shared" si="44"/>
        <v>0</v>
      </c>
      <c r="BF259" s="209">
        <f t="shared" si="45"/>
        <v>1587.12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3" t="s">
        <v>86</v>
      </c>
      <c r="BK259" s="209">
        <f t="shared" si="49"/>
        <v>1587.12</v>
      </c>
      <c r="BL259" s="13" t="s">
        <v>182</v>
      </c>
      <c r="BM259" s="208" t="s">
        <v>590</v>
      </c>
    </row>
    <row r="260" spans="1:65" s="1" customFormat="1" ht="24.2" customHeight="1">
      <c r="A260" s="30"/>
      <c r="B260" s="31"/>
      <c r="C260" s="196" t="s">
        <v>591</v>
      </c>
      <c r="D260" s="196" t="s">
        <v>178</v>
      </c>
      <c r="E260" s="197" t="s">
        <v>592</v>
      </c>
      <c r="F260" s="198" t="s">
        <v>593</v>
      </c>
      <c r="G260" s="199" t="s">
        <v>181</v>
      </c>
      <c r="H260" s="200">
        <v>250</v>
      </c>
      <c r="I260" s="201">
        <v>11.62</v>
      </c>
      <c r="J260" s="202">
        <f t="shared" si="40"/>
        <v>2905</v>
      </c>
      <c r="K260" s="203"/>
      <c r="L260" s="35"/>
      <c r="M260" s="204" t="s">
        <v>1</v>
      </c>
      <c r="N260" s="205" t="s">
        <v>39</v>
      </c>
      <c r="O260" s="71"/>
      <c r="P260" s="206">
        <f t="shared" si="41"/>
        <v>0</v>
      </c>
      <c r="Q260" s="206">
        <v>7.5520000000000004E-2</v>
      </c>
      <c r="R260" s="206">
        <f t="shared" si="42"/>
        <v>18.880000000000003</v>
      </c>
      <c r="S260" s="206">
        <v>0</v>
      </c>
      <c r="T260" s="207">
        <f t="shared" si="4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208" t="s">
        <v>182</v>
      </c>
      <c r="AT260" s="208" t="s">
        <v>178</v>
      </c>
      <c r="AU260" s="208" t="s">
        <v>86</v>
      </c>
      <c r="AY260" s="13" t="s">
        <v>176</v>
      </c>
      <c r="BE260" s="209">
        <f t="shared" si="44"/>
        <v>0</v>
      </c>
      <c r="BF260" s="209">
        <f t="shared" si="45"/>
        <v>2905</v>
      </c>
      <c r="BG260" s="209">
        <f t="shared" si="46"/>
        <v>0</v>
      </c>
      <c r="BH260" s="209">
        <f t="shared" si="47"/>
        <v>0</v>
      </c>
      <c r="BI260" s="209">
        <f t="shared" si="48"/>
        <v>0</v>
      </c>
      <c r="BJ260" s="13" t="s">
        <v>86</v>
      </c>
      <c r="BK260" s="209">
        <f t="shared" si="49"/>
        <v>2905</v>
      </c>
      <c r="BL260" s="13" t="s">
        <v>182</v>
      </c>
      <c r="BM260" s="208" t="s">
        <v>594</v>
      </c>
    </row>
    <row r="261" spans="1:65" s="1" customFormat="1" ht="24.2" customHeight="1">
      <c r="A261" s="30"/>
      <c r="B261" s="31"/>
      <c r="C261" s="196" t="s">
        <v>595</v>
      </c>
      <c r="D261" s="196" t="s">
        <v>178</v>
      </c>
      <c r="E261" s="197" t="s">
        <v>596</v>
      </c>
      <c r="F261" s="198" t="s">
        <v>597</v>
      </c>
      <c r="G261" s="199" t="s">
        <v>181</v>
      </c>
      <c r="H261" s="200">
        <v>280</v>
      </c>
      <c r="I261" s="201">
        <v>2.31</v>
      </c>
      <c r="J261" s="202">
        <f t="shared" si="40"/>
        <v>646.79999999999995</v>
      </c>
      <c r="K261" s="203"/>
      <c r="L261" s="35"/>
      <c r="M261" s="204" t="s">
        <v>1</v>
      </c>
      <c r="N261" s="205" t="s">
        <v>39</v>
      </c>
      <c r="O261" s="71"/>
      <c r="P261" s="206">
        <f t="shared" si="41"/>
        <v>0</v>
      </c>
      <c r="Q261" s="206">
        <v>2.8E-3</v>
      </c>
      <c r="R261" s="206">
        <f t="shared" si="42"/>
        <v>0.78400000000000003</v>
      </c>
      <c r="S261" s="206">
        <v>0</v>
      </c>
      <c r="T261" s="207">
        <f t="shared" si="43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208" t="s">
        <v>182</v>
      </c>
      <c r="AT261" s="208" t="s">
        <v>178</v>
      </c>
      <c r="AU261" s="208" t="s">
        <v>86</v>
      </c>
      <c r="AY261" s="13" t="s">
        <v>176</v>
      </c>
      <c r="BE261" s="209">
        <f t="shared" si="44"/>
        <v>0</v>
      </c>
      <c r="BF261" s="209">
        <f t="shared" si="45"/>
        <v>646.79999999999995</v>
      </c>
      <c r="BG261" s="209">
        <f t="shared" si="46"/>
        <v>0</v>
      </c>
      <c r="BH261" s="209">
        <f t="shared" si="47"/>
        <v>0</v>
      </c>
      <c r="BI261" s="209">
        <f t="shared" si="48"/>
        <v>0</v>
      </c>
      <c r="BJ261" s="13" t="s">
        <v>86</v>
      </c>
      <c r="BK261" s="209">
        <f t="shared" si="49"/>
        <v>646.79999999999995</v>
      </c>
      <c r="BL261" s="13" t="s">
        <v>182</v>
      </c>
      <c r="BM261" s="208" t="s">
        <v>598</v>
      </c>
    </row>
    <row r="262" spans="1:65" s="1" customFormat="1" ht="33" customHeight="1">
      <c r="A262" s="30"/>
      <c r="B262" s="31"/>
      <c r="C262" s="196" t="s">
        <v>599</v>
      </c>
      <c r="D262" s="196" t="s">
        <v>178</v>
      </c>
      <c r="E262" s="197" t="s">
        <v>600</v>
      </c>
      <c r="F262" s="198" t="s">
        <v>601</v>
      </c>
      <c r="G262" s="199" t="s">
        <v>181</v>
      </c>
      <c r="H262" s="200">
        <v>112.953</v>
      </c>
      <c r="I262" s="201">
        <v>8.24</v>
      </c>
      <c r="J262" s="202">
        <f t="shared" si="40"/>
        <v>930.73</v>
      </c>
      <c r="K262" s="203"/>
      <c r="L262" s="35"/>
      <c r="M262" s="204" t="s">
        <v>1</v>
      </c>
      <c r="N262" s="205" t="s">
        <v>39</v>
      </c>
      <c r="O262" s="71"/>
      <c r="P262" s="206">
        <f t="shared" si="41"/>
        <v>0</v>
      </c>
      <c r="Q262" s="206">
        <v>3.7560000000000003E-2</v>
      </c>
      <c r="R262" s="206">
        <f t="shared" si="42"/>
        <v>4.2425146800000002</v>
      </c>
      <c r="S262" s="206">
        <v>0</v>
      </c>
      <c r="T262" s="207">
        <f t="shared" si="4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208" t="s">
        <v>182</v>
      </c>
      <c r="AT262" s="208" t="s">
        <v>178</v>
      </c>
      <c r="AU262" s="208" t="s">
        <v>86</v>
      </c>
      <c r="AY262" s="13" t="s">
        <v>176</v>
      </c>
      <c r="BE262" s="209">
        <f t="shared" si="44"/>
        <v>0</v>
      </c>
      <c r="BF262" s="209">
        <f t="shared" si="45"/>
        <v>930.73</v>
      </c>
      <c r="BG262" s="209">
        <f t="shared" si="46"/>
        <v>0</v>
      </c>
      <c r="BH262" s="209">
        <f t="shared" si="47"/>
        <v>0</v>
      </c>
      <c r="BI262" s="209">
        <f t="shared" si="48"/>
        <v>0</v>
      </c>
      <c r="BJ262" s="13" t="s">
        <v>86</v>
      </c>
      <c r="BK262" s="209">
        <f t="shared" si="49"/>
        <v>930.73</v>
      </c>
      <c r="BL262" s="13" t="s">
        <v>182</v>
      </c>
      <c r="BM262" s="208" t="s">
        <v>602</v>
      </c>
    </row>
    <row r="263" spans="1:65" s="1" customFormat="1" ht="33" customHeight="1">
      <c r="A263" s="30"/>
      <c r="B263" s="31"/>
      <c r="C263" s="196" t="s">
        <v>603</v>
      </c>
      <c r="D263" s="196" t="s">
        <v>178</v>
      </c>
      <c r="E263" s="197" t="s">
        <v>604</v>
      </c>
      <c r="F263" s="198" t="s">
        <v>605</v>
      </c>
      <c r="G263" s="199" t="s">
        <v>222</v>
      </c>
      <c r="H263" s="200">
        <v>164.78</v>
      </c>
      <c r="I263" s="201">
        <v>3.45</v>
      </c>
      <c r="J263" s="202">
        <f t="shared" si="40"/>
        <v>568.49</v>
      </c>
      <c r="K263" s="203"/>
      <c r="L263" s="35"/>
      <c r="M263" s="204" t="s">
        <v>1</v>
      </c>
      <c r="N263" s="205" t="s">
        <v>39</v>
      </c>
      <c r="O263" s="71"/>
      <c r="P263" s="206">
        <f t="shared" si="41"/>
        <v>0</v>
      </c>
      <c r="Q263" s="206">
        <v>1.0059999999999999E-2</v>
      </c>
      <c r="R263" s="206">
        <f t="shared" si="42"/>
        <v>1.6576868</v>
      </c>
      <c r="S263" s="206">
        <v>0</v>
      </c>
      <c r="T263" s="207">
        <f t="shared" si="4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208" t="s">
        <v>182</v>
      </c>
      <c r="AT263" s="208" t="s">
        <v>178</v>
      </c>
      <c r="AU263" s="208" t="s">
        <v>86</v>
      </c>
      <c r="AY263" s="13" t="s">
        <v>176</v>
      </c>
      <c r="BE263" s="209">
        <f t="shared" si="44"/>
        <v>0</v>
      </c>
      <c r="BF263" s="209">
        <f t="shared" si="45"/>
        <v>568.49</v>
      </c>
      <c r="BG263" s="209">
        <f t="shared" si="46"/>
        <v>0</v>
      </c>
      <c r="BH263" s="209">
        <f t="shared" si="47"/>
        <v>0</v>
      </c>
      <c r="BI263" s="209">
        <f t="shared" si="48"/>
        <v>0</v>
      </c>
      <c r="BJ263" s="13" t="s">
        <v>86</v>
      </c>
      <c r="BK263" s="209">
        <f t="shared" si="49"/>
        <v>568.49</v>
      </c>
      <c r="BL263" s="13" t="s">
        <v>182</v>
      </c>
      <c r="BM263" s="208" t="s">
        <v>606</v>
      </c>
    </row>
    <row r="264" spans="1:65" s="1" customFormat="1" ht="24.2" customHeight="1">
      <c r="A264" s="30"/>
      <c r="B264" s="31"/>
      <c r="C264" s="196" t="s">
        <v>607</v>
      </c>
      <c r="D264" s="196" t="s">
        <v>178</v>
      </c>
      <c r="E264" s="197" t="s">
        <v>608</v>
      </c>
      <c r="F264" s="198" t="s">
        <v>609</v>
      </c>
      <c r="G264" s="199" t="s">
        <v>222</v>
      </c>
      <c r="H264" s="200">
        <v>1617.2529999999999</v>
      </c>
      <c r="I264" s="201">
        <v>4.93</v>
      </c>
      <c r="J264" s="202">
        <f t="shared" si="40"/>
        <v>7973.06</v>
      </c>
      <c r="K264" s="203"/>
      <c r="L264" s="35"/>
      <c r="M264" s="204" t="s">
        <v>1</v>
      </c>
      <c r="N264" s="205" t="s">
        <v>39</v>
      </c>
      <c r="O264" s="71"/>
      <c r="P264" s="206">
        <f t="shared" si="41"/>
        <v>0</v>
      </c>
      <c r="Q264" s="206">
        <v>4.9300000000000004E-3</v>
      </c>
      <c r="R264" s="206">
        <f t="shared" si="42"/>
        <v>7.9730572899999999</v>
      </c>
      <c r="S264" s="206">
        <v>0</v>
      </c>
      <c r="T264" s="207">
        <f t="shared" si="4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208" t="s">
        <v>182</v>
      </c>
      <c r="AT264" s="208" t="s">
        <v>178</v>
      </c>
      <c r="AU264" s="208" t="s">
        <v>86</v>
      </c>
      <c r="AY264" s="13" t="s">
        <v>176</v>
      </c>
      <c r="BE264" s="209">
        <f t="shared" si="44"/>
        <v>0</v>
      </c>
      <c r="BF264" s="209">
        <f t="shared" si="45"/>
        <v>7973.06</v>
      </c>
      <c r="BG264" s="209">
        <f t="shared" si="46"/>
        <v>0</v>
      </c>
      <c r="BH264" s="209">
        <f t="shared" si="47"/>
        <v>0</v>
      </c>
      <c r="BI264" s="209">
        <f t="shared" si="48"/>
        <v>0</v>
      </c>
      <c r="BJ264" s="13" t="s">
        <v>86</v>
      </c>
      <c r="BK264" s="209">
        <f t="shared" si="49"/>
        <v>7973.06</v>
      </c>
      <c r="BL264" s="13" t="s">
        <v>182</v>
      </c>
      <c r="BM264" s="208" t="s">
        <v>610</v>
      </c>
    </row>
    <row r="265" spans="1:65" s="1" customFormat="1" ht="24.2" customHeight="1">
      <c r="A265" s="30"/>
      <c r="B265" s="31"/>
      <c r="C265" s="196" t="s">
        <v>611</v>
      </c>
      <c r="D265" s="196" t="s">
        <v>178</v>
      </c>
      <c r="E265" s="197" t="s">
        <v>612</v>
      </c>
      <c r="F265" s="198" t="s">
        <v>613</v>
      </c>
      <c r="G265" s="199" t="s">
        <v>222</v>
      </c>
      <c r="H265" s="200">
        <v>1617.2529999999999</v>
      </c>
      <c r="I265" s="201">
        <v>13.4</v>
      </c>
      <c r="J265" s="202">
        <f t="shared" si="40"/>
        <v>21671.19</v>
      </c>
      <c r="K265" s="203"/>
      <c r="L265" s="35"/>
      <c r="M265" s="204" t="s">
        <v>1</v>
      </c>
      <c r="N265" s="205" t="s">
        <v>39</v>
      </c>
      <c r="O265" s="71"/>
      <c r="P265" s="206">
        <f t="shared" si="41"/>
        <v>0</v>
      </c>
      <c r="Q265" s="206">
        <v>3.15E-2</v>
      </c>
      <c r="R265" s="206">
        <f t="shared" si="42"/>
        <v>50.943469499999999</v>
      </c>
      <c r="S265" s="206">
        <v>0</v>
      </c>
      <c r="T265" s="207">
        <f t="shared" si="4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208" t="s">
        <v>182</v>
      </c>
      <c r="AT265" s="208" t="s">
        <v>178</v>
      </c>
      <c r="AU265" s="208" t="s">
        <v>86</v>
      </c>
      <c r="AY265" s="13" t="s">
        <v>176</v>
      </c>
      <c r="BE265" s="209">
        <f t="shared" si="44"/>
        <v>0</v>
      </c>
      <c r="BF265" s="209">
        <f t="shared" si="45"/>
        <v>21671.19</v>
      </c>
      <c r="BG265" s="209">
        <f t="shared" si="46"/>
        <v>0</v>
      </c>
      <c r="BH265" s="209">
        <f t="shared" si="47"/>
        <v>0</v>
      </c>
      <c r="BI265" s="209">
        <f t="shared" si="48"/>
        <v>0</v>
      </c>
      <c r="BJ265" s="13" t="s">
        <v>86</v>
      </c>
      <c r="BK265" s="209">
        <f t="shared" si="49"/>
        <v>21671.19</v>
      </c>
      <c r="BL265" s="13" t="s">
        <v>182</v>
      </c>
      <c r="BM265" s="208" t="s">
        <v>614</v>
      </c>
    </row>
    <row r="266" spans="1:65" s="1" customFormat="1" ht="24.2" customHeight="1">
      <c r="A266" s="30"/>
      <c r="B266" s="31"/>
      <c r="C266" s="196" t="s">
        <v>615</v>
      </c>
      <c r="D266" s="196" t="s">
        <v>178</v>
      </c>
      <c r="E266" s="197" t="s">
        <v>616</v>
      </c>
      <c r="F266" s="198" t="s">
        <v>617</v>
      </c>
      <c r="G266" s="199" t="s">
        <v>222</v>
      </c>
      <c r="H266" s="200">
        <v>1223.0519999999999</v>
      </c>
      <c r="I266" s="201">
        <v>6.98</v>
      </c>
      <c r="J266" s="202">
        <f t="shared" si="40"/>
        <v>8536.9</v>
      </c>
      <c r="K266" s="203"/>
      <c r="L266" s="35"/>
      <c r="M266" s="204" t="s">
        <v>1</v>
      </c>
      <c r="N266" s="205" t="s">
        <v>39</v>
      </c>
      <c r="O266" s="71"/>
      <c r="P266" s="206">
        <f t="shared" si="41"/>
        <v>0</v>
      </c>
      <c r="Q266" s="206">
        <v>4.7200000000000002E-3</v>
      </c>
      <c r="R266" s="206">
        <f t="shared" si="42"/>
        <v>5.77280544</v>
      </c>
      <c r="S266" s="206">
        <v>0</v>
      </c>
      <c r="T266" s="207">
        <f t="shared" si="4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208" t="s">
        <v>182</v>
      </c>
      <c r="AT266" s="208" t="s">
        <v>178</v>
      </c>
      <c r="AU266" s="208" t="s">
        <v>86</v>
      </c>
      <c r="AY266" s="13" t="s">
        <v>176</v>
      </c>
      <c r="BE266" s="209">
        <f t="shared" si="44"/>
        <v>0</v>
      </c>
      <c r="BF266" s="209">
        <f t="shared" si="45"/>
        <v>8536.9</v>
      </c>
      <c r="BG266" s="209">
        <f t="shared" si="46"/>
        <v>0</v>
      </c>
      <c r="BH266" s="209">
        <f t="shared" si="47"/>
        <v>0</v>
      </c>
      <c r="BI266" s="209">
        <f t="shared" si="48"/>
        <v>0</v>
      </c>
      <c r="BJ266" s="13" t="s">
        <v>86</v>
      </c>
      <c r="BK266" s="209">
        <f t="shared" si="49"/>
        <v>8536.9</v>
      </c>
      <c r="BL266" s="13" t="s">
        <v>182</v>
      </c>
      <c r="BM266" s="208" t="s">
        <v>618</v>
      </c>
    </row>
    <row r="267" spans="1:65" s="1" customFormat="1" ht="16.5" customHeight="1">
      <c r="A267" s="30"/>
      <c r="B267" s="31"/>
      <c r="C267" s="196" t="s">
        <v>619</v>
      </c>
      <c r="D267" s="196" t="s">
        <v>178</v>
      </c>
      <c r="E267" s="197" t="s">
        <v>620</v>
      </c>
      <c r="F267" s="198" t="s">
        <v>621</v>
      </c>
      <c r="G267" s="199" t="s">
        <v>222</v>
      </c>
      <c r="H267" s="200">
        <v>335.72199999999998</v>
      </c>
      <c r="I267" s="201">
        <v>2.19</v>
      </c>
      <c r="J267" s="202">
        <f t="shared" si="40"/>
        <v>735.23</v>
      </c>
      <c r="K267" s="203"/>
      <c r="L267" s="35"/>
      <c r="M267" s="204" t="s">
        <v>1</v>
      </c>
      <c r="N267" s="205" t="s">
        <v>39</v>
      </c>
      <c r="O267" s="71"/>
      <c r="P267" s="206">
        <f t="shared" si="41"/>
        <v>0</v>
      </c>
      <c r="Q267" s="206">
        <v>2.2000000000000001E-4</v>
      </c>
      <c r="R267" s="206">
        <f t="shared" si="42"/>
        <v>7.3858839999999995E-2</v>
      </c>
      <c r="S267" s="206">
        <v>0</v>
      </c>
      <c r="T267" s="207">
        <f t="shared" si="43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208" t="s">
        <v>182</v>
      </c>
      <c r="AT267" s="208" t="s">
        <v>178</v>
      </c>
      <c r="AU267" s="208" t="s">
        <v>86</v>
      </c>
      <c r="AY267" s="13" t="s">
        <v>176</v>
      </c>
      <c r="BE267" s="209">
        <f t="shared" si="44"/>
        <v>0</v>
      </c>
      <c r="BF267" s="209">
        <f t="shared" si="45"/>
        <v>735.23</v>
      </c>
      <c r="BG267" s="209">
        <f t="shared" si="46"/>
        <v>0</v>
      </c>
      <c r="BH267" s="209">
        <f t="shared" si="47"/>
        <v>0</v>
      </c>
      <c r="BI267" s="209">
        <f t="shared" si="48"/>
        <v>0</v>
      </c>
      <c r="BJ267" s="13" t="s">
        <v>86</v>
      </c>
      <c r="BK267" s="209">
        <f t="shared" si="49"/>
        <v>735.23</v>
      </c>
      <c r="BL267" s="13" t="s">
        <v>182</v>
      </c>
      <c r="BM267" s="208" t="s">
        <v>622</v>
      </c>
    </row>
    <row r="268" spans="1:65" s="1" customFormat="1" ht="24.2" customHeight="1">
      <c r="A268" s="30"/>
      <c r="B268" s="31"/>
      <c r="C268" s="196" t="s">
        <v>623</v>
      </c>
      <c r="D268" s="196" t="s">
        <v>178</v>
      </c>
      <c r="E268" s="197" t="s">
        <v>624</v>
      </c>
      <c r="F268" s="198" t="s">
        <v>625</v>
      </c>
      <c r="G268" s="199" t="s">
        <v>222</v>
      </c>
      <c r="H268" s="200">
        <v>832.81399999999996</v>
      </c>
      <c r="I268" s="201">
        <v>2.19</v>
      </c>
      <c r="J268" s="202">
        <f t="shared" si="40"/>
        <v>1823.86</v>
      </c>
      <c r="K268" s="203"/>
      <c r="L268" s="35"/>
      <c r="M268" s="204" t="s">
        <v>1</v>
      </c>
      <c r="N268" s="205" t="s">
        <v>39</v>
      </c>
      <c r="O268" s="71"/>
      <c r="P268" s="206">
        <f t="shared" si="41"/>
        <v>0</v>
      </c>
      <c r="Q268" s="206">
        <v>2.1000000000000001E-4</v>
      </c>
      <c r="R268" s="206">
        <f t="shared" si="42"/>
        <v>0.17489093999999999</v>
      </c>
      <c r="S268" s="206">
        <v>0</v>
      </c>
      <c r="T268" s="207">
        <f t="shared" si="4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208" t="s">
        <v>182</v>
      </c>
      <c r="AT268" s="208" t="s">
        <v>178</v>
      </c>
      <c r="AU268" s="208" t="s">
        <v>86</v>
      </c>
      <c r="AY268" s="13" t="s">
        <v>176</v>
      </c>
      <c r="BE268" s="209">
        <f t="shared" si="44"/>
        <v>0</v>
      </c>
      <c r="BF268" s="209">
        <f t="shared" si="45"/>
        <v>1823.86</v>
      </c>
      <c r="BG268" s="209">
        <f t="shared" si="46"/>
        <v>0</v>
      </c>
      <c r="BH268" s="209">
        <f t="shared" si="47"/>
        <v>0</v>
      </c>
      <c r="BI268" s="209">
        <f t="shared" si="48"/>
        <v>0</v>
      </c>
      <c r="BJ268" s="13" t="s">
        <v>86</v>
      </c>
      <c r="BK268" s="209">
        <f t="shared" si="49"/>
        <v>1823.86</v>
      </c>
      <c r="BL268" s="13" t="s">
        <v>182</v>
      </c>
      <c r="BM268" s="208" t="s">
        <v>626</v>
      </c>
    </row>
    <row r="269" spans="1:65" s="1" customFormat="1" ht="24.2" customHeight="1">
      <c r="A269" s="30"/>
      <c r="B269" s="31"/>
      <c r="C269" s="196" t="s">
        <v>627</v>
      </c>
      <c r="D269" s="196" t="s">
        <v>178</v>
      </c>
      <c r="E269" s="197" t="s">
        <v>628</v>
      </c>
      <c r="F269" s="198" t="s">
        <v>629</v>
      </c>
      <c r="G269" s="199" t="s">
        <v>222</v>
      </c>
      <c r="H269" s="200">
        <v>752.82399999999996</v>
      </c>
      <c r="I269" s="201">
        <v>12.11</v>
      </c>
      <c r="J269" s="202">
        <f t="shared" si="40"/>
        <v>9116.7000000000007</v>
      </c>
      <c r="K269" s="203"/>
      <c r="L269" s="35"/>
      <c r="M269" s="204" t="s">
        <v>1</v>
      </c>
      <c r="N269" s="205" t="s">
        <v>39</v>
      </c>
      <c r="O269" s="71"/>
      <c r="P269" s="206">
        <f t="shared" si="41"/>
        <v>0</v>
      </c>
      <c r="Q269" s="206">
        <v>2.32E-3</v>
      </c>
      <c r="R269" s="206">
        <f t="shared" si="42"/>
        <v>1.7465516799999998</v>
      </c>
      <c r="S269" s="206">
        <v>0</v>
      </c>
      <c r="T269" s="207">
        <f t="shared" si="4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208" t="s">
        <v>182</v>
      </c>
      <c r="AT269" s="208" t="s">
        <v>178</v>
      </c>
      <c r="AU269" s="208" t="s">
        <v>86</v>
      </c>
      <c r="AY269" s="13" t="s">
        <v>176</v>
      </c>
      <c r="BE269" s="209">
        <f t="shared" si="44"/>
        <v>0</v>
      </c>
      <c r="BF269" s="209">
        <f t="shared" si="45"/>
        <v>9116.7000000000007</v>
      </c>
      <c r="BG269" s="209">
        <f t="shared" si="46"/>
        <v>0</v>
      </c>
      <c r="BH269" s="209">
        <f t="shared" si="47"/>
        <v>0</v>
      </c>
      <c r="BI269" s="209">
        <f t="shared" si="48"/>
        <v>0</v>
      </c>
      <c r="BJ269" s="13" t="s">
        <v>86</v>
      </c>
      <c r="BK269" s="209">
        <f t="shared" si="49"/>
        <v>9116.7000000000007</v>
      </c>
      <c r="BL269" s="13" t="s">
        <v>182</v>
      </c>
      <c r="BM269" s="208" t="s">
        <v>630</v>
      </c>
    </row>
    <row r="270" spans="1:65" s="1" customFormat="1" ht="16.5" customHeight="1">
      <c r="A270" s="30"/>
      <c r="B270" s="31"/>
      <c r="C270" s="196" t="s">
        <v>631</v>
      </c>
      <c r="D270" s="196" t="s">
        <v>178</v>
      </c>
      <c r="E270" s="197" t="s">
        <v>632</v>
      </c>
      <c r="F270" s="198" t="s">
        <v>633</v>
      </c>
      <c r="G270" s="199" t="s">
        <v>222</v>
      </c>
      <c r="H270" s="200">
        <v>221.94900000000001</v>
      </c>
      <c r="I270" s="201">
        <v>2.52</v>
      </c>
      <c r="J270" s="202">
        <f t="shared" si="40"/>
        <v>559.30999999999995</v>
      </c>
      <c r="K270" s="203"/>
      <c r="L270" s="35"/>
      <c r="M270" s="204" t="s">
        <v>1</v>
      </c>
      <c r="N270" s="205" t="s">
        <v>39</v>
      </c>
      <c r="O270" s="71"/>
      <c r="P270" s="206">
        <f t="shared" si="41"/>
        <v>0</v>
      </c>
      <c r="Q270" s="206">
        <v>3.5E-4</v>
      </c>
      <c r="R270" s="206">
        <f t="shared" si="42"/>
        <v>7.7682150000000005E-2</v>
      </c>
      <c r="S270" s="206">
        <v>0</v>
      </c>
      <c r="T270" s="207">
        <f t="shared" si="4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208" t="s">
        <v>182</v>
      </c>
      <c r="AT270" s="208" t="s">
        <v>178</v>
      </c>
      <c r="AU270" s="208" t="s">
        <v>86</v>
      </c>
      <c r="AY270" s="13" t="s">
        <v>176</v>
      </c>
      <c r="BE270" s="209">
        <f t="shared" si="44"/>
        <v>0</v>
      </c>
      <c r="BF270" s="209">
        <f t="shared" si="45"/>
        <v>559.30999999999995</v>
      </c>
      <c r="BG270" s="209">
        <f t="shared" si="46"/>
        <v>0</v>
      </c>
      <c r="BH270" s="209">
        <f t="shared" si="47"/>
        <v>0</v>
      </c>
      <c r="BI270" s="209">
        <f t="shared" si="48"/>
        <v>0</v>
      </c>
      <c r="BJ270" s="13" t="s">
        <v>86</v>
      </c>
      <c r="BK270" s="209">
        <f t="shared" si="49"/>
        <v>559.30999999999995</v>
      </c>
      <c r="BL270" s="13" t="s">
        <v>182</v>
      </c>
      <c r="BM270" s="208" t="s">
        <v>634</v>
      </c>
    </row>
    <row r="271" spans="1:65" s="1" customFormat="1" ht="24.2" customHeight="1">
      <c r="A271" s="30"/>
      <c r="B271" s="31"/>
      <c r="C271" s="196" t="s">
        <v>635</v>
      </c>
      <c r="D271" s="196" t="s">
        <v>178</v>
      </c>
      <c r="E271" s="197" t="s">
        <v>636</v>
      </c>
      <c r="F271" s="198" t="s">
        <v>637</v>
      </c>
      <c r="G271" s="199" t="s">
        <v>222</v>
      </c>
      <c r="H271" s="200">
        <v>335.72199999999998</v>
      </c>
      <c r="I271" s="201">
        <v>8.06</v>
      </c>
      <c r="J271" s="202">
        <f t="shared" si="40"/>
        <v>2705.92</v>
      </c>
      <c r="K271" s="203"/>
      <c r="L271" s="35"/>
      <c r="M271" s="204" t="s">
        <v>1</v>
      </c>
      <c r="N271" s="205" t="s">
        <v>39</v>
      </c>
      <c r="O271" s="71"/>
      <c r="P271" s="206">
        <f t="shared" si="41"/>
        <v>0</v>
      </c>
      <c r="Q271" s="206">
        <v>4.15E-3</v>
      </c>
      <c r="R271" s="206">
        <f t="shared" si="42"/>
        <v>1.3932462999999999</v>
      </c>
      <c r="S271" s="206">
        <v>0</v>
      </c>
      <c r="T271" s="207">
        <f t="shared" si="4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208" t="s">
        <v>182</v>
      </c>
      <c r="AT271" s="208" t="s">
        <v>178</v>
      </c>
      <c r="AU271" s="208" t="s">
        <v>86</v>
      </c>
      <c r="AY271" s="13" t="s">
        <v>176</v>
      </c>
      <c r="BE271" s="209">
        <f t="shared" si="44"/>
        <v>0</v>
      </c>
      <c r="BF271" s="209">
        <f t="shared" si="45"/>
        <v>2705.92</v>
      </c>
      <c r="BG271" s="209">
        <f t="shared" si="46"/>
        <v>0</v>
      </c>
      <c r="BH271" s="209">
        <f t="shared" si="47"/>
        <v>0</v>
      </c>
      <c r="BI271" s="209">
        <f t="shared" si="48"/>
        <v>0</v>
      </c>
      <c r="BJ271" s="13" t="s">
        <v>86</v>
      </c>
      <c r="BK271" s="209">
        <f t="shared" si="49"/>
        <v>2705.92</v>
      </c>
      <c r="BL271" s="13" t="s">
        <v>182</v>
      </c>
      <c r="BM271" s="208" t="s">
        <v>638</v>
      </c>
    </row>
    <row r="272" spans="1:65" s="1" customFormat="1" ht="16.5" customHeight="1">
      <c r="A272" s="30"/>
      <c r="B272" s="31"/>
      <c r="C272" s="196" t="s">
        <v>639</v>
      </c>
      <c r="D272" s="196" t="s">
        <v>178</v>
      </c>
      <c r="E272" s="197" t="s">
        <v>640</v>
      </c>
      <c r="F272" s="198" t="s">
        <v>641</v>
      </c>
      <c r="G272" s="199" t="s">
        <v>222</v>
      </c>
      <c r="H272" s="200">
        <v>79.989999999999995</v>
      </c>
      <c r="I272" s="201">
        <v>7.71</v>
      </c>
      <c r="J272" s="202">
        <f t="shared" si="40"/>
        <v>616.72</v>
      </c>
      <c r="K272" s="203"/>
      <c r="L272" s="35"/>
      <c r="M272" s="204" t="s">
        <v>1</v>
      </c>
      <c r="N272" s="205" t="s">
        <v>39</v>
      </c>
      <c r="O272" s="71"/>
      <c r="P272" s="206">
        <f t="shared" si="41"/>
        <v>0</v>
      </c>
      <c r="Q272" s="206">
        <v>5.8E-4</v>
      </c>
      <c r="R272" s="206">
        <f t="shared" si="42"/>
        <v>4.6394199999999997E-2</v>
      </c>
      <c r="S272" s="206">
        <v>0</v>
      </c>
      <c r="T272" s="207">
        <f t="shared" si="4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208" t="s">
        <v>182</v>
      </c>
      <c r="AT272" s="208" t="s">
        <v>178</v>
      </c>
      <c r="AU272" s="208" t="s">
        <v>86</v>
      </c>
      <c r="AY272" s="13" t="s">
        <v>176</v>
      </c>
      <c r="BE272" s="209">
        <f t="shared" si="44"/>
        <v>0</v>
      </c>
      <c r="BF272" s="209">
        <f t="shared" si="45"/>
        <v>616.72</v>
      </c>
      <c r="BG272" s="209">
        <f t="shared" si="46"/>
        <v>0</v>
      </c>
      <c r="BH272" s="209">
        <f t="shared" si="47"/>
        <v>0</v>
      </c>
      <c r="BI272" s="209">
        <f t="shared" si="48"/>
        <v>0</v>
      </c>
      <c r="BJ272" s="13" t="s">
        <v>86</v>
      </c>
      <c r="BK272" s="209">
        <f t="shared" si="49"/>
        <v>616.72</v>
      </c>
      <c r="BL272" s="13" t="s">
        <v>182</v>
      </c>
      <c r="BM272" s="208" t="s">
        <v>642</v>
      </c>
    </row>
    <row r="273" spans="1:65" s="1" customFormat="1" ht="24.2" customHeight="1">
      <c r="A273" s="30"/>
      <c r="B273" s="31"/>
      <c r="C273" s="196" t="s">
        <v>643</v>
      </c>
      <c r="D273" s="196" t="s">
        <v>178</v>
      </c>
      <c r="E273" s="197" t="s">
        <v>644</v>
      </c>
      <c r="F273" s="198" t="s">
        <v>645</v>
      </c>
      <c r="G273" s="199" t="s">
        <v>222</v>
      </c>
      <c r="H273" s="200">
        <v>248.72800000000001</v>
      </c>
      <c r="I273" s="201">
        <v>16.510000000000002</v>
      </c>
      <c r="J273" s="202">
        <f t="shared" si="40"/>
        <v>4106.5</v>
      </c>
      <c r="K273" s="203"/>
      <c r="L273" s="35"/>
      <c r="M273" s="204" t="s">
        <v>1</v>
      </c>
      <c r="N273" s="205" t="s">
        <v>39</v>
      </c>
      <c r="O273" s="71"/>
      <c r="P273" s="206">
        <f t="shared" si="41"/>
        <v>0</v>
      </c>
      <c r="Q273" s="206">
        <v>1.383E-2</v>
      </c>
      <c r="R273" s="206">
        <f t="shared" si="42"/>
        <v>3.4399082400000003</v>
      </c>
      <c r="S273" s="206">
        <v>0</v>
      </c>
      <c r="T273" s="207">
        <f t="shared" si="4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208" t="s">
        <v>182</v>
      </c>
      <c r="AT273" s="208" t="s">
        <v>178</v>
      </c>
      <c r="AU273" s="208" t="s">
        <v>86</v>
      </c>
      <c r="AY273" s="13" t="s">
        <v>176</v>
      </c>
      <c r="BE273" s="209">
        <f t="shared" si="44"/>
        <v>0</v>
      </c>
      <c r="BF273" s="209">
        <f t="shared" si="45"/>
        <v>4106.5</v>
      </c>
      <c r="BG273" s="209">
        <f t="shared" si="46"/>
        <v>0</v>
      </c>
      <c r="BH273" s="209">
        <f t="shared" si="47"/>
        <v>0</v>
      </c>
      <c r="BI273" s="209">
        <f t="shared" si="48"/>
        <v>0</v>
      </c>
      <c r="BJ273" s="13" t="s">
        <v>86</v>
      </c>
      <c r="BK273" s="209">
        <f t="shared" si="49"/>
        <v>4106.5</v>
      </c>
      <c r="BL273" s="13" t="s">
        <v>182</v>
      </c>
      <c r="BM273" s="208" t="s">
        <v>646</v>
      </c>
    </row>
    <row r="274" spans="1:65" s="1" customFormat="1" ht="16.5" customHeight="1">
      <c r="A274" s="30"/>
      <c r="B274" s="31"/>
      <c r="C274" s="210" t="s">
        <v>647</v>
      </c>
      <c r="D274" s="210" t="s">
        <v>269</v>
      </c>
      <c r="E274" s="211" t="s">
        <v>648</v>
      </c>
      <c r="F274" s="212" t="s">
        <v>649</v>
      </c>
      <c r="G274" s="213" t="s">
        <v>222</v>
      </c>
      <c r="H274" s="214">
        <v>127.501</v>
      </c>
      <c r="I274" s="215">
        <v>23.2</v>
      </c>
      <c r="J274" s="216">
        <f t="shared" si="40"/>
        <v>2958.02</v>
      </c>
      <c r="K274" s="217"/>
      <c r="L274" s="218"/>
      <c r="M274" s="219" t="s">
        <v>1</v>
      </c>
      <c r="N274" s="220" t="s">
        <v>39</v>
      </c>
      <c r="O274" s="71"/>
      <c r="P274" s="206">
        <f t="shared" si="41"/>
        <v>0</v>
      </c>
      <c r="Q274" s="206">
        <v>3.0000000000000001E-3</v>
      </c>
      <c r="R274" s="206">
        <f t="shared" si="42"/>
        <v>0.38250300000000004</v>
      </c>
      <c r="S274" s="206">
        <v>0</v>
      </c>
      <c r="T274" s="207">
        <f t="shared" si="4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208" t="s">
        <v>207</v>
      </c>
      <c r="AT274" s="208" t="s">
        <v>269</v>
      </c>
      <c r="AU274" s="208" t="s">
        <v>86</v>
      </c>
      <c r="AY274" s="13" t="s">
        <v>176</v>
      </c>
      <c r="BE274" s="209">
        <f t="shared" si="44"/>
        <v>0</v>
      </c>
      <c r="BF274" s="209">
        <f t="shared" si="45"/>
        <v>2958.02</v>
      </c>
      <c r="BG274" s="209">
        <f t="shared" si="46"/>
        <v>0</v>
      </c>
      <c r="BH274" s="209">
        <f t="shared" si="47"/>
        <v>0</v>
      </c>
      <c r="BI274" s="209">
        <f t="shared" si="48"/>
        <v>0</v>
      </c>
      <c r="BJ274" s="13" t="s">
        <v>86</v>
      </c>
      <c r="BK274" s="209">
        <f t="shared" si="49"/>
        <v>2958.02</v>
      </c>
      <c r="BL274" s="13" t="s">
        <v>182</v>
      </c>
      <c r="BM274" s="208" t="s">
        <v>650</v>
      </c>
    </row>
    <row r="275" spans="1:65" s="1" customFormat="1" ht="16.5" customHeight="1">
      <c r="A275" s="30"/>
      <c r="B275" s="31"/>
      <c r="C275" s="210" t="s">
        <v>651</v>
      </c>
      <c r="D275" s="210" t="s">
        <v>269</v>
      </c>
      <c r="E275" s="211" t="s">
        <v>652</v>
      </c>
      <c r="F275" s="212" t="s">
        <v>653</v>
      </c>
      <c r="G275" s="213" t="s">
        <v>222</v>
      </c>
      <c r="H275" s="214">
        <v>13.8</v>
      </c>
      <c r="I275" s="215">
        <v>34.799999999999997</v>
      </c>
      <c r="J275" s="216">
        <f t="shared" si="40"/>
        <v>480.24</v>
      </c>
      <c r="K275" s="217"/>
      <c r="L275" s="218"/>
      <c r="M275" s="219" t="s">
        <v>1</v>
      </c>
      <c r="N275" s="220" t="s">
        <v>39</v>
      </c>
      <c r="O275" s="71"/>
      <c r="P275" s="206">
        <f t="shared" si="41"/>
        <v>0</v>
      </c>
      <c r="Q275" s="206">
        <v>3.0000000000000001E-3</v>
      </c>
      <c r="R275" s="206">
        <f t="shared" si="42"/>
        <v>4.1400000000000006E-2</v>
      </c>
      <c r="S275" s="206">
        <v>0</v>
      </c>
      <c r="T275" s="207">
        <f t="shared" si="4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208" t="s">
        <v>207</v>
      </c>
      <c r="AT275" s="208" t="s">
        <v>269</v>
      </c>
      <c r="AU275" s="208" t="s">
        <v>86</v>
      </c>
      <c r="AY275" s="13" t="s">
        <v>176</v>
      </c>
      <c r="BE275" s="209">
        <f t="shared" si="44"/>
        <v>0</v>
      </c>
      <c r="BF275" s="209">
        <f t="shared" si="45"/>
        <v>480.24</v>
      </c>
      <c r="BG275" s="209">
        <f t="shared" si="46"/>
        <v>0</v>
      </c>
      <c r="BH275" s="209">
        <f t="shared" si="47"/>
        <v>0</v>
      </c>
      <c r="BI275" s="209">
        <f t="shared" si="48"/>
        <v>0</v>
      </c>
      <c r="BJ275" s="13" t="s">
        <v>86</v>
      </c>
      <c r="BK275" s="209">
        <f t="shared" si="49"/>
        <v>480.24</v>
      </c>
      <c r="BL275" s="13" t="s">
        <v>182</v>
      </c>
      <c r="BM275" s="208" t="s">
        <v>654</v>
      </c>
    </row>
    <row r="276" spans="1:65" s="1" customFormat="1" ht="16.5" customHeight="1">
      <c r="A276" s="30"/>
      <c r="B276" s="31"/>
      <c r="C276" s="210" t="s">
        <v>655</v>
      </c>
      <c r="D276" s="210" t="s">
        <v>269</v>
      </c>
      <c r="E276" s="211" t="s">
        <v>656</v>
      </c>
      <c r="F276" s="212" t="s">
        <v>657</v>
      </c>
      <c r="G276" s="213" t="s">
        <v>222</v>
      </c>
      <c r="H276" s="214">
        <v>115.423</v>
      </c>
      <c r="I276" s="215">
        <v>46.4</v>
      </c>
      <c r="J276" s="216">
        <f t="shared" si="40"/>
        <v>5355.63</v>
      </c>
      <c r="K276" s="217"/>
      <c r="L276" s="218"/>
      <c r="M276" s="219" t="s">
        <v>1</v>
      </c>
      <c r="N276" s="220" t="s">
        <v>39</v>
      </c>
      <c r="O276" s="71"/>
      <c r="P276" s="206">
        <f t="shared" si="41"/>
        <v>0</v>
      </c>
      <c r="Q276" s="206">
        <v>3.0000000000000001E-3</v>
      </c>
      <c r="R276" s="206">
        <f t="shared" si="42"/>
        <v>0.34626899999999999</v>
      </c>
      <c r="S276" s="206">
        <v>0</v>
      </c>
      <c r="T276" s="207">
        <f t="shared" si="4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208" t="s">
        <v>207</v>
      </c>
      <c r="AT276" s="208" t="s">
        <v>269</v>
      </c>
      <c r="AU276" s="208" t="s">
        <v>86</v>
      </c>
      <c r="AY276" s="13" t="s">
        <v>176</v>
      </c>
      <c r="BE276" s="209">
        <f t="shared" si="44"/>
        <v>0</v>
      </c>
      <c r="BF276" s="209">
        <f t="shared" si="45"/>
        <v>5355.63</v>
      </c>
      <c r="BG276" s="209">
        <f t="shared" si="46"/>
        <v>0</v>
      </c>
      <c r="BH276" s="209">
        <f t="shared" si="47"/>
        <v>0</v>
      </c>
      <c r="BI276" s="209">
        <f t="shared" si="48"/>
        <v>0</v>
      </c>
      <c r="BJ276" s="13" t="s">
        <v>86</v>
      </c>
      <c r="BK276" s="209">
        <f t="shared" si="49"/>
        <v>5355.63</v>
      </c>
      <c r="BL276" s="13" t="s">
        <v>182</v>
      </c>
      <c r="BM276" s="208" t="s">
        <v>658</v>
      </c>
    </row>
    <row r="277" spans="1:65" s="1" customFormat="1" ht="24.2" customHeight="1">
      <c r="A277" s="30"/>
      <c r="B277" s="31"/>
      <c r="C277" s="196" t="s">
        <v>659</v>
      </c>
      <c r="D277" s="196" t="s">
        <v>178</v>
      </c>
      <c r="E277" s="197" t="s">
        <v>660</v>
      </c>
      <c r="F277" s="198" t="s">
        <v>661</v>
      </c>
      <c r="G277" s="199" t="s">
        <v>222</v>
      </c>
      <c r="H277" s="200">
        <v>28.591999999999999</v>
      </c>
      <c r="I277" s="201">
        <v>46.18</v>
      </c>
      <c r="J277" s="202">
        <f t="shared" si="40"/>
        <v>1320.38</v>
      </c>
      <c r="K277" s="203"/>
      <c r="L277" s="35"/>
      <c r="M277" s="204" t="s">
        <v>1</v>
      </c>
      <c r="N277" s="205" t="s">
        <v>39</v>
      </c>
      <c r="O277" s="71"/>
      <c r="P277" s="206">
        <f t="shared" si="41"/>
        <v>0</v>
      </c>
      <c r="Q277" s="206">
        <v>1.5779999999999999E-2</v>
      </c>
      <c r="R277" s="206">
        <f t="shared" si="42"/>
        <v>0.45118175999999993</v>
      </c>
      <c r="S277" s="206">
        <v>0</v>
      </c>
      <c r="T277" s="207">
        <f t="shared" si="43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208" t="s">
        <v>182</v>
      </c>
      <c r="AT277" s="208" t="s">
        <v>178</v>
      </c>
      <c r="AU277" s="208" t="s">
        <v>86</v>
      </c>
      <c r="AY277" s="13" t="s">
        <v>176</v>
      </c>
      <c r="BE277" s="209">
        <f t="shared" si="44"/>
        <v>0</v>
      </c>
      <c r="BF277" s="209">
        <f t="shared" si="45"/>
        <v>1320.38</v>
      </c>
      <c r="BG277" s="209">
        <f t="shared" si="46"/>
        <v>0</v>
      </c>
      <c r="BH277" s="209">
        <f t="shared" si="47"/>
        <v>0</v>
      </c>
      <c r="BI277" s="209">
        <f t="shared" si="48"/>
        <v>0</v>
      </c>
      <c r="BJ277" s="13" t="s">
        <v>86</v>
      </c>
      <c r="BK277" s="209">
        <f t="shared" si="49"/>
        <v>1320.38</v>
      </c>
      <c r="BL277" s="13" t="s">
        <v>182</v>
      </c>
      <c r="BM277" s="208" t="s">
        <v>662</v>
      </c>
    </row>
    <row r="278" spans="1:65" s="1" customFormat="1" ht="24.2" customHeight="1">
      <c r="A278" s="30"/>
      <c r="B278" s="31"/>
      <c r="C278" s="196" t="s">
        <v>663</v>
      </c>
      <c r="D278" s="196" t="s">
        <v>178</v>
      </c>
      <c r="E278" s="197" t="s">
        <v>664</v>
      </c>
      <c r="F278" s="198" t="s">
        <v>665</v>
      </c>
      <c r="G278" s="199" t="s">
        <v>222</v>
      </c>
      <c r="H278" s="200">
        <v>3.1880000000000002</v>
      </c>
      <c r="I278" s="201">
        <v>36.020000000000003</v>
      </c>
      <c r="J278" s="202">
        <f t="shared" si="40"/>
        <v>114.83</v>
      </c>
      <c r="K278" s="203"/>
      <c r="L278" s="35"/>
      <c r="M278" s="204" t="s">
        <v>1</v>
      </c>
      <c r="N278" s="205" t="s">
        <v>39</v>
      </c>
      <c r="O278" s="71"/>
      <c r="P278" s="206">
        <f t="shared" si="41"/>
        <v>0</v>
      </c>
      <c r="Q278" s="206">
        <v>2.0809999999999999E-2</v>
      </c>
      <c r="R278" s="206">
        <f t="shared" si="42"/>
        <v>6.6342280000000003E-2</v>
      </c>
      <c r="S278" s="206">
        <v>0</v>
      </c>
      <c r="T278" s="207">
        <f t="shared" si="4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208" t="s">
        <v>182</v>
      </c>
      <c r="AT278" s="208" t="s">
        <v>178</v>
      </c>
      <c r="AU278" s="208" t="s">
        <v>86</v>
      </c>
      <c r="AY278" s="13" t="s">
        <v>176</v>
      </c>
      <c r="BE278" s="209">
        <f t="shared" si="44"/>
        <v>0</v>
      </c>
      <c r="BF278" s="209">
        <f t="shared" si="45"/>
        <v>114.83</v>
      </c>
      <c r="BG278" s="209">
        <f t="shared" si="46"/>
        <v>0</v>
      </c>
      <c r="BH278" s="209">
        <f t="shared" si="47"/>
        <v>0</v>
      </c>
      <c r="BI278" s="209">
        <f t="shared" si="48"/>
        <v>0</v>
      </c>
      <c r="BJ278" s="13" t="s">
        <v>86</v>
      </c>
      <c r="BK278" s="209">
        <f t="shared" si="49"/>
        <v>114.83</v>
      </c>
      <c r="BL278" s="13" t="s">
        <v>182</v>
      </c>
      <c r="BM278" s="208" t="s">
        <v>666</v>
      </c>
    </row>
    <row r="279" spans="1:65" s="1" customFormat="1" ht="24.2" customHeight="1">
      <c r="A279" s="30"/>
      <c r="B279" s="31"/>
      <c r="C279" s="196" t="s">
        <v>667</v>
      </c>
      <c r="D279" s="196" t="s">
        <v>178</v>
      </c>
      <c r="E279" s="197" t="s">
        <v>668</v>
      </c>
      <c r="F279" s="198" t="s">
        <v>669</v>
      </c>
      <c r="G279" s="199" t="s">
        <v>222</v>
      </c>
      <c r="H279" s="200">
        <v>11.653</v>
      </c>
      <c r="I279" s="201">
        <v>45.41</v>
      </c>
      <c r="J279" s="202">
        <f t="shared" si="40"/>
        <v>529.16</v>
      </c>
      <c r="K279" s="203"/>
      <c r="L279" s="35"/>
      <c r="M279" s="204" t="s">
        <v>1</v>
      </c>
      <c r="N279" s="205" t="s">
        <v>39</v>
      </c>
      <c r="O279" s="71"/>
      <c r="P279" s="206">
        <f t="shared" si="41"/>
        <v>0</v>
      </c>
      <c r="Q279" s="206">
        <v>2.759E-2</v>
      </c>
      <c r="R279" s="206">
        <f t="shared" si="42"/>
        <v>0.32150627000000004</v>
      </c>
      <c r="S279" s="206">
        <v>0</v>
      </c>
      <c r="T279" s="207">
        <f t="shared" si="43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208" t="s">
        <v>182</v>
      </c>
      <c r="AT279" s="208" t="s">
        <v>178</v>
      </c>
      <c r="AU279" s="208" t="s">
        <v>86</v>
      </c>
      <c r="AY279" s="13" t="s">
        <v>176</v>
      </c>
      <c r="BE279" s="209">
        <f t="shared" si="44"/>
        <v>0</v>
      </c>
      <c r="BF279" s="209">
        <f t="shared" si="45"/>
        <v>529.16</v>
      </c>
      <c r="BG279" s="209">
        <f t="shared" si="46"/>
        <v>0</v>
      </c>
      <c r="BH279" s="209">
        <f t="shared" si="47"/>
        <v>0</v>
      </c>
      <c r="BI279" s="209">
        <f t="shared" si="48"/>
        <v>0</v>
      </c>
      <c r="BJ279" s="13" t="s">
        <v>86</v>
      </c>
      <c r="BK279" s="209">
        <f t="shared" si="49"/>
        <v>529.16</v>
      </c>
      <c r="BL279" s="13" t="s">
        <v>182</v>
      </c>
      <c r="BM279" s="208" t="s">
        <v>670</v>
      </c>
    </row>
    <row r="280" spans="1:65" s="1" customFormat="1" ht="24.2" customHeight="1">
      <c r="A280" s="30"/>
      <c r="B280" s="31"/>
      <c r="C280" s="196" t="s">
        <v>671</v>
      </c>
      <c r="D280" s="196" t="s">
        <v>178</v>
      </c>
      <c r="E280" s="197" t="s">
        <v>672</v>
      </c>
      <c r="F280" s="198" t="s">
        <v>673</v>
      </c>
      <c r="G280" s="199" t="s">
        <v>222</v>
      </c>
      <c r="H280" s="200">
        <v>307.79700000000003</v>
      </c>
      <c r="I280" s="201">
        <v>68.14</v>
      </c>
      <c r="J280" s="202">
        <f t="shared" si="40"/>
        <v>20973.29</v>
      </c>
      <c r="K280" s="203"/>
      <c r="L280" s="35"/>
      <c r="M280" s="204" t="s">
        <v>1</v>
      </c>
      <c r="N280" s="205" t="s">
        <v>39</v>
      </c>
      <c r="O280" s="71"/>
      <c r="P280" s="206">
        <f t="shared" si="41"/>
        <v>0</v>
      </c>
      <c r="Q280" s="206">
        <v>3.9780000000000003E-2</v>
      </c>
      <c r="R280" s="206">
        <f t="shared" si="42"/>
        <v>12.244164660000003</v>
      </c>
      <c r="S280" s="206">
        <v>0</v>
      </c>
      <c r="T280" s="207">
        <f t="shared" si="4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208" t="s">
        <v>182</v>
      </c>
      <c r="AT280" s="208" t="s">
        <v>178</v>
      </c>
      <c r="AU280" s="208" t="s">
        <v>86</v>
      </c>
      <c r="AY280" s="13" t="s">
        <v>176</v>
      </c>
      <c r="BE280" s="209">
        <f t="shared" si="44"/>
        <v>0</v>
      </c>
      <c r="BF280" s="209">
        <f t="shared" si="45"/>
        <v>20973.29</v>
      </c>
      <c r="BG280" s="209">
        <f t="shared" si="46"/>
        <v>0</v>
      </c>
      <c r="BH280" s="209">
        <f t="shared" si="47"/>
        <v>0</v>
      </c>
      <c r="BI280" s="209">
        <f t="shared" si="48"/>
        <v>0</v>
      </c>
      <c r="BJ280" s="13" t="s">
        <v>86</v>
      </c>
      <c r="BK280" s="209">
        <f t="shared" si="49"/>
        <v>20973.29</v>
      </c>
      <c r="BL280" s="13" t="s">
        <v>182</v>
      </c>
      <c r="BM280" s="208" t="s">
        <v>674</v>
      </c>
    </row>
    <row r="281" spans="1:65" s="1" customFormat="1" ht="24.2" customHeight="1">
      <c r="A281" s="30"/>
      <c r="B281" s="31"/>
      <c r="C281" s="196" t="s">
        <v>675</v>
      </c>
      <c r="D281" s="196" t="s">
        <v>178</v>
      </c>
      <c r="E281" s="197" t="s">
        <v>676</v>
      </c>
      <c r="F281" s="198" t="s">
        <v>677</v>
      </c>
      <c r="G281" s="199" t="s">
        <v>222</v>
      </c>
      <c r="H281" s="200">
        <v>7.016</v>
      </c>
      <c r="I281" s="201">
        <v>40.29</v>
      </c>
      <c r="J281" s="202">
        <f t="shared" si="40"/>
        <v>282.67</v>
      </c>
      <c r="K281" s="203"/>
      <c r="L281" s="35"/>
      <c r="M281" s="204" t="s">
        <v>1</v>
      </c>
      <c r="N281" s="205" t="s">
        <v>39</v>
      </c>
      <c r="O281" s="71"/>
      <c r="P281" s="206">
        <f t="shared" si="41"/>
        <v>0</v>
      </c>
      <c r="Q281" s="206">
        <v>1.8679999999999999E-2</v>
      </c>
      <c r="R281" s="206">
        <f t="shared" si="42"/>
        <v>0.13105887999999999</v>
      </c>
      <c r="S281" s="206">
        <v>0</v>
      </c>
      <c r="T281" s="207">
        <f t="shared" si="4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208" t="s">
        <v>182</v>
      </c>
      <c r="AT281" s="208" t="s">
        <v>178</v>
      </c>
      <c r="AU281" s="208" t="s">
        <v>86</v>
      </c>
      <c r="AY281" s="13" t="s">
        <v>176</v>
      </c>
      <c r="BE281" s="209">
        <f t="shared" si="44"/>
        <v>0</v>
      </c>
      <c r="BF281" s="209">
        <f t="shared" si="45"/>
        <v>282.67</v>
      </c>
      <c r="BG281" s="209">
        <f t="shared" si="46"/>
        <v>0</v>
      </c>
      <c r="BH281" s="209">
        <f t="shared" si="47"/>
        <v>0</v>
      </c>
      <c r="BI281" s="209">
        <f t="shared" si="48"/>
        <v>0</v>
      </c>
      <c r="BJ281" s="13" t="s">
        <v>86</v>
      </c>
      <c r="BK281" s="209">
        <f t="shared" si="49"/>
        <v>282.67</v>
      </c>
      <c r="BL281" s="13" t="s">
        <v>182</v>
      </c>
      <c r="BM281" s="208" t="s">
        <v>678</v>
      </c>
    </row>
    <row r="282" spans="1:65" s="1" customFormat="1" ht="24.2" customHeight="1">
      <c r="A282" s="30"/>
      <c r="B282" s="31"/>
      <c r="C282" s="196" t="s">
        <v>679</v>
      </c>
      <c r="D282" s="196" t="s">
        <v>178</v>
      </c>
      <c r="E282" s="197" t="s">
        <v>680</v>
      </c>
      <c r="F282" s="198" t="s">
        <v>681</v>
      </c>
      <c r="G282" s="199" t="s">
        <v>181</v>
      </c>
      <c r="H282" s="200">
        <v>46.88</v>
      </c>
      <c r="I282" s="201">
        <v>41.6</v>
      </c>
      <c r="J282" s="202">
        <f t="shared" si="40"/>
        <v>1950.21</v>
      </c>
      <c r="K282" s="203"/>
      <c r="L282" s="35"/>
      <c r="M282" s="204" t="s">
        <v>1</v>
      </c>
      <c r="N282" s="205" t="s">
        <v>39</v>
      </c>
      <c r="O282" s="71"/>
      <c r="P282" s="206">
        <f t="shared" si="41"/>
        <v>0</v>
      </c>
      <c r="Q282" s="206">
        <v>0</v>
      </c>
      <c r="R282" s="206">
        <f t="shared" si="42"/>
        <v>0</v>
      </c>
      <c r="S282" s="206">
        <v>0</v>
      </c>
      <c r="T282" s="207">
        <f t="shared" si="4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208" t="s">
        <v>182</v>
      </c>
      <c r="AT282" s="208" t="s">
        <v>178</v>
      </c>
      <c r="AU282" s="208" t="s">
        <v>86</v>
      </c>
      <c r="AY282" s="13" t="s">
        <v>176</v>
      </c>
      <c r="BE282" s="209">
        <f t="shared" si="44"/>
        <v>0</v>
      </c>
      <c r="BF282" s="209">
        <f t="shared" si="45"/>
        <v>1950.21</v>
      </c>
      <c r="BG282" s="209">
        <f t="shared" si="46"/>
        <v>0</v>
      </c>
      <c r="BH282" s="209">
        <f t="shared" si="47"/>
        <v>0</v>
      </c>
      <c r="BI282" s="209">
        <f t="shared" si="48"/>
        <v>0</v>
      </c>
      <c r="BJ282" s="13" t="s">
        <v>86</v>
      </c>
      <c r="BK282" s="209">
        <f t="shared" si="49"/>
        <v>1950.21</v>
      </c>
      <c r="BL282" s="13" t="s">
        <v>182</v>
      </c>
      <c r="BM282" s="208" t="s">
        <v>682</v>
      </c>
    </row>
    <row r="283" spans="1:65" s="1" customFormat="1" ht="21.75" customHeight="1">
      <c r="A283" s="30"/>
      <c r="B283" s="31"/>
      <c r="C283" s="196" t="s">
        <v>683</v>
      </c>
      <c r="D283" s="196" t="s">
        <v>178</v>
      </c>
      <c r="E283" s="197" t="s">
        <v>684</v>
      </c>
      <c r="F283" s="198" t="s">
        <v>685</v>
      </c>
      <c r="G283" s="199" t="s">
        <v>181</v>
      </c>
      <c r="H283" s="200">
        <v>10</v>
      </c>
      <c r="I283" s="201">
        <v>42.84</v>
      </c>
      <c r="J283" s="202">
        <f t="shared" si="40"/>
        <v>428.4</v>
      </c>
      <c r="K283" s="203"/>
      <c r="L283" s="35"/>
      <c r="M283" s="204" t="s">
        <v>1</v>
      </c>
      <c r="N283" s="205" t="s">
        <v>39</v>
      </c>
      <c r="O283" s="71"/>
      <c r="P283" s="206">
        <f t="shared" si="41"/>
        <v>0</v>
      </c>
      <c r="Q283" s="206">
        <v>0</v>
      </c>
      <c r="R283" s="206">
        <f t="shared" si="42"/>
        <v>0</v>
      </c>
      <c r="S283" s="206">
        <v>0</v>
      </c>
      <c r="T283" s="207">
        <f t="shared" si="43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208" t="s">
        <v>182</v>
      </c>
      <c r="AT283" s="208" t="s">
        <v>178</v>
      </c>
      <c r="AU283" s="208" t="s">
        <v>86</v>
      </c>
      <c r="AY283" s="13" t="s">
        <v>176</v>
      </c>
      <c r="BE283" s="209">
        <f t="shared" si="44"/>
        <v>0</v>
      </c>
      <c r="BF283" s="209">
        <f t="shared" si="45"/>
        <v>428.4</v>
      </c>
      <c r="BG283" s="209">
        <f t="shared" si="46"/>
        <v>0</v>
      </c>
      <c r="BH283" s="209">
        <f t="shared" si="47"/>
        <v>0</v>
      </c>
      <c r="BI283" s="209">
        <f t="shared" si="48"/>
        <v>0</v>
      </c>
      <c r="BJ283" s="13" t="s">
        <v>86</v>
      </c>
      <c r="BK283" s="209">
        <f t="shared" si="49"/>
        <v>428.4</v>
      </c>
      <c r="BL283" s="13" t="s">
        <v>182</v>
      </c>
      <c r="BM283" s="208" t="s">
        <v>686</v>
      </c>
    </row>
    <row r="284" spans="1:65" s="1" customFormat="1" ht="24.2" customHeight="1">
      <c r="A284" s="30"/>
      <c r="B284" s="31"/>
      <c r="C284" s="196" t="s">
        <v>687</v>
      </c>
      <c r="D284" s="196" t="s">
        <v>178</v>
      </c>
      <c r="E284" s="197" t="s">
        <v>688</v>
      </c>
      <c r="F284" s="198" t="s">
        <v>689</v>
      </c>
      <c r="G284" s="199" t="s">
        <v>181</v>
      </c>
      <c r="H284" s="200">
        <v>46.88</v>
      </c>
      <c r="I284" s="201">
        <v>22.39</v>
      </c>
      <c r="J284" s="202">
        <f t="shared" si="40"/>
        <v>1049.6400000000001</v>
      </c>
      <c r="K284" s="203"/>
      <c r="L284" s="35"/>
      <c r="M284" s="204" t="s">
        <v>1</v>
      </c>
      <c r="N284" s="205" t="s">
        <v>39</v>
      </c>
      <c r="O284" s="71"/>
      <c r="P284" s="206">
        <f t="shared" si="41"/>
        <v>0</v>
      </c>
      <c r="Q284" s="206">
        <v>0</v>
      </c>
      <c r="R284" s="206">
        <f t="shared" si="42"/>
        <v>0</v>
      </c>
      <c r="S284" s="206">
        <v>0</v>
      </c>
      <c r="T284" s="207">
        <f t="shared" si="43"/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208" t="s">
        <v>182</v>
      </c>
      <c r="AT284" s="208" t="s">
        <v>178</v>
      </c>
      <c r="AU284" s="208" t="s">
        <v>86</v>
      </c>
      <c r="AY284" s="13" t="s">
        <v>176</v>
      </c>
      <c r="BE284" s="209">
        <f t="shared" si="44"/>
        <v>0</v>
      </c>
      <c r="BF284" s="209">
        <f t="shared" si="45"/>
        <v>1049.6400000000001</v>
      </c>
      <c r="BG284" s="209">
        <f t="shared" si="46"/>
        <v>0</v>
      </c>
      <c r="BH284" s="209">
        <f t="shared" si="47"/>
        <v>0</v>
      </c>
      <c r="BI284" s="209">
        <f t="shared" si="48"/>
        <v>0</v>
      </c>
      <c r="BJ284" s="13" t="s">
        <v>86</v>
      </c>
      <c r="BK284" s="209">
        <f t="shared" si="49"/>
        <v>1049.6400000000001</v>
      </c>
      <c r="BL284" s="13" t="s">
        <v>182</v>
      </c>
      <c r="BM284" s="208" t="s">
        <v>690</v>
      </c>
    </row>
    <row r="285" spans="1:65" s="1" customFormat="1" ht="24.2" customHeight="1">
      <c r="A285" s="30"/>
      <c r="B285" s="31"/>
      <c r="C285" s="196" t="s">
        <v>691</v>
      </c>
      <c r="D285" s="196" t="s">
        <v>178</v>
      </c>
      <c r="E285" s="197" t="s">
        <v>692</v>
      </c>
      <c r="F285" s="198" t="s">
        <v>693</v>
      </c>
      <c r="G285" s="199" t="s">
        <v>186</v>
      </c>
      <c r="H285" s="200">
        <v>43.438000000000002</v>
      </c>
      <c r="I285" s="201">
        <v>129.57</v>
      </c>
      <c r="J285" s="202">
        <f t="shared" si="40"/>
        <v>5628.26</v>
      </c>
      <c r="K285" s="203"/>
      <c r="L285" s="35"/>
      <c r="M285" s="204" t="s">
        <v>1</v>
      </c>
      <c r="N285" s="205" t="s">
        <v>39</v>
      </c>
      <c r="O285" s="71"/>
      <c r="P285" s="206">
        <f t="shared" si="41"/>
        <v>0</v>
      </c>
      <c r="Q285" s="206">
        <v>2.19407</v>
      </c>
      <c r="R285" s="206">
        <f t="shared" si="42"/>
        <v>95.306012660000007</v>
      </c>
      <c r="S285" s="206">
        <v>0</v>
      </c>
      <c r="T285" s="207">
        <f t="shared" si="43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208" t="s">
        <v>182</v>
      </c>
      <c r="AT285" s="208" t="s">
        <v>178</v>
      </c>
      <c r="AU285" s="208" t="s">
        <v>86</v>
      </c>
      <c r="AY285" s="13" t="s">
        <v>176</v>
      </c>
      <c r="BE285" s="209">
        <f t="shared" si="44"/>
        <v>0</v>
      </c>
      <c r="BF285" s="209">
        <f t="shared" si="45"/>
        <v>5628.26</v>
      </c>
      <c r="BG285" s="209">
        <f t="shared" si="46"/>
        <v>0</v>
      </c>
      <c r="BH285" s="209">
        <f t="shared" si="47"/>
        <v>0</v>
      </c>
      <c r="BI285" s="209">
        <f t="shared" si="48"/>
        <v>0</v>
      </c>
      <c r="BJ285" s="13" t="s">
        <v>86</v>
      </c>
      <c r="BK285" s="209">
        <f t="shared" si="49"/>
        <v>5628.26</v>
      </c>
      <c r="BL285" s="13" t="s">
        <v>182</v>
      </c>
      <c r="BM285" s="208" t="s">
        <v>694</v>
      </c>
    </row>
    <row r="286" spans="1:65" s="1" customFormat="1" ht="33" customHeight="1">
      <c r="A286" s="30"/>
      <c r="B286" s="31"/>
      <c r="C286" s="196" t="s">
        <v>695</v>
      </c>
      <c r="D286" s="196" t="s">
        <v>178</v>
      </c>
      <c r="E286" s="197" t="s">
        <v>696</v>
      </c>
      <c r="F286" s="198" t="s">
        <v>697</v>
      </c>
      <c r="G286" s="199" t="s">
        <v>262</v>
      </c>
      <c r="H286" s="200">
        <v>1.173</v>
      </c>
      <c r="I286" s="201">
        <v>2329.94</v>
      </c>
      <c r="J286" s="202">
        <f t="shared" si="40"/>
        <v>2733.02</v>
      </c>
      <c r="K286" s="203"/>
      <c r="L286" s="35"/>
      <c r="M286" s="204" t="s">
        <v>1</v>
      </c>
      <c r="N286" s="205" t="s">
        <v>39</v>
      </c>
      <c r="O286" s="71"/>
      <c r="P286" s="206">
        <f t="shared" si="41"/>
        <v>0</v>
      </c>
      <c r="Q286" s="206">
        <v>1.20296</v>
      </c>
      <c r="R286" s="206">
        <f t="shared" si="42"/>
        <v>1.4110720800000001</v>
      </c>
      <c r="S286" s="206">
        <v>0</v>
      </c>
      <c r="T286" s="207">
        <f t="shared" si="4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208" t="s">
        <v>182</v>
      </c>
      <c r="AT286" s="208" t="s">
        <v>178</v>
      </c>
      <c r="AU286" s="208" t="s">
        <v>86</v>
      </c>
      <c r="AY286" s="13" t="s">
        <v>176</v>
      </c>
      <c r="BE286" s="209">
        <f t="shared" si="44"/>
        <v>0</v>
      </c>
      <c r="BF286" s="209">
        <f t="shared" si="45"/>
        <v>2733.02</v>
      </c>
      <c r="BG286" s="209">
        <f t="shared" si="46"/>
        <v>0</v>
      </c>
      <c r="BH286" s="209">
        <f t="shared" si="47"/>
        <v>0</v>
      </c>
      <c r="BI286" s="209">
        <f t="shared" si="48"/>
        <v>0</v>
      </c>
      <c r="BJ286" s="13" t="s">
        <v>86</v>
      </c>
      <c r="BK286" s="209">
        <f t="shared" si="49"/>
        <v>2733.02</v>
      </c>
      <c r="BL286" s="13" t="s">
        <v>182</v>
      </c>
      <c r="BM286" s="208" t="s">
        <v>698</v>
      </c>
    </row>
    <row r="287" spans="1:65" s="1" customFormat="1" ht="37.9" customHeight="1">
      <c r="A287" s="30"/>
      <c r="B287" s="31"/>
      <c r="C287" s="196" t="s">
        <v>699</v>
      </c>
      <c r="D287" s="196" t="s">
        <v>178</v>
      </c>
      <c r="E287" s="197" t="s">
        <v>700</v>
      </c>
      <c r="F287" s="198" t="s">
        <v>701</v>
      </c>
      <c r="G287" s="199" t="s">
        <v>186</v>
      </c>
      <c r="H287" s="200">
        <v>10</v>
      </c>
      <c r="I287" s="201">
        <v>103.01</v>
      </c>
      <c r="J287" s="202">
        <f t="shared" si="40"/>
        <v>1030.0999999999999</v>
      </c>
      <c r="K287" s="203"/>
      <c r="L287" s="35"/>
      <c r="M287" s="204" t="s">
        <v>1</v>
      </c>
      <c r="N287" s="205" t="s">
        <v>39</v>
      </c>
      <c r="O287" s="71"/>
      <c r="P287" s="206">
        <f t="shared" si="41"/>
        <v>0</v>
      </c>
      <c r="Q287" s="206">
        <v>0.42</v>
      </c>
      <c r="R287" s="206">
        <f t="shared" si="42"/>
        <v>4.2</v>
      </c>
      <c r="S287" s="206">
        <v>0</v>
      </c>
      <c r="T287" s="207">
        <f t="shared" si="43"/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208" t="s">
        <v>182</v>
      </c>
      <c r="AT287" s="208" t="s">
        <v>178</v>
      </c>
      <c r="AU287" s="208" t="s">
        <v>86</v>
      </c>
      <c r="AY287" s="13" t="s">
        <v>176</v>
      </c>
      <c r="BE287" s="209">
        <f t="shared" si="44"/>
        <v>0</v>
      </c>
      <c r="BF287" s="209">
        <f t="shared" si="45"/>
        <v>1030.0999999999999</v>
      </c>
      <c r="BG287" s="209">
        <f t="shared" si="46"/>
        <v>0</v>
      </c>
      <c r="BH287" s="209">
        <f t="shared" si="47"/>
        <v>0</v>
      </c>
      <c r="BI287" s="209">
        <f t="shared" si="48"/>
        <v>0</v>
      </c>
      <c r="BJ287" s="13" t="s">
        <v>86</v>
      </c>
      <c r="BK287" s="209">
        <f t="shared" si="49"/>
        <v>1030.0999999999999</v>
      </c>
      <c r="BL287" s="13" t="s">
        <v>182</v>
      </c>
      <c r="BM287" s="208" t="s">
        <v>702</v>
      </c>
    </row>
    <row r="288" spans="1:65" s="1" customFormat="1" ht="24.2" customHeight="1">
      <c r="A288" s="30"/>
      <c r="B288" s="31"/>
      <c r="C288" s="196" t="s">
        <v>703</v>
      </c>
      <c r="D288" s="196" t="s">
        <v>178</v>
      </c>
      <c r="E288" s="197" t="s">
        <v>704</v>
      </c>
      <c r="F288" s="198" t="s">
        <v>705</v>
      </c>
      <c r="G288" s="199" t="s">
        <v>181</v>
      </c>
      <c r="H288" s="200">
        <v>529.55600000000004</v>
      </c>
      <c r="I288" s="201">
        <v>2.16</v>
      </c>
      <c r="J288" s="202">
        <f t="shared" si="40"/>
        <v>1143.8399999999999</v>
      </c>
      <c r="K288" s="203"/>
      <c r="L288" s="35"/>
      <c r="M288" s="204" t="s">
        <v>1</v>
      </c>
      <c r="N288" s="205" t="s">
        <v>39</v>
      </c>
      <c r="O288" s="71"/>
      <c r="P288" s="206">
        <f t="shared" si="41"/>
        <v>0</v>
      </c>
      <c r="Q288" s="206">
        <v>0</v>
      </c>
      <c r="R288" s="206">
        <f t="shared" si="42"/>
        <v>0</v>
      </c>
      <c r="S288" s="206">
        <v>0</v>
      </c>
      <c r="T288" s="207">
        <f t="shared" si="43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208" t="s">
        <v>182</v>
      </c>
      <c r="AT288" s="208" t="s">
        <v>178</v>
      </c>
      <c r="AU288" s="208" t="s">
        <v>86</v>
      </c>
      <c r="AY288" s="13" t="s">
        <v>176</v>
      </c>
      <c r="BE288" s="209">
        <f t="shared" si="44"/>
        <v>0</v>
      </c>
      <c r="BF288" s="209">
        <f t="shared" si="45"/>
        <v>1143.8399999999999</v>
      </c>
      <c r="BG288" s="209">
        <f t="shared" si="46"/>
        <v>0</v>
      </c>
      <c r="BH288" s="209">
        <f t="shared" si="47"/>
        <v>0</v>
      </c>
      <c r="BI288" s="209">
        <f t="shared" si="48"/>
        <v>0</v>
      </c>
      <c r="BJ288" s="13" t="s">
        <v>86</v>
      </c>
      <c r="BK288" s="209">
        <f t="shared" si="49"/>
        <v>1143.8399999999999</v>
      </c>
      <c r="BL288" s="13" t="s">
        <v>182</v>
      </c>
      <c r="BM288" s="208" t="s">
        <v>706</v>
      </c>
    </row>
    <row r="289" spans="1:65" s="1" customFormat="1" ht="16.5" customHeight="1">
      <c r="A289" s="30"/>
      <c r="B289" s="31"/>
      <c r="C289" s="210" t="s">
        <v>707</v>
      </c>
      <c r="D289" s="210" t="s">
        <v>269</v>
      </c>
      <c r="E289" s="211" t="s">
        <v>708</v>
      </c>
      <c r="F289" s="212" t="s">
        <v>709</v>
      </c>
      <c r="G289" s="213" t="s">
        <v>181</v>
      </c>
      <c r="H289" s="214">
        <v>1593.9639999999999</v>
      </c>
      <c r="I289" s="215">
        <v>2.4500000000000002</v>
      </c>
      <c r="J289" s="216">
        <f t="shared" si="40"/>
        <v>3905.21</v>
      </c>
      <c r="K289" s="217"/>
      <c r="L289" s="218"/>
      <c r="M289" s="219" t="s">
        <v>1</v>
      </c>
      <c r="N289" s="220" t="s">
        <v>39</v>
      </c>
      <c r="O289" s="71"/>
      <c r="P289" s="206">
        <f t="shared" si="41"/>
        <v>0</v>
      </c>
      <c r="Q289" s="206">
        <v>1.4999999999999999E-4</v>
      </c>
      <c r="R289" s="206">
        <f t="shared" si="42"/>
        <v>0.23909459999999996</v>
      </c>
      <c r="S289" s="206">
        <v>0</v>
      </c>
      <c r="T289" s="207">
        <f t="shared" si="43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208" t="s">
        <v>207</v>
      </c>
      <c r="AT289" s="208" t="s">
        <v>269</v>
      </c>
      <c r="AU289" s="208" t="s">
        <v>86</v>
      </c>
      <c r="AY289" s="13" t="s">
        <v>176</v>
      </c>
      <c r="BE289" s="209">
        <f t="shared" si="44"/>
        <v>0</v>
      </c>
      <c r="BF289" s="209">
        <f t="shared" si="45"/>
        <v>3905.21</v>
      </c>
      <c r="BG289" s="209">
        <f t="shared" si="46"/>
        <v>0</v>
      </c>
      <c r="BH289" s="209">
        <f t="shared" si="47"/>
        <v>0</v>
      </c>
      <c r="BI289" s="209">
        <f t="shared" si="48"/>
        <v>0</v>
      </c>
      <c r="BJ289" s="13" t="s">
        <v>86</v>
      </c>
      <c r="BK289" s="209">
        <f t="shared" si="49"/>
        <v>3905.21</v>
      </c>
      <c r="BL289" s="13" t="s">
        <v>182</v>
      </c>
      <c r="BM289" s="208" t="s">
        <v>710</v>
      </c>
    </row>
    <row r="290" spans="1:65" s="1" customFormat="1" ht="21.75" customHeight="1">
      <c r="A290" s="30"/>
      <c r="B290" s="31"/>
      <c r="C290" s="196" t="s">
        <v>711</v>
      </c>
      <c r="D290" s="196" t="s">
        <v>178</v>
      </c>
      <c r="E290" s="197" t="s">
        <v>712</v>
      </c>
      <c r="F290" s="198" t="s">
        <v>713</v>
      </c>
      <c r="G290" s="199" t="s">
        <v>222</v>
      </c>
      <c r="H290" s="200">
        <v>472.03500000000003</v>
      </c>
      <c r="I290" s="201">
        <v>16.79</v>
      </c>
      <c r="J290" s="202">
        <f t="shared" si="40"/>
        <v>7925.47</v>
      </c>
      <c r="K290" s="203"/>
      <c r="L290" s="35"/>
      <c r="M290" s="204" t="s">
        <v>1</v>
      </c>
      <c r="N290" s="205" t="s">
        <v>39</v>
      </c>
      <c r="O290" s="71"/>
      <c r="P290" s="206">
        <f t="shared" si="41"/>
        <v>0</v>
      </c>
      <c r="Q290" s="206">
        <v>1.5299999999999999E-2</v>
      </c>
      <c r="R290" s="206">
        <f t="shared" si="42"/>
        <v>7.2221355000000003</v>
      </c>
      <c r="S290" s="206">
        <v>0</v>
      </c>
      <c r="T290" s="207">
        <f t="shared" si="43"/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208" t="s">
        <v>182</v>
      </c>
      <c r="AT290" s="208" t="s">
        <v>178</v>
      </c>
      <c r="AU290" s="208" t="s">
        <v>86</v>
      </c>
      <c r="AY290" s="13" t="s">
        <v>176</v>
      </c>
      <c r="BE290" s="209">
        <f t="shared" si="44"/>
        <v>0</v>
      </c>
      <c r="BF290" s="209">
        <f t="shared" si="45"/>
        <v>7925.47</v>
      </c>
      <c r="BG290" s="209">
        <f t="shared" si="46"/>
        <v>0</v>
      </c>
      <c r="BH290" s="209">
        <f t="shared" si="47"/>
        <v>0</v>
      </c>
      <c r="BI290" s="209">
        <f t="shared" si="48"/>
        <v>0</v>
      </c>
      <c r="BJ290" s="13" t="s">
        <v>86</v>
      </c>
      <c r="BK290" s="209">
        <f t="shared" si="49"/>
        <v>7925.47</v>
      </c>
      <c r="BL290" s="13" t="s">
        <v>182</v>
      </c>
      <c r="BM290" s="208" t="s">
        <v>714</v>
      </c>
    </row>
    <row r="291" spans="1:65" s="1" customFormat="1" ht="24.2" customHeight="1">
      <c r="A291" s="30"/>
      <c r="B291" s="31"/>
      <c r="C291" s="196" t="s">
        <v>715</v>
      </c>
      <c r="D291" s="196" t="s">
        <v>178</v>
      </c>
      <c r="E291" s="197" t="s">
        <v>716</v>
      </c>
      <c r="F291" s="198" t="s">
        <v>717</v>
      </c>
      <c r="G291" s="199" t="s">
        <v>370</v>
      </c>
      <c r="H291" s="200">
        <v>29</v>
      </c>
      <c r="I291" s="201">
        <v>61.99</v>
      </c>
      <c r="J291" s="202">
        <f t="shared" si="40"/>
        <v>1797.71</v>
      </c>
      <c r="K291" s="203"/>
      <c r="L291" s="35"/>
      <c r="M291" s="204" t="s">
        <v>1</v>
      </c>
      <c r="N291" s="205" t="s">
        <v>39</v>
      </c>
      <c r="O291" s="71"/>
      <c r="P291" s="206">
        <f t="shared" si="41"/>
        <v>0</v>
      </c>
      <c r="Q291" s="206">
        <v>3.9640000000000002E-2</v>
      </c>
      <c r="R291" s="206">
        <f t="shared" si="42"/>
        <v>1.1495600000000001</v>
      </c>
      <c r="S291" s="206">
        <v>0</v>
      </c>
      <c r="T291" s="207">
        <f t="shared" si="43"/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208" t="s">
        <v>182</v>
      </c>
      <c r="AT291" s="208" t="s">
        <v>178</v>
      </c>
      <c r="AU291" s="208" t="s">
        <v>86</v>
      </c>
      <c r="AY291" s="13" t="s">
        <v>176</v>
      </c>
      <c r="BE291" s="209">
        <f t="shared" si="44"/>
        <v>0</v>
      </c>
      <c r="BF291" s="209">
        <f t="shared" si="45"/>
        <v>1797.71</v>
      </c>
      <c r="BG291" s="209">
        <f t="shared" si="46"/>
        <v>0</v>
      </c>
      <c r="BH291" s="209">
        <f t="shared" si="47"/>
        <v>0</v>
      </c>
      <c r="BI291" s="209">
        <f t="shared" si="48"/>
        <v>0</v>
      </c>
      <c r="BJ291" s="13" t="s">
        <v>86</v>
      </c>
      <c r="BK291" s="209">
        <f t="shared" si="49"/>
        <v>1797.71</v>
      </c>
      <c r="BL291" s="13" t="s">
        <v>182</v>
      </c>
      <c r="BM291" s="208" t="s">
        <v>718</v>
      </c>
    </row>
    <row r="292" spans="1:65" s="1" customFormat="1" ht="24.2" customHeight="1">
      <c r="A292" s="30"/>
      <c r="B292" s="31"/>
      <c r="C292" s="210" t="s">
        <v>719</v>
      </c>
      <c r="D292" s="210" t="s">
        <v>269</v>
      </c>
      <c r="E292" s="211" t="s">
        <v>720</v>
      </c>
      <c r="F292" s="212" t="s">
        <v>721</v>
      </c>
      <c r="G292" s="213" t="s">
        <v>370</v>
      </c>
      <c r="H292" s="214">
        <v>29</v>
      </c>
      <c r="I292" s="215">
        <v>177.25</v>
      </c>
      <c r="J292" s="216">
        <f t="shared" si="40"/>
        <v>5140.25</v>
      </c>
      <c r="K292" s="217"/>
      <c r="L292" s="218"/>
      <c r="M292" s="219" t="s">
        <v>1</v>
      </c>
      <c r="N292" s="220" t="s">
        <v>39</v>
      </c>
      <c r="O292" s="71"/>
      <c r="P292" s="206">
        <f t="shared" si="41"/>
        <v>0</v>
      </c>
      <c r="Q292" s="206">
        <v>0.01</v>
      </c>
      <c r="R292" s="206">
        <f t="shared" si="42"/>
        <v>0.28999999999999998</v>
      </c>
      <c r="S292" s="206">
        <v>0</v>
      </c>
      <c r="T292" s="207">
        <f t="shared" si="43"/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208" t="s">
        <v>207</v>
      </c>
      <c r="AT292" s="208" t="s">
        <v>269</v>
      </c>
      <c r="AU292" s="208" t="s">
        <v>86</v>
      </c>
      <c r="AY292" s="13" t="s">
        <v>176</v>
      </c>
      <c r="BE292" s="209">
        <f t="shared" si="44"/>
        <v>0</v>
      </c>
      <c r="BF292" s="209">
        <f t="shared" si="45"/>
        <v>5140.25</v>
      </c>
      <c r="BG292" s="209">
        <f t="shared" si="46"/>
        <v>0</v>
      </c>
      <c r="BH292" s="209">
        <f t="shared" si="47"/>
        <v>0</v>
      </c>
      <c r="BI292" s="209">
        <f t="shared" si="48"/>
        <v>0</v>
      </c>
      <c r="BJ292" s="13" t="s">
        <v>86</v>
      </c>
      <c r="BK292" s="209">
        <f t="shared" si="49"/>
        <v>5140.25</v>
      </c>
      <c r="BL292" s="13" t="s">
        <v>182</v>
      </c>
      <c r="BM292" s="208" t="s">
        <v>722</v>
      </c>
    </row>
    <row r="293" spans="1:65" s="11" customFormat="1" ht="22.9" customHeight="1">
      <c r="B293" s="180"/>
      <c r="C293" s="181"/>
      <c r="D293" s="182" t="s">
        <v>72</v>
      </c>
      <c r="E293" s="194" t="s">
        <v>211</v>
      </c>
      <c r="F293" s="194" t="s">
        <v>723</v>
      </c>
      <c r="G293" s="181"/>
      <c r="H293" s="181"/>
      <c r="I293" s="184"/>
      <c r="J293" s="195">
        <f>BK293</f>
        <v>99649.639999999985</v>
      </c>
      <c r="K293" s="181"/>
      <c r="L293" s="186"/>
      <c r="M293" s="187"/>
      <c r="N293" s="188"/>
      <c r="O293" s="188"/>
      <c r="P293" s="189">
        <f>SUM(P294:P355)</f>
        <v>0</v>
      </c>
      <c r="Q293" s="188"/>
      <c r="R293" s="189">
        <f>SUM(R294:R355)</f>
        <v>78.620955489999972</v>
      </c>
      <c r="S293" s="188"/>
      <c r="T293" s="190">
        <f>SUM(T294:T355)</f>
        <v>283.99408119999993</v>
      </c>
      <c r="AR293" s="191" t="s">
        <v>80</v>
      </c>
      <c r="AT293" s="192" t="s">
        <v>72</v>
      </c>
      <c r="AU293" s="192" t="s">
        <v>80</v>
      </c>
      <c r="AY293" s="191" t="s">
        <v>176</v>
      </c>
      <c r="BK293" s="193">
        <f>SUM(BK294:BK355)</f>
        <v>99649.639999999985</v>
      </c>
    </row>
    <row r="294" spans="1:65" s="1" customFormat="1" ht="37.9" customHeight="1">
      <c r="A294" s="30"/>
      <c r="B294" s="31"/>
      <c r="C294" s="196" t="s">
        <v>724</v>
      </c>
      <c r="D294" s="196" t="s">
        <v>178</v>
      </c>
      <c r="E294" s="197" t="s">
        <v>725</v>
      </c>
      <c r="F294" s="198" t="s">
        <v>726</v>
      </c>
      <c r="G294" s="199" t="s">
        <v>181</v>
      </c>
      <c r="H294" s="200">
        <v>72.7</v>
      </c>
      <c r="I294" s="201">
        <v>5.82</v>
      </c>
      <c r="J294" s="202">
        <f t="shared" ref="J294:J325" si="50">ROUND(I294*H294,2)</f>
        <v>423.11</v>
      </c>
      <c r="K294" s="203"/>
      <c r="L294" s="35"/>
      <c r="M294" s="204" t="s">
        <v>1</v>
      </c>
      <c r="N294" s="205" t="s">
        <v>39</v>
      </c>
      <c r="O294" s="71"/>
      <c r="P294" s="206">
        <f t="shared" ref="P294:P325" si="51">O294*H294</f>
        <v>0</v>
      </c>
      <c r="Q294" s="206">
        <v>9.8530000000000006E-2</v>
      </c>
      <c r="R294" s="206">
        <f t="shared" ref="R294:R325" si="52">Q294*H294</f>
        <v>7.1631310000000008</v>
      </c>
      <c r="S294" s="206">
        <v>0</v>
      </c>
      <c r="T294" s="207">
        <f t="shared" ref="T294:T325" si="53"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208" t="s">
        <v>182</v>
      </c>
      <c r="AT294" s="208" t="s">
        <v>178</v>
      </c>
      <c r="AU294" s="208" t="s">
        <v>86</v>
      </c>
      <c r="AY294" s="13" t="s">
        <v>176</v>
      </c>
      <c r="BE294" s="209">
        <f t="shared" ref="BE294:BE325" si="54">IF(N294="základná",J294,0)</f>
        <v>0</v>
      </c>
      <c r="BF294" s="209">
        <f t="shared" ref="BF294:BF325" si="55">IF(N294="znížená",J294,0)</f>
        <v>423.11</v>
      </c>
      <c r="BG294" s="209">
        <f t="shared" ref="BG294:BG325" si="56">IF(N294="zákl. prenesená",J294,0)</f>
        <v>0</v>
      </c>
      <c r="BH294" s="209">
        <f t="shared" ref="BH294:BH325" si="57">IF(N294="zníž. prenesená",J294,0)</f>
        <v>0</v>
      </c>
      <c r="BI294" s="209">
        <f t="shared" ref="BI294:BI325" si="58">IF(N294="nulová",J294,0)</f>
        <v>0</v>
      </c>
      <c r="BJ294" s="13" t="s">
        <v>86</v>
      </c>
      <c r="BK294" s="209">
        <f t="shared" ref="BK294:BK325" si="59">ROUND(I294*H294,2)</f>
        <v>423.11</v>
      </c>
      <c r="BL294" s="13" t="s">
        <v>182</v>
      </c>
      <c r="BM294" s="208" t="s">
        <v>727</v>
      </c>
    </row>
    <row r="295" spans="1:65" s="1" customFormat="1" ht="16.5" customHeight="1">
      <c r="A295" s="30"/>
      <c r="B295" s="31"/>
      <c r="C295" s="210" t="s">
        <v>728</v>
      </c>
      <c r="D295" s="210" t="s">
        <v>269</v>
      </c>
      <c r="E295" s="211" t="s">
        <v>729</v>
      </c>
      <c r="F295" s="212" t="s">
        <v>730</v>
      </c>
      <c r="G295" s="213" t="s">
        <v>370</v>
      </c>
      <c r="H295" s="214">
        <v>146.12700000000001</v>
      </c>
      <c r="I295" s="215">
        <v>2.48</v>
      </c>
      <c r="J295" s="216">
        <f t="shared" si="50"/>
        <v>362.39</v>
      </c>
      <c r="K295" s="217"/>
      <c r="L295" s="218"/>
      <c r="M295" s="219" t="s">
        <v>1</v>
      </c>
      <c r="N295" s="220" t="s">
        <v>39</v>
      </c>
      <c r="O295" s="71"/>
      <c r="P295" s="206">
        <f t="shared" si="51"/>
        <v>0</v>
      </c>
      <c r="Q295" s="206">
        <v>1.15E-2</v>
      </c>
      <c r="R295" s="206">
        <f t="shared" si="52"/>
        <v>1.6804605000000001</v>
      </c>
      <c r="S295" s="206">
        <v>0</v>
      </c>
      <c r="T295" s="207">
        <f t="shared" si="5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208" t="s">
        <v>207</v>
      </c>
      <c r="AT295" s="208" t="s">
        <v>269</v>
      </c>
      <c r="AU295" s="208" t="s">
        <v>86</v>
      </c>
      <c r="AY295" s="13" t="s">
        <v>176</v>
      </c>
      <c r="BE295" s="209">
        <f t="shared" si="54"/>
        <v>0</v>
      </c>
      <c r="BF295" s="209">
        <f t="shared" si="55"/>
        <v>362.39</v>
      </c>
      <c r="BG295" s="209">
        <f t="shared" si="56"/>
        <v>0</v>
      </c>
      <c r="BH295" s="209">
        <f t="shared" si="57"/>
        <v>0</v>
      </c>
      <c r="BI295" s="209">
        <f t="shared" si="58"/>
        <v>0</v>
      </c>
      <c r="BJ295" s="13" t="s">
        <v>86</v>
      </c>
      <c r="BK295" s="209">
        <f t="shared" si="59"/>
        <v>362.39</v>
      </c>
      <c r="BL295" s="13" t="s">
        <v>182</v>
      </c>
      <c r="BM295" s="208" t="s">
        <v>731</v>
      </c>
    </row>
    <row r="296" spans="1:65" s="1" customFormat="1" ht="24.2" customHeight="1">
      <c r="A296" s="30"/>
      <c r="B296" s="31"/>
      <c r="C296" s="196" t="s">
        <v>732</v>
      </c>
      <c r="D296" s="196" t="s">
        <v>178</v>
      </c>
      <c r="E296" s="197" t="s">
        <v>733</v>
      </c>
      <c r="F296" s="198" t="s">
        <v>734</v>
      </c>
      <c r="G296" s="199" t="s">
        <v>181</v>
      </c>
      <c r="H296" s="200">
        <v>82</v>
      </c>
      <c r="I296" s="201">
        <v>14.21</v>
      </c>
      <c r="J296" s="202">
        <f t="shared" si="50"/>
        <v>1165.22</v>
      </c>
      <c r="K296" s="203"/>
      <c r="L296" s="35"/>
      <c r="M296" s="204" t="s">
        <v>1</v>
      </c>
      <c r="N296" s="205" t="s">
        <v>39</v>
      </c>
      <c r="O296" s="71"/>
      <c r="P296" s="206">
        <f t="shared" si="51"/>
        <v>0</v>
      </c>
      <c r="Q296" s="206">
        <v>6.9999999999999994E-5</v>
      </c>
      <c r="R296" s="206">
        <f t="shared" si="52"/>
        <v>5.7399999999999994E-3</v>
      </c>
      <c r="S296" s="206">
        <v>0</v>
      </c>
      <c r="T296" s="207">
        <f t="shared" si="5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208" t="s">
        <v>182</v>
      </c>
      <c r="AT296" s="208" t="s">
        <v>178</v>
      </c>
      <c r="AU296" s="208" t="s">
        <v>86</v>
      </c>
      <c r="AY296" s="13" t="s">
        <v>176</v>
      </c>
      <c r="BE296" s="209">
        <f t="shared" si="54"/>
        <v>0</v>
      </c>
      <c r="BF296" s="209">
        <f t="shared" si="55"/>
        <v>1165.22</v>
      </c>
      <c r="BG296" s="209">
        <f t="shared" si="56"/>
        <v>0</v>
      </c>
      <c r="BH296" s="209">
        <f t="shared" si="57"/>
        <v>0</v>
      </c>
      <c r="BI296" s="209">
        <f t="shared" si="58"/>
        <v>0</v>
      </c>
      <c r="BJ296" s="13" t="s">
        <v>86</v>
      </c>
      <c r="BK296" s="209">
        <f t="shared" si="59"/>
        <v>1165.22</v>
      </c>
      <c r="BL296" s="13" t="s">
        <v>182</v>
      </c>
      <c r="BM296" s="208" t="s">
        <v>735</v>
      </c>
    </row>
    <row r="297" spans="1:65" s="1" customFormat="1" ht="33" customHeight="1">
      <c r="A297" s="30"/>
      <c r="B297" s="31"/>
      <c r="C297" s="196" t="s">
        <v>736</v>
      </c>
      <c r="D297" s="196" t="s">
        <v>178</v>
      </c>
      <c r="E297" s="197" t="s">
        <v>737</v>
      </c>
      <c r="F297" s="198" t="s">
        <v>738</v>
      </c>
      <c r="G297" s="199" t="s">
        <v>222</v>
      </c>
      <c r="H297" s="200">
        <v>1232.1500000000001</v>
      </c>
      <c r="I297" s="201">
        <v>2.44</v>
      </c>
      <c r="J297" s="202">
        <f t="shared" si="50"/>
        <v>3006.45</v>
      </c>
      <c r="K297" s="203"/>
      <c r="L297" s="35"/>
      <c r="M297" s="204" t="s">
        <v>1</v>
      </c>
      <c r="N297" s="205" t="s">
        <v>39</v>
      </c>
      <c r="O297" s="71"/>
      <c r="P297" s="206">
        <f t="shared" si="51"/>
        <v>0</v>
      </c>
      <c r="Q297" s="206">
        <v>2.572E-2</v>
      </c>
      <c r="R297" s="206">
        <f t="shared" si="52"/>
        <v>31.690898000000001</v>
      </c>
      <c r="S297" s="206">
        <v>0</v>
      </c>
      <c r="T297" s="207">
        <f t="shared" si="5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208" t="s">
        <v>182</v>
      </c>
      <c r="AT297" s="208" t="s">
        <v>178</v>
      </c>
      <c r="AU297" s="208" t="s">
        <v>86</v>
      </c>
      <c r="AY297" s="13" t="s">
        <v>176</v>
      </c>
      <c r="BE297" s="209">
        <f t="shared" si="54"/>
        <v>0</v>
      </c>
      <c r="BF297" s="209">
        <f t="shared" si="55"/>
        <v>3006.45</v>
      </c>
      <c r="BG297" s="209">
        <f t="shared" si="56"/>
        <v>0</v>
      </c>
      <c r="BH297" s="209">
        <f t="shared" si="57"/>
        <v>0</v>
      </c>
      <c r="BI297" s="209">
        <f t="shared" si="58"/>
        <v>0</v>
      </c>
      <c r="BJ297" s="13" t="s">
        <v>86</v>
      </c>
      <c r="BK297" s="209">
        <f t="shared" si="59"/>
        <v>3006.45</v>
      </c>
      <c r="BL297" s="13" t="s">
        <v>182</v>
      </c>
      <c r="BM297" s="208" t="s">
        <v>739</v>
      </c>
    </row>
    <row r="298" spans="1:65" s="1" customFormat="1" ht="44.25" customHeight="1">
      <c r="A298" s="30"/>
      <c r="B298" s="31"/>
      <c r="C298" s="196" t="s">
        <v>740</v>
      </c>
      <c r="D298" s="196" t="s">
        <v>178</v>
      </c>
      <c r="E298" s="197" t="s">
        <v>741</v>
      </c>
      <c r="F298" s="198" t="s">
        <v>742</v>
      </c>
      <c r="G298" s="199" t="s">
        <v>222</v>
      </c>
      <c r="H298" s="200">
        <v>1232.1500000000001</v>
      </c>
      <c r="I298" s="201">
        <v>1.58</v>
      </c>
      <c r="J298" s="202">
        <f t="shared" si="50"/>
        <v>1946.8</v>
      </c>
      <c r="K298" s="203"/>
      <c r="L298" s="35"/>
      <c r="M298" s="204" t="s">
        <v>1</v>
      </c>
      <c r="N298" s="205" t="s">
        <v>39</v>
      </c>
      <c r="O298" s="71"/>
      <c r="P298" s="206">
        <f t="shared" si="51"/>
        <v>0</v>
      </c>
      <c r="Q298" s="206">
        <v>0</v>
      </c>
      <c r="R298" s="206">
        <f t="shared" si="52"/>
        <v>0</v>
      </c>
      <c r="S298" s="206">
        <v>0</v>
      </c>
      <c r="T298" s="207">
        <f t="shared" si="5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208" t="s">
        <v>182</v>
      </c>
      <c r="AT298" s="208" t="s">
        <v>178</v>
      </c>
      <c r="AU298" s="208" t="s">
        <v>86</v>
      </c>
      <c r="AY298" s="13" t="s">
        <v>176</v>
      </c>
      <c r="BE298" s="209">
        <f t="shared" si="54"/>
        <v>0</v>
      </c>
      <c r="BF298" s="209">
        <f t="shared" si="55"/>
        <v>1946.8</v>
      </c>
      <c r="BG298" s="209">
        <f t="shared" si="56"/>
        <v>0</v>
      </c>
      <c r="BH298" s="209">
        <f t="shared" si="57"/>
        <v>0</v>
      </c>
      <c r="BI298" s="209">
        <f t="shared" si="58"/>
        <v>0</v>
      </c>
      <c r="BJ298" s="13" t="s">
        <v>86</v>
      </c>
      <c r="BK298" s="209">
        <f t="shared" si="59"/>
        <v>1946.8</v>
      </c>
      <c r="BL298" s="13" t="s">
        <v>182</v>
      </c>
      <c r="BM298" s="208" t="s">
        <v>743</v>
      </c>
    </row>
    <row r="299" spans="1:65" s="1" customFormat="1" ht="33" customHeight="1">
      <c r="A299" s="30"/>
      <c r="B299" s="31"/>
      <c r="C299" s="196" t="s">
        <v>744</v>
      </c>
      <c r="D299" s="196" t="s">
        <v>178</v>
      </c>
      <c r="E299" s="197" t="s">
        <v>745</v>
      </c>
      <c r="F299" s="198" t="s">
        <v>746</v>
      </c>
      <c r="G299" s="199" t="s">
        <v>222</v>
      </c>
      <c r="H299" s="200">
        <v>1232.1500000000001</v>
      </c>
      <c r="I299" s="201">
        <v>1.58</v>
      </c>
      <c r="J299" s="202">
        <f t="shared" si="50"/>
        <v>1946.8</v>
      </c>
      <c r="K299" s="203"/>
      <c r="L299" s="35"/>
      <c r="M299" s="204" t="s">
        <v>1</v>
      </c>
      <c r="N299" s="205" t="s">
        <v>39</v>
      </c>
      <c r="O299" s="71"/>
      <c r="P299" s="206">
        <f t="shared" si="51"/>
        <v>0</v>
      </c>
      <c r="Q299" s="206">
        <v>2.572E-2</v>
      </c>
      <c r="R299" s="206">
        <f t="shared" si="52"/>
        <v>31.690898000000001</v>
      </c>
      <c r="S299" s="206">
        <v>0</v>
      </c>
      <c r="T299" s="207">
        <f t="shared" si="53"/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208" t="s">
        <v>182</v>
      </c>
      <c r="AT299" s="208" t="s">
        <v>178</v>
      </c>
      <c r="AU299" s="208" t="s">
        <v>86</v>
      </c>
      <c r="AY299" s="13" t="s">
        <v>176</v>
      </c>
      <c r="BE299" s="209">
        <f t="shared" si="54"/>
        <v>0</v>
      </c>
      <c r="BF299" s="209">
        <f t="shared" si="55"/>
        <v>1946.8</v>
      </c>
      <c r="BG299" s="209">
        <f t="shared" si="56"/>
        <v>0</v>
      </c>
      <c r="BH299" s="209">
        <f t="shared" si="57"/>
        <v>0</v>
      </c>
      <c r="BI299" s="209">
        <f t="shared" si="58"/>
        <v>0</v>
      </c>
      <c r="BJ299" s="13" t="s">
        <v>86</v>
      </c>
      <c r="BK299" s="209">
        <f t="shared" si="59"/>
        <v>1946.8</v>
      </c>
      <c r="BL299" s="13" t="s">
        <v>182</v>
      </c>
      <c r="BM299" s="208" t="s">
        <v>747</v>
      </c>
    </row>
    <row r="300" spans="1:65" s="1" customFormat="1" ht="24.2" customHeight="1">
      <c r="A300" s="30"/>
      <c r="B300" s="31"/>
      <c r="C300" s="196" t="s">
        <v>748</v>
      </c>
      <c r="D300" s="196" t="s">
        <v>178</v>
      </c>
      <c r="E300" s="197" t="s">
        <v>749</v>
      </c>
      <c r="F300" s="198" t="s">
        <v>750</v>
      </c>
      <c r="G300" s="199" t="s">
        <v>222</v>
      </c>
      <c r="H300" s="200">
        <v>3112.99</v>
      </c>
      <c r="I300" s="201">
        <v>4.5199999999999996</v>
      </c>
      <c r="J300" s="202">
        <f t="shared" si="50"/>
        <v>14070.71</v>
      </c>
      <c r="K300" s="203"/>
      <c r="L300" s="35"/>
      <c r="M300" s="204" t="s">
        <v>1</v>
      </c>
      <c r="N300" s="205" t="s">
        <v>39</v>
      </c>
      <c r="O300" s="71"/>
      <c r="P300" s="206">
        <f t="shared" si="51"/>
        <v>0</v>
      </c>
      <c r="Q300" s="206">
        <v>1.92E-3</v>
      </c>
      <c r="R300" s="206">
        <f t="shared" si="52"/>
        <v>5.9769407999999995</v>
      </c>
      <c r="S300" s="206">
        <v>0</v>
      </c>
      <c r="T300" s="207">
        <f t="shared" si="53"/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208" t="s">
        <v>182</v>
      </c>
      <c r="AT300" s="208" t="s">
        <v>178</v>
      </c>
      <c r="AU300" s="208" t="s">
        <v>86</v>
      </c>
      <c r="AY300" s="13" t="s">
        <v>176</v>
      </c>
      <c r="BE300" s="209">
        <f t="shared" si="54"/>
        <v>0</v>
      </c>
      <c r="BF300" s="209">
        <f t="shared" si="55"/>
        <v>14070.71</v>
      </c>
      <c r="BG300" s="209">
        <f t="shared" si="56"/>
        <v>0</v>
      </c>
      <c r="BH300" s="209">
        <f t="shared" si="57"/>
        <v>0</v>
      </c>
      <c r="BI300" s="209">
        <f t="shared" si="58"/>
        <v>0</v>
      </c>
      <c r="BJ300" s="13" t="s">
        <v>86</v>
      </c>
      <c r="BK300" s="209">
        <f t="shared" si="59"/>
        <v>14070.71</v>
      </c>
      <c r="BL300" s="13" t="s">
        <v>182</v>
      </c>
      <c r="BM300" s="208" t="s">
        <v>751</v>
      </c>
    </row>
    <row r="301" spans="1:65" s="1" customFormat="1" ht="16.5" customHeight="1">
      <c r="A301" s="30"/>
      <c r="B301" s="31"/>
      <c r="C301" s="196" t="s">
        <v>752</v>
      </c>
      <c r="D301" s="196" t="s">
        <v>178</v>
      </c>
      <c r="E301" s="197" t="s">
        <v>753</v>
      </c>
      <c r="F301" s="198" t="s">
        <v>754</v>
      </c>
      <c r="G301" s="199" t="s">
        <v>222</v>
      </c>
      <c r="H301" s="200">
        <v>1232.1500000000001</v>
      </c>
      <c r="I301" s="201">
        <v>1.78</v>
      </c>
      <c r="J301" s="202">
        <f t="shared" si="50"/>
        <v>2193.23</v>
      </c>
      <c r="K301" s="203"/>
      <c r="L301" s="35"/>
      <c r="M301" s="204" t="s">
        <v>1</v>
      </c>
      <c r="N301" s="205" t="s">
        <v>39</v>
      </c>
      <c r="O301" s="71"/>
      <c r="P301" s="206">
        <f t="shared" si="51"/>
        <v>0</v>
      </c>
      <c r="Q301" s="206">
        <v>5.0000000000000002E-5</v>
      </c>
      <c r="R301" s="206">
        <f t="shared" si="52"/>
        <v>6.1607500000000009E-2</v>
      </c>
      <c r="S301" s="206">
        <v>0</v>
      </c>
      <c r="T301" s="207">
        <f t="shared" si="53"/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208" t="s">
        <v>182</v>
      </c>
      <c r="AT301" s="208" t="s">
        <v>178</v>
      </c>
      <c r="AU301" s="208" t="s">
        <v>86</v>
      </c>
      <c r="AY301" s="13" t="s">
        <v>176</v>
      </c>
      <c r="BE301" s="209">
        <f t="shared" si="54"/>
        <v>0</v>
      </c>
      <c r="BF301" s="209">
        <f t="shared" si="55"/>
        <v>2193.23</v>
      </c>
      <c r="BG301" s="209">
        <f t="shared" si="56"/>
        <v>0</v>
      </c>
      <c r="BH301" s="209">
        <f t="shared" si="57"/>
        <v>0</v>
      </c>
      <c r="BI301" s="209">
        <f t="shared" si="58"/>
        <v>0</v>
      </c>
      <c r="BJ301" s="13" t="s">
        <v>86</v>
      </c>
      <c r="BK301" s="209">
        <f t="shared" si="59"/>
        <v>2193.23</v>
      </c>
      <c r="BL301" s="13" t="s">
        <v>182</v>
      </c>
      <c r="BM301" s="208" t="s">
        <v>755</v>
      </c>
    </row>
    <row r="302" spans="1:65" s="1" customFormat="1" ht="16.5" customHeight="1">
      <c r="A302" s="30"/>
      <c r="B302" s="31"/>
      <c r="C302" s="196" t="s">
        <v>756</v>
      </c>
      <c r="D302" s="196" t="s">
        <v>178</v>
      </c>
      <c r="E302" s="197" t="s">
        <v>757</v>
      </c>
      <c r="F302" s="198" t="s">
        <v>758</v>
      </c>
      <c r="G302" s="199" t="s">
        <v>222</v>
      </c>
      <c r="H302" s="200">
        <v>984.19</v>
      </c>
      <c r="I302" s="201">
        <v>3.63</v>
      </c>
      <c r="J302" s="202">
        <f t="shared" si="50"/>
        <v>3572.61</v>
      </c>
      <c r="K302" s="203"/>
      <c r="L302" s="35"/>
      <c r="M302" s="204" t="s">
        <v>1</v>
      </c>
      <c r="N302" s="205" t="s">
        <v>39</v>
      </c>
      <c r="O302" s="71"/>
      <c r="P302" s="206">
        <f t="shared" si="51"/>
        <v>0</v>
      </c>
      <c r="Q302" s="206">
        <v>5.0000000000000002E-5</v>
      </c>
      <c r="R302" s="206">
        <f t="shared" si="52"/>
        <v>4.9209500000000003E-2</v>
      </c>
      <c r="S302" s="206">
        <v>0</v>
      </c>
      <c r="T302" s="207">
        <f t="shared" si="53"/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208" t="s">
        <v>182</v>
      </c>
      <c r="AT302" s="208" t="s">
        <v>178</v>
      </c>
      <c r="AU302" s="208" t="s">
        <v>86</v>
      </c>
      <c r="AY302" s="13" t="s">
        <v>176</v>
      </c>
      <c r="BE302" s="209">
        <f t="shared" si="54"/>
        <v>0</v>
      </c>
      <c r="BF302" s="209">
        <f t="shared" si="55"/>
        <v>3572.61</v>
      </c>
      <c r="BG302" s="209">
        <f t="shared" si="56"/>
        <v>0</v>
      </c>
      <c r="BH302" s="209">
        <f t="shared" si="57"/>
        <v>0</v>
      </c>
      <c r="BI302" s="209">
        <f t="shared" si="58"/>
        <v>0</v>
      </c>
      <c r="BJ302" s="13" t="s">
        <v>86</v>
      </c>
      <c r="BK302" s="209">
        <f t="shared" si="59"/>
        <v>3572.61</v>
      </c>
      <c r="BL302" s="13" t="s">
        <v>182</v>
      </c>
      <c r="BM302" s="208" t="s">
        <v>759</v>
      </c>
    </row>
    <row r="303" spans="1:65" s="1" customFormat="1" ht="16.5" customHeight="1">
      <c r="A303" s="30"/>
      <c r="B303" s="31"/>
      <c r="C303" s="196" t="s">
        <v>760</v>
      </c>
      <c r="D303" s="196" t="s">
        <v>178</v>
      </c>
      <c r="E303" s="197" t="s">
        <v>761</v>
      </c>
      <c r="F303" s="198" t="s">
        <v>762</v>
      </c>
      <c r="G303" s="199" t="s">
        <v>222</v>
      </c>
      <c r="H303" s="200">
        <v>473</v>
      </c>
      <c r="I303" s="201">
        <v>1.93</v>
      </c>
      <c r="J303" s="202">
        <f t="shared" si="50"/>
        <v>912.89</v>
      </c>
      <c r="K303" s="203"/>
      <c r="L303" s="35"/>
      <c r="M303" s="204" t="s">
        <v>1</v>
      </c>
      <c r="N303" s="205" t="s">
        <v>39</v>
      </c>
      <c r="O303" s="71"/>
      <c r="P303" s="206">
        <f t="shared" si="51"/>
        <v>0</v>
      </c>
      <c r="Q303" s="206">
        <v>0</v>
      </c>
      <c r="R303" s="206">
        <f t="shared" si="52"/>
        <v>0</v>
      </c>
      <c r="S303" s="206">
        <v>0</v>
      </c>
      <c r="T303" s="207">
        <f t="shared" si="53"/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208" t="s">
        <v>182</v>
      </c>
      <c r="AT303" s="208" t="s">
        <v>178</v>
      </c>
      <c r="AU303" s="208" t="s">
        <v>86</v>
      </c>
      <c r="AY303" s="13" t="s">
        <v>176</v>
      </c>
      <c r="BE303" s="209">
        <f t="shared" si="54"/>
        <v>0</v>
      </c>
      <c r="BF303" s="209">
        <f t="shared" si="55"/>
        <v>912.89</v>
      </c>
      <c r="BG303" s="209">
        <f t="shared" si="56"/>
        <v>0</v>
      </c>
      <c r="BH303" s="209">
        <f t="shared" si="57"/>
        <v>0</v>
      </c>
      <c r="BI303" s="209">
        <f t="shared" si="58"/>
        <v>0</v>
      </c>
      <c r="BJ303" s="13" t="s">
        <v>86</v>
      </c>
      <c r="BK303" s="209">
        <f t="shared" si="59"/>
        <v>912.89</v>
      </c>
      <c r="BL303" s="13" t="s">
        <v>182</v>
      </c>
      <c r="BM303" s="208" t="s">
        <v>763</v>
      </c>
    </row>
    <row r="304" spans="1:65" s="1" customFormat="1" ht="24.2" customHeight="1">
      <c r="A304" s="30"/>
      <c r="B304" s="31"/>
      <c r="C304" s="196" t="s">
        <v>764</v>
      </c>
      <c r="D304" s="196" t="s">
        <v>178</v>
      </c>
      <c r="E304" s="197" t="s">
        <v>765</v>
      </c>
      <c r="F304" s="198" t="s">
        <v>766</v>
      </c>
      <c r="G304" s="199" t="s">
        <v>222</v>
      </c>
      <c r="H304" s="200">
        <v>1875</v>
      </c>
      <c r="I304" s="201">
        <v>0.19</v>
      </c>
      <c r="J304" s="202">
        <f t="shared" si="50"/>
        <v>356.25</v>
      </c>
      <c r="K304" s="203"/>
      <c r="L304" s="35"/>
      <c r="M304" s="204" t="s">
        <v>1</v>
      </c>
      <c r="N304" s="205" t="s">
        <v>39</v>
      </c>
      <c r="O304" s="71"/>
      <c r="P304" s="206">
        <f t="shared" si="51"/>
        <v>0</v>
      </c>
      <c r="Q304" s="206">
        <v>0</v>
      </c>
      <c r="R304" s="206">
        <f t="shared" si="52"/>
        <v>0</v>
      </c>
      <c r="S304" s="206">
        <v>0</v>
      </c>
      <c r="T304" s="207">
        <f t="shared" si="53"/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208" t="s">
        <v>182</v>
      </c>
      <c r="AT304" s="208" t="s">
        <v>178</v>
      </c>
      <c r="AU304" s="208" t="s">
        <v>86</v>
      </c>
      <c r="AY304" s="13" t="s">
        <v>176</v>
      </c>
      <c r="BE304" s="209">
        <f t="shared" si="54"/>
        <v>0</v>
      </c>
      <c r="BF304" s="209">
        <f t="shared" si="55"/>
        <v>356.25</v>
      </c>
      <c r="BG304" s="209">
        <f t="shared" si="56"/>
        <v>0</v>
      </c>
      <c r="BH304" s="209">
        <f t="shared" si="57"/>
        <v>0</v>
      </c>
      <c r="BI304" s="209">
        <f t="shared" si="58"/>
        <v>0</v>
      </c>
      <c r="BJ304" s="13" t="s">
        <v>86</v>
      </c>
      <c r="BK304" s="209">
        <f t="shared" si="59"/>
        <v>356.25</v>
      </c>
      <c r="BL304" s="13" t="s">
        <v>182</v>
      </c>
      <c r="BM304" s="208" t="s">
        <v>767</v>
      </c>
    </row>
    <row r="305" spans="1:65" s="1" customFormat="1" ht="16.5" customHeight="1">
      <c r="A305" s="30"/>
      <c r="B305" s="31"/>
      <c r="C305" s="196" t="s">
        <v>768</v>
      </c>
      <c r="D305" s="196" t="s">
        <v>178</v>
      </c>
      <c r="E305" s="197" t="s">
        <v>769</v>
      </c>
      <c r="F305" s="198" t="s">
        <v>770</v>
      </c>
      <c r="G305" s="199" t="s">
        <v>222</v>
      </c>
      <c r="H305" s="200">
        <v>325</v>
      </c>
      <c r="I305" s="201">
        <v>3.76</v>
      </c>
      <c r="J305" s="202">
        <f t="shared" si="50"/>
        <v>1222</v>
      </c>
      <c r="K305" s="203"/>
      <c r="L305" s="35"/>
      <c r="M305" s="204" t="s">
        <v>1</v>
      </c>
      <c r="N305" s="205" t="s">
        <v>39</v>
      </c>
      <c r="O305" s="71"/>
      <c r="P305" s="206">
        <f t="shared" si="51"/>
        <v>0</v>
      </c>
      <c r="Q305" s="206">
        <v>0</v>
      </c>
      <c r="R305" s="206">
        <f t="shared" si="52"/>
        <v>0</v>
      </c>
      <c r="S305" s="206">
        <v>0</v>
      </c>
      <c r="T305" s="207">
        <f t="shared" si="53"/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208" t="s">
        <v>182</v>
      </c>
      <c r="AT305" s="208" t="s">
        <v>178</v>
      </c>
      <c r="AU305" s="208" t="s">
        <v>86</v>
      </c>
      <c r="AY305" s="13" t="s">
        <v>176</v>
      </c>
      <c r="BE305" s="209">
        <f t="shared" si="54"/>
        <v>0</v>
      </c>
      <c r="BF305" s="209">
        <f t="shared" si="55"/>
        <v>1222</v>
      </c>
      <c r="BG305" s="209">
        <f t="shared" si="56"/>
        <v>0</v>
      </c>
      <c r="BH305" s="209">
        <f t="shared" si="57"/>
        <v>0</v>
      </c>
      <c r="BI305" s="209">
        <f t="shared" si="58"/>
        <v>0</v>
      </c>
      <c r="BJ305" s="13" t="s">
        <v>86</v>
      </c>
      <c r="BK305" s="209">
        <f t="shared" si="59"/>
        <v>1222</v>
      </c>
      <c r="BL305" s="13" t="s">
        <v>182</v>
      </c>
      <c r="BM305" s="208" t="s">
        <v>771</v>
      </c>
    </row>
    <row r="306" spans="1:65" s="1" customFormat="1" ht="21.75" customHeight="1">
      <c r="A306" s="30"/>
      <c r="B306" s="31"/>
      <c r="C306" s="196" t="s">
        <v>772</v>
      </c>
      <c r="D306" s="196" t="s">
        <v>178</v>
      </c>
      <c r="E306" s="197" t="s">
        <v>773</v>
      </c>
      <c r="F306" s="198" t="s">
        <v>774</v>
      </c>
      <c r="G306" s="199" t="s">
        <v>222</v>
      </c>
      <c r="H306" s="200">
        <v>125</v>
      </c>
      <c r="I306" s="201">
        <v>25.87</v>
      </c>
      <c r="J306" s="202">
        <f t="shared" si="50"/>
        <v>3233.75</v>
      </c>
      <c r="K306" s="203"/>
      <c r="L306" s="35"/>
      <c r="M306" s="204" t="s">
        <v>1</v>
      </c>
      <c r="N306" s="205" t="s">
        <v>39</v>
      </c>
      <c r="O306" s="71"/>
      <c r="P306" s="206">
        <f t="shared" si="51"/>
        <v>0</v>
      </c>
      <c r="Q306" s="206">
        <v>0</v>
      </c>
      <c r="R306" s="206">
        <f t="shared" si="52"/>
        <v>0</v>
      </c>
      <c r="S306" s="206">
        <v>0</v>
      </c>
      <c r="T306" s="207">
        <f t="shared" si="53"/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208" t="s">
        <v>182</v>
      </c>
      <c r="AT306" s="208" t="s">
        <v>178</v>
      </c>
      <c r="AU306" s="208" t="s">
        <v>86</v>
      </c>
      <c r="AY306" s="13" t="s">
        <v>176</v>
      </c>
      <c r="BE306" s="209">
        <f t="shared" si="54"/>
        <v>0</v>
      </c>
      <c r="BF306" s="209">
        <f t="shared" si="55"/>
        <v>3233.75</v>
      </c>
      <c r="BG306" s="209">
        <f t="shared" si="56"/>
        <v>0</v>
      </c>
      <c r="BH306" s="209">
        <f t="shared" si="57"/>
        <v>0</v>
      </c>
      <c r="BI306" s="209">
        <f t="shared" si="58"/>
        <v>0</v>
      </c>
      <c r="BJ306" s="13" t="s">
        <v>86</v>
      </c>
      <c r="BK306" s="209">
        <f t="shared" si="59"/>
        <v>3233.75</v>
      </c>
      <c r="BL306" s="13" t="s">
        <v>182</v>
      </c>
      <c r="BM306" s="208" t="s">
        <v>775</v>
      </c>
    </row>
    <row r="307" spans="1:65" s="1" customFormat="1" ht="16.5" customHeight="1">
      <c r="A307" s="30"/>
      <c r="B307" s="31"/>
      <c r="C307" s="196" t="s">
        <v>776</v>
      </c>
      <c r="D307" s="196" t="s">
        <v>178</v>
      </c>
      <c r="E307" s="197" t="s">
        <v>777</v>
      </c>
      <c r="F307" s="198" t="s">
        <v>778</v>
      </c>
      <c r="G307" s="199" t="s">
        <v>222</v>
      </c>
      <c r="H307" s="200">
        <v>62.5</v>
      </c>
      <c r="I307" s="201">
        <v>19.899999999999999</v>
      </c>
      <c r="J307" s="202">
        <f t="shared" si="50"/>
        <v>1243.75</v>
      </c>
      <c r="K307" s="203"/>
      <c r="L307" s="35"/>
      <c r="M307" s="204" t="s">
        <v>1</v>
      </c>
      <c r="N307" s="205" t="s">
        <v>39</v>
      </c>
      <c r="O307" s="71"/>
      <c r="P307" s="206">
        <f t="shared" si="51"/>
        <v>0</v>
      </c>
      <c r="Q307" s="206">
        <v>0</v>
      </c>
      <c r="R307" s="206">
        <f t="shared" si="52"/>
        <v>0</v>
      </c>
      <c r="S307" s="206">
        <v>0</v>
      </c>
      <c r="T307" s="207">
        <f t="shared" si="53"/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208" t="s">
        <v>182</v>
      </c>
      <c r="AT307" s="208" t="s">
        <v>178</v>
      </c>
      <c r="AU307" s="208" t="s">
        <v>86</v>
      </c>
      <c r="AY307" s="13" t="s">
        <v>176</v>
      </c>
      <c r="BE307" s="209">
        <f t="shared" si="54"/>
        <v>0</v>
      </c>
      <c r="BF307" s="209">
        <f t="shared" si="55"/>
        <v>1243.75</v>
      </c>
      <c r="BG307" s="209">
        <f t="shared" si="56"/>
        <v>0</v>
      </c>
      <c r="BH307" s="209">
        <f t="shared" si="57"/>
        <v>0</v>
      </c>
      <c r="BI307" s="209">
        <f t="shared" si="58"/>
        <v>0</v>
      </c>
      <c r="BJ307" s="13" t="s">
        <v>86</v>
      </c>
      <c r="BK307" s="209">
        <f t="shared" si="59"/>
        <v>1243.75</v>
      </c>
      <c r="BL307" s="13" t="s">
        <v>182</v>
      </c>
      <c r="BM307" s="208" t="s">
        <v>779</v>
      </c>
    </row>
    <row r="308" spans="1:65" s="1" customFormat="1" ht="24.2" customHeight="1">
      <c r="A308" s="30"/>
      <c r="B308" s="31"/>
      <c r="C308" s="196" t="s">
        <v>780</v>
      </c>
      <c r="D308" s="196" t="s">
        <v>178</v>
      </c>
      <c r="E308" s="197" t="s">
        <v>781</v>
      </c>
      <c r="F308" s="198" t="s">
        <v>782</v>
      </c>
      <c r="G308" s="199" t="s">
        <v>222</v>
      </c>
      <c r="H308" s="200">
        <v>415.71199999999999</v>
      </c>
      <c r="I308" s="201">
        <v>2.58</v>
      </c>
      <c r="J308" s="202">
        <f t="shared" si="50"/>
        <v>1072.54</v>
      </c>
      <c r="K308" s="203"/>
      <c r="L308" s="35"/>
      <c r="M308" s="204" t="s">
        <v>1</v>
      </c>
      <c r="N308" s="205" t="s">
        <v>39</v>
      </c>
      <c r="O308" s="71"/>
      <c r="P308" s="206">
        <f t="shared" si="51"/>
        <v>0</v>
      </c>
      <c r="Q308" s="206">
        <v>0</v>
      </c>
      <c r="R308" s="206">
        <f t="shared" si="52"/>
        <v>0</v>
      </c>
      <c r="S308" s="206">
        <v>0</v>
      </c>
      <c r="T308" s="207">
        <f t="shared" si="53"/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208" t="s">
        <v>182</v>
      </c>
      <c r="AT308" s="208" t="s">
        <v>178</v>
      </c>
      <c r="AU308" s="208" t="s">
        <v>86</v>
      </c>
      <c r="AY308" s="13" t="s">
        <v>176</v>
      </c>
      <c r="BE308" s="209">
        <f t="shared" si="54"/>
        <v>0</v>
      </c>
      <c r="BF308" s="209">
        <f t="shared" si="55"/>
        <v>1072.54</v>
      </c>
      <c r="BG308" s="209">
        <f t="shared" si="56"/>
        <v>0</v>
      </c>
      <c r="BH308" s="209">
        <f t="shared" si="57"/>
        <v>0</v>
      </c>
      <c r="BI308" s="209">
        <f t="shared" si="58"/>
        <v>0</v>
      </c>
      <c r="BJ308" s="13" t="s">
        <v>86</v>
      </c>
      <c r="BK308" s="209">
        <f t="shared" si="59"/>
        <v>1072.54</v>
      </c>
      <c r="BL308" s="13" t="s">
        <v>182</v>
      </c>
      <c r="BM308" s="208" t="s">
        <v>783</v>
      </c>
    </row>
    <row r="309" spans="1:65" s="1" customFormat="1" ht="16.5" customHeight="1">
      <c r="A309" s="30"/>
      <c r="B309" s="31"/>
      <c r="C309" s="196" t="s">
        <v>784</v>
      </c>
      <c r="D309" s="196" t="s">
        <v>178</v>
      </c>
      <c r="E309" s="197" t="s">
        <v>785</v>
      </c>
      <c r="F309" s="198" t="s">
        <v>786</v>
      </c>
      <c r="G309" s="199" t="s">
        <v>181</v>
      </c>
      <c r="H309" s="200">
        <v>114.24</v>
      </c>
      <c r="I309" s="201">
        <v>3.14</v>
      </c>
      <c r="J309" s="202">
        <f t="shared" si="50"/>
        <v>358.71</v>
      </c>
      <c r="K309" s="203"/>
      <c r="L309" s="35"/>
      <c r="M309" s="204" t="s">
        <v>1</v>
      </c>
      <c r="N309" s="205" t="s">
        <v>39</v>
      </c>
      <c r="O309" s="71"/>
      <c r="P309" s="206">
        <f t="shared" si="51"/>
        <v>0</v>
      </c>
      <c r="Q309" s="206">
        <v>2.5999999999999998E-4</v>
      </c>
      <c r="R309" s="206">
        <f t="shared" si="52"/>
        <v>2.9702399999999997E-2</v>
      </c>
      <c r="S309" s="206">
        <v>0</v>
      </c>
      <c r="T309" s="207">
        <f t="shared" si="53"/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208" t="s">
        <v>182</v>
      </c>
      <c r="AT309" s="208" t="s">
        <v>178</v>
      </c>
      <c r="AU309" s="208" t="s">
        <v>86</v>
      </c>
      <c r="AY309" s="13" t="s">
        <v>176</v>
      </c>
      <c r="BE309" s="209">
        <f t="shared" si="54"/>
        <v>0</v>
      </c>
      <c r="BF309" s="209">
        <f t="shared" si="55"/>
        <v>358.71</v>
      </c>
      <c r="BG309" s="209">
        <f t="shared" si="56"/>
        <v>0</v>
      </c>
      <c r="BH309" s="209">
        <f t="shared" si="57"/>
        <v>0</v>
      </c>
      <c r="BI309" s="209">
        <f t="shared" si="58"/>
        <v>0</v>
      </c>
      <c r="BJ309" s="13" t="s">
        <v>86</v>
      </c>
      <c r="BK309" s="209">
        <f t="shared" si="59"/>
        <v>358.71</v>
      </c>
      <c r="BL309" s="13" t="s">
        <v>182</v>
      </c>
      <c r="BM309" s="208" t="s">
        <v>787</v>
      </c>
    </row>
    <row r="310" spans="1:65" s="1" customFormat="1" ht="16.5" customHeight="1">
      <c r="A310" s="30"/>
      <c r="B310" s="31"/>
      <c r="C310" s="196" t="s">
        <v>788</v>
      </c>
      <c r="D310" s="196" t="s">
        <v>178</v>
      </c>
      <c r="E310" s="197" t="s">
        <v>789</v>
      </c>
      <c r="F310" s="198" t="s">
        <v>790</v>
      </c>
      <c r="G310" s="199" t="s">
        <v>181</v>
      </c>
      <c r="H310" s="200">
        <v>16</v>
      </c>
      <c r="I310" s="201">
        <v>2.95</v>
      </c>
      <c r="J310" s="202">
        <f t="shared" si="50"/>
        <v>47.2</v>
      </c>
      <c r="K310" s="203"/>
      <c r="L310" s="35"/>
      <c r="M310" s="204" t="s">
        <v>1</v>
      </c>
      <c r="N310" s="205" t="s">
        <v>39</v>
      </c>
      <c r="O310" s="71"/>
      <c r="P310" s="206">
        <f t="shared" si="51"/>
        <v>0</v>
      </c>
      <c r="Q310" s="206">
        <v>2.5999999999999998E-4</v>
      </c>
      <c r="R310" s="206">
        <f t="shared" si="52"/>
        <v>4.1599999999999996E-3</v>
      </c>
      <c r="S310" s="206">
        <v>0</v>
      </c>
      <c r="T310" s="207">
        <f t="shared" si="53"/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208" t="s">
        <v>182</v>
      </c>
      <c r="AT310" s="208" t="s">
        <v>178</v>
      </c>
      <c r="AU310" s="208" t="s">
        <v>86</v>
      </c>
      <c r="AY310" s="13" t="s">
        <v>176</v>
      </c>
      <c r="BE310" s="209">
        <f t="shared" si="54"/>
        <v>0</v>
      </c>
      <c r="BF310" s="209">
        <f t="shared" si="55"/>
        <v>47.2</v>
      </c>
      <c r="BG310" s="209">
        <f t="shared" si="56"/>
        <v>0</v>
      </c>
      <c r="BH310" s="209">
        <f t="shared" si="57"/>
        <v>0</v>
      </c>
      <c r="BI310" s="209">
        <f t="shared" si="58"/>
        <v>0</v>
      </c>
      <c r="BJ310" s="13" t="s">
        <v>86</v>
      </c>
      <c r="BK310" s="209">
        <f t="shared" si="59"/>
        <v>47.2</v>
      </c>
      <c r="BL310" s="13" t="s">
        <v>182</v>
      </c>
      <c r="BM310" s="208" t="s">
        <v>791</v>
      </c>
    </row>
    <row r="311" spans="1:65" s="1" customFormat="1" ht="21.75" customHeight="1">
      <c r="A311" s="30"/>
      <c r="B311" s="31"/>
      <c r="C311" s="196" t="s">
        <v>792</v>
      </c>
      <c r="D311" s="196" t="s">
        <v>178</v>
      </c>
      <c r="E311" s="197" t="s">
        <v>793</v>
      </c>
      <c r="F311" s="198" t="s">
        <v>794</v>
      </c>
      <c r="G311" s="199" t="s">
        <v>181</v>
      </c>
      <c r="H311" s="200">
        <v>8</v>
      </c>
      <c r="I311" s="201">
        <v>11.08</v>
      </c>
      <c r="J311" s="202">
        <f t="shared" si="50"/>
        <v>88.64</v>
      </c>
      <c r="K311" s="203"/>
      <c r="L311" s="35"/>
      <c r="M311" s="204" t="s">
        <v>1</v>
      </c>
      <c r="N311" s="205" t="s">
        <v>39</v>
      </c>
      <c r="O311" s="71"/>
      <c r="P311" s="206">
        <f t="shared" si="51"/>
        <v>0</v>
      </c>
      <c r="Q311" s="206">
        <v>2.1000000000000001E-4</v>
      </c>
      <c r="R311" s="206">
        <f t="shared" si="52"/>
        <v>1.6800000000000001E-3</v>
      </c>
      <c r="S311" s="206">
        <v>0</v>
      </c>
      <c r="T311" s="207">
        <f t="shared" si="53"/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208" t="s">
        <v>182</v>
      </c>
      <c r="AT311" s="208" t="s">
        <v>178</v>
      </c>
      <c r="AU311" s="208" t="s">
        <v>86</v>
      </c>
      <c r="AY311" s="13" t="s">
        <v>176</v>
      </c>
      <c r="BE311" s="209">
        <f t="shared" si="54"/>
        <v>0</v>
      </c>
      <c r="BF311" s="209">
        <f t="shared" si="55"/>
        <v>88.64</v>
      </c>
      <c r="BG311" s="209">
        <f t="shared" si="56"/>
        <v>0</v>
      </c>
      <c r="BH311" s="209">
        <f t="shared" si="57"/>
        <v>0</v>
      </c>
      <c r="BI311" s="209">
        <f t="shared" si="58"/>
        <v>0</v>
      </c>
      <c r="BJ311" s="13" t="s">
        <v>86</v>
      </c>
      <c r="BK311" s="209">
        <f t="shared" si="59"/>
        <v>88.64</v>
      </c>
      <c r="BL311" s="13" t="s">
        <v>182</v>
      </c>
      <c r="BM311" s="208" t="s">
        <v>795</v>
      </c>
    </row>
    <row r="312" spans="1:65" s="1" customFormat="1" ht="16.5" customHeight="1">
      <c r="A312" s="30"/>
      <c r="B312" s="31"/>
      <c r="C312" s="196" t="s">
        <v>796</v>
      </c>
      <c r="D312" s="196" t="s">
        <v>178</v>
      </c>
      <c r="E312" s="197" t="s">
        <v>797</v>
      </c>
      <c r="F312" s="198" t="s">
        <v>798</v>
      </c>
      <c r="G312" s="199" t="s">
        <v>181</v>
      </c>
      <c r="H312" s="200">
        <v>294.36</v>
      </c>
      <c r="I312" s="201">
        <v>4.6399999999999997</v>
      </c>
      <c r="J312" s="202">
        <f t="shared" si="50"/>
        <v>1365.83</v>
      </c>
      <c r="K312" s="203"/>
      <c r="L312" s="35"/>
      <c r="M312" s="204" t="s">
        <v>1</v>
      </c>
      <c r="N312" s="205" t="s">
        <v>39</v>
      </c>
      <c r="O312" s="71"/>
      <c r="P312" s="206">
        <f t="shared" si="51"/>
        <v>0</v>
      </c>
      <c r="Q312" s="206">
        <v>6.9999999999999994E-5</v>
      </c>
      <c r="R312" s="206">
        <f t="shared" si="52"/>
        <v>2.0605200000000001E-2</v>
      </c>
      <c r="S312" s="206">
        <v>0</v>
      </c>
      <c r="T312" s="207">
        <f t="shared" si="53"/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208" t="s">
        <v>182</v>
      </c>
      <c r="AT312" s="208" t="s">
        <v>178</v>
      </c>
      <c r="AU312" s="208" t="s">
        <v>86</v>
      </c>
      <c r="AY312" s="13" t="s">
        <v>176</v>
      </c>
      <c r="BE312" s="209">
        <f t="shared" si="54"/>
        <v>0</v>
      </c>
      <c r="BF312" s="209">
        <f t="shared" si="55"/>
        <v>1365.83</v>
      </c>
      <c r="BG312" s="209">
        <f t="shared" si="56"/>
        <v>0</v>
      </c>
      <c r="BH312" s="209">
        <f t="shared" si="57"/>
        <v>0</v>
      </c>
      <c r="BI312" s="209">
        <f t="shared" si="58"/>
        <v>0</v>
      </c>
      <c r="BJ312" s="13" t="s">
        <v>86</v>
      </c>
      <c r="BK312" s="209">
        <f t="shared" si="59"/>
        <v>1365.83</v>
      </c>
      <c r="BL312" s="13" t="s">
        <v>182</v>
      </c>
      <c r="BM312" s="208" t="s">
        <v>799</v>
      </c>
    </row>
    <row r="313" spans="1:65" s="1" customFormat="1" ht="21.75" customHeight="1">
      <c r="A313" s="30"/>
      <c r="B313" s="31"/>
      <c r="C313" s="196" t="s">
        <v>800</v>
      </c>
      <c r="D313" s="196" t="s">
        <v>178</v>
      </c>
      <c r="E313" s="197" t="s">
        <v>801</v>
      </c>
      <c r="F313" s="198" t="s">
        <v>802</v>
      </c>
      <c r="G313" s="199" t="s">
        <v>181</v>
      </c>
      <c r="H313" s="200">
        <v>205.36</v>
      </c>
      <c r="I313" s="201">
        <v>2.54</v>
      </c>
      <c r="J313" s="202">
        <f t="shared" si="50"/>
        <v>521.61</v>
      </c>
      <c r="K313" s="203"/>
      <c r="L313" s="35"/>
      <c r="M313" s="204" t="s">
        <v>1</v>
      </c>
      <c r="N313" s="205" t="s">
        <v>39</v>
      </c>
      <c r="O313" s="71"/>
      <c r="P313" s="206">
        <f t="shared" si="51"/>
        <v>0</v>
      </c>
      <c r="Q313" s="206">
        <v>9.0000000000000006E-5</v>
      </c>
      <c r="R313" s="206">
        <f t="shared" si="52"/>
        <v>1.8482400000000003E-2</v>
      </c>
      <c r="S313" s="206">
        <v>0</v>
      </c>
      <c r="T313" s="207">
        <f t="shared" si="53"/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208" t="s">
        <v>182</v>
      </c>
      <c r="AT313" s="208" t="s">
        <v>178</v>
      </c>
      <c r="AU313" s="208" t="s">
        <v>86</v>
      </c>
      <c r="AY313" s="13" t="s">
        <v>176</v>
      </c>
      <c r="BE313" s="209">
        <f t="shared" si="54"/>
        <v>0</v>
      </c>
      <c r="BF313" s="209">
        <f t="shared" si="55"/>
        <v>521.61</v>
      </c>
      <c r="BG313" s="209">
        <f t="shared" si="56"/>
        <v>0</v>
      </c>
      <c r="BH313" s="209">
        <f t="shared" si="57"/>
        <v>0</v>
      </c>
      <c r="BI313" s="209">
        <f t="shared" si="58"/>
        <v>0</v>
      </c>
      <c r="BJ313" s="13" t="s">
        <v>86</v>
      </c>
      <c r="BK313" s="209">
        <f t="shared" si="59"/>
        <v>521.61</v>
      </c>
      <c r="BL313" s="13" t="s">
        <v>182</v>
      </c>
      <c r="BM313" s="208" t="s">
        <v>803</v>
      </c>
    </row>
    <row r="314" spans="1:65" s="1" customFormat="1" ht="24.2" customHeight="1">
      <c r="A314" s="30"/>
      <c r="B314" s="31"/>
      <c r="C314" s="196" t="s">
        <v>804</v>
      </c>
      <c r="D314" s="196" t="s">
        <v>178</v>
      </c>
      <c r="E314" s="197" t="s">
        <v>805</v>
      </c>
      <c r="F314" s="198" t="s">
        <v>806</v>
      </c>
      <c r="G314" s="199" t="s">
        <v>370</v>
      </c>
      <c r="H314" s="200">
        <v>30</v>
      </c>
      <c r="I314" s="201">
        <v>73.900000000000006</v>
      </c>
      <c r="J314" s="202">
        <f t="shared" si="50"/>
        <v>2217</v>
      </c>
      <c r="K314" s="203"/>
      <c r="L314" s="35"/>
      <c r="M314" s="204" t="s">
        <v>1</v>
      </c>
      <c r="N314" s="205" t="s">
        <v>39</v>
      </c>
      <c r="O314" s="71"/>
      <c r="P314" s="206">
        <f t="shared" si="51"/>
        <v>0</v>
      </c>
      <c r="Q314" s="206">
        <v>1.3999999999999999E-4</v>
      </c>
      <c r="R314" s="206">
        <f t="shared" si="52"/>
        <v>4.1999999999999997E-3</v>
      </c>
      <c r="S314" s="206">
        <v>0</v>
      </c>
      <c r="T314" s="207">
        <f t="shared" si="53"/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208" t="s">
        <v>182</v>
      </c>
      <c r="AT314" s="208" t="s">
        <v>178</v>
      </c>
      <c r="AU314" s="208" t="s">
        <v>86</v>
      </c>
      <c r="AY314" s="13" t="s">
        <v>176</v>
      </c>
      <c r="BE314" s="209">
        <f t="shared" si="54"/>
        <v>0</v>
      </c>
      <c r="BF314" s="209">
        <f t="shared" si="55"/>
        <v>2217</v>
      </c>
      <c r="BG314" s="209">
        <f t="shared" si="56"/>
        <v>0</v>
      </c>
      <c r="BH314" s="209">
        <f t="shared" si="57"/>
        <v>0</v>
      </c>
      <c r="BI314" s="209">
        <f t="shared" si="58"/>
        <v>0</v>
      </c>
      <c r="BJ314" s="13" t="s">
        <v>86</v>
      </c>
      <c r="BK314" s="209">
        <f t="shared" si="59"/>
        <v>2217</v>
      </c>
      <c r="BL314" s="13" t="s">
        <v>182</v>
      </c>
      <c r="BM314" s="208" t="s">
        <v>807</v>
      </c>
    </row>
    <row r="315" spans="1:65" s="1" customFormat="1" ht="37.9" customHeight="1">
      <c r="A315" s="30"/>
      <c r="B315" s="31"/>
      <c r="C315" s="196" t="s">
        <v>808</v>
      </c>
      <c r="D315" s="196" t="s">
        <v>178</v>
      </c>
      <c r="E315" s="197" t="s">
        <v>809</v>
      </c>
      <c r="F315" s="198" t="s">
        <v>810</v>
      </c>
      <c r="G315" s="199" t="s">
        <v>370</v>
      </c>
      <c r="H315" s="200">
        <v>28</v>
      </c>
      <c r="I315" s="201">
        <v>12.02</v>
      </c>
      <c r="J315" s="202">
        <f t="shared" si="50"/>
        <v>336.56</v>
      </c>
      <c r="K315" s="203"/>
      <c r="L315" s="35"/>
      <c r="M315" s="204" t="s">
        <v>1</v>
      </c>
      <c r="N315" s="205" t="s">
        <v>39</v>
      </c>
      <c r="O315" s="71"/>
      <c r="P315" s="206">
        <f t="shared" si="51"/>
        <v>0</v>
      </c>
      <c r="Q315" s="206">
        <v>1.3999999999999999E-4</v>
      </c>
      <c r="R315" s="206">
        <f t="shared" si="52"/>
        <v>3.9199999999999999E-3</v>
      </c>
      <c r="S315" s="206">
        <v>0</v>
      </c>
      <c r="T315" s="207">
        <f t="shared" si="53"/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208" t="s">
        <v>182</v>
      </c>
      <c r="AT315" s="208" t="s">
        <v>178</v>
      </c>
      <c r="AU315" s="208" t="s">
        <v>86</v>
      </c>
      <c r="AY315" s="13" t="s">
        <v>176</v>
      </c>
      <c r="BE315" s="209">
        <f t="shared" si="54"/>
        <v>0</v>
      </c>
      <c r="BF315" s="209">
        <f t="shared" si="55"/>
        <v>336.56</v>
      </c>
      <c r="BG315" s="209">
        <f t="shared" si="56"/>
        <v>0</v>
      </c>
      <c r="BH315" s="209">
        <f t="shared" si="57"/>
        <v>0</v>
      </c>
      <c r="BI315" s="209">
        <f t="shared" si="58"/>
        <v>0</v>
      </c>
      <c r="BJ315" s="13" t="s">
        <v>86</v>
      </c>
      <c r="BK315" s="209">
        <f t="shared" si="59"/>
        <v>336.56</v>
      </c>
      <c r="BL315" s="13" t="s">
        <v>182</v>
      </c>
      <c r="BM315" s="208" t="s">
        <v>811</v>
      </c>
    </row>
    <row r="316" spans="1:65" s="1" customFormat="1" ht="37.9" customHeight="1">
      <c r="A316" s="30"/>
      <c r="B316" s="31"/>
      <c r="C316" s="196" t="s">
        <v>812</v>
      </c>
      <c r="D316" s="196" t="s">
        <v>178</v>
      </c>
      <c r="E316" s="197" t="s">
        <v>813</v>
      </c>
      <c r="F316" s="198" t="s">
        <v>814</v>
      </c>
      <c r="G316" s="199" t="s">
        <v>370</v>
      </c>
      <c r="H316" s="200">
        <v>29</v>
      </c>
      <c r="I316" s="201">
        <v>19.21</v>
      </c>
      <c r="J316" s="202">
        <f t="shared" si="50"/>
        <v>557.09</v>
      </c>
      <c r="K316" s="203"/>
      <c r="L316" s="35"/>
      <c r="M316" s="204" t="s">
        <v>1</v>
      </c>
      <c r="N316" s="205" t="s">
        <v>39</v>
      </c>
      <c r="O316" s="71"/>
      <c r="P316" s="206">
        <f t="shared" si="51"/>
        <v>0</v>
      </c>
      <c r="Q316" s="206">
        <v>1.3999999999999999E-4</v>
      </c>
      <c r="R316" s="206">
        <f t="shared" si="52"/>
        <v>4.0599999999999994E-3</v>
      </c>
      <c r="S316" s="206">
        <v>0</v>
      </c>
      <c r="T316" s="207">
        <f t="shared" si="53"/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208" t="s">
        <v>182</v>
      </c>
      <c r="AT316" s="208" t="s">
        <v>178</v>
      </c>
      <c r="AU316" s="208" t="s">
        <v>86</v>
      </c>
      <c r="AY316" s="13" t="s">
        <v>176</v>
      </c>
      <c r="BE316" s="209">
        <f t="shared" si="54"/>
        <v>0</v>
      </c>
      <c r="BF316" s="209">
        <f t="shared" si="55"/>
        <v>557.09</v>
      </c>
      <c r="BG316" s="209">
        <f t="shared" si="56"/>
        <v>0</v>
      </c>
      <c r="BH316" s="209">
        <f t="shared" si="57"/>
        <v>0</v>
      </c>
      <c r="BI316" s="209">
        <f t="shared" si="58"/>
        <v>0</v>
      </c>
      <c r="BJ316" s="13" t="s">
        <v>86</v>
      </c>
      <c r="BK316" s="209">
        <f t="shared" si="59"/>
        <v>557.09</v>
      </c>
      <c r="BL316" s="13" t="s">
        <v>182</v>
      </c>
      <c r="BM316" s="208" t="s">
        <v>815</v>
      </c>
    </row>
    <row r="317" spans="1:65" s="1" customFormat="1" ht="21.75" customHeight="1">
      <c r="A317" s="30"/>
      <c r="B317" s="31"/>
      <c r="C317" s="196" t="s">
        <v>816</v>
      </c>
      <c r="D317" s="196" t="s">
        <v>178</v>
      </c>
      <c r="E317" s="197" t="s">
        <v>817</v>
      </c>
      <c r="F317" s="198" t="s">
        <v>818</v>
      </c>
      <c r="G317" s="199" t="s">
        <v>370</v>
      </c>
      <c r="H317" s="200">
        <v>90</v>
      </c>
      <c r="I317" s="201">
        <v>10.09</v>
      </c>
      <c r="J317" s="202">
        <f t="shared" si="50"/>
        <v>908.1</v>
      </c>
      <c r="K317" s="203"/>
      <c r="L317" s="35"/>
      <c r="M317" s="204" t="s">
        <v>1</v>
      </c>
      <c r="N317" s="205" t="s">
        <v>39</v>
      </c>
      <c r="O317" s="71"/>
      <c r="P317" s="206">
        <f t="shared" si="51"/>
        <v>0</v>
      </c>
      <c r="Q317" s="206">
        <v>2.0000000000000001E-4</v>
      </c>
      <c r="R317" s="206">
        <f t="shared" si="52"/>
        <v>1.8000000000000002E-2</v>
      </c>
      <c r="S317" s="206">
        <v>0</v>
      </c>
      <c r="T317" s="207">
        <f t="shared" si="53"/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208" t="s">
        <v>182</v>
      </c>
      <c r="AT317" s="208" t="s">
        <v>178</v>
      </c>
      <c r="AU317" s="208" t="s">
        <v>86</v>
      </c>
      <c r="AY317" s="13" t="s">
        <v>176</v>
      </c>
      <c r="BE317" s="209">
        <f t="shared" si="54"/>
        <v>0</v>
      </c>
      <c r="BF317" s="209">
        <f t="shared" si="55"/>
        <v>908.1</v>
      </c>
      <c r="BG317" s="209">
        <f t="shared" si="56"/>
        <v>0</v>
      </c>
      <c r="BH317" s="209">
        <f t="shared" si="57"/>
        <v>0</v>
      </c>
      <c r="BI317" s="209">
        <f t="shared" si="58"/>
        <v>0</v>
      </c>
      <c r="BJ317" s="13" t="s">
        <v>86</v>
      </c>
      <c r="BK317" s="209">
        <f t="shared" si="59"/>
        <v>908.1</v>
      </c>
      <c r="BL317" s="13" t="s">
        <v>182</v>
      </c>
      <c r="BM317" s="208" t="s">
        <v>819</v>
      </c>
    </row>
    <row r="318" spans="1:65" s="1" customFormat="1" ht="21.75" customHeight="1">
      <c r="A318" s="30"/>
      <c r="B318" s="31"/>
      <c r="C318" s="196" t="s">
        <v>820</v>
      </c>
      <c r="D318" s="196" t="s">
        <v>178</v>
      </c>
      <c r="E318" s="197" t="s">
        <v>821</v>
      </c>
      <c r="F318" s="198" t="s">
        <v>822</v>
      </c>
      <c r="G318" s="199" t="s">
        <v>370</v>
      </c>
      <c r="H318" s="200">
        <v>104</v>
      </c>
      <c r="I318" s="201">
        <v>9.0500000000000007</v>
      </c>
      <c r="J318" s="202">
        <f t="shared" si="50"/>
        <v>941.2</v>
      </c>
      <c r="K318" s="203"/>
      <c r="L318" s="35"/>
      <c r="M318" s="204" t="s">
        <v>1</v>
      </c>
      <c r="N318" s="205" t="s">
        <v>39</v>
      </c>
      <c r="O318" s="71"/>
      <c r="P318" s="206">
        <f t="shared" si="51"/>
        <v>0</v>
      </c>
      <c r="Q318" s="206">
        <v>2.0000000000000001E-4</v>
      </c>
      <c r="R318" s="206">
        <f t="shared" si="52"/>
        <v>2.0800000000000003E-2</v>
      </c>
      <c r="S318" s="206">
        <v>0</v>
      </c>
      <c r="T318" s="207">
        <f t="shared" si="53"/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208" t="s">
        <v>182</v>
      </c>
      <c r="AT318" s="208" t="s">
        <v>178</v>
      </c>
      <c r="AU318" s="208" t="s">
        <v>86</v>
      </c>
      <c r="AY318" s="13" t="s">
        <v>176</v>
      </c>
      <c r="BE318" s="209">
        <f t="shared" si="54"/>
        <v>0</v>
      </c>
      <c r="BF318" s="209">
        <f t="shared" si="55"/>
        <v>941.2</v>
      </c>
      <c r="BG318" s="209">
        <f t="shared" si="56"/>
        <v>0</v>
      </c>
      <c r="BH318" s="209">
        <f t="shared" si="57"/>
        <v>0</v>
      </c>
      <c r="BI318" s="209">
        <f t="shared" si="58"/>
        <v>0</v>
      </c>
      <c r="BJ318" s="13" t="s">
        <v>86</v>
      </c>
      <c r="BK318" s="209">
        <f t="shared" si="59"/>
        <v>941.2</v>
      </c>
      <c r="BL318" s="13" t="s">
        <v>182</v>
      </c>
      <c r="BM318" s="208" t="s">
        <v>823</v>
      </c>
    </row>
    <row r="319" spans="1:65" s="1" customFormat="1" ht="24.2" customHeight="1">
      <c r="A319" s="30"/>
      <c r="B319" s="31"/>
      <c r="C319" s="196" t="s">
        <v>824</v>
      </c>
      <c r="D319" s="196" t="s">
        <v>178</v>
      </c>
      <c r="E319" s="197" t="s">
        <v>825</v>
      </c>
      <c r="F319" s="198" t="s">
        <v>826</v>
      </c>
      <c r="G319" s="199" t="s">
        <v>222</v>
      </c>
      <c r="H319" s="200">
        <v>100.32899999999999</v>
      </c>
      <c r="I319" s="201">
        <v>2.95</v>
      </c>
      <c r="J319" s="202">
        <f t="shared" si="50"/>
        <v>295.97000000000003</v>
      </c>
      <c r="K319" s="203"/>
      <c r="L319" s="35"/>
      <c r="M319" s="204" t="s">
        <v>1</v>
      </c>
      <c r="N319" s="205" t="s">
        <v>39</v>
      </c>
      <c r="O319" s="71"/>
      <c r="P319" s="206">
        <f t="shared" si="51"/>
        <v>0</v>
      </c>
      <c r="Q319" s="206">
        <v>0</v>
      </c>
      <c r="R319" s="206">
        <f t="shared" si="52"/>
        <v>0</v>
      </c>
      <c r="S319" s="206">
        <v>0.19600000000000001</v>
      </c>
      <c r="T319" s="207">
        <f t="shared" si="53"/>
        <v>19.664483999999998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208" t="s">
        <v>182</v>
      </c>
      <c r="AT319" s="208" t="s">
        <v>178</v>
      </c>
      <c r="AU319" s="208" t="s">
        <v>86</v>
      </c>
      <c r="AY319" s="13" t="s">
        <v>176</v>
      </c>
      <c r="BE319" s="209">
        <f t="shared" si="54"/>
        <v>0</v>
      </c>
      <c r="BF319" s="209">
        <f t="shared" si="55"/>
        <v>295.97000000000003</v>
      </c>
      <c r="BG319" s="209">
        <f t="shared" si="56"/>
        <v>0</v>
      </c>
      <c r="BH319" s="209">
        <f t="shared" si="57"/>
        <v>0</v>
      </c>
      <c r="BI319" s="209">
        <f t="shared" si="58"/>
        <v>0</v>
      </c>
      <c r="BJ319" s="13" t="s">
        <v>86</v>
      </c>
      <c r="BK319" s="209">
        <f t="shared" si="59"/>
        <v>295.97000000000003</v>
      </c>
      <c r="BL319" s="13" t="s">
        <v>182</v>
      </c>
      <c r="BM319" s="208" t="s">
        <v>827</v>
      </c>
    </row>
    <row r="320" spans="1:65" s="1" customFormat="1" ht="44.25" customHeight="1">
      <c r="A320" s="30"/>
      <c r="B320" s="31"/>
      <c r="C320" s="196" t="s">
        <v>828</v>
      </c>
      <c r="D320" s="196" t="s">
        <v>178</v>
      </c>
      <c r="E320" s="197" t="s">
        <v>829</v>
      </c>
      <c r="F320" s="198" t="s">
        <v>830</v>
      </c>
      <c r="G320" s="199" t="s">
        <v>186</v>
      </c>
      <c r="H320" s="200">
        <v>9.2439999999999998</v>
      </c>
      <c r="I320" s="201">
        <v>26.17</v>
      </c>
      <c r="J320" s="202">
        <f t="shared" si="50"/>
        <v>241.92</v>
      </c>
      <c r="K320" s="203"/>
      <c r="L320" s="35"/>
      <c r="M320" s="204" t="s">
        <v>1</v>
      </c>
      <c r="N320" s="205" t="s">
        <v>39</v>
      </c>
      <c r="O320" s="71"/>
      <c r="P320" s="206">
        <f t="shared" si="51"/>
        <v>0</v>
      </c>
      <c r="Q320" s="206">
        <v>0</v>
      </c>
      <c r="R320" s="206">
        <f t="shared" si="52"/>
        <v>0</v>
      </c>
      <c r="S320" s="206">
        <v>1.905</v>
      </c>
      <c r="T320" s="207">
        <f t="shared" si="53"/>
        <v>17.609819999999999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208" t="s">
        <v>182</v>
      </c>
      <c r="AT320" s="208" t="s">
        <v>178</v>
      </c>
      <c r="AU320" s="208" t="s">
        <v>86</v>
      </c>
      <c r="AY320" s="13" t="s">
        <v>176</v>
      </c>
      <c r="BE320" s="209">
        <f t="shared" si="54"/>
        <v>0</v>
      </c>
      <c r="BF320" s="209">
        <f t="shared" si="55"/>
        <v>241.92</v>
      </c>
      <c r="BG320" s="209">
        <f t="shared" si="56"/>
        <v>0</v>
      </c>
      <c r="BH320" s="209">
        <f t="shared" si="57"/>
        <v>0</v>
      </c>
      <c r="BI320" s="209">
        <f t="shared" si="58"/>
        <v>0</v>
      </c>
      <c r="BJ320" s="13" t="s">
        <v>86</v>
      </c>
      <c r="BK320" s="209">
        <f t="shared" si="59"/>
        <v>241.92</v>
      </c>
      <c r="BL320" s="13" t="s">
        <v>182</v>
      </c>
      <c r="BM320" s="208" t="s">
        <v>831</v>
      </c>
    </row>
    <row r="321" spans="1:65" s="1" customFormat="1" ht="24.2" customHeight="1">
      <c r="A321" s="30"/>
      <c r="B321" s="31"/>
      <c r="C321" s="196" t="s">
        <v>832</v>
      </c>
      <c r="D321" s="196" t="s">
        <v>178</v>
      </c>
      <c r="E321" s="197" t="s">
        <v>833</v>
      </c>
      <c r="F321" s="198" t="s">
        <v>834</v>
      </c>
      <c r="G321" s="199" t="s">
        <v>186</v>
      </c>
      <c r="H321" s="200">
        <v>0.67500000000000004</v>
      </c>
      <c r="I321" s="201">
        <v>104.16</v>
      </c>
      <c r="J321" s="202">
        <f t="shared" si="50"/>
        <v>70.31</v>
      </c>
      <c r="K321" s="203"/>
      <c r="L321" s="35"/>
      <c r="M321" s="204" t="s">
        <v>1</v>
      </c>
      <c r="N321" s="205" t="s">
        <v>39</v>
      </c>
      <c r="O321" s="71"/>
      <c r="P321" s="206">
        <f t="shared" si="51"/>
        <v>0</v>
      </c>
      <c r="Q321" s="206">
        <v>0</v>
      </c>
      <c r="R321" s="206">
        <f t="shared" si="52"/>
        <v>0</v>
      </c>
      <c r="S321" s="206">
        <v>2.4</v>
      </c>
      <c r="T321" s="207">
        <f t="shared" si="53"/>
        <v>1.62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208" t="s">
        <v>182</v>
      </c>
      <c r="AT321" s="208" t="s">
        <v>178</v>
      </c>
      <c r="AU321" s="208" t="s">
        <v>86</v>
      </c>
      <c r="AY321" s="13" t="s">
        <v>176</v>
      </c>
      <c r="BE321" s="209">
        <f t="shared" si="54"/>
        <v>0</v>
      </c>
      <c r="BF321" s="209">
        <f t="shared" si="55"/>
        <v>70.31</v>
      </c>
      <c r="BG321" s="209">
        <f t="shared" si="56"/>
        <v>0</v>
      </c>
      <c r="BH321" s="209">
        <f t="shared" si="57"/>
        <v>0</v>
      </c>
      <c r="BI321" s="209">
        <f t="shared" si="58"/>
        <v>0</v>
      </c>
      <c r="BJ321" s="13" t="s">
        <v>86</v>
      </c>
      <c r="BK321" s="209">
        <f t="shared" si="59"/>
        <v>70.31</v>
      </c>
      <c r="BL321" s="13" t="s">
        <v>182</v>
      </c>
      <c r="BM321" s="208" t="s">
        <v>835</v>
      </c>
    </row>
    <row r="322" spans="1:65" s="1" customFormat="1" ht="37.9" customHeight="1">
      <c r="A322" s="30"/>
      <c r="B322" s="31"/>
      <c r="C322" s="196" t="s">
        <v>836</v>
      </c>
      <c r="D322" s="196" t="s">
        <v>178</v>
      </c>
      <c r="E322" s="197" t="s">
        <v>837</v>
      </c>
      <c r="F322" s="198" t="s">
        <v>838</v>
      </c>
      <c r="G322" s="199" t="s">
        <v>186</v>
      </c>
      <c r="H322" s="200">
        <v>14.52</v>
      </c>
      <c r="I322" s="201">
        <v>92.39</v>
      </c>
      <c r="J322" s="202">
        <f t="shared" si="50"/>
        <v>1341.5</v>
      </c>
      <c r="K322" s="203"/>
      <c r="L322" s="35"/>
      <c r="M322" s="204" t="s">
        <v>1</v>
      </c>
      <c r="N322" s="205" t="s">
        <v>39</v>
      </c>
      <c r="O322" s="71"/>
      <c r="P322" s="206">
        <f t="shared" si="51"/>
        <v>0</v>
      </c>
      <c r="Q322" s="206">
        <v>0</v>
      </c>
      <c r="R322" s="206">
        <f t="shared" si="52"/>
        <v>0</v>
      </c>
      <c r="S322" s="206">
        <v>2.2000000000000002</v>
      </c>
      <c r="T322" s="207">
        <f t="shared" si="53"/>
        <v>31.944000000000003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208" t="s">
        <v>182</v>
      </c>
      <c r="AT322" s="208" t="s">
        <v>178</v>
      </c>
      <c r="AU322" s="208" t="s">
        <v>86</v>
      </c>
      <c r="AY322" s="13" t="s">
        <v>176</v>
      </c>
      <c r="BE322" s="209">
        <f t="shared" si="54"/>
        <v>0</v>
      </c>
      <c r="BF322" s="209">
        <f t="shared" si="55"/>
        <v>1341.5</v>
      </c>
      <c r="BG322" s="209">
        <f t="shared" si="56"/>
        <v>0</v>
      </c>
      <c r="BH322" s="209">
        <f t="shared" si="57"/>
        <v>0</v>
      </c>
      <c r="BI322" s="209">
        <f t="shared" si="58"/>
        <v>0</v>
      </c>
      <c r="BJ322" s="13" t="s">
        <v>86</v>
      </c>
      <c r="BK322" s="209">
        <f t="shared" si="59"/>
        <v>1341.5</v>
      </c>
      <c r="BL322" s="13" t="s">
        <v>182</v>
      </c>
      <c r="BM322" s="208" t="s">
        <v>839</v>
      </c>
    </row>
    <row r="323" spans="1:65" s="1" customFormat="1" ht="37.9" customHeight="1">
      <c r="A323" s="30"/>
      <c r="B323" s="31"/>
      <c r="C323" s="196" t="s">
        <v>840</v>
      </c>
      <c r="D323" s="196" t="s">
        <v>178</v>
      </c>
      <c r="E323" s="197" t="s">
        <v>841</v>
      </c>
      <c r="F323" s="198" t="s">
        <v>842</v>
      </c>
      <c r="G323" s="199" t="s">
        <v>186</v>
      </c>
      <c r="H323" s="200">
        <v>1.845</v>
      </c>
      <c r="I323" s="201">
        <v>116.15</v>
      </c>
      <c r="J323" s="202">
        <f t="shared" si="50"/>
        <v>214.3</v>
      </c>
      <c r="K323" s="203"/>
      <c r="L323" s="35"/>
      <c r="M323" s="204" t="s">
        <v>1</v>
      </c>
      <c r="N323" s="205" t="s">
        <v>39</v>
      </c>
      <c r="O323" s="71"/>
      <c r="P323" s="206">
        <f t="shared" si="51"/>
        <v>0</v>
      </c>
      <c r="Q323" s="206">
        <v>0</v>
      </c>
      <c r="R323" s="206">
        <f t="shared" si="52"/>
        <v>0</v>
      </c>
      <c r="S323" s="206">
        <v>2.2000000000000002</v>
      </c>
      <c r="T323" s="207">
        <f t="shared" si="53"/>
        <v>4.0590000000000002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208" t="s">
        <v>182</v>
      </c>
      <c r="AT323" s="208" t="s">
        <v>178</v>
      </c>
      <c r="AU323" s="208" t="s">
        <v>86</v>
      </c>
      <c r="AY323" s="13" t="s">
        <v>176</v>
      </c>
      <c r="BE323" s="209">
        <f t="shared" si="54"/>
        <v>0</v>
      </c>
      <c r="BF323" s="209">
        <f t="shared" si="55"/>
        <v>214.3</v>
      </c>
      <c r="BG323" s="209">
        <f t="shared" si="56"/>
        <v>0</v>
      </c>
      <c r="BH323" s="209">
        <f t="shared" si="57"/>
        <v>0</v>
      </c>
      <c r="BI323" s="209">
        <f t="shared" si="58"/>
        <v>0</v>
      </c>
      <c r="BJ323" s="13" t="s">
        <v>86</v>
      </c>
      <c r="BK323" s="209">
        <f t="shared" si="59"/>
        <v>214.3</v>
      </c>
      <c r="BL323" s="13" t="s">
        <v>182</v>
      </c>
      <c r="BM323" s="208" t="s">
        <v>843</v>
      </c>
    </row>
    <row r="324" spans="1:65" s="1" customFormat="1" ht="24.2" customHeight="1">
      <c r="A324" s="30"/>
      <c r="B324" s="31"/>
      <c r="C324" s="196" t="s">
        <v>844</v>
      </c>
      <c r="D324" s="196" t="s">
        <v>178</v>
      </c>
      <c r="E324" s="197" t="s">
        <v>845</v>
      </c>
      <c r="F324" s="198" t="s">
        <v>846</v>
      </c>
      <c r="G324" s="199" t="s">
        <v>222</v>
      </c>
      <c r="H324" s="200">
        <v>263.56900000000002</v>
      </c>
      <c r="I324" s="201">
        <v>5.75</v>
      </c>
      <c r="J324" s="202">
        <f t="shared" si="50"/>
        <v>1515.52</v>
      </c>
      <c r="K324" s="203"/>
      <c r="L324" s="35"/>
      <c r="M324" s="204" t="s">
        <v>1</v>
      </c>
      <c r="N324" s="205" t="s">
        <v>39</v>
      </c>
      <c r="O324" s="71"/>
      <c r="P324" s="206">
        <f t="shared" si="51"/>
        <v>0</v>
      </c>
      <c r="Q324" s="206">
        <v>1.0000000000000001E-5</v>
      </c>
      <c r="R324" s="206">
        <f t="shared" si="52"/>
        <v>2.6356900000000004E-3</v>
      </c>
      <c r="S324" s="206">
        <v>0</v>
      </c>
      <c r="T324" s="207">
        <f t="shared" si="53"/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208" t="s">
        <v>182</v>
      </c>
      <c r="AT324" s="208" t="s">
        <v>178</v>
      </c>
      <c r="AU324" s="208" t="s">
        <v>86</v>
      </c>
      <c r="AY324" s="13" t="s">
        <v>176</v>
      </c>
      <c r="BE324" s="209">
        <f t="shared" si="54"/>
        <v>0</v>
      </c>
      <c r="BF324" s="209">
        <f t="shared" si="55"/>
        <v>1515.52</v>
      </c>
      <c r="BG324" s="209">
        <f t="shared" si="56"/>
        <v>0</v>
      </c>
      <c r="BH324" s="209">
        <f t="shared" si="57"/>
        <v>0</v>
      </c>
      <c r="BI324" s="209">
        <f t="shared" si="58"/>
        <v>0</v>
      </c>
      <c r="BJ324" s="13" t="s">
        <v>86</v>
      </c>
      <c r="BK324" s="209">
        <f t="shared" si="59"/>
        <v>1515.52</v>
      </c>
      <c r="BL324" s="13" t="s">
        <v>182</v>
      </c>
      <c r="BM324" s="208" t="s">
        <v>847</v>
      </c>
    </row>
    <row r="325" spans="1:65" s="1" customFormat="1" ht="37.9" customHeight="1">
      <c r="A325" s="30"/>
      <c r="B325" s="31"/>
      <c r="C325" s="196" t="s">
        <v>848</v>
      </c>
      <c r="D325" s="196" t="s">
        <v>178</v>
      </c>
      <c r="E325" s="197" t="s">
        <v>849</v>
      </c>
      <c r="F325" s="198" t="s">
        <v>850</v>
      </c>
      <c r="G325" s="199" t="s">
        <v>222</v>
      </c>
      <c r="H325" s="200">
        <v>149.22200000000001</v>
      </c>
      <c r="I325" s="201">
        <v>3.9</v>
      </c>
      <c r="J325" s="202">
        <f t="shared" si="50"/>
        <v>581.97</v>
      </c>
      <c r="K325" s="203"/>
      <c r="L325" s="35"/>
      <c r="M325" s="204" t="s">
        <v>1</v>
      </c>
      <c r="N325" s="205" t="s">
        <v>39</v>
      </c>
      <c r="O325" s="71"/>
      <c r="P325" s="206">
        <f t="shared" si="51"/>
        <v>0</v>
      </c>
      <c r="Q325" s="206">
        <v>0</v>
      </c>
      <c r="R325" s="206">
        <f t="shared" si="52"/>
        <v>0</v>
      </c>
      <c r="S325" s="206">
        <v>6.5000000000000002E-2</v>
      </c>
      <c r="T325" s="207">
        <f t="shared" si="53"/>
        <v>9.6994300000000013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208" t="s">
        <v>182</v>
      </c>
      <c r="AT325" s="208" t="s">
        <v>178</v>
      </c>
      <c r="AU325" s="208" t="s">
        <v>86</v>
      </c>
      <c r="AY325" s="13" t="s">
        <v>176</v>
      </c>
      <c r="BE325" s="209">
        <f t="shared" si="54"/>
        <v>0</v>
      </c>
      <c r="BF325" s="209">
        <f t="shared" si="55"/>
        <v>581.97</v>
      </c>
      <c r="BG325" s="209">
        <f t="shared" si="56"/>
        <v>0</v>
      </c>
      <c r="BH325" s="209">
        <f t="shared" si="57"/>
        <v>0</v>
      </c>
      <c r="BI325" s="209">
        <f t="shared" si="58"/>
        <v>0</v>
      </c>
      <c r="BJ325" s="13" t="s">
        <v>86</v>
      </c>
      <c r="BK325" s="209">
        <f t="shared" si="59"/>
        <v>581.97</v>
      </c>
      <c r="BL325" s="13" t="s">
        <v>182</v>
      </c>
      <c r="BM325" s="208" t="s">
        <v>851</v>
      </c>
    </row>
    <row r="326" spans="1:65" s="1" customFormat="1" ht="33" customHeight="1">
      <c r="A326" s="30"/>
      <c r="B326" s="31"/>
      <c r="C326" s="196" t="s">
        <v>852</v>
      </c>
      <c r="D326" s="196" t="s">
        <v>178</v>
      </c>
      <c r="E326" s="197" t="s">
        <v>853</v>
      </c>
      <c r="F326" s="198" t="s">
        <v>854</v>
      </c>
      <c r="G326" s="199" t="s">
        <v>222</v>
      </c>
      <c r="H326" s="200">
        <v>6</v>
      </c>
      <c r="I326" s="201">
        <v>30.92</v>
      </c>
      <c r="J326" s="202">
        <f t="shared" ref="J326:J357" si="60">ROUND(I326*H326,2)</f>
        <v>185.52</v>
      </c>
      <c r="K326" s="203"/>
      <c r="L326" s="35"/>
      <c r="M326" s="204" t="s">
        <v>1</v>
      </c>
      <c r="N326" s="205" t="s">
        <v>39</v>
      </c>
      <c r="O326" s="71"/>
      <c r="P326" s="206">
        <f t="shared" ref="P326:P357" si="61">O326*H326</f>
        <v>0</v>
      </c>
      <c r="Q326" s="206">
        <v>0</v>
      </c>
      <c r="R326" s="206">
        <f t="shared" ref="R326:R357" si="62">Q326*H326</f>
        <v>0</v>
      </c>
      <c r="S326" s="206">
        <v>0.55700000000000005</v>
      </c>
      <c r="T326" s="207">
        <f t="shared" ref="T326:T357" si="63">S326*H326</f>
        <v>3.3420000000000005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208" t="s">
        <v>182</v>
      </c>
      <c r="AT326" s="208" t="s">
        <v>178</v>
      </c>
      <c r="AU326" s="208" t="s">
        <v>86</v>
      </c>
      <c r="AY326" s="13" t="s">
        <v>176</v>
      </c>
      <c r="BE326" s="209">
        <f t="shared" ref="BE326:BE355" si="64">IF(N326="základná",J326,0)</f>
        <v>0</v>
      </c>
      <c r="BF326" s="209">
        <f t="shared" ref="BF326:BF355" si="65">IF(N326="znížená",J326,0)</f>
        <v>185.52</v>
      </c>
      <c r="BG326" s="209">
        <f t="shared" ref="BG326:BG355" si="66">IF(N326="zákl. prenesená",J326,0)</f>
        <v>0</v>
      </c>
      <c r="BH326" s="209">
        <f t="shared" ref="BH326:BH355" si="67">IF(N326="zníž. prenesená",J326,0)</f>
        <v>0</v>
      </c>
      <c r="BI326" s="209">
        <f t="shared" ref="BI326:BI355" si="68">IF(N326="nulová",J326,0)</f>
        <v>0</v>
      </c>
      <c r="BJ326" s="13" t="s">
        <v>86</v>
      </c>
      <c r="BK326" s="209">
        <f t="shared" ref="BK326:BK355" si="69">ROUND(I326*H326,2)</f>
        <v>185.52</v>
      </c>
      <c r="BL326" s="13" t="s">
        <v>182</v>
      </c>
      <c r="BM326" s="208" t="s">
        <v>855</v>
      </c>
    </row>
    <row r="327" spans="1:65" s="1" customFormat="1" ht="37.9" customHeight="1">
      <c r="A327" s="30"/>
      <c r="B327" s="31"/>
      <c r="C327" s="196" t="s">
        <v>856</v>
      </c>
      <c r="D327" s="196" t="s">
        <v>178</v>
      </c>
      <c r="E327" s="197" t="s">
        <v>857</v>
      </c>
      <c r="F327" s="198" t="s">
        <v>858</v>
      </c>
      <c r="G327" s="199" t="s">
        <v>222</v>
      </c>
      <c r="H327" s="200">
        <v>281.01600000000002</v>
      </c>
      <c r="I327" s="201">
        <v>24.11</v>
      </c>
      <c r="J327" s="202">
        <f t="shared" si="60"/>
        <v>6775.3</v>
      </c>
      <c r="K327" s="203"/>
      <c r="L327" s="35"/>
      <c r="M327" s="204" t="s">
        <v>1</v>
      </c>
      <c r="N327" s="205" t="s">
        <v>39</v>
      </c>
      <c r="O327" s="71"/>
      <c r="P327" s="206">
        <f t="shared" si="61"/>
        <v>0</v>
      </c>
      <c r="Q327" s="206">
        <v>0</v>
      </c>
      <c r="R327" s="206">
        <f t="shared" si="62"/>
        <v>0</v>
      </c>
      <c r="S327" s="206">
        <v>0.55700000000000005</v>
      </c>
      <c r="T327" s="207">
        <f t="shared" si="63"/>
        <v>156.52591200000003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208" t="s">
        <v>182</v>
      </c>
      <c r="AT327" s="208" t="s">
        <v>178</v>
      </c>
      <c r="AU327" s="208" t="s">
        <v>86</v>
      </c>
      <c r="AY327" s="13" t="s">
        <v>176</v>
      </c>
      <c r="BE327" s="209">
        <f t="shared" si="64"/>
        <v>0</v>
      </c>
      <c r="BF327" s="209">
        <f t="shared" si="65"/>
        <v>6775.3</v>
      </c>
      <c r="BG327" s="209">
        <f t="shared" si="66"/>
        <v>0</v>
      </c>
      <c r="BH327" s="209">
        <f t="shared" si="67"/>
        <v>0</v>
      </c>
      <c r="BI327" s="209">
        <f t="shared" si="68"/>
        <v>0</v>
      </c>
      <c r="BJ327" s="13" t="s">
        <v>86</v>
      </c>
      <c r="BK327" s="209">
        <f t="shared" si="69"/>
        <v>6775.3</v>
      </c>
      <c r="BL327" s="13" t="s">
        <v>182</v>
      </c>
      <c r="BM327" s="208" t="s">
        <v>859</v>
      </c>
    </row>
    <row r="328" spans="1:65" s="1" customFormat="1" ht="24.2" customHeight="1">
      <c r="A328" s="30"/>
      <c r="B328" s="31"/>
      <c r="C328" s="196" t="s">
        <v>860</v>
      </c>
      <c r="D328" s="196" t="s">
        <v>178</v>
      </c>
      <c r="E328" s="197" t="s">
        <v>861</v>
      </c>
      <c r="F328" s="198" t="s">
        <v>862</v>
      </c>
      <c r="G328" s="199" t="s">
        <v>370</v>
      </c>
      <c r="H328" s="200">
        <v>33</v>
      </c>
      <c r="I328" s="201">
        <v>0.41</v>
      </c>
      <c r="J328" s="202">
        <f t="shared" si="60"/>
        <v>13.53</v>
      </c>
      <c r="K328" s="203"/>
      <c r="L328" s="35"/>
      <c r="M328" s="204" t="s">
        <v>1</v>
      </c>
      <c r="N328" s="205" t="s">
        <v>39</v>
      </c>
      <c r="O328" s="71"/>
      <c r="P328" s="206">
        <f t="shared" si="61"/>
        <v>0</v>
      </c>
      <c r="Q328" s="206">
        <v>0</v>
      </c>
      <c r="R328" s="206">
        <f t="shared" si="62"/>
        <v>0</v>
      </c>
      <c r="S328" s="206">
        <v>1.2E-2</v>
      </c>
      <c r="T328" s="207">
        <f t="shared" si="63"/>
        <v>0.39600000000000002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208" t="s">
        <v>182</v>
      </c>
      <c r="AT328" s="208" t="s">
        <v>178</v>
      </c>
      <c r="AU328" s="208" t="s">
        <v>86</v>
      </c>
      <c r="AY328" s="13" t="s">
        <v>176</v>
      </c>
      <c r="BE328" s="209">
        <f t="shared" si="64"/>
        <v>0</v>
      </c>
      <c r="BF328" s="209">
        <f t="shared" si="65"/>
        <v>13.53</v>
      </c>
      <c r="BG328" s="209">
        <f t="shared" si="66"/>
        <v>0</v>
      </c>
      <c r="BH328" s="209">
        <f t="shared" si="67"/>
        <v>0</v>
      </c>
      <c r="BI328" s="209">
        <f t="shared" si="68"/>
        <v>0</v>
      </c>
      <c r="BJ328" s="13" t="s">
        <v>86</v>
      </c>
      <c r="BK328" s="209">
        <f t="shared" si="69"/>
        <v>13.53</v>
      </c>
      <c r="BL328" s="13" t="s">
        <v>182</v>
      </c>
      <c r="BM328" s="208" t="s">
        <v>863</v>
      </c>
    </row>
    <row r="329" spans="1:65" s="1" customFormat="1" ht="24.2" customHeight="1">
      <c r="A329" s="30"/>
      <c r="B329" s="31"/>
      <c r="C329" s="196" t="s">
        <v>864</v>
      </c>
      <c r="D329" s="196" t="s">
        <v>178</v>
      </c>
      <c r="E329" s="197" t="s">
        <v>865</v>
      </c>
      <c r="F329" s="198" t="s">
        <v>866</v>
      </c>
      <c r="G329" s="199" t="s">
        <v>370</v>
      </c>
      <c r="H329" s="200">
        <v>26</v>
      </c>
      <c r="I329" s="201">
        <v>0.68</v>
      </c>
      <c r="J329" s="202">
        <f t="shared" si="60"/>
        <v>17.68</v>
      </c>
      <c r="K329" s="203"/>
      <c r="L329" s="35"/>
      <c r="M329" s="204" t="s">
        <v>1</v>
      </c>
      <c r="N329" s="205" t="s">
        <v>39</v>
      </c>
      <c r="O329" s="71"/>
      <c r="P329" s="206">
        <f t="shared" si="61"/>
        <v>0</v>
      </c>
      <c r="Q329" s="206">
        <v>0</v>
      </c>
      <c r="R329" s="206">
        <f t="shared" si="62"/>
        <v>0</v>
      </c>
      <c r="S329" s="206">
        <v>2.4E-2</v>
      </c>
      <c r="T329" s="207">
        <f t="shared" si="63"/>
        <v>0.624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208" t="s">
        <v>182</v>
      </c>
      <c r="AT329" s="208" t="s">
        <v>178</v>
      </c>
      <c r="AU329" s="208" t="s">
        <v>86</v>
      </c>
      <c r="AY329" s="13" t="s">
        <v>176</v>
      </c>
      <c r="BE329" s="209">
        <f t="shared" si="64"/>
        <v>0</v>
      </c>
      <c r="BF329" s="209">
        <f t="shared" si="65"/>
        <v>17.68</v>
      </c>
      <c r="BG329" s="209">
        <f t="shared" si="66"/>
        <v>0</v>
      </c>
      <c r="BH329" s="209">
        <f t="shared" si="67"/>
        <v>0</v>
      </c>
      <c r="BI329" s="209">
        <f t="shared" si="68"/>
        <v>0</v>
      </c>
      <c r="BJ329" s="13" t="s">
        <v>86</v>
      </c>
      <c r="BK329" s="209">
        <f t="shared" si="69"/>
        <v>17.68</v>
      </c>
      <c r="BL329" s="13" t="s">
        <v>182</v>
      </c>
      <c r="BM329" s="208" t="s">
        <v>867</v>
      </c>
    </row>
    <row r="330" spans="1:65" s="1" customFormat="1" ht="24.2" customHeight="1">
      <c r="A330" s="30"/>
      <c r="B330" s="31"/>
      <c r="C330" s="196" t="s">
        <v>868</v>
      </c>
      <c r="D330" s="196" t="s">
        <v>178</v>
      </c>
      <c r="E330" s="197" t="s">
        <v>869</v>
      </c>
      <c r="F330" s="198" t="s">
        <v>870</v>
      </c>
      <c r="G330" s="199" t="s">
        <v>222</v>
      </c>
      <c r="H330" s="200">
        <v>5.04</v>
      </c>
      <c r="I330" s="201">
        <v>4.16</v>
      </c>
      <c r="J330" s="202">
        <f t="shared" si="60"/>
        <v>20.97</v>
      </c>
      <c r="K330" s="203"/>
      <c r="L330" s="35"/>
      <c r="M330" s="204" t="s">
        <v>1</v>
      </c>
      <c r="N330" s="205" t="s">
        <v>39</v>
      </c>
      <c r="O330" s="71"/>
      <c r="P330" s="206">
        <f t="shared" si="61"/>
        <v>0</v>
      </c>
      <c r="Q330" s="206">
        <v>0</v>
      </c>
      <c r="R330" s="206">
        <f t="shared" si="62"/>
        <v>0</v>
      </c>
      <c r="S330" s="206">
        <v>3.1E-2</v>
      </c>
      <c r="T330" s="207">
        <f t="shared" si="63"/>
        <v>0.15623999999999999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208" t="s">
        <v>182</v>
      </c>
      <c r="AT330" s="208" t="s">
        <v>178</v>
      </c>
      <c r="AU330" s="208" t="s">
        <v>86</v>
      </c>
      <c r="AY330" s="13" t="s">
        <v>176</v>
      </c>
      <c r="BE330" s="209">
        <f t="shared" si="64"/>
        <v>0</v>
      </c>
      <c r="BF330" s="209">
        <f t="shared" si="65"/>
        <v>20.97</v>
      </c>
      <c r="BG330" s="209">
        <f t="shared" si="66"/>
        <v>0</v>
      </c>
      <c r="BH330" s="209">
        <f t="shared" si="67"/>
        <v>0</v>
      </c>
      <c r="BI330" s="209">
        <f t="shared" si="68"/>
        <v>0</v>
      </c>
      <c r="BJ330" s="13" t="s">
        <v>86</v>
      </c>
      <c r="BK330" s="209">
        <f t="shared" si="69"/>
        <v>20.97</v>
      </c>
      <c r="BL330" s="13" t="s">
        <v>182</v>
      </c>
      <c r="BM330" s="208" t="s">
        <v>871</v>
      </c>
    </row>
    <row r="331" spans="1:65" s="1" customFormat="1" ht="24.2" customHeight="1">
      <c r="A331" s="30"/>
      <c r="B331" s="31"/>
      <c r="C331" s="196" t="s">
        <v>872</v>
      </c>
      <c r="D331" s="196" t="s">
        <v>178</v>
      </c>
      <c r="E331" s="197" t="s">
        <v>873</v>
      </c>
      <c r="F331" s="198" t="s">
        <v>874</v>
      </c>
      <c r="G331" s="199" t="s">
        <v>222</v>
      </c>
      <c r="H331" s="200">
        <v>12.789</v>
      </c>
      <c r="I331" s="201">
        <v>2.93</v>
      </c>
      <c r="J331" s="202">
        <f t="shared" si="60"/>
        <v>37.47</v>
      </c>
      <c r="K331" s="203"/>
      <c r="L331" s="35"/>
      <c r="M331" s="204" t="s">
        <v>1</v>
      </c>
      <c r="N331" s="205" t="s">
        <v>39</v>
      </c>
      <c r="O331" s="71"/>
      <c r="P331" s="206">
        <f t="shared" si="61"/>
        <v>0</v>
      </c>
      <c r="Q331" s="206">
        <v>0</v>
      </c>
      <c r="R331" s="206">
        <f t="shared" si="62"/>
        <v>0</v>
      </c>
      <c r="S331" s="206">
        <v>2.7E-2</v>
      </c>
      <c r="T331" s="207">
        <f t="shared" si="63"/>
        <v>0.34530299999999997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208" t="s">
        <v>182</v>
      </c>
      <c r="AT331" s="208" t="s">
        <v>178</v>
      </c>
      <c r="AU331" s="208" t="s">
        <v>86</v>
      </c>
      <c r="AY331" s="13" t="s">
        <v>176</v>
      </c>
      <c r="BE331" s="209">
        <f t="shared" si="64"/>
        <v>0</v>
      </c>
      <c r="BF331" s="209">
        <f t="shared" si="65"/>
        <v>37.47</v>
      </c>
      <c r="BG331" s="209">
        <f t="shared" si="66"/>
        <v>0</v>
      </c>
      <c r="BH331" s="209">
        <f t="shared" si="67"/>
        <v>0</v>
      </c>
      <c r="BI331" s="209">
        <f t="shared" si="68"/>
        <v>0</v>
      </c>
      <c r="BJ331" s="13" t="s">
        <v>86</v>
      </c>
      <c r="BK331" s="209">
        <f t="shared" si="69"/>
        <v>37.47</v>
      </c>
      <c r="BL331" s="13" t="s">
        <v>182</v>
      </c>
      <c r="BM331" s="208" t="s">
        <v>875</v>
      </c>
    </row>
    <row r="332" spans="1:65" s="1" customFormat="1" ht="24.2" customHeight="1">
      <c r="A332" s="30"/>
      <c r="B332" s="31"/>
      <c r="C332" s="196" t="s">
        <v>876</v>
      </c>
      <c r="D332" s="196" t="s">
        <v>178</v>
      </c>
      <c r="E332" s="197" t="s">
        <v>877</v>
      </c>
      <c r="F332" s="198" t="s">
        <v>878</v>
      </c>
      <c r="G332" s="199" t="s">
        <v>222</v>
      </c>
      <c r="H332" s="200">
        <v>34.799999999999997</v>
      </c>
      <c r="I332" s="201">
        <v>2.34</v>
      </c>
      <c r="J332" s="202">
        <f t="shared" si="60"/>
        <v>81.430000000000007</v>
      </c>
      <c r="K332" s="203"/>
      <c r="L332" s="35"/>
      <c r="M332" s="204" t="s">
        <v>1</v>
      </c>
      <c r="N332" s="205" t="s">
        <v>39</v>
      </c>
      <c r="O332" s="71"/>
      <c r="P332" s="206">
        <f t="shared" si="61"/>
        <v>0</v>
      </c>
      <c r="Q332" s="206">
        <v>0</v>
      </c>
      <c r="R332" s="206">
        <f t="shared" si="62"/>
        <v>0</v>
      </c>
      <c r="S332" s="206">
        <v>2.3E-2</v>
      </c>
      <c r="T332" s="207">
        <f t="shared" si="63"/>
        <v>0.80039999999999989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208" t="s">
        <v>182</v>
      </c>
      <c r="AT332" s="208" t="s">
        <v>178</v>
      </c>
      <c r="AU332" s="208" t="s">
        <v>86</v>
      </c>
      <c r="AY332" s="13" t="s">
        <v>176</v>
      </c>
      <c r="BE332" s="209">
        <f t="shared" si="64"/>
        <v>0</v>
      </c>
      <c r="BF332" s="209">
        <f t="shared" si="65"/>
        <v>81.430000000000007</v>
      </c>
      <c r="BG332" s="209">
        <f t="shared" si="66"/>
        <v>0</v>
      </c>
      <c r="BH332" s="209">
        <f t="shared" si="67"/>
        <v>0</v>
      </c>
      <c r="BI332" s="209">
        <f t="shared" si="68"/>
        <v>0</v>
      </c>
      <c r="BJ332" s="13" t="s">
        <v>86</v>
      </c>
      <c r="BK332" s="209">
        <f t="shared" si="69"/>
        <v>81.430000000000007</v>
      </c>
      <c r="BL332" s="13" t="s">
        <v>182</v>
      </c>
      <c r="BM332" s="208" t="s">
        <v>879</v>
      </c>
    </row>
    <row r="333" spans="1:65" s="1" customFormat="1" ht="24.2" customHeight="1">
      <c r="A333" s="30"/>
      <c r="B333" s="31"/>
      <c r="C333" s="196" t="s">
        <v>880</v>
      </c>
      <c r="D333" s="196" t="s">
        <v>178</v>
      </c>
      <c r="E333" s="197" t="s">
        <v>881</v>
      </c>
      <c r="F333" s="198" t="s">
        <v>882</v>
      </c>
      <c r="G333" s="199" t="s">
        <v>222</v>
      </c>
      <c r="H333" s="200">
        <v>26.004000000000001</v>
      </c>
      <c r="I333" s="201">
        <v>22.26</v>
      </c>
      <c r="J333" s="202">
        <f t="shared" si="60"/>
        <v>578.85</v>
      </c>
      <c r="K333" s="203"/>
      <c r="L333" s="35"/>
      <c r="M333" s="204" t="s">
        <v>1</v>
      </c>
      <c r="N333" s="205" t="s">
        <v>39</v>
      </c>
      <c r="O333" s="71"/>
      <c r="P333" s="206">
        <f t="shared" si="61"/>
        <v>0</v>
      </c>
      <c r="Q333" s="206">
        <v>0</v>
      </c>
      <c r="R333" s="206">
        <f t="shared" si="62"/>
        <v>0</v>
      </c>
      <c r="S333" s="206">
        <v>7.5999999999999998E-2</v>
      </c>
      <c r="T333" s="207">
        <f t="shared" si="63"/>
        <v>1.9763040000000001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208" t="s">
        <v>182</v>
      </c>
      <c r="AT333" s="208" t="s">
        <v>178</v>
      </c>
      <c r="AU333" s="208" t="s">
        <v>86</v>
      </c>
      <c r="AY333" s="13" t="s">
        <v>176</v>
      </c>
      <c r="BE333" s="209">
        <f t="shared" si="64"/>
        <v>0</v>
      </c>
      <c r="BF333" s="209">
        <f t="shared" si="65"/>
        <v>578.85</v>
      </c>
      <c r="BG333" s="209">
        <f t="shared" si="66"/>
        <v>0</v>
      </c>
      <c r="BH333" s="209">
        <f t="shared" si="67"/>
        <v>0</v>
      </c>
      <c r="BI333" s="209">
        <f t="shared" si="68"/>
        <v>0</v>
      </c>
      <c r="BJ333" s="13" t="s">
        <v>86</v>
      </c>
      <c r="BK333" s="209">
        <f t="shared" si="69"/>
        <v>578.85</v>
      </c>
      <c r="BL333" s="13" t="s">
        <v>182</v>
      </c>
      <c r="BM333" s="208" t="s">
        <v>883</v>
      </c>
    </row>
    <row r="334" spans="1:65" s="1" customFormat="1" ht="24.2" customHeight="1">
      <c r="A334" s="30"/>
      <c r="B334" s="31"/>
      <c r="C334" s="196" t="s">
        <v>884</v>
      </c>
      <c r="D334" s="196" t="s">
        <v>178</v>
      </c>
      <c r="E334" s="197" t="s">
        <v>885</v>
      </c>
      <c r="F334" s="198" t="s">
        <v>886</v>
      </c>
      <c r="G334" s="199" t="s">
        <v>222</v>
      </c>
      <c r="H334" s="200">
        <v>2.5609999999999999</v>
      </c>
      <c r="I334" s="201">
        <v>16.7</v>
      </c>
      <c r="J334" s="202">
        <f t="shared" si="60"/>
        <v>42.77</v>
      </c>
      <c r="K334" s="203"/>
      <c r="L334" s="35"/>
      <c r="M334" s="204" t="s">
        <v>1</v>
      </c>
      <c r="N334" s="205" t="s">
        <v>39</v>
      </c>
      <c r="O334" s="71"/>
      <c r="P334" s="206">
        <f t="shared" si="61"/>
        <v>0</v>
      </c>
      <c r="Q334" s="206">
        <v>0</v>
      </c>
      <c r="R334" s="206">
        <f t="shared" si="62"/>
        <v>0</v>
      </c>
      <c r="S334" s="206">
        <v>6.3E-2</v>
      </c>
      <c r="T334" s="207">
        <f t="shared" si="63"/>
        <v>0.16134299999999999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208" t="s">
        <v>182</v>
      </c>
      <c r="AT334" s="208" t="s">
        <v>178</v>
      </c>
      <c r="AU334" s="208" t="s">
        <v>86</v>
      </c>
      <c r="AY334" s="13" t="s">
        <v>176</v>
      </c>
      <c r="BE334" s="209">
        <f t="shared" si="64"/>
        <v>0</v>
      </c>
      <c r="BF334" s="209">
        <f t="shared" si="65"/>
        <v>42.77</v>
      </c>
      <c r="BG334" s="209">
        <f t="shared" si="66"/>
        <v>0</v>
      </c>
      <c r="BH334" s="209">
        <f t="shared" si="67"/>
        <v>0</v>
      </c>
      <c r="BI334" s="209">
        <f t="shared" si="68"/>
        <v>0</v>
      </c>
      <c r="BJ334" s="13" t="s">
        <v>86</v>
      </c>
      <c r="BK334" s="209">
        <f t="shared" si="69"/>
        <v>42.77</v>
      </c>
      <c r="BL334" s="13" t="s">
        <v>182</v>
      </c>
      <c r="BM334" s="208" t="s">
        <v>887</v>
      </c>
    </row>
    <row r="335" spans="1:65" s="1" customFormat="1" ht="24.2" customHeight="1">
      <c r="A335" s="30"/>
      <c r="B335" s="31"/>
      <c r="C335" s="196" t="s">
        <v>888</v>
      </c>
      <c r="D335" s="196" t="s">
        <v>178</v>
      </c>
      <c r="E335" s="197" t="s">
        <v>889</v>
      </c>
      <c r="F335" s="198" t="s">
        <v>890</v>
      </c>
      <c r="G335" s="199" t="s">
        <v>370</v>
      </c>
      <c r="H335" s="200">
        <v>16</v>
      </c>
      <c r="I335" s="201">
        <v>11.8</v>
      </c>
      <c r="J335" s="202">
        <f t="shared" si="60"/>
        <v>188.8</v>
      </c>
      <c r="K335" s="203"/>
      <c r="L335" s="35"/>
      <c r="M335" s="204" t="s">
        <v>1</v>
      </c>
      <c r="N335" s="205" t="s">
        <v>39</v>
      </c>
      <c r="O335" s="71"/>
      <c r="P335" s="206">
        <f t="shared" si="61"/>
        <v>0</v>
      </c>
      <c r="Q335" s="206">
        <v>0</v>
      </c>
      <c r="R335" s="206">
        <f t="shared" si="62"/>
        <v>0</v>
      </c>
      <c r="S335" s="206">
        <v>1.6E-2</v>
      </c>
      <c r="T335" s="207">
        <f t="shared" si="63"/>
        <v>0.25600000000000001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208" t="s">
        <v>182</v>
      </c>
      <c r="AT335" s="208" t="s">
        <v>178</v>
      </c>
      <c r="AU335" s="208" t="s">
        <v>86</v>
      </c>
      <c r="AY335" s="13" t="s">
        <v>176</v>
      </c>
      <c r="BE335" s="209">
        <f t="shared" si="64"/>
        <v>0</v>
      </c>
      <c r="BF335" s="209">
        <f t="shared" si="65"/>
        <v>188.8</v>
      </c>
      <c r="BG335" s="209">
        <f t="shared" si="66"/>
        <v>0</v>
      </c>
      <c r="BH335" s="209">
        <f t="shared" si="67"/>
        <v>0</v>
      </c>
      <c r="BI335" s="209">
        <f t="shared" si="68"/>
        <v>0</v>
      </c>
      <c r="BJ335" s="13" t="s">
        <v>86</v>
      </c>
      <c r="BK335" s="209">
        <f t="shared" si="69"/>
        <v>188.8</v>
      </c>
      <c r="BL335" s="13" t="s">
        <v>182</v>
      </c>
      <c r="BM335" s="208" t="s">
        <v>891</v>
      </c>
    </row>
    <row r="336" spans="1:65" s="1" customFormat="1" ht="24.2" customHeight="1">
      <c r="A336" s="30"/>
      <c r="B336" s="31"/>
      <c r="C336" s="196" t="s">
        <v>892</v>
      </c>
      <c r="D336" s="196" t="s">
        <v>178</v>
      </c>
      <c r="E336" s="197" t="s">
        <v>893</v>
      </c>
      <c r="F336" s="198" t="s">
        <v>894</v>
      </c>
      <c r="G336" s="199" t="s">
        <v>370</v>
      </c>
      <c r="H336" s="200">
        <v>4</v>
      </c>
      <c r="I336" s="201">
        <v>5.76</v>
      </c>
      <c r="J336" s="202">
        <f t="shared" si="60"/>
        <v>23.04</v>
      </c>
      <c r="K336" s="203"/>
      <c r="L336" s="35"/>
      <c r="M336" s="204" t="s">
        <v>1</v>
      </c>
      <c r="N336" s="205" t="s">
        <v>39</v>
      </c>
      <c r="O336" s="71"/>
      <c r="P336" s="206">
        <f t="shared" si="61"/>
        <v>0</v>
      </c>
      <c r="Q336" s="206">
        <v>0</v>
      </c>
      <c r="R336" s="206">
        <f t="shared" si="62"/>
        <v>0</v>
      </c>
      <c r="S336" s="206">
        <v>5.7000000000000002E-2</v>
      </c>
      <c r="T336" s="207">
        <f t="shared" si="63"/>
        <v>0.22800000000000001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208" t="s">
        <v>182</v>
      </c>
      <c r="AT336" s="208" t="s">
        <v>178</v>
      </c>
      <c r="AU336" s="208" t="s">
        <v>86</v>
      </c>
      <c r="AY336" s="13" t="s">
        <v>176</v>
      </c>
      <c r="BE336" s="209">
        <f t="shared" si="64"/>
        <v>0</v>
      </c>
      <c r="BF336" s="209">
        <f t="shared" si="65"/>
        <v>23.04</v>
      </c>
      <c r="BG336" s="209">
        <f t="shared" si="66"/>
        <v>0</v>
      </c>
      <c r="BH336" s="209">
        <f t="shared" si="67"/>
        <v>0</v>
      </c>
      <c r="BI336" s="209">
        <f t="shared" si="68"/>
        <v>0</v>
      </c>
      <c r="BJ336" s="13" t="s">
        <v>86</v>
      </c>
      <c r="BK336" s="209">
        <f t="shared" si="69"/>
        <v>23.04</v>
      </c>
      <c r="BL336" s="13" t="s">
        <v>182</v>
      </c>
      <c r="BM336" s="208" t="s">
        <v>895</v>
      </c>
    </row>
    <row r="337" spans="1:65" s="1" customFormat="1" ht="24.2" customHeight="1">
      <c r="A337" s="30"/>
      <c r="B337" s="31"/>
      <c r="C337" s="196" t="s">
        <v>896</v>
      </c>
      <c r="D337" s="196" t="s">
        <v>178</v>
      </c>
      <c r="E337" s="197" t="s">
        <v>897</v>
      </c>
      <c r="F337" s="198" t="s">
        <v>898</v>
      </c>
      <c r="G337" s="199" t="s">
        <v>370</v>
      </c>
      <c r="H337" s="200">
        <v>6</v>
      </c>
      <c r="I337" s="201">
        <v>10.87</v>
      </c>
      <c r="J337" s="202">
        <f t="shared" si="60"/>
        <v>65.22</v>
      </c>
      <c r="K337" s="203"/>
      <c r="L337" s="35"/>
      <c r="M337" s="204" t="s">
        <v>1</v>
      </c>
      <c r="N337" s="205" t="s">
        <v>39</v>
      </c>
      <c r="O337" s="71"/>
      <c r="P337" s="206">
        <f t="shared" si="61"/>
        <v>0</v>
      </c>
      <c r="Q337" s="206">
        <v>0</v>
      </c>
      <c r="R337" s="206">
        <f t="shared" si="62"/>
        <v>0</v>
      </c>
      <c r="S337" s="206">
        <v>0.14599999999999999</v>
      </c>
      <c r="T337" s="207">
        <f t="shared" si="63"/>
        <v>0.87599999999999989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208" t="s">
        <v>182</v>
      </c>
      <c r="AT337" s="208" t="s">
        <v>178</v>
      </c>
      <c r="AU337" s="208" t="s">
        <v>86</v>
      </c>
      <c r="AY337" s="13" t="s">
        <v>176</v>
      </c>
      <c r="BE337" s="209">
        <f t="shared" si="64"/>
        <v>0</v>
      </c>
      <c r="BF337" s="209">
        <f t="shared" si="65"/>
        <v>65.22</v>
      </c>
      <c r="BG337" s="209">
        <f t="shared" si="66"/>
        <v>0</v>
      </c>
      <c r="BH337" s="209">
        <f t="shared" si="67"/>
        <v>0</v>
      </c>
      <c r="BI337" s="209">
        <f t="shared" si="68"/>
        <v>0</v>
      </c>
      <c r="BJ337" s="13" t="s">
        <v>86</v>
      </c>
      <c r="BK337" s="209">
        <f t="shared" si="69"/>
        <v>65.22</v>
      </c>
      <c r="BL337" s="13" t="s">
        <v>182</v>
      </c>
      <c r="BM337" s="208" t="s">
        <v>899</v>
      </c>
    </row>
    <row r="338" spans="1:65" s="1" customFormat="1" ht="24.2" customHeight="1">
      <c r="A338" s="30"/>
      <c r="B338" s="31"/>
      <c r="C338" s="196" t="s">
        <v>900</v>
      </c>
      <c r="D338" s="196" t="s">
        <v>178</v>
      </c>
      <c r="E338" s="197" t="s">
        <v>901</v>
      </c>
      <c r="F338" s="198" t="s">
        <v>902</v>
      </c>
      <c r="G338" s="199" t="s">
        <v>222</v>
      </c>
      <c r="H338" s="200">
        <v>3.69</v>
      </c>
      <c r="I338" s="201">
        <v>5</v>
      </c>
      <c r="J338" s="202">
        <f t="shared" si="60"/>
        <v>18.45</v>
      </c>
      <c r="K338" s="203"/>
      <c r="L338" s="35"/>
      <c r="M338" s="204" t="s">
        <v>1</v>
      </c>
      <c r="N338" s="205" t="s">
        <v>39</v>
      </c>
      <c r="O338" s="71"/>
      <c r="P338" s="206">
        <f t="shared" si="61"/>
        <v>0</v>
      </c>
      <c r="Q338" s="206">
        <v>0</v>
      </c>
      <c r="R338" s="206">
        <f t="shared" si="62"/>
        <v>0</v>
      </c>
      <c r="S338" s="206">
        <v>0.27</v>
      </c>
      <c r="T338" s="207">
        <f t="shared" si="63"/>
        <v>0.99630000000000007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208" t="s">
        <v>182</v>
      </c>
      <c r="AT338" s="208" t="s">
        <v>178</v>
      </c>
      <c r="AU338" s="208" t="s">
        <v>86</v>
      </c>
      <c r="AY338" s="13" t="s">
        <v>176</v>
      </c>
      <c r="BE338" s="209">
        <f t="shared" si="64"/>
        <v>0</v>
      </c>
      <c r="BF338" s="209">
        <f t="shared" si="65"/>
        <v>18.45</v>
      </c>
      <c r="BG338" s="209">
        <f t="shared" si="66"/>
        <v>0</v>
      </c>
      <c r="BH338" s="209">
        <f t="shared" si="67"/>
        <v>0</v>
      </c>
      <c r="BI338" s="209">
        <f t="shared" si="68"/>
        <v>0</v>
      </c>
      <c r="BJ338" s="13" t="s">
        <v>86</v>
      </c>
      <c r="BK338" s="209">
        <f t="shared" si="69"/>
        <v>18.45</v>
      </c>
      <c r="BL338" s="13" t="s">
        <v>182</v>
      </c>
      <c r="BM338" s="208" t="s">
        <v>903</v>
      </c>
    </row>
    <row r="339" spans="1:65" s="1" customFormat="1" ht="24.2" customHeight="1">
      <c r="A339" s="30"/>
      <c r="B339" s="31"/>
      <c r="C339" s="196" t="s">
        <v>904</v>
      </c>
      <c r="D339" s="196" t="s">
        <v>178</v>
      </c>
      <c r="E339" s="197" t="s">
        <v>905</v>
      </c>
      <c r="F339" s="198" t="s">
        <v>906</v>
      </c>
      <c r="G339" s="199" t="s">
        <v>186</v>
      </c>
      <c r="H339" s="200">
        <v>8.625</v>
      </c>
      <c r="I339" s="201">
        <v>58.63</v>
      </c>
      <c r="J339" s="202">
        <f t="shared" si="60"/>
        <v>505.68</v>
      </c>
      <c r="K339" s="203"/>
      <c r="L339" s="35"/>
      <c r="M339" s="204" t="s">
        <v>1</v>
      </c>
      <c r="N339" s="205" t="s">
        <v>39</v>
      </c>
      <c r="O339" s="71"/>
      <c r="P339" s="206">
        <f t="shared" si="61"/>
        <v>0</v>
      </c>
      <c r="Q339" s="206">
        <v>0</v>
      </c>
      <c r="R339" s="206">
        <f t="shared" si="62"/>
        <v>0</v>
      </c>
      <c r="S339" s="206">
        <v>1.875</v>
      </c>
      <c r="T339" s="207">
        <f t="shared" si="63"/>
        <v>16.171875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208" t="s">
        <v>182</v>
      </c>
      <c r="AT339" s="208" t="s">
        <v>178</v>
      </c>
      <c r="AU339" s="208" t="s">
        <v>86</v>
      </c>
      <c r="AY339" s="13" t="s">
        <v>176</v>
      </c>
      <c r="BE339" s="209">
        <f t="shared" si="64"/>
        <v>0</v>
      </c>
      <c r="BF339" s="209">
        <f t="shared" si="65"/>
        <v>505.68</v>
      </c>
      <c r="BG339" s="209">
        <f t="shared" si="66"/>
        <v>0</v>
      </c>
      <c r="BH339" s="209">
        <f t="shared" si="67"/>
        <v>0</v>
      </c>
      <c r="BI339" s="209">
        <f t="shared" si="68"/>
        <v>0</v>
      </c>
      <c r="BJ339" s="13" t="s">
        <v>86</v>
      </c>
      <c r="BK339" s="209">
        <f t="shared" si="69"/>
        <v>505.68</v>
      </c>
      <c r="BL339" s="13" t="s">
        <v>182</v>
      </c>
      <c r="BM339" s="208" t="s">
        <v>907</v>
      </c>
    </row>
    <row r="340" spans="1:65" s="1" customFormat="1" ht="24.2" customHeight="1">
      <c r="A340" s="30"/>
      <c r="B340" s="31"/>
      <c r="C340" s="196" t="s">
        <v>908</v>
      </c>
      <c r="D340" s="196" t="s">
        <v>178</v>
      </c>
      <c r="E340" s="197" t="s">
        <v>909</v>
      </c>
      <c r="F340" s="198" t="s">
        <v>910</v>
      </c>
      <c r="G340" s="199" t="s">
        <v>181</v>
      </c>
      <c r="H340" s="200">
        <v>2.8</v>
      </c>
      <c r="I340" s="201">
        <v>77.77</v>
      </c>
      <c r="J340" s="202">
        <f t="shared" si="60"/>
        <v>217.76</v>
      </c>
      <c r="K340" s="203"/>
      <c r="L340" s="35"/>
      <c r="M340" s="204" t="s">
        <v>1</v>
      </c>
      <c r="N340" s="205" t="s">
        <v>39</v>
      </c>
      <c r="O340" s="71"/>
      <c r="P340" s="206">
        <f t="shared" si="61"/>
        <v>0</v>
      </c>
      <c r="Q340" s="206">
        <v>3.0000000000000001E-5</v>
      </c>
      <c r="R340" s="206">
        <f t="shared" si="62"/>
        <v>8.3999999999999995E-5</v>
      </c>
      <c r="S340" s="206">
        <v>0</v>
      </c>
      <c r="T340" s="207">
        <f t="shared" si="63"/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208" t="s">
        <v>182</v>
      </c>
      <c r="AT340" s="208" t="s">
        <v>178</v>
      </c>
      <c r="AU340" s="208" t="s">
        <v>86</v>
      </c>
      <c r="AY340" s="13" t="s">
        <v>176</v>
      </c>
      <c r="BE340" s="209">
        <f t="shared" si="64"/>
        <v>0</v>
      </c>
      <c r="BF340" s="209">
        <f t="shared" si="65"/>
        <v>217.76</v>
      </c>
      <c r="BG340" s="209">
        <f t="shared" si="66"/>
        <v>0</v>
      </c>
      <c r="BH340" s="209">
        <f t="shared" si="67"/>
        <v>0</v>
      </c>
      <c r="BI340" s="209">
        <f t="shared" si="68"/>
        <v>0</v>
      </c>
      <c r="BJ340" s="13" t="s">
        <v>86</v>
      </c>
      <c r="BK340" s="209">
        <f t="shared" si="69"/>
        <v>217.76</v>
      </c>
      <c r="BL340" s="13" t="s">
        <v>182</v>
      </c>
      <c r="BM340" s="208" t="s">
        <v>911</v>
      </c>
    </row>
    <row r="341" spans="1:65" s="1" customFormat="1" ht="24.2" customHeight="1">
      <c r="A341" s="30"/>
      <c r="B341" s="31"/>
      <c r="C341" s="196" t="s">
        <v>912</v>
      </c>
      <c r="D341" s="196" t="s">
        <v>178</v>
      </c>
      <c r="E341" s="197" t="s">
        <v>913</v>
      </c>
      <c r="F341" s="198" t="s">
        <v>914</v>
      </c>
      <c r="G341" s="199" t="s">
        <v>915</v>
      </c>
      <c r="H341" s="200">
        <v>250</v>
      </c>
      <c r="I341" s="201">
        <v>1.49</v>
      </c>
      <c r="J341" s="202">
        <f t="shared" si="60"/>
        <v>372.5</v>
      </c>
      <c r="K341" s="203"/>
      <c r="L341" s="35"/>
      <c r="M341" s="204" t="s">
        <v>1</v>
      </c>
      <c r="N341" s="205" t="s">
        <v>39</v>
      </c>
      <c r="O341" s="71"/>
      <c r="P341" s="206">
        <f t="shared" si="61"/>
        <v>0</v>
      </c>
      <c r="Q341" s="206">
        <v>1.0000000000000001E-5</v>
      </c>
      <c r="R341" s="206">
        <f t="shared" si="62"/>
        <v>2.5000000000000001E-3</v>
      </c>
      <c r="S341" s="206">
        <v>1.2E-4</v>
      </c>
      <c r="T341" s="207">
        <f t="shared" si="63"/>
        <v>3.0000000000000002E-2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208" t="s">
        <v>182</v>
      </c>
      <c r="AT341" s="208" t="s">
        <v>178</v>
      </c>
      <c r="AU341" s="208" t="s">
        <v>86</v>
      </c>
      <c r="AY341" s="13" t="s">
        <v>176</v>
      </c>
      <c r="BE341" s="209">
        <f t="shared" si="64"/>
        <v>0</v>
      </c>
      <c r="BF341" s="209">
        <f t="shared" si="65"/>
        <v>372.5</v>
      </c>
      <c r="BG341" s="209">
        <f t="shared" si="66"/>
        <v>0</v>
      </c>
      <c r="BH341" s="209">
        <f t="shared" si="67"/>
        <v>0</v>
      </c>
      <c r="BI341" s="209">
        <f t="shared" si="68"/>
        <v>0</v>
      </c>
      <c r="BJ341" s="13" t="s">
        <v>86</v>
      </c>
      <c r="BK341" s="209">
        <f t="shared" si="69"/>
        <v>372.5</v>
      </c>
      <c r="BL341" s="13" t="s">
        <v>182</v>
      </c>
      <c r="BM341" s="208" t="s">
        <v>916</v>
      </c>
    </row>
    <row r="342" spans="1:65" s="1" customFormat="1" ht="24.2" customHeight="1">
      <c r="A342" s="30"/>
      <c r="B342" s="31"/>
      <c r="C342" s="196" t="s">
        <v>917</v>
      </c>
      <c r="D342" s="196" t="s">
        <v>178</v>
      </c>
      <c r="E342" s="197" t="s">
        <v>918</v>
      </c>
      <c r="F342" s="198" t="s">
        <v>919</v>
      </c>
      <c r="G342" s="199" t="s">
        <v>915</v>
      </c>
      <c r="H342" s="200">
        <v>200</v>
      </c>
      <c r="I342" s="201">
        <v>2.2799999999999998</v>
      </c>
      <c r="J342" s="202">
        <f t="shared" si="60"/>
        <v>456</v>
      </c>
      <c r="K342" s="203"/>
      <c r="L342" s="35"/>
      <c r="M342" s="204" t="s">
        <v>1</v>
      </c>
      <c r="N342" s="205" t="s">
        <v>39</v>
      </c>
      <c r="O342" s="71"/>
      <c r="P342" s="206">
        <f t="shared" si="61"/>
        <v>0</v>
      </c>
      <c r="Q342" s="206">
        <v>1.0000000000000001E-5</v>
      </c>
      <c r="R342" s="206">
        <f t="shared" si="62"/>
        <v>2E-3</v>
      </c>
      <c r="S342" s="206">
        <v>2.3000000000000001E-4</v>
      </c>
      <c r="T342" s="207">
        <f t="shared" si="63"/>
        <v>4.5999999999999999E-2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208" t="s">
        <v>182</v>
      </c>
      <c r="AT342" s="208" t="s">
        <v>178</v>
      </c>
      <c r="AU342" s="208" t="s">
        <v>86</v>
      </c>
      <c r="AY342" s="13" t="s">
        <v>176</v>
      </c>
      <c r="BE342" s="209">
        <f t="shared" si="64"/>
        <v>0</v>
      </c>
      <c r="BF342" s="209">
        <f t="shared" si="65"/>
        <v>456</v>
      </c>
      <c r="BG342" s="209">
        <f t="shared" si="66"/>
        <v>0</v>
      </c>
      <c r="BH342" s="209">
        <f t="shared" si="67"/>
        <v>0</v>
      </c>
      <c r="BI342" s="209">
        <f t="shared" si="68"/>
        <v>0</v>
      </c>
      <c r="BJ342" s="13" t="s">
        <v>86</v>
      </c>
      <c r="BK342" s="209">
        <f t="shared" si="69"/>
        <v>456</v>
      </c>
      <c r="BL342" s="13" t="s">
        <v>182</v>
      </c>
      <c r="BM342" s="208" t="s">
        <v>920</v>
      </c>
    </row>
    <row r="343" spans="1:65" s="1" customFormat="1" ht="24.2" customHeight="1">
      <c r="A343" s="30"/>
      <c r="B343" s="31"/>
      <c r="C343" s="196" t="s">
        <v>921</v>
      </c>
      <c r="D343" s="196" t="s">
        <v>178</v>
      </c>
      <c r="E343" s="197" t="s">
        <v>922</v>
      </c>
      <c r="F343" s="198" t="s">
        <v>923</v>
      </c>
      <c r="G343" s="199" t="s">
        <v>370</v>
      </c>
      <c r="H343" s="200">
        <v>48</v>
      </c>
      <c r="I343" s="201">
        <v>3.55</v>
      </c>
      <c r="J343" s="202">
        <f t="shared" si="60"/>
        <v>170.4</v>
      </c>
      <c r="K343" s="203"/>
      <c r="L343" s="35"/>
      <c r="M343" s="204" t="s">
        <v>1</v>
      </c>
      <c r="N343" s="205" t="s">
        <v>39</v>
      </c>
      <c r="O343" s="71"/>
      <c r="P343" s="206">
        <f t="shared" si="61"/>
        <v>0</v>
      </c>
      <c r="Q343" s="206">
        <v>0</v>
      </c>
      <c r="R343" s="206">
        <f t="shared" si="62"/>
        <v>0</v>
      </c>
      <c r="S343" s="206">
        <v>3.0000000000000001E-3</v>
      </c>
      <c r="T343" s="207">
        <f t="shared" si="63"/>
        <v>0.14400000000000002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208" t="s">
        <v>182</v>
      </c>
      <c r="AT343" s="208" t="s">
        <v>178</v>
      </c>
      <c r="AU343" s="208" t="s">
        <v>86</v>
      </c>
      <c r="AY343" s="13" t="s">
        <v>176</v>
      </c>
      <c r="BE343" s="209">
        <f t="shared" si="64"/>
        <v>0</v>
      </c>
      <c r="BF343" s="209">
        <f t="shared" si="65"/>
        <v>170.4</v>
      </c>
      <c r="BG343" s="209">
        <f t="shared" si="66"/>
        <v>0</v>
      </c>
      <c r="BH343" s="209">
        <f t="shared" si="67"/>
        <v>0</v>
      </c>
      <c r="BI343" s="209">
        <f t="shared" si="68"/>
        <v>0</v>
      </c>
      <c r="BJ343" s="13" t="s">
        <v>86</v>
      </c>
      <c r="BK343" s="209">
        <f t="shared" si="69"/>
        <v>170.4</v>
      </c>
      <c r="BL343" s="13" t="s">
        <v>182</v>
      </c>
      <c r="BM343" s="208" t="s">
        <v>924</v>
      </c>
    </row>
    <row r="344" spans="1:65" s="1" customFormat="1" ht="37.9" customHeight="1">
      <c r="A344" s="30"/>
      <c r="B344" s="31"/>
      <c r="C344" s="196" t="s">
        <v>925</v>
      </c>
      <c r="D344" s="196" t="s">
        <v>178</v>
      </c>
      <c r="E344" s="197" t="s">
        <v>926</v>
      </c>
      <c r="F344" s="198" t="s">
        <v>927</v>
      </c>
      <c r="G344" s="199" t="s">
        <v>181</v>
      </c>
      <c r="H344" s="200">
        <v>7.15</v>
      </c>
      <c r="I344" s="201">
        <v>20.57</v>
      </c>
      <c r="J344" s="202">
        <f t="shared" si="60"/>
        <v>147.08000000000001</v>
      </c>
      <c r="K344" s="203"/>
      <c r="L344" s="35"/>
      <c r="M344" s="204" t="s">
        <v>1</v>
      </c>
      <c r="N344" s="205" t="s">
        <v>39</v>
      </c>
      <c r="O344" s="71"/>
      <c r="P344" s="206">
        <f t="shared" si="61"/>
        <v>0</v>
      </c>
      <c r="Q344" s="206">
        <v>2.367E-2</v>
      </c>
      <c r="R344" s="206">
        <f t="shared" si="62"/>
        <v>0.16924050000000002</v>
      </c>
      <c r="S344" s="206">
        <v>0</v>
      </c>
      <c r="T344" s="207">
        <f t="shared" si="63"/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208" t="s">
        <v>182</v>
      </c>
      <c r="AT344" s="208" t="s">
        <v>178</v>
      </c>
      <c r="AU344" s="208" t="s">
        <v>86</v>
      </c>
      <c r="AY344" s="13" t="s">
        <v>176</v>
      </c>
      <c r="BE344" s="209">
        <f t="shared" si="64"/>
        <v>0</v>
      </c>
      <c r="BF344" s="209">
        <f t="shared" si="65"/>
        <v>147.08000000000001</v>
      </c>
      <c r="BG344" s="209">
        <f t="shared" si="66"/>
        <v>0</v>
      </c>
      <c r="BH344" s="209">
        <f t="shared" si="67"/>
        <v>0</v>
      </c>
      <c r="BI344" s="209">
        <f t="shared" si="68"/>
        <v>0</v>
      </c>
      <c r="BJ344" s="13" t="s">
        <v>86</v>
      </c>
      <c r="BK344" s="209">
        <f t="shared" si="69"/>
        <v>147.08000000000001</v>
      </c>
      <c r="BL344" s="13" t="s">
        <v>182</v>
      </c>
      <c r="BM344" s="208" t="s">
        <v>928</v>
      </c>
    </row>
    <row r="345" spans="1:65" s="1" customFormat="1" ht="24.2" customHeight="1">
      <c r="A345" s="30"/>
      <c r="B345" s="31"/>
      <c r="C345" s="196" t="s">
        <v>929</v>
      </c>
      <c r="D345" s="196" t="s">
        <v>178</v>
      </c>
      <c r="E345" s="197" t="s">
        <v>930</v>
      </c>
      <c r="F345" s="198" t="s">
        <v>931</v>
      </c>
      <c r="G345" s="199" t="s">
        <v>370</v>
      </c>
      <c r="H345" s="200">
        <v>1</v>
      </c>
      <c r="I345" s="201">
        <v>2.93</v>
      </c>
      <c r="J345" s="202">
        <f t="shared" si="60"/>
        <v>2.93</v>
      </c>
      <c r="K345" s="203"/>
      <c r="L345" s="35"/>
      <c r="M345" s="204" t="s">
        <v>1</v>
      </c>
      <c r="N345" s="205" t="s">
        <v>39</v>
      </c>
      <c r="O345" s="71"/>
      <c r="P345" s="206">
        <f t="shared" si="61"/>
        <v>0</v>
      </c>
      <c r="Q345" s="206">
        <v>0</v>
      </c>
      <c r="R345" s="206">
        <f t="shared" si="62"/>
        <v>0</v>
      </c>
      <c r="S345" s="206">
        <v>2.4E-2</v>
      </c>
      <c r="T345" s="207">
        <f t="shared" si="63"/>
        <v>2.4E-2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208" t="s">
        <v>182</v>
      </c>
      <c r="AT345" s="208" t="s">
        <v>178</v>
      </c>
      <c r="AU345" s="208" t="s">
        <v>86</v>
      </c>
      <c r="AY345" s="13" t="s">
        <v>176</v>
      </c>
      <c r="BE345" s="209">
        <f t="shared" si="64"/>
        <v>0</v>
      </c>
      <c r="BF345" s="209">
        <f t="shared" si="65"/>
        <v>2.93</v>
      </c>
      <c r="BG345" s="209">
        <f t="shared" si="66"/>
        <v>0</v>
      </c>
      <c r="BH345" s="209">
        <f t="shared" si="67"/>
        <v>0</v>
      </c>
      <c r="BI345" s="209">
        <f t="shared" si="68"/>
        <v>0</v>
      </c>
      <c r="BJ345" s="13" t="s">
        <v>86</v>
      </c>
      <c r="BK345" s="209">
        <f t="shared" si="69"/>
        <v>2.93</v>
      </c>
      <c r="BL345" s="13" t="s">
        <v>182</v>
      </c>
      <c r="BM345" s="208" t="s">
        <v>932</v>
      </c>
    </row>
    <row r="346" spans="1:65" s="1" customFormat="1" ht="33" customHeight="1">
      <c r="A346" s="30"/>
      <c r="B346" s="31"/>
      <c r="C346" s="196" t="s">
        <v>933</v>
      </c>
      <c r="D346" s="196" t="s">
        <v>178</v>
      </c>
      <c r="E346" s="197" t="s">
        <v>934</v>
      </c>
      <c r="F346" s="198" t="s">
        <v>935</v>
      </c>
      <c r="G346" s="199" t="s">
        <v>222</v>
      </c>
      <c r="H346" s="200">
        <v>128.1</v>
      </c>
      <c r="I346" s="201">
        <v>2.97</v>
      </c>
      <c r="J346" s="202">
        <f t="shared" si="60"/>
        <v>380.46</v>
      </c>
      <c r="K346" s="203"/>
      <c r="L346" s="35"/>
      <c r="M346" s="204" t="s">
        <v>1</v>
      </c>
      <c r="N346" s="205" t="s">
        <v>39</v>
      </c>
      <c r="O346" s="71"/>
      <c r="P346" s="206">
        <f t="shared" si="61"/>
        <v>0</v>
      </c>
      <c r="Q346" s="206">
        <v>0</v>
      </c>
      <c r="R346" s="206">
        <f t="shared" si="62"/>
        <v>0</v>
      </c>
      <c r="S346" s="206">
        <v>4.5999999999999999E-2</v>
      </c>
      <c r="T346" s="207">
        <f t="shared" si="63"/>
        <v>5.8925999999999998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208" t="s">
        <v>182</v>
      </c>
      <c r="AT346" s="208" t="s">
        <v>178</v>
      </c>
      <c r="AU346" s="208" t="s">
        <v>86</v>
      </c>
      <c r="AY346" s="13" t="s">
        <v>176</v>
      </c>
      <c r="BE346" s="209">
        <f t="shared" si="64"/>
        <v>0</v>
      </c>
      <c r="BF346" s="209">
        <f t="shared" si="65"/>
        <v>380.46</v>
      </c>
      <c r="BG346" s="209">
        <f t="shared" si="66"/>
        <v>0</v>
      </c>
      <c r="BH346" s="209">
        <f t="shared" si="67"/>
        <v>0</v>
      </c>
      <c r="BI346" s="209">
        <f t="shared" si="68"/>
        <v>0</v>
      </c>
      <c r="BJ346" s="13" t="s">
        <v>86</v>
      </c>
      <c r="BK346" s="209">
        <f t="shared" si="69"/>
        <v>380.46</v>
      </c>
      <c r="BL346" s="13" t="s">
        <v>182</v>
      </c>
      <c r="BM346" s="208" t="s">
        <v>936</v>
      </c>
    </row>
    <row r="347" spans="1:65" s="1" customFormat="1" ht="24.2" customHeight="1">
      <c r="A347" s="30"/>
      <c r="B347" s="31"/>
      <c r="C347" s="196" t="s">
        <v>937</v>
      </c>
      <c r="D347" s="196" t="s">
        <v>178</v>
      </c>
      <c r="E347" s="197" t="s">
        <v>938</v>
      </c>
      <c r="F347" s="198" t="s">
        <v>939</v>
      </c>
      <c r="G347" s="199" t="s">
        <v>222</v>
      </c>
      <c r="H347" s="200">
        <v>129.44999999999999</v>
      </c>
      <c r="I347" s="201">
        <v>3.95</v>
      </c>
      <c r="J347" s="202">
        <f t="shared" si="60"/>
        <v>511.33</v>
      </c>
      <c r="K347" s="203"/>
      <c r="L347" s="35"/>
      <c r="M347" s="204" t="s">
        <v>1</v>
      </c>
      <c r="N347" s="205" t="s">
        <v>39</v>
      </c>
      <c r="O347" s="71"/>
      <c r="P347" s="206">
        <f t="shared" si="61"/>
        <v>0</v>
      </c>
      <c r="Q347" s="206">
        <v>0</v>
      </c>
      <c r="R347" s="206">
        <f t="shared" si="62"/>
        <v>0</v>
      </c>
      <c r="S347" s="206">
        <v>6.8000000000000005E-2</v>
      </c>
      <c r="T347" s="207">
        <f t="shared" si="63"/>
        <v>8.8026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208" t="s">
        <v>182</v>
      </c>
      <c r="AT347" s="208" t="s">
        <v>178</v>
      </c>
      <c r="AU347" s="208" t="s">
        <v>86</v>
      </c>
      <c r="AY347" s="13" t="s">
        <v>176</v>
      </c>
      <c r="BE347" s="209">
        <f t="shared" si="64"/>
        <v>0</v>
      </c>
      <c r="BF347" s="209">
        <f t="shared" si="65"/>
        <v>511.33</v>
      </c>
      <c r="BG347" s="209">
        <f t="shared" si="66"/>
        <v>0</v>
      </c>
      <c r="BH347" s="209">
        <f t="shared" si="67"/>
        <v>0</v>
      </c>
      <c r="BI347" s="209">
        <f t="shared" si="68"/>
        <v>0</v>
      </c>
      <c r="BJ347" s="13" t="s">
        <v>86</v>
      </c>
      <c r="BK347" s="209">
        <f t="shared" si="69"/>
        <v>511.33</v>
      </c>
      <c r="BL347" s="13" t="s">
        <v>182</v>
      </c>
      <c r="BM347" s="208" t="s">
        <v>940</v>
      </c>
    </row>
    <row r="348" spans="1:65" s="1" customFormat="1" ht="24.2" customHeight="1">
      <c r="A348" s="30"/>
      <c r="B348" s="31"/>
      <c r="C348" s="196" t="s">
        <v>941</v>
      </c>
      <c r="D348" s="196" t="s">
        <v>178</v>
      </c>
      <c r="E348" s="197" t="s">
        <v>942</v>
      </c>
      <c r="F348" s="198" t="s">
        <v>943</v>
      </c>
      <c r="G348" s="199" t="s">
        <v>222</v>
      </c>
      <c r="H348" s="200">
        <v>28.49</v>
      </c>
      <c r="I348" s="201">
        <v>10.210000000000001</v>
      </c>
      <c r="J348" s="202">
        <f t="shared" si="60"/>
        <v>290.88</v>
      </c>
      <c r="K348" s="203"/>
      <c r="L348" s="35"/>
      <c r="M348" s="204" t="s">
        <v>1</v>
      </c>
      <c r="N348" s="205" t="s">
        <v>39</v>
      </c>
      <c r="O348" s="71"/>
      <c r="P348" s="206">
        <f t="shared" si="61"/>
        <v>0</v>
      </c>
      <c r="Q348" s="206">
        <v>0</v>
      </c>
      <c r="R348" s="206">
        <f t="shared" si="62"/>
        <v>0</v>
      </c>
      <c r="S348" s="206">
        <v>4.3819999999999998E-2</v>
      </c>
      <c r="T348" s="207">
        <f t="shared" si="63"/>
        <v>1.2484317999999999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208" t="s">
        <v>182</v>
      </c>
      <c r="AT348" s="208" t="s">
        <v>178</v>
      </c>
      <c r="AU348" s="208" t="s">
        <v>86</v>
      </c>
      <c r="AY348" s="13" t="s">
        <v>176</v>
      </c>
      <c r="BE348" s="209">
        <f t="shared" si="64"/>
        <v>0</v>
      </c>
      <c r="BF348" s="209">
        <f t="shared" si="65"/>
        <v>290.88</v>
      </c>
      <c r="BG348" s="209">
        <f t="shared" si="66"/>
        <v>0</v>
      </c>
      <c r="BH348" s="209">
        <f t="shared" si="67"/>
        <v>0</v>
      </c>
      <c r="BI348" s="209">
        <f t="shared" si="68"/>
        <v>0</v>
      </c>
      <c r="BJ348" s="13" t="s">
        <v>86</v>
      </c>
      <c r="BK348" s="209">
        <f t="shared" si="69"/>
        <v>290.88</v>
      </c>
      <c r="BL348" s="13" t="s">
        <v>182</v>
      </c>
      <c r="BM348" s="208" t="s">
        <v>944</v>
      </c>
    </row>
    <row r="349" spans="1:65" s="1" customFormat="1" ht="37.9" customHeight="1">
      <c r="A349" s="30"/>
      <c r="B349" s="31"/>
      <c r="C349" s="196" t="s">
        <v>945</v>
      </c>
      <c r="D349" s="196" t="s">
        <v>178</v>
      </c>
      <c r="E349" s="197" t="s">
        <v>946</v>
      </c>
      <c r="F349" s="198" t="s">
        <v>947</v>
      </c>
      <c r="G349" s="199" t="s">
        <v>222</v>
      </c>
      <c r="H349" s="200">
        <v>13.68</v>
      </c>
      <c r="I349" s="201">
        <v>9.2100000000000009</v>
      </c>
      <c r="J349" s="202">
        <f t="shared" si="60"/>
        <v>125.99</v>
      </c>
      <c r="K349" s="203"/>
      <c r="L349" s="35"/>
      <c r="M349" s="204" t="s">
        <v>1</v>
      </c>
      <c r="N349" s="205" t="s">
        <v>39</v>
      </c>
      <c r="O349" s="71"/>
      <c r="P349" s="206">
        <f t="shared" si="61"/>
        <v>0</v>
      </c>
      <c r="Q349" s="206">
        <v>0</v>
      </c>
      <c r="R349" s="206">
        <f t="shared" si="62"/>
        <v>0</v>
      </c>
      <c r="S349" s="206">
        <v>2.588E-2</v>
      </c>
      <c r="T349" s="207">
        <f t="shared" si="63"/>
        <v>0.35403839999999998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208" t="s">
        <v>182</v>
      </c>
      <c r="AT349" s="208" t="s">
        <v>178</v>
      </c>
      <c r="AU349" s="208" t="s">
        <v>86</v>
      </c>
      <c r="AY349" s="13" t="s">
        <v>176</v>
      </c>
      <c r="BE349" s="209">
        <f t="shared" si="64"/>
        <v>0</v>
      </c>
      <c r="BF349" s="209">
        <f t="shared" si="65"/>
        <v>125.99</v>
      </c>
      <c r="BG349" s="209">
        <f t="shared" si="66"/>
        <v>0</v>
      </c>
      <c r="BH349" s="209">
        <f t="shared" si="67"/>
        <v>0</v>
      </c>
      <c r="BI349" s="209">
        <f t="shared" si="68"/>
        <v>0</v>
      </c>
      <c r="BJ349" s="13" t="s">
        <v>86</v>
      </c>
      <c r="BK349" s="209">
        <f t="shared" si="69"/>
        <v>125.99</v>
      </c>
      <c r="BL349" s="13" t="s">
        <v>182</v>
      </c>
      <c r="BM349" s="208" t="s">
        <v>948</v>
      </c>
    </row>
    <row r="350" spans="1:65" s="1" customFormat="1" ht="21.75" customHeight="1">
      <c r="A350" s="30"/>
      <c r="B350" s="31"/>
      <c r="C350" s="196" t="s">
        <v>949</v>
      </c>
      <c r="D350" s="196" t="s">
        <v>178</v>
      </c>
      <c r="E350" s="197" t="s">
        <v>950</v>
      </c>
      <c r="F350" s="198" t="s">
        <v>951</v>
      </c>
      <c r="G350" s="199" t="s">
        <v>262</v>
      </c>
      <c r="H350" s="200">
        <v>293.01900000000001</v>
      </c>
      <c r="I350" s="201">
        <v>14.05</v>
      </c>
      <c r="J350" s="202">
        <f t="shared" si="60"/>
        <v>4116.92</v>
      </c>
      <c r="K350" s="203"/>
      <c r="L350" s="35"/>
      <c r="M350" s="204" t="s">
        <v>1</v>
      </c>
      <c r="N350" s="205" t="s">
        <v>39</v>
      </c>
      <c r="O350" s="71"/>
      <c r="P350" s="206">
        <f t="shared" si="61"/>
        <v>0</v>
      </c>
      <c r="Q350" s="206">
        <v>0</v>
      </c>
      <c r="R350" s="206">
        <f t="shared" si="62"/>
        <v>0</v>
      </c>
      <c r="S350" s="206">
        <v>0</v>
      </c>
      <c r="T350" s="207">
        <f t="shared" si="63"/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208" t="s">
        <v>182</v>
      </c>
      <c r="AT350" s="208" t="s">
        <v>178</v>
      </c>
      <c r="AU350" s="208" t="s">
        <v>86</v>
      </c>
      <c r="AY350" s="13" t="s">
        <v>176</v>
      </c>
      <c r="BE350" s="209">
        <f t="shared" si="64"/>
        <v>0</v>
      </c>
      <c r="BF350" s="209">
        <f t="shared" si="65"/>
        <v>4116.92</v>
      </c>
      <c r="BG350" s="209">
        <f t="shared" si="66"/>
        <v>0</v>
      </c>
      <c r="BH350" s="209">
        <f t="shared" si="67"/>
        <v>0</v>
      </c>
      <c r="BI350" s="209">
        <f t="shared" si="68"/>
        <v>0</v>
      </c>
      <c r="BJ350" s="13" t="s">
        <v>86</v>
      </c>
      <c r="BK350" s="209">
        <f t="shared" si="69"/>
        <v>4116.92</v>
      </c>
      <c r="BL350" s="13" t="s">
        <v>182</v>
      </c>
      <c r="BM350" s="208" t="s">
        <v>952</v>
      </c>
    </row>
    <row r="351" spans="1:65" s="1" customFormat="1" ht="24.2" customHeight="1">
      <c r="A351" s="30"/>
      <c r="B351" s="31"/>
      <c r="C351" s="196" t="s">
        <v>953</v>
      </c>
      <c r="D351" s="196" t="s">
        <v>178</v>
      </c>
      <c r="E351" s="197" t="s">
        <v>954</v>
      </c>
      <c r="F351" s="198" t="s">
        <v>955</v>
      </c>
      <c r="G351" s="199" t="s">
        <v>262</v>
      </c>
      <c r="H351" s="200">
        <v>3516.2280000000001</v>
      </c>
      <c r="I351" s="201">
        <v>0.46</v>
      </c>
      <c r="J351" s="202">
        <f t="shared" si="60"/>
        <v>1617.46</v>
      </c>
      <c r="K351" s="203"/>
      <c r="L351" s="35"/>
      <c r="M351" s="204" t="s">
        <v>1</v>
      </c>
      <c r="N351" s="205" t="s">
        <v>39</v>
      </c>
      <c r="O351" s="71"/>
      <c r="P351" s="206">
        <f t="shared" si="61"/>
        <v>0</v>
      </c>
      <c r="Q351" s="206">
        <v>0</v>
      </c>
      <c r="R351" s="206">
        <f t="shared" si="62"/>
        <v>0</v>
      </c>
      <c r="S351" s="206">
        <v>0</v>
      </c>
      <c r="T351" s="207">
        <f t="shared" si="63"/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208" t="s">
        <v>182</v>
      </c>
      <c r="AT351" s="208" t="s">
        <v>178</v>
      </c>
      <c r="AU351" s="208" t="s">
        <v>86</v>
      </c>
      <c r="AY351" s="13" t="s">
        <v>176</v>
      </c>
      <c r="BE351" s="209">
        <f t="shared" si="64"/>
        <v>0</v>
      </c>
      <c r="BF351" s="209">
        <f t="shared" si="65"/>
        <v>1617.46</v>
      </c>
      <c r="BG351" s="209">
        <f t="shared" si="66"/>
        <v>0</v>
      </c>
      <c r="BH351" s="209">
        <f t="shared" si="67"/>
        <v>0</v>
      </c>
      <c r="BI351" s="209">
        <f t="shared" si="68"/>
        <v>0</v>
      </c>
      <c r="BJ351" s="13" t="s">
        <v>86</v>
      </c>
      <c r="BK351" s="209">
        <f t="shared" si="69"/>
        <v>1617.46</v>
      </c>
      <c r="BL351" s="13" t="s">
        <v>182</v>
      </c>
      <c r="BM351" s="208" t="s">
        <v>956</v>
      </c>
    </row>
    <row r="352" spans="1:65" s="1" customFormat="1" ht="24.2" customHeight="1">
      <c r="A352" s="30"/>
      <c r="B352" s="31"/>
      <c r="C352" s="196" t="s">
        <v>957</v>
      </c>
      <c r="D352" s="196" t="s">
        <v>178</v>
      </c>
      <c r="E352" s="197" t="s">
        <v>958</v>
      </c>
      <c r="F352" s="198" t="s">
        <v>959</v>
      </c>
      <c r="G352" s="199" t="s">
        <v>262</v>
      </c>
      <c r="H352" s="200">
        <v>293.01900000000001</v>
      </c>
      <c r="I352" s="201">
        <v>10.42</v>
      </c>
      <c r="J352" s="202">
        <f t="shared" si="60"/>
        <v>3053.26</v>
      </c>
      <c r="K352" s="203"/>
      <c r="L352" s="35"/>
      <c r="M352" s="204" t="s">
        <v>1</v>
      </c>
      <c r="N352" s="205" t="s">
        <v>39</v>
      </c>
      <c r="O352" s="71"/>
      <c r="P352" s="206">
        <f t="shared" si="61"/>
        <v>0</v>
      </c>
      <c r="Q352" s="206">
        <v>0</v>
      </c>
      <c r="R352" s="206">
        <f t="shared" si="62"/>
        <v>0</v>
      </c>
      <c r="S352" s="206">
        <v>0</v>
      </c>
      <c r="T352" s="207">
        <f t="shared" si="63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208" t="s">
        <v>182</v>
      </c>
      <c r="AT352" s="208" t="s">
        <v>178</v>
      </c>
      <c r="AU352" s="208" t="s">
        <v>86</v>
      </c>
      <c r="AY352" s="13" t="s">
        <v>176</v>
      </c>
      <c r="BE352" s="209">
        <f t="shared" si="64"/>
        <v>0</v>
      </c>
      <c r="BF352" s="209">
        <f t="shared" si="65"/>
        <v>3053.26</v>
      </c>
      <c r="BG352" s="209">
        <f t="shared" si="66"/>
        <v>0</v>
      </c>
      <c r="BH352" s="209">
        <f t="shared" si="67"/>
        <v>0</v>
      </c>
      <c r="BI352" s="209">
        <f t="shared" si="68"/>
        <v>0</v>
      </c>
      <c r="BJ352" s="13" t="s">
        <v>86</v>
      </c>
      <c r="BK352" s="209">
        <f t="shared" si="69"/>
        <v>3053.26</v>
      </c>
      <c r="BL352" s="13" t="s">
        <v>182</v>
      </c>
      <c r="BM352" s="208" t="s">
        <v>960</v>
      </c>
    </row>
    <row r="353" spans="1:65" s="1" customFormat="1" ht="24.2" customHeight="1">
      <c r="A353" s="30"/>
      <c r="B353" s="31"/>
      <c r="C353" s="196" t="s">
        <v>961</v>
      </c>
      <c r="D353" s="196" t="s">
        <v>178</v>
      </c>
      <c r="E353" s="197" t="s">
        <v>962</v>
      </c>
      <c r="F353" s="198" t="s">
        <v>963</v>
      </c>
      <c r="G353" s="199" t="s">
        <v>262</v>
      </c>
      <c r="H353" s="200">
        <v>2930.19</v>
      </c>
      <c r="I353" s="201">
        <v>1.17</v>
      </c>
      <c r="J353" s="202">
        <f t="shared" si="60"/>
        <v>3428.32</v>
      </c>
      <c r="K353" s="203"/>
      <c r="L353" s="35"/>
      <c r="M353" s="204" t="s">
        <v>1</v>
      </c>
      <c r="N353" s="205" t="s">
        <v>39</v>
      </c>
      <c r="O353" s="71"/>
      <c r="P353" s="206">
        <f t="shared" si="61"/>
        <v>0</v>
      </c>
      <c r="Q353" s="206">
        <v>0</v>
      </c>
      <c r="R353" s="206">
        <f t="shared" si="62"/>
        <v>0</v>
      </c>
      <c r="S353" s="206">
        <v>0</v>
      </c>
      <c r="T353" s="207">
        <f t="shared" si="63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208" t="s">
        <v>182</v>
      </c>
      <c r="AT353" s="208" t="s">
        <v>178</v>
      </c>
      <c r="AU353" s="208" t="s">
        <v>86</v>
      </c>
      <c r="AY353" s="13" t="s">
        <v>176</v>
      </c>
      <c r="BE353" s="209">
        <f t="shared" si="64"/>
        <v>0</v>
      </c>
      <c r="BF353" s="209">
        <f t="shared" si="65"/>
        <v>3428.32</v>
      </c>
      <c r="BG353" s="209">
        <f t="shared" si="66"/>
        <v>0</v>
      </c>
      <c r="BH353" s="209">
        <f t="shared" si="67"/>
        <v>0</v>
      </c>
      <c r="BI353" s="209">
        <f t="shared" si="68"/>
        <v>0</v>
      </c>
      <c r="BJ353" s="13" t="s">
        <v>86</v>
      </c>
      <c r="BK353" s="209">
        <f t="shared" si="69"/>
        <v>3428.32</v>
      </c>
      <c r="BL353" s="13" t="s">
        <v>182</v>
      </c>
      <c r="BM353" s="208" t="s">
        <v>964</v>
      </c>
    </row>
    <row r="354" spans="1:65" s="1" customFormat="1" ht="24.2" customHeight="1">
      <c r="A354" s="30"/>
      <c r="B354" s="31"/>
      <c r="C354" s="196" t="s">
        <v>965</v>
      </c>
      <c r="D354" s="196" t="s">
        <v>178</v>
      </c>
      <c r="E354" s="197" t="s">
        <v>966</v>
      </c>
      <c r="F354" s="198" t="s">
        <v>967</v>
      </c>
      <c r="G354" s="199" t="s">
        <v>262</v>
      </c>
      <c r="H354" s="200">
        <v>293.01900000000001</v>
      </c>
      <c r="I354" s="201">
        <v>90</v>
      </c>
      <c r="J354" s="202">
        <f t="shared" si="60"/>
        <v>26371.71</v>
      </c>
      <c r="K354" s="203"/>
      <c r="L354" s="35"/>
      <c r="M354" s="204" t="s">
        <v>1</v>
      </c>
      <c r="N354" s="205" t="s">
        <v>39</v>
      </c>
      <c r="O354" s="71"/>
      <c r="P354" s="206">
        <f t="shared" si="61"/>
        <v>0</v>
      </c>
      <c r="Q354" s="206">
        <v>0</v>
      </c>
      <c r="R354" s="206">
        <f t="shared" si="62"/>
        <v>0</v>
      </c>
      <c r="S354" s="206">
        <v>0</v>
      </c>
      <c r="T354" s="207">
        <f t="shared" si="63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208" t="s">
        <v>182</v>
      </c>
      <c r="AT354" s="208" t="s">
        <v>178</v>
      </c>
      <c r="AU354" s="208" t="s">
        <v>86</v>
      </c>
      <c r="AY354" s="13" t="s">
        <v>176</v>
      </c>
      <c r="BE354" s="209">
        <f t="shared" si="64"/>
        <v>0</v>
      </c>
      <c r="BF354" s="209">
        <f t="shared" si="65"/>
        <v>26371.71</v>
      </c>
      <c r="BG354" s="209">
        <f t="shared" si="66"/>
        <v>0</v>
      </c>
      <c r="BH354" s="209">
        <f t="shared" si="67"/>
        <v>0</v>
      </c>
      <c r="BI354" s="209">
        <f t="shared" si="68"/>
        <v>0</v>
      </c>
      <c r="BJ354" s="13" t="s">
        <v>86</v>
      </c>
      <c r="BK354" s="209">
        <f t="shared" si="69"/>
        <v>26371.71</v>
      </c>
      <c r="BL354" s="13" t="s">
        <v>182</v>
      </c>
      <c r="BM354" s="208" t="s">
        <v>968</v>
      </c>
    </row>
    <row r="355" spans="1:65" s="1" customFormat="1" ht="16.5" customHeight="1">
      <c r="A355" s="30"/>
      <c r="B355" s="31"/>
      <c r="C355" s="196" t="s">
        <v>969</v>
      </c>
      <c r="D355" s="196" t="s">
        <v>178</v>
      </c>
      <c r="E355" s="197" t="s">
        <v>970</v>
      </c>
      <c r="F355" s="198" t="s">
        <v>971</v>
      </c>
      <c r="G355" s="199" t="s">
        <v>370</v>
      </c>
      <c r="H355" s="200">
        <v>10</v>
      </c>
      <c r="I355" s="201">
        <v>150</v>
      </c>
      <c r="J355" s="202">
        <f t="shared" si="60"/>
        <v>1500</v>
      </c>
      <c r="K355" s="203"/>
      <c r="L355" s="35"/>
      <c r="M355" s="204" t="s">
        <v>1</v>
      </c>
      <c r="N355" s="205" t="s">
        <v>39</v>
      </c>
      <c r="O355" s="71"/>
      <c r="P355" s="206">
        <f t="shared" si="61"/>
        <v>0</v>
      </c>
      <c r="Q355" s="206">
        <v>0</v>
      </c>
      <c r="R355" s="206">
        <f t="shared" si="62"/>
        <v>0</v>
      </c>
      <c r="S355" s="206">
        <v>0</v>
      </c>
      <c r="T355" s="207">
        <f t="shared" si="63"/>
        <v>0</v>
      </c>
      <c r="U355" s="30"/>
      <c r="V355" s="30"/>
      <c r="W355" s="30"/>
      <c r="X355" s="30"/>
      <c r="Y355" s="30"/>
      <c r="Z355" s="30"/>
      <c r="AA355" s="30"/>
      <c r="AB355" s="30"/>
      <c r="AC355" s="30"/>
      <c r="AD355" s="30"/>
      <c r="AE355" s="30"/>
      <c r="AR355" s="208" t="s">
        <v>182</v>
      </c>
      <c r="AT355" s="208" t="s">
        <v>178</v>
      </c>
      <c r="AU355" s="208" t="s">
        <v>86</v>
      </c>
      <c r="AY355" s="13" t="s">
        <v>176</v>
      </c>
      <c r="BE355" s="209">
        <f t="shared" si="64"/>
        <v>0</v>
      </c>
      <c r="BF355" s="209">
        <f t="shared" si="65"/>
        <v>1500</v>
      </c>
      <c r="BG355" s="209">
        <f t="shared" si="66"/>
        <v>0</v>
      </c>
      <c r="BH355" s="209">
        <f t="shared" si="67"/>
        <v>0</v>
      </c>
      <c r="BI355" s="209">
        <f t="shared" si="68"/>
        <v>0</v>
      </c>
      <c r="BJ355" s="13" t="s">
        <v>86</v>
      </c>
      <c r="BK355" s="209">
        <f t="shared" si="69"/>
        <v>1500</v>
      </c>
      <c r="BL355" s="13" t="s">
        <v>182</v>
      </c>
      <c r="BM355" s="208" t="s">
        <v>972</v>
      </c>
    </row>
    <row r="356" spans="1:65" s="11" customFormat="1" ht="22.9" customHeight="1">
      <c r="B356" s="180"/>
      <c r="C356" s="181"/>
      <c r="D356" s="182" t="s">
        <v>72</v>
      </c>
      <c r="E356" s="194" t="s">
        <v>579</v>
      </c>
      <c r="F356" s="194" t="s">
        <v>973</v>
      </c>
      <c r="G356" s="181"/>
      <c r="H356" s="181"/>
      <c r="I356" s="184"/>
      <c r="J356" s="195">
        <f>BK356</f>
        <v>60611.45</v>
      </c>
      <c r="K356" s="181"/>
      <c r="L356" s="186"/>
      <c r="M356" s="187"/>
      <c r="N356" s="188"/>
      <c r="O356" s="188"/>
      <c r="P356" s="189">
        <f>P357</f>
        <v>0</v>
      </c>
      <c r="Q356" s="188"/>
      <c r="R356" s="189">
        <f>R357</f>
        <v>0</v>
      </c>
      <c r="S356" s="188"/>
      <c r="T356" s="190">
        <f>T357</f>
        <v>0</v>
      </c>
      <c r="AR356" s="191" t="s">
        <v>80</v>
      </c>
      <c r="AT356" s="192" t="s">
        <v>72</v>
      </c>
      <c r="AU356" s="192" t="s">
        <v>80</v>
      </c>
      <c r="AY356" s="191" t="s">
        <v>176</v>
      </c>
      <c r="BK356" s="193">
        <f>BK357</f>
        <v>60611.45</v>
      </c>
    </row>
    <row r="357" spans="1:65" s="1" customFormat="1" ht="24.2" customHeight="1">
      <c r="A357" s="30"/>
      <c r="B357" s="31"/>
      <c r="C357" s="196" t="s">
        <v>974</v>
      </c>
      <c r="D357" s="196" t="s">
        <v>178</v>
      </c>
      <c r="E357" s="197" t="s">
        <v>975</v>
      </c>
      <c r="F357" s="198" t="s">
        <v>976</v>
      </c>
      <c r="G357" s="199" t="s">
        <v>262</v>
      </c>
      <c r="H357" s="200">
        <v>3035.125</v>
      </c>
      <c r="I357" s="201">
        <v>19.97</v>
      </c>
      <c r="J357" s="202">
        <f>ROUND(I357*H357,2)</f>
        <v>60611.45</v>
      </c>
      <c r="K357" s="203"/>
      <c r="L357" s="35"/>
      <c r="M357" s="204" t="s">
        <v>1</v>
      </c>
      <c r="N357" s="205" t="s">
        <v>39</v>
      </c>
      <c r="O357" s="71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208" t="s">
        <v>182</v>
      </c>
      <c r="AT357" s="208" t="s">
        <v>178</v>
      </c>
      <c r="AU357" s="208" t="s">
        <v>86</v>
      </c>
      <c r="AY357" s="13" t="s">
        <v>176</v>
      </c>
      <c r="BE357" s="209">
        <f>IF(N357="základná",J357,0)</f>
        <v>0</v>
      </c>
      <c r="BF357" s="209">
        <f>IF(N357="znížená",J357,0)</f>
        <v>60611.45</v>
      </c>
      <c r="BG357" s="209">
        <f>IF(N357="zákl. prenesená",J357,0)</f>
        <v>0</v>
      </c>
      <c r="BH357" s="209">
        <f>IF(N357="zníž. prenesená",J357,0)</f>
        <v>0</v>
      </c>
      <c r="BI357" s="209">
        <f>IF(N357="nulová",J357,0)</f>
        <v>0</v>
      </c>
      <c r="BJ357" s="13" t="s">
        <v>86</v>
      </c>
      <c r="BK357" s="209">
        <f>ROUND(I357*H357,2)</f>
        <v>60611.45</v>
      </c>
      <c r="BL357" s="13" t="s">
        <v>182</v>
      </c>
      <c r="BM357" s="208" t="s">
        <v>977</v>
      </c>
    </row>
    <row r="358" spans="1:65" s="11" customFormat="1" ht="25.9" customHeight="1">
      <c r="B358" s="180"/>
      <c r="C358" s="181"/>
      <c r="D358" s="182" t="s">
        <v>72</v>
      </c>
      <c r="E358" s="183" t="s">
        <v>978</v>
      </c>
      <c r="F358" s="183" t="s">
        <v>979</v>
      </c>
      <c r="G358" s="181"/>
      <c r="H358" s="181"/>
      <c r="I358" s="184"/>
      <c r="J358" s="185">
        <f>BK358</f>
        <v>421024.45000000007</v>
      </c>
      <c r="K358" s="181"/>
      <c r="L358" s="186"/>
      <c r="M358" s="187"/>
      <c r="N358" s="188"/>
      <c r="O358" s="188"/>
      <c r="P358" s="189">
        <f>P359+P377+P411+P434+P436+P438+P446+P452+P465+P481+P517+P548+P555+P565+P575+P581+P587+P596</f>
        <v>0</v>
      </c>
      <c r="Q358" s="188"/>
      <c r="R358" s="189">
        <f>R359+R377+R411+R434+R436+R438+R446+R452+R465+R481+R517+R548+R555+R565+R575+R581+R587+R596</f>
        <v>434.68721281999967</v>
      </c>
      <c r="S358" s="188"/>
      <c r="T358" s="190">
        <f>T359+T377+T411+T434+T436+T438+T446+T452+T465+T481+T517+T548+T555+T565+T575+T581+T587+T596</f>
        <v>1.557552</v>
      </c>
      <c r="AR358" s="191" t="s">
        <v>86</v>
      </c>
      <c r="AT358" s="192" t="s">
        <v>72</v>
      </c>
      <c r="AU358" s="192" t="s">
        <v>73</v>
      </c>
      <c r="AY358" s="191" t="s">
        <v>176</v>
      </c>
      <c r="BK358" s="193">
        <f>BK359+BK377+BK411+BK434+BK436+BK438+BK446+BK452+BK465+BK481+BK517+BK548+BK555+BK565+BK575+BK581+BK587+BK596</f>
        <v>421024.45000000007</v>
      </c>
    </row>
    <row r="359" spans="1:65" s="11" customFormat="1" ht="22.9" customHeight="1">
      <c r="B359" s="180"/>
      <c r="C359" s="181"/>
      <c r="D359" s="182" t="s">
        <v>72</v>
      </c>
      <c r="E359" s="194" t="s">
        <v>980</v>
      </c>
      <c r="F359" s="194" t="s">
        <v>981</v>
      </c>
      <c r="G359" s="181"/>
      <c r="H359" s="181"/>
      <c r="I359" s="184"/>
      <c r="J359" s="195">
        <f>BK359</f>
        <v>30136.780000000002</v>
      </c>
      <c r="K359" s="181"/>
      <c r="L359" s="186"/>
      <c r="M359" s="187"/>
      <c r="N359" s="188"/>
      <c r="O359" s="188"/>
      <c r="P359" s="189">
        <f>SUM(P360:P376)</f>
        <v>0</v>
      </c>
      <c r="Q359" s="188"/>
      <c r="R359" s="189">
        <f>SUM(R360:R376)</f>
        <v>343.36120559999983</v>
      </c>
      <c r="S359" s="188"/>
      <c r="T359" s="190">
        <f>SUM(T360:T376)</f>
        <v>0</v>
      </c>
      <c r="AR359" s="191" t="s">
        <v>86</v>
      </c>
      <c r="AT359" s="192" t="s">
        <v>72</v>
      </c>
      <c r="AU359" s="192" t="s">
        <v>80</v>
      </c>
      <c r="AY359" s="191" t="s">
        <v>176</v>
      </c>
      <c r="BK359" s="193">
        <f>SUM(BK360:BK376)</f>
        <v>30136.780000000002</v>
      </c>
    </row>
    <row r="360" spans="1:65" s="1" customFormat="1" ht="24.2" customHeight="1">
      <c r="A360" s="30"/>
      <c r="B360" s="31"/>
      <c r="C360" s="196" t="s">
        <v>982</v>
      </c>
      <c r="D360" s="196" t="s">
        <v>178</v>
      </c>
      <c r="E360" s="197" t="s">
        <v>983</v>
      </c>
      <c r="F360" s="198" t="s">
        <v>984</v>
      </c>
      <c r="G360" s="199" t="s">
        <v>222</v>
      </c>
      <c r="H360" s="200">
        <v>829.678</v>
      </c>
      <c r="I360" s="201">
        <v>0.23</v>
      </c>
      <c r="J360" s="202">
        <f t="shared" ref="J360:J376" si="70">ROUND(I360*H360,2)</f>
        <v>190.83</v>
      </c>
      <c r="K360" s="203"/>
      <c r="L360" s="35"/>
      <c r="M360" s="204" t="s">
        <v>1</v>
      </c>
      <c r="N360" s="205" t="s">
        <v>39</v>
      </c>
      <c r="O360" s="71"/>
      <c r="P360" s="206">
        <f t="shared" ref="P360:P376" si="71">O360*H360</f>
        <v>0</v>
      </c>
      <c r="Q360" s="206">
        <v>0</v>
      </c>
      <c r="R360" s="206">
        <f t="shared" ref="R360:R376" si="72">Q360*H360</f>
        <v>0</v>
      </c>
      <c r="S360" s="206">
        <v>0</v>
      </c>
      <c r="T360" s="207">
        <f t="shared" ref="T360:T376" si="73"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208" t="s">
        <v>240</v>
      </c>
      <c r="AT360" s="208" t="s">
        <v>178</v>
      </c>
      <c r="AU360" s="208" t="s">
        <v>86</v>
      </c>
      <c r="AY360" s="13" t="s">
        <v>176</v>
      </c>
      <c r="BE360" s="209">
        <f t="shared" ref="BE360:BE376" si="74">IF(N360="základná",J360,0)</f>
        <v>0</v>
      </c>
      <c r="BF360" s="209">
        <f t="shared" ref="BF360:BF376" si="75">IF(N360="znížená",J360,0)</f>
        <v>190.83</v>
      </c>
      <c r="BG360" s="209">
        <f t="shared" ref="BG360:BG376" si="76">IF(N360="zákl. prenesená",J360,0)</f>
        <v>0</v>
      </c>
      <c r="BH360" s="209">
        <f t="shared" ref="BH360:BH376" si="77">IF(N360="zníž. prenesená",J360,0)</f>
        <v>0</v>
      </c>
      <c r="BI360" s="209">
        <f t="shared" ref="BI360:BI376" si="78">IF(N360="nulová",J360,0)</f>
        <v>0</v>
      </c>
      <c r="BJ360" s="13" t="s">
        <v>86</v>
      </c>
      <c r="BK360" s="209">
        <f t="shared" ref="BK360:BK376" si="79">ROUND(I360*H360,2)</f>
        <v>190.83</v>
      </c>
      <c r="BL360" s="13" t="s">
        <v>240</v>
      </c>
      <c r="BM360" s="208" t="s">
        <v>985</v>
      </c>
    </row>
    <row r="361" spans="1:65" s="1" customFormat="1" ht="16.5" customHeight="1">
      <c r="A361" s="30"/>
      <c r="B361" s="31"/>
      <c r="C361" s="210" t="s">
        <v>986</v>
      </c>
      <c r="D361" s="210" t="s">
        <v>269</v>
      </c>
      <c r="E361" s="211" t="s">
        <v>987</v>
      </c>
      <c r="F361" s="212" t="s">
        <v>988</v>
      </c>
      <c r="G361" s="213" t="s">
        <v>989</v>
      </c>
      <c r="H361" s="214">
        <v>331.87099999999998</v>
      </c>
      <c r="I361" s="215">
        <v>1.76</v>
      </c>
      <c r="J361" s="216">
        <f t="shared" si="70"/>
        <v>584.09</v>
      </c>
      <c r="K361" s="217"/>
      <c r="L361" s="218"/>
      <c r="M361" s="219" t="s">
        <v>1</v>
      </c>
      <c r="N361" s="220" t="s">
        <v>39</v>
      </c>
      <c r="O361" s="71"/>
      <c r="P361" s="206">
        <f t="shared" si="71"/>
        <v>0</v>
      </c>
      <c r="Q361" s="206">
        <v>1</v>
      </c>
      <c r="R361" s="206">
        <f t="shared" si="72"/>
        <v>331.87099999999998</v>
      </c>
      <c r="S361" s="206">
        <v>0</v>
      </c>
      <c r="T361" s="207">
        <f t="shared" si="73"/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208" t="s">
        <v>306</v>
      </c>
      <c r="AT361" s="208" t="s">
        <v>269</v>
      </c>
      <c r="AU361" s="208" t="s">
        <v>86</v>
      </c>
      <c r="AY361" s="13" t="s">
        <v>176</v>
      </c>
      <c r="BE361" s="209">
        <f t="shared" si="74"/>
        <v>0</v>
      </c>
      <c r="BF361" s="209">
        <f t="shared" si="75"/>
        <v>584.09</v>
      </c>
      <c r="BG361" s="209">
        <f t="shared" si="76"/>
        <v>0</v>
      </c>
      <c r="BH361" s="209">
        <f t="shared" si="77"/>
        <v>0</v>
      </c>
      <c r="BI361" s="209">
        <f t="shared" si="78"/>
        <v>0</v>
      </c>
      <c r="BJ361" s="13" t="s">
        <v>86</v>
      </c>
      <c r="BK361" s="209">
        <f t="shared" si="79"/>
        <v>584.09</v>
      </c>
      <c r="BL361" s="13" t="s">
        <v>240</v>
      </c>
      <c r="BM361" s="208" t="s">
        <v>990</v>
      </c>
    </row>
    <row r="362" spans="1:65" s="1" customFormat="1" ht="24.2" customHeight="1">
      <c r="A362" s="30"/>
      <c r="B362" s="31"/>
      <c r="C362" s="196" t="s">
        <v>991</v>
      </c>
      <c r="D362" s="196" t="s">
        <v>178</v>
      </c>
      <c r="E362" s="197" t="s">
        <v>992</v>
      </c>
      <c r="F362" s="198" t="s">
        <v>993</v>
      </c>
      <c r="G362" s="199" t="s">
        <v>222</v>
      </c>
      <c r="H362" s="200">
        <v>8.0730000000000004</v>
      </c>
      <c r="I362" s="201">
        <v>0.28999999999999998</v>
      </c>
      <c r="J362" s="202">
        <f t="shared" si="70"/>
        <v>2.34</v>
      </c>
      <c r="K362" s="203"/>
      <c r="L362" s="35"/>
      <c r="M362" s="204" t="s">
        <v>1</v>
      </c>
      <c r="N362" s="205" t="s">
        <v>39</v>
      </c>
      <c r="O362" s="71"/>
      <c r="P362" s="206">
        <f t="shared" si="71"/>
        <v>0</v>
      </c>
      <c r="Q362" s="206">
        <v>0</v>
      </c>
      <c r="R362" s="206">
        <f t="shared" si="72"/>
        <v>0</v>
      </c>
      <c r="S362" s="206">
        <v>0</v>
      </c>
      <c r="T362" s="207">
        <f t="shared" si="73"/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208" t="s">
        <v>240</v>
      </c>
      <c r="AT362" s="208" t="s">
        <v>178</v>
      </c>
      <c r="AU362" s="208" t="s">
        <v>86</v>
      </c>
      <c r="AY362" s="13" t="s">
        <v>176</v>
      </c>
      <c r="BE362" s="209">
        <f t="shared" si="74"/>
        <v>0</v>
      </c>
      <c r="BF362" s="209">
        <f t="shared" si="75"/>
        <v>2.34</v>
      </c>
      <c r="BG362" s="209">
        <f t="shared" si="76"/>
        <v>0</v>
      </c>
      <c r="BH362" s="209">
        <f t="shared" si="77"/>
        <v>0</v>
      </c>
      <c r="BI362" s="209">
        <f t="shared" si="78"/>
        <v>0</v>
      </c>
      <c r="BJ362" s="13" t="s">
        <v>86</v>
      </c>
      <c r="BK362" s="209">
        <f t="shared" si="79"/>
        <v>2.34</v>
      </c>
      <c r="BL362" s="13" t="s">
        <v>240</v>
      </c>
      <c r="BM362" s="208" t="s">
        <v>994</v>
      </c>
    </row>
    <row r="363" spans="1:65" s="1" customFormat="1" ht="24.2" customHeight="1">
      <c r="A363" s="30"/>
      <c r="B363" s="31"/>
      <c r="C363" s="196" t="s">
        <v>995</v>
      </c>
      <c r="D363" s="196" t="s">
        <v>178</v>
      </c>
      <c r="E363" s="197" t="s">
        <v>996</v>
      </c>
      <c r="F363" s="198" t="s">
        <v>997</v>
      </c>
      <c r="G363" s="199" t="s">
        <v>222</v>
      </c>
      <c r="H363" s="200">
        <v>7.0129999999999999</v>
      </c>
      <c r="I363" s="201">
        <v>13.86</v>
      </c>
      <c r="J363" s="202">
        <f t="shared" si="70"/>
        <v>97.2</v>
      </c>
      <c r="K363" s="203"/>
      <c r="L363" s="35"/>
      <c r="M363" s="204" t="s">
        <v>1</v>
      </c>
      <c r="N363" s="205" t="s">
        <v>39</v>
      </c>
      <c r="O363" s="71"/>
      <c r="P363" s="206">
        <f t="shared" si="71"/>
        <v>0</v>
      </c>
      <c r="Q363" s="206">
        <v>3.2000000000000003E-4</v>
      </c>
      <c r="R363" s="206">
        <f t="shared" si="72"/>
        <v>2.2441600000000003E-3</v>
      </c>
      <c r="S363" s="206">
        <v>0</v>
      </c>
      <c r="T363" s="207">
        <f t="shared" si="73"/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208" t="s">
        <v>240</v>
      </c>
      <c r="AT363" s="208" t="s">
        <v>178</v>
      </c>
      <c r="AU363" s="208" t="s">
        <v>86</v>
      </c>
      <c r="AY363" s="13" t="s">
        <v>176</v>
      </c>
      <c r="BE363" s="209">
        <f t="shared" si="74"/>
        <v>0</v>
      </c>
      <c r="BF363" s="209">
        <f t="shared" si="75"/>
        <v>97.2</v>
      </c>
      <c r="BG363" s="209">
        <f t="shared" si="76"/>
        <v>0</v>
      </c>
      <c r="BH363" s="209">
        <f t="shared" si="77"/>
        <v>0</v>
      </c>
      <c r="BI363" s="209">
        <f t="shared" si="78"/>
        <v>0</v>
      </c>
      <c r="BJ363" s="13" t="s">
        <v>86</v>
      </c>
      <c r="BK363" s="209">
        <f t="shared" si="79"/>
        <v>97.2</v>
      </c>
      <c r="BL363" s="13" t="s">
        <v>240</v>
      </c>
      <c r="BM363" s="208" t="s">
        <v>998</v>
      </c>
    </row>
    <row r="364" spans="1:65" s="1" customFormat="1" ht="24.2" customHeight="1">
      <c r="A364" s="30"/>
      <c r="B364" s="31"/>
      <c r="C364" s="196" t="s">
        <v>999</v>
      </c>
      <c r="D364" s="196" t="s">
        <v>178</v>
      </c>
      <c r="E364" s="197" t="s">
        <v>1000</v>
      </c>
      <c r="F364" s="198" t="s">
        <v>1001</v>
      </c>
      <c r="G364" s="199" t="s">
        <v>222</v>
      </c>
      <c r="H364" s="200">
        <v>7.0129999999999999</v>
      </c>
      <c r="I364" s="201">
        <v>14.42</v>
      </c>
      <c r="J364" s="202">
        <f t="shared" si="70"/>
        <v>101.13</v>
      </c>
      <c r="K364" s="203"/>
      <c r="L364" s="35"/>
      <c r="M364" s="204" t="s">
        <v>1</v>
      </c>
      <c r="N364" s="205" t="s">
        <v>39</v>
      </c>
      <c r="O364" s="71"/>
      <c r="P364" s="206">
        <f t="shared" si="71"/>
        <v>0</v>
      </c>
      <c r="Q364" s="206">
        <v>3.2000000000000003E-4</v>
      </c>
      <c r="R364" s="206">
        <f t="shared" si="72"/>
        <v>2.2441600000000003E-3</v>
      </c>
      <c r="S364" s="206">
        <v>0</v>
      </c>
      <c r="T364" s="207">
        <f t="shared" si="73"/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208" t="s">
        <v>240</v>
      </c>
      <c r="AT364" s="208" t="s">
        <v>178</v>
      </c>
      <c r="AU364" s="208" t="s">
        <v>86</v>
      </c>
      <c r="AY364" s="13" t="s">
        <v>176</v>
      </c>
      <c r="BE364" s="209">
        <f t="shared" si="74"/>
        <v>0</v>
      </c>
      <c r="BF364" s="209">
        <f t="shared" si="75"/>
        <v>101.13</v>
      </c>
      <c r="BG364" s="209">
        <f t="shared" si="76"/>
        <v>0</v>
      </c>
      <c r="BH364" s="209">
        <f t="shared" si="77"/>
        <v>0</v>
      </c>
      <c r="BI364" s="209">
        <f t="shared" si="78"/>
        <v>0</v>
      </c>
      <c r="BJ364" s="13" t="s">
        <v>86</v>
      </c>
      <c r="BK364" s="209">
        <f t="shared" si="79"/>
        <v>101.13</v>
      </c>
      <c r="BL364" s="13" t="s">
        <v>240</v>
      </c>
      <c r="BM364" s="208" t="s">
        <v>1002</v>
      </c>
    </row>
    <row r="365" spans="1:65" s="1" customFormat="1" ht="24.2" customHeight="1">
      <c r="A365" s="30"/>
      <c r="B365" s="31"/>
      <c r="C365" s="196" t="s">
        <v>1003</v>
      </c>
      <c r="D365" s="196" t="s">
        <v>178</v>
      </c>
      <c r="E365" s="197" t="s">
        <v>1004</v>
      </c>
      <c r="F365" s="198" t="s">
        <v>1005</v>
      </c>
      <c r="G365" s="199" t="s">
        <v>222</v>
      </c>
      <c r="H365" s="200">
        <v>248.72800000000001</v>
      </c>
      <c r="I365" s="201">
        <v>3.56</v>
      </c>
      <c r="J365" s="202">
        <f t="shared" si="70"/>
        <v>885.47</v>
      </c>
      <c r="K365" s="203"/>
      <c r="L365" s="35"/>
      <c r="M365" s="204" t="s">
        <v>1</v>
      </c>
      <c r="N365" s="205" t="s">
        <v>39</v>
      </c>
      <c r="O365" s="71"/>
      <c r="P365" s="206">
        <f t="shared" si="71"/>
        <v>0</v>
      </c>
      <c r="Q365" s="206">
        <v>3.2000000000000003E-4</v>
      </c>
      <c r="R365" s="206">
        <f t="shared" si="72"/>
        <v>7.9592960000000004E-2</v>
      </c>
      <c r="S365" s="206">
        <v>0</v>
      </c>
      <c r="T365" s="207">
        <f t="shared" si="73"/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208" t="s">
        <v>240</v>
      </c>
      <c r="AT365" s="208" t="s">
        <v>178</v>
      </c>
      <c r="AU365" s="208" t="s">
        <v>86</v>
      </c>
      <c r="AY365" s="13" t="s">
        <v>176</v>
      </c>
      <c r="BE365" s="209">
        <f t="shared" si="74"/>
        <v>0</v>
      </c>
      <c r="BF365" s="209">
        <f t="shared" si="75"/>
        <v>885.47</v>
      </c>
      <c r="BG365" s="209">
        <f t="shared" si="76"/>
        <v>0</v>
      </c>
      <c r="BH365" s="209">
        <f t="shared" si="77"/>
        <v>0</v>
      </c>
      <c r="BI365" s="209">
        <f t="shared" si="78"/>
        <v>0</v>
      </c>
      <c r="BJ365" s="13" t="s">
        <v>86</v>
      </c>
      <c r="BK365" s="209">
        <f t="shared" si="79"/>
        <v>885.47</v>
      </c>
      <c r="BL365" s="13" t="s">
        <v>240</v>
      </c>
      <c r="BM365" s="208" t="s">
        <v>1006</v>
      </c>
    </row>
    <row r="366" spans="1:65" s="1" customFormat="1" ht="24.2" customHeight="1">
      <c r="A366" s="30"/>
      <c r="B366" s="31"/>
      <c r="C366" s="196" t="s">
        <v>1007</v>
      </c>
      <c r="D366" s="196" t="s">
        <v>178</v>
      </c>
      <c r="E366" s="197" t="s">
        <v>1008</v>
      </c>
      <c r="F366" s="198" t="s">
        <v>1009</v>
      </c>
      <c r="G366" s="199" t="s">
        <v>222</v>
      </c>
      <c r="H366" s="200">
        <v>248.72800000000001</v>
      </c>
      <c r="I366" s="201">
        <v>13.94</v>
      </c>
      <c r="J366" s="202">
        <f t="shared" si="70"/>
        <v>3467.27</v>
      </c>
      <c r="K366" s="203"/>
      <c r="L366" s="35"/>
      <c r="M366" s="204" t="s">
        <v>1</v>
      </c>
      <c r="N366" s="205" t="s">
        <v>39</v>
      </c>
      <c r="O366" s="71"/>
      <c r="P366" s="206">
        <f t="shared" si="71"/>
        <v>0</v>
      </c>
      <c r="Q366" s="206">
        <v>3.5000000000000001E-3</v>
      </c>
      <c r="R366" s="206">
        <f t="shared" si="72"/>
        <v>0.8705480000000001</v>
      </c>
      <c r="S366" s="206">
        <v>0</v>
      </c>
      <c r="T366" s="207">
        <f t="shared" si="73"/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208" t="s">
        <v>240</v>
      </c>
      <c r="AT366" s="208" t="s">
        <v>178</v>
      </c>
      <c r="AU366" s="208" t="s">
        <v>86</v>
      </c>
      <c r="AY366" s="13" t="s">
        <v>176</v>
      </c>
      <c r="BE366" s="209">
        <f t="shared" si="74"/>
        <v>0</v>
      </c>
      <c r="BF366" s="209">
        <f t="shared" si="75"/>
        <v>3467.27</v>
      </c>
      <c r="BG366" s="209">
        <f t="shared" si="76"/>
        <v>0</v>
      </c>
      <c r="BH366" s="209">
        <f t="shared" si="77"/>
        <v>0</v>
      </c>
      <c r="BI366" s="209">
        <f t="shared" si="78"/>
        <v>0</v>
      </c>
      <c r="BJ366" s="13" t="s">
        <v>86</v>
      </c>
      <c r="BK366" s="209">
        <f t="shared" si="79"/>
        <v>3467.27</v>
      </c>
      <c r="BL366" s="13" t="s">
        <v>240</v>
      </c>
      <c r="BM366" s="208" t="s">
        <v>1010</v>
      </c>
    </row>
    <row r="367" spans="1:65" s="1" customFormat="1" ht="24.2" customHeight="1">
      <c r="A367" s="30"/>
      <c r="B367" s="31"/>
      <c r="C367" s="196" t="s">
        <v>1011</v>
      </c>
      <c r="D367" s="196" t="s">
        <v>178</v>
      </c>
      <c r="E367" s="197" t="s">
        <v>1012</v>
      </c>
      <c r="F367" s="198" t="s">
        <v>1013</v>
      </c>
      <c r="G367" s="199" t="s">
        <v>222</v>
      </c>
      <c r="H367" s="200">
        <v>930.16399999999999</v>
      </c>
      <c r="I367" s="201">
        <v>0.5</v>
      </c>
      <c r="J367" s="202">
        <f t="shared" si="70"/>
        <v>465.08</v>
      </c>
      <c r="K367" s="203"/>
      <c r="L367" s="35"/>
      <c r="M367" s="204" t="s">
        <v>1</v>
      </c>
      <c r="N367" s="205" t="s">
        <v>39</v>
      </c>
      <c r="O367" s="71"/>
      <c r="P367" s="206">
        <f t="shared" si="71"/>
        <v>0</v>
      </c>
      <c r="Q367" s="206">
        <v>0</v>
      </c>
      <c r="R367" s="206">
        <f t="shared" si="72"/>
        <v>0</v>
      </c>
      <c r="S367" s="206">
        <v>0</v>
      </c>
      <c r="T367" s="207">
        <f t="shared" si="73"/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208" t="s">
        <v>240</v>
      </c>
      <c r="AT367" s="208" t="s">
        <v>178</v>
      </c>
      <c r="AU367" s="208" t="s">
        <v>86</v>
      </c>
      <c r="AY367" s="13" t="s">
        <v>176</v>
      </c>
      <c r="BE367" s="209">
        <f t="shared" si="74"/>
        <v>0</v>
      </c>
      <c r="BF367" s="209">
        <f t="shared" si="75"/>
        <v>465.08</v>
      </c>
      <c r="BG367" s="209">
        <f t="shared" si="76"/>
        <v>0</v>
      </c>
      <c r="BH367" s="209">
        <f t="shared" si="77"/>
        <v>0</v>
      </c>
      <c r="BI367" s="209">
        <f t="shared" si="78"/>
        <v>0</v>
      </c>
      <c r="BJ367" s="13" t="s">
        <v>86</v>
      </c>
      <c r="BK367" s="209">
        <f t="shared" si="79"/>
        <v>465.08</v>
      </c>
      <c r="BL367" s="13" t="s">
        <v>240</v>
      </c>
      <c r="BM367" s="208" t="s">
        <v>1014</v>
      </c>
    </row>
    <row r="368" spans="1:65" s="1" customFormat="1" ht="16.5" customHeight="1">
      <c r="A368" s="30"/>
      <c r="B368" s="31"/>
      <c r="C368" s="210" t="s">
        <v>1015</v>
      </c>
      <c r="D368" s="210" t="s">
        <v>269</v>
      </c>
      <c r="E368" s="211" t="s">
        <v>1016</v>
      </c>
      <c r="F368" s="212" t="s">
        <v>1017</v>
      </c>
      <c r="G368" s="213" t="s">
        <v>222</v>
      </c>
      <c r="H368" s="214">
        <v>1069.6890000000001</v>
      </c>
      <c r="I368" s="215">
        <v>1.46</v>
      </c>
      <c r="J368" s="216">
        <f t="shared" si="70"/>
        <v>1561.75</v>
      </c>
      <c r="K368" s="217"/>
      <c r="L368" s="218"/>
      <c r="M368" s="219" t="s">
        <v>1</v>
      </c>
      <c r="N368" s="220" t="s">
        <v>39</v>
      </c>
      <c r="O368" s="71"/>
      <c r="P368" s="206">
        <f t="shared" si="71"/>
        <v>0</v>
      </c>
      <c r="Q368" s="206">
        <v>4.0000000000000002E-4</v>
      </c>
      <c r="R368" s="206">
        <f t="shared" si="72"/>
        <v>0.42787560000000008</v>
      </c>
      <c r="S368" s="206">
        <v>0</v>
      </c>
      <c r="T368" s="207">
        <f t="shared" si="73"/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208" t="s">
        <v>306</v>
      </c>
      <c r="AT368" s="208" t="s">
        <v>269</v>
      </c>
      <c r="AU368" s="208" t="s">
        <v>86</v>
      </c>
      <c r="AY368" s="13" t="s">
        <v>176</v>
      </c>
      <c r="BE368" s="209">
        <f t="shared" si="74"/>
        <v>0</v>
      </c>
      <c r="BF368" s="209">
        <f t="shared" si="75"/>
        <v>1561.75</v>
      </c>
      <c r="BG368" s="209">
        <f t="shared" si="76"/>
        <v>0</v>
      </c>
      <c r="BH368" s="209">
        <f t="shared" si="77"/>
        <v>0</v>
      </c>
      <c r="BI368" s="209">
        <f t="shared" si="78"/>
        <v>0</v>
      </c>
      <c r="BJ368" s="13" t="s">
        <v>86</v>
      </c>
      <c r="BK368" s="209">
        <f t="shared" si="79"/>
        <v>1561.75</v>
      </c>
      <c r="BL368" s="13" t="s">
        <v>240</v>
      </c>
      <c r="BM368" s="208" t="s">
        <v>1018</v>
      </c>
    </row>
    <row r="369" spans="1:65" s="1" customFormat="1" ht="24.2" customHeight="1">
      <c r="A369" s="30"/>
      <c r="B369" s="31"/>
      <c r="C369" s="196" t="s">
        <v>1019</v>
      </c>
      <c r="D369" s="196" t="s">
        <v>178</v>
      </c>
      <c r="E369" s="197" t="s">
        <v>1020</v>
      </c>
      <c r="F369" s="198" t="s">
        <v>1021</v>
      </c>
      <c r="G369" s="199" t="s">
        <v>222</v>
      </c>
      <c r="H369" s="200">
        <v>1643.21</v>
      </c>
      <c r="I369" s="201">
        <v>4.2</v>
      </c>
      <c r="J369" s="202">
        <f t="shared" si="70"/>
        <v>6901.48</v>
      </c>
      <c r="K369" s="203"/>
      <c r="L369" s="35"/>
      <c r="M369" s="204" t="s">
        <v>1</v>
      </c>
      <c r="N369" s="205" t="s">
        <v>39</v>
      </c>
      <c r="O369" s="71"/>
      <c r="P369" s="206">
        <f t="shared" si="71"/>
        <v>0</v>
      </c>
      <c r="Q369" s="206">
        <v>5.4000000000000001E-4</v>
      </c>
      <c r="R369" s="206">
        <f t="shared" si="72"/>
        <v>0.88733340000000005</v>
      </c>
      <c r="S369" s="206">
        <v>0</v>
      </c>
      <c r="T369" s="207">
        <f t="shared" si="73"/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208" t="s">
        <v>240</v>
      </c>
      <c r="AT369" s="208" t="s">
        <v>178</v>
      </c>
      <c r="AU369" s="208" t="s">
        <v>86</v>
      </c>
      <c r="AY369" s="13" t="s">
        <v>176</v>
      </c>
      <c r="BE369" s="209">
        <f t="shared" si="74"/>
        <v>0</v>
      </c>
      <c r="BF369" s="209">
        <f t="shared" si="75"/>
        <v>6901.48</v>
      </c>
      <c r="BG369" s="209">
        <f t="shared" si="76"/>
        <v>0</v>
      </c>
      <c r="BH369" s="209">
        <f t="shared" si="77"/>
        <v>0</v>
      </c>
      <c r="BI369" s="209">
        <f t="shared" si="78"/>
        <v>0</v>
      </c>
      <c r="BJ369" s="13" t="s">
        <v>86</v>
      </c>
      <c r="BK369" s="209">
        <f t="shared" si="79"/>
        <v>6901.48</v>
      </c>
      <c r="BL369" s="13" t="s">
        <v>240</v>
      </c>
      <c r="BM369" s="208" t="s">
        <v>1022</v>
      </c>
    </row>
    <row r="370" spans="1:65" s="1" customFormat="1" ht="16.5" customHeight="1">
      <c r="A370" s="30"/>
      <c r="B370" s="31"/>
      <c r="C370" s="210" t="s">
        <v>1023</v>
      </c>
      <c r="D370" s="210" t="s">
        <v>269</v>
      </c>
      <c r="E370" s="211" t="s">
        <v>1024</v>
      </c>
      <c r="F370" s="212" t="s">
        <v>1025</v>
      </c>
      <c r="G370" s="213" t="s">
        <v>222</v>
      </c>
      <c r="H370" s="214">
        <v>1783.808</v>
      </c>
      <c r="I370" s="215">
        <v>5.63</v>
      </c>
      <c r="J370" s="216">
        <f t="shared" si="70"/>
        <v>10042.84</v>
      </c>
      <c r="K370" s="217"/>
      <c r="L370" s="218"/>
      <c r="M370" s="219" t="s">
        <v>1</v>
      </c>
      <c r="N370" s="220" t="s">
        <v>39</v>
      </c>
      <c r="O370" s="71"/>
      <c r="P370" s="206">
        <f t="shared" si="71"/>
        <v>0</v>
      </c>
      <c r="Q370" s="206">
        <v>4.4999999999999997E-3</v>
      </c>
      <c r="R370" s="206">
        <f t="shared" si="72"/>
        <v>8.0271359999999987</v>
      </c>
      <c r="S370" s="206">
        <v>0</v>
      </c>
      <c r="T370" s="207">
        <f t="shared" si="73"/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208" t="s">
        <v>306</v>
      </c>
      <c r="AT370" s="208" t="s">
        <v>269</v>
      </c>
      <c r="AU370" s="208" t="s">
        <v>86</v>
      </c>
      <c r="AY370" s="13" t="s">
        <v>176</v>
      </c>
      <c r="BE370" s="209">
        <f t="shared" si="74"/>
        <v>0</v>
      </c>
      <c r="BF370" s="209">
        <f t="shared" si="75"/>
        <v>10042.84</v>
      </c>
      <c r="BG370" s="209">
        <f t="shared" si="76"/>
        <v>0</v>
      </c>
      <c r="BH370" s="209">
        <f t="shared" si="77"/>
        <v>0</v>
      </c>
      <c r="BI370" s="209">
        <f t="shared" si="78"/>
        <v>0</v>
      </c>
      <c r="BJ370" s="13" t="s">
        <v>86</v>
      </c>
      <c r="BK370" s="209">
        <f t="shared" si="79"/>
        <v>10042.84</v>
      </c>
      <c r="BL370" s="13" t="s">
        <v>240</v>
      </c>
      <c r="BM370" s="208" t="s">
        <v>1026</v>
      </c>
    </row>
    <row r="371" spans="1:65" s="1" customFormat="1" ht="24.2" customHeight="1">
      <c r="A371" s="30"/>
      <c r="B371" s="31"/>
      <c r="C371" s="196" t="s">
        <v>1027</v>
      </c>
      <c r="D371" s="196" t="s">
        <v>178</v>
      </c>
      <c r="E371" s="197" t="s">
        <v>1028</v>
      </c>
      <c r="F371" s="198" t="s">
        <v>1029</v>
      </c>
      <c r="G371" s="199" t="s">
        <v>222</v>
      </c>
      <c r="H371" s="200">
        <v>16.146000000000001</v>
      </c>
      <c r="I371" s="201">
        <v>4.5599999999999996</v>
      </c>
      <c r="J371" s="202">
        <f t="shared" si="70"/>
        <v>73.63</v>
      </c>
      <c r="K371" s="203"/>
      <c r="L371" s="35"/>
      <c r="M371" s="204" t="s">
        <v>1</v>
      </c>
      <c r="N371" s="205" t="s">
        <v>39</v>
      </c>
      <c r="O371" s="71"/>
      <c r="P371" s="206">
        <f t="shared" si="71"/>
        <v>0</v>
      </c>
      <c r="Q371" s="206">
        <v>5.4000000000000001E-4</v>
      </c>
      <c r="R371" s="206">
        <f t="shared" si="72"/>
        <v>8.7188400000000003E-3</v>
      </c>
      <c r="S371" s="206">
        <v>0</v>
      </c>
      <c r="T371" s="207">
        <f t="shared" si="73"/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208" t="s">
        <v>240</v>
      </c>
      <c r="AT371" s="208" t="s">
        <v>178</v>
      </c>
      <c r="AU371" s="208" t="s">
        <v>86</v>
      </c>
      <c r="AY371" s="13" t="s">
        <v>176</v>
      </c>
      <c r="BE371" s="209">
        <f t="shared" si="74"/>
        <v>0</v>
      </c>
      <c r="BF371" s="209">
        <f t="shared" si="75"/>
        <v>73.63</v>
      </c>
      <c r="BG371" s="209">
        <f t="shared" si="76"/>
        <v>0</v>
      </c>
      <c r="BH371" s="209">
        <f t="shared" si="77"/>
        <v>0</v>
      </c>
      <c r="BI371" s="209">
        <f t="shared" si="78"/>
        <v>0</v>
      </c>
      <c r="BJ371" s="13" t="s">
        <v>86</v>
      </c>
      <c r="BK371" s="209">
        <f t="shared" si="79"/>
        <v>73.63</v>
      </c>
      <c r="BL371" s="13" t="s">
        <v>240</v>
      </c>
      <c r="BM371" s="208" t="s">
        <v>1030</v>
      </c>
    </row>
    <row r="372" spans="1:65" s="1" customFormat="1" ht="33" customHeight="1">
      <c r="A372" s="30"/>
      <c r="B372" s="31"/>
      <c r="C372" s="196" t="s">
        <v>1031</v>
      </c>
      <c r="D372" s="196" t="s">
        <v>178</v>
      </c>
      <c r="E372" s="197" t="s">
        <v>1032</v>
      </c>
      <c r="F372" s="198" t="s">
        <v>1033</v>
      </c>
      <c r="G372" s="199" t="s">
        <v>222</v>
      </c>
      <c r="H372" s="200">
        <v>236.56800000000001</v>
      </c>
      <c r="I372" s="201">
        <v>0.91</v>
      </c>
      <c r="J372" s="202">
        <f t="shared" si="70"/>
        <v>215.28</v>
      </c>
      <c r="K372" s="203"/>
      <c r="L372" s="35"/>
      <c r="M372" s="204" t="s">
        <v>1</v>
      </c>
      <c r="N372" s="205" t="s">
        <v>39</v>
      </c>
      <c r="O372" s="71"/>
      <c r="P372" s="206">
        <f t="shared" si="71"/>
        <v>0</v>
      </c>
      <c r="Q372" s="206">
        <v>0</v>
      </c>
      <c r="R372" s="206">
        <f t="shared" si="72"/>
        <v>0</v>
      </c>
      <c r="S372" s="206">
        <v>0</v>
      </c>
      <c r="T372" s="207">
        <f t="shared" si="73"/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208" t="s">
        <v>240</v>
      </c>
      <c r="AT372" s="208" t="s">
        <v>178</v>
      </c>
      <c r="AU372" s="208" t="s">
        <v>86</v>
      </c>
      <c r="AY372" s="13" t="s">
        <v>176</v>
      </c>
      <c r="BE372" s="209">
        <f t="shared" si="74"/>
        <v>0</v>
      </c>
      <c r="BF372" s="209">
        <f t="shared" si="75"/>
        <v>215.28</v>
      </c>
      <c r="BG372" s="209">
        <f t="shared" si="76"/>
        <v>0</v>
      </c>
      <c r="BH372" s="209">
        <f t="shared" si="77"/>
        <v>0</v>
      </c>
      <c r="BI372" s="209">
        <f t="shared" si="78"/>
        <v>0</v>
      </c>
      <c r="BJ372" s="13" t="s">
        <v>86</v>
      </c>
      <c r="BK372" s="209">
        <f t="shared" si="79"/>
        <v>215.28</v>
      </c>
      <c r="BL372" s="13" t="s">
        <v>240</v>
      </c>
      <c r="BM372" s="208" t="s">
        <v>1034</v>
      </c>
    </row>
    <row r="373" spans="1:65" s="1" customFormat="1" ht="16.5" customHeight="1">
      <c r="A373" s="30"/>
      <c r="B373" s="31"/>
      <c r="C373" s="210" t="s">
        <v>1035</v>
      </c>
      <c r="D373" s="210" t="s">
        <v>269</v>
      </c>
      <c r="E373" s="211" t="s">
        <v>1036</v>
      </c>
      <c r="F373" s="212" t="s">
        <v>1037</v>
      </c>
      <c r="G373" s="213" t="s">
        <v>989</v>
      </c>
      <c r="H373" s="214">
        <v>993.58600000000001</v>
      </c>
      <c r="I373" s="215">
        <v>4.37</v>
      </c>
      <c r="J373" s="216">
        <f t="shared" si="70"/>
        <v>4341.97</v>
      </c>
      <c r="K373" s="217"/>
      <c r="L373" s="218"/>
      <c r="M373" s="219" t="s">
        <v>1</v>
      </c>
      <c r="N373" s="220" t="s">
        <v>39</v>
      </c>
      <c r="O373" s="71"/>
      <c r="P373" s="206">
        <f t="shared" si="71"/>
        <v>0</v>
      </c>
      <c r="Q373" s="206">
        <v>1E-3</v>
      </c>
      <c r="R373" s="206">
        <f t="shared" si="72"/>
        <v>0.99358600000000008</v>
      </c>
      <c r="S373" s="206">
        <v>0</v>
      </c>
      <c r="T373" s="207">
        <f t="shared" si="73"/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208" t="s">
        <v>306</v>
      </c>
      <c r="AT373" s="208" t="s">
        <v>269</v>
      </c>
      <c r="AU373" s="208" t="s">
        <v>86</v>
      </c>
      <c r="AY373" s="13" t="s">
        <v>176</v>
      </c>
      <c r="BE373" s="209">
        <f t="shared" si="74"/>
        <v>0</v>
      </c>
      <c r="BF373" s="209">
        <f t="shared" si="75"/>
        <v>4341.97</v>
      </c>
      <c r="BG373" s="209">
        <f t="shared" si="76"/>
        <v>0</v>
      </c>
      <c r="BH373" s="209">
        <f t="shared" si="77"/>
        <v>0</v>
      </c>
      <c r="BI373" s="209">
        <f t="shared" si="78"/>
        <v>0</v>
      </c>
      <c r="BJ373" s="13" t="s">
        <v>86</v>
      </c>
      <c r="BK373" s="209">
        <f t="shared" si="79"/>
        <v>4341.97</v>
      </c>
      <c r="BL373" s="13" t="s">
        <v>240</v>
      </c>
      <c r="BM373" s="208" t="s">
        <v>1038</v>
      </c>
    </row>
    <row r="374" spans="1:65" s="1" customFormat="1" ht="24.2" customHeight="1">
      <c r="A374" s="30"/>
      <c r="B374" s="31"/>
      <c r="C374" s="196" t="s">
        <v>1039</v>
      </c>
      <c r="D374" s="196" t="s">
        <v>178</v>
      </c>
      <c r="E374" s="197" t="s">
        <v>1040</v>
      </c>
      <c r="F374" s="198" t="s">
        <v>1041</v>
      </c>
      <c r="G374" s="199" t="s">
        <v>222</v>
      </c>
      <c r="H374" s="200">
        <v>87.581000000000003</v>
      </c>
      <c r="I374" s="201">
        <v>3.27</v>
      </c>
      <c r="J374" s="202">
        <f t="shared" si="70"/>
        <v>286.39</v>
      </c>
      <c r="K374" s="203"/>
      <c r="L374" s="35"/>
      <c r="M374" s="204" t="s">
        <v>1</v>
      </c>
      <c r="N374" s="205" t="s">
        <v>39</v>
      </c>
      <c r="O374" s="71"/>
      <c r="P374" s="206">
        <f t="shared" si="71"/>
        <v>0</v>
      </c>
      <c r="Q374" s="206">
        <v>8.0000000000000007E-5</v>
      </c>
      <c r="R374" s="206">
        <f t="shared" si="72"/>
        <v>7.0064800000000007E-3</v>
      </c>
      <c r="S374" s="206">
        <v>0</v>
      </c>
      <c r="T374" s="207">
        <f t="shared" si="73"/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208" t="s">
        <v>240</v>
      </c>
      <c r="AT374" s="208" t="s">
        <v>178</v>
      </c>
      <c r="AU374" s="208" t="s">
        <v>86</v>
      </c>
      <c r="AY374" s="13" t="s">
        <v>176</v>
      </c>
      <c r="BE374" s="209">
        <f t="shared" si="74"/>
        <v>0</v>
      </c>
      <c r="BF374" s="209">
        <f t="shared" si="75"/>
        <v>286.39</v>
      </c>
      <c r="BG374" s="209">
        <f t="shared" si="76"/>
        <v>0</v>
      </c>
      <c r="BH374" s="209">
        <f t="shared" si="77"/>
        <v>0</v>
      </c>
      <c r="BI374" s="209">
        <f t="shared" si="78"/>
        <v>0</v>
      </c>
      <c r="BJ374" s="13" t="s">
        <v>86</v>
      </c>
      <c r="BK374" s="209">
        <f t="shared" si="79"/>
        <v>286.39</v>
      </c>
      <c r="BL374" s="13" t="s">
        <v>240</v>
      </c>
      <c r="BM374" s="208" t="s">
        <v>1042</v>
      </c>
    </row>
    <row r="375" spans="1:65" s="1" customFormat="1" ht="24.2" customHeight="1">
      <c r="A375" s="30"/>
      <c r="B375" s="31"/>
      <c r="C375" s="210" t="s">
        <v>1043</v>
      </c>
      <c r="D375" s="210" t="s">
        <v>269</v>
      </c>
      <c r="E375" s="211" t="s">
        <v>1044</v>
      </c>
      <c r="F375" s="212" t="s">
        <v>1045</v>
      </c>
      <c r="G375" s="213" t="s">
        <v>222</v>
      </c>
      <c r="H375" s="214">
        <v>91.96</v>
      </c>
      <c r="I375" s="215">
        <v>1.7</v>
      </c>
      <c r="J375" s="216">
        <f t="shared" si="70"/>
        <v>156.33000000000001</v>
      </c>
      <c r="K375" s="217"/>
      <c r="L375" s="218"/>
      <c r="M375" s="219" t="s">
        <v>1</v>
      </c>
      <c r="N375" s="220" t="s">
        <v>39</v>
      </c>
      <c r="O375" s="71"/>
      <c r="P375" s="206">
        <f t="shared" si="71"/>
        <v>0</v>
      </c>
      <c r="Q375" s="206">
        <v>2E-3</v>
      </c>
      <c r="R375" s="206">
        <f t="shared" si="72"/>
        <v>0.18392</v>
      </c>
      <c r="S375" s="206">
        <v>0</v>
      </c>
      <c r="T375" s="207">
        <f t="shared" si="73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208" t="s">
        <v>306</v>
      </c>
      <c r="AT375" s="208" t="s">
        <v>269</v>
      </c>
      <c r="AU375" s="208" t="s">
        <v>86</v>
      </c>
      <c r="AY375" s="13" t="s">
        <v>176</v>
      </c>
      <c r="BE375" s="209">
        <f t="shared" si="74"/>
        <v>0</v>
      </c>
      <c r="BF375" s="209">
        <f t="shared" si="75"/>
        <v>156.33000000000001</v>
      </c>
      <c r="BG375" s="209">
        <f t="shared" si="76"/>
        <v>0</v>
      </c>
      <c r="BH375" s="209">
        <f t="shared" si="77"/>
        <v>0</v>
      </c>
      <c r="BI375" s="209">
        <f t="shared" si="78"/>
        <v>0</v>
      </c>
      <c r="BJ375" s="13" t="s">
        <v>86</v>
      </c>
      <c r="BK375" s="209">
        <f t="shared" si="79"/>
        <v>156.33000000000001</v>
      </c>
      <c r="BL375" s="13" t="s">
        <v>240</v>
      </c>
      <c r="BM375" s="208" t="s">
        <v>1046</v>
      </c>
    </row>
    <row r="376" spans="1:65" s="1" customFormat="1" ht="24.2" customHeight="1">
      <c r="A376" s="30"/>
      <c r="B376" s="31"/>
      <c r="C376" s="196" t="s">
        <v>1047</v>
      </c>
      <c r="D376" s="196" t="s">
        <v>178</v>
      </c>
      <c r="E376" s="197" t="s">
        <v>1048</v>
      </c>
      <c r="F376" s="198" t="s">
        <v>1049</v>
      </c>
      <c r="G376" s="199" t="s">
        <v>1050</v>
      </c>
      <c r="H376" s="221">
        <v>293.73099999999999</v>
      </c>
      <c r="I376" s="201">
        <v>2.6</v>
      </c>
      <c r="J376" s="202">
        <f t="shared" si="70"/>
        <v>763.7</v>
      </c>
      <c r="K376" s="203"/>
      <c r="L376" s="35"/>
      <c r="M376" s="204" t="s">
        <v>1</v>
      </c>
      <c r="N376" s="205" t="s">
        <v>39</v>
      </c>
      <c r="O376" s="71"/>
      <c r="P376" s="206">
        <f t="shared" si="71"/>
        <v>0</v>
      </c>
      <c r="Q376" s="206">
        <v>0</v>
      </c>
      <c r="R376" s="206">
        <f t="shared" si="72"/>
        <v>0</v>
      </c>
      <c r="S376" s="206">
        <v>0</v>
      </c>
      <c r="T376" s="207">
        <f t="shared" si="73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208" t="s">
        <v>240</v>
      </c>
      <c r="AT376" s="208" t="s">
        <v>178</v>
      </c>
      <c r="AU376" s="208" t="s">
        <v>86</v>
      </c>
      <c r="AY376" s="13" t="s">
        <v>176</v>
      </c>
      <c r="BE376" s="209">
        <f t="shared" si="74"/>
        <v>0</v>
      </c>
      <c r="BF376" s="209">
        <f t="shared" si="75"/>
        <v>763.7</v>
      </c>
      <c r="BG376" s="209">
        <f t="shared" si="76"/>
        <v>0</v>
      </c>
      <c r="BH376" s="209">
        <f t="shared" si="77"/>
        <v>0</v>
      </c>
      <c r="BI376" s="209">
        <f t="shared" si="78"/>
        <v>0</v>
      </c>
      <c r="BJ376" s="13" t="s">
        <v>86</v>
      </c>
      <c r="BK376" s="209">
        <f t="shared" si="79"/>
        <v>763.7</v>
      </c>
      <c r="BL376" s="13" t="s">
        <v>240</v>
      </c>
      <c r="BM376" s="208" t="s">
        <v>1051</v>
      </c>
    </row>
    <row r="377" spans="1:65" s="11" customFormat="1" ht="22.9" customHeight="1">
      <c r="B377" s="180"/>
      <c r="C377" s="181"/>
      <c r="D377" s="182" t="s">
        <v>72</v>
      </c>
      <c r="E377" s="194" t="s">
        <v>1052</v>
      </c>
      <c r="F377" s="194" t="s">
        <v>1053</v>
      </c>
      <c r="G377" s="181"/>
      <c r="H377" s="181"/>
      <c r="I377" s="184"/>
      <c r="J377" s="195">
        <f>BK377</f>
        <v>58399.66</v>
      </c>
      <c r="K377" s="181"/>
      <c r="L377" s="186"/>
      <c r="M377" s="187"/>
      <c r="N377" s="188"/>
      <c r="O377" s="188"/>
      <c r="P377" s="189">
        <f>SUM(P378:P410)</f>
        <v>0</v>
      </c>
      <c r="Q377" s="188"/>
      <c r="R377" s="189">
        <f>SUM(R378:R410)</f>
        <v>17.886487520000003</v>
      </c>
      <c r="S377" s="188"/>
      <c r="T377" s="190">
        <f>SUM(T378:T410)</f>
        <v>0</v>
      </c>
      <c r="AR377" s="191" t="s">
        <v>86</v>
      </c>
      <c r="AT377" s="192" t="s">
        <v>72</v>
      </c>
      <c r="AU377" s="192" t="s">
        <v>80</v>
      </c>
      <c r="AY377" s="191" t="s">
        <v>176</v>
      </c>
      <c r="BK377" s="193">
        <f>SUM(BK378:BK410)</f>
        <v>58399.66</v>
      </c>
    </row>
    <row r="378" spans="1:65" s="1" customFormat="1" ht="21.75" customHeight="1">
      <c r="A378" s="30"/>
      <c r="B378" s="31"/>
      <c r="C378" s="196" t="s">
        <v>1054</v>
      </c>
      <c r="D378" s="196" t="s">
        <v>178</v>
      </c>
      <c r="E378" s="197" t="s">
        <v>1055</v>
      </c>
      <c r="F378" s="198" t="s">
        <v>1056</v>
      </c>
      <c r="G378" s="199" t="s">
        <v>222</v>
      </c>
      <c r="H378" s="200">
        <v>777.95100000000002</v>
      </c>
      <c r="I378" s="201">
        <v>0.86</v>
      </c>
      <c r="J378" s="202">
        <f t="shared" ref="J378:J410" si="80">ROUND(I378*H378,2)</f>
        <v>669.04</v>
      </c>
      <c r="K378" s="203"/>
      <c r="L378" s="35"/>
      <c r="M378" s="204" t="s">
        <v>1</v>
      </c>
      <c r="N378" s="205" t="s">
        <v>39</v>
      </c>
      <c r="O378" s="71"/>
      <c r="P378" s="206">
        <f t="shared" ref="P378:P410" si="81">O378*H378</f>
        <v>0</v>
      </c>
      <c r="Q378" s="206">
        <v>0</v>
      </c>
      <c r="R378" s="206">
        <f t="shared" ref="R378:R410" si="82">Q378*H378</f>
        <v>0</v>
      </c>
      <c r="S378" s="206">
        <v>0</v>
      </c>
      <c r="T378" s="207">
        <f t="shared" ref="T378:T410" si="83"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208" t="s">
        <v>240</v>
      </c>
      <c r="AT378" s="208" t="s">
        <v>178</v>
      </c>
      <c r="AU378" s="208" t="s">
        <v>86</v>
      </c>
      <c r="AY378" s="13" t="s">
        <v>176</v>
      </c>
      <c r="BE378" s="209">
        <f t="shared" ref="BE378:BE410" si="84">IF(N378="základná",J378,0)</f>
        <v>0</v>
      </c>
      <c r="BF378" s="209">
        <f t="shared" ref="BF378:BF410" si="85">IF(N378="znížená",J378,0)</f>
        <v>669.04</v>
      </c>
      <c r="BG378" s="209">
        <f t="shared" ref="BG378:BG410" si="86">IF(N378="zákl. prenesená",J378,0)</f>
        <v>0</v>
      </c>
      <c r="BH378" s="209">
        <f t="shared" ref="BH378:BH410" si="87">IF(N378="zníž. prenesená",J378,0)</f>
        <v>0</v>
      </c>
      <c r="BI378" s="209">
        <f t="shared" ref="BI378:BI410" si="88">IF(N378="nulová",J378,0)</f>
        <v>0</v>
      </c>
      <c r="BJ378" s="13" t="s">
        <v>86</v>
      </c>
      <c r="BK378" s="209">
        <f t="shared" ref="BK378:BK410" si="89">ROUND(I378*H378,2)</f>
        <v>669.04</v>
      </c>
      <c r="BL378" s="13" t="s">
        <v>240</v>
      </c>
      <c r="BM378" s="208" t="s">
        <v>1057</v>
      </c>
    </row>
    <row r="379" spans="1:65" s="1" customFormat="1" ht="24.2" customHeight="1">
      <c r="A379" s="30"/>
      <c r="B379" s="31"/>
      <c r="C379" s="210" t="s">
        <v>1058</v>
      </c>
      <c r="D379" s="210" t="s">
        <v>269</v>
      </c>
      <c r="E379" s="211" t="s">
        <v>1059</v>
      </c>
      <c r="F379" s="212" t="s">
        <v>1060</v>
      </c>
      <c r="G379" s="213" t="s">
        <v>222</v>
      </c>
      <c r="H379" s="214">
        <v>894.64400000000001</v>
      </c>
      <c r="I379" s="215">
        <v>9.99</v>
      </c>
      <c r="J379" s="216">
        <f t="shared" si="80"/>
        <v>8937.49</v>
      </c>
      <c r="K379" s="217"/>
      <c r="L379" s="218"/>
      <c r="M379" s="219" t="s">
        <v>1</v>
      </c>
      <c r="N379" s="220" t="s">
        <v>39</v>
      </c>
      <c r="O379" s="71"/>
      <c r="P379" s="206">
        <f t="shared" si="81"/>
        <v>0</v>
      </c>
      <c r="Q379" s="206">
        <v>1.1E-4</v>
      </c>
      <c r="R379" s="206">
        <f t="shared" si="82"/>
        <v>9.8410839999999999E-2</v>
      </c>
      <c r="S379" s="206">
        <v>0</v>
      </c>
      <c r="T379" s="207">
        <f t="shared" si="83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208" t="s">
        <v>306</v>
      </c>
      <c r="AT379" s="208" t="s">
        <v>269</v>
      </c>
      <c r="AU379" s="208" t="s">
        <v>86</v>
      </c>
      <c r="AY379" s="13" t="s">
        <v>176</v>
      </c>
      <c r="BE379" s="209">
        <f t="shared" si="84"/>
        <v>0</v>
      </c>
      <c r="BF379" s="209">
        <f t="shared" si="85"/>
        <v>8937.49</v>
      </c>
      <c r="BG379" s="209">
        <f t="shared" si="86"/>
        <v>0</v>
      </c>
      <c r="BH379" s="209">
        <f t="shared" si="87"/>
        <v>0</v>
      </c>
      <c r="BI379" s="209">
        <f t="shared" si="88"/>
        <v>0</v>
      </c>
      <c r="BJ379" s="13" t="s">
        <v>86</v>
      </c>
      <c r="BK379" s="209">
        <f t="shared" si="89"/>
        <v>8937.49</v>
      </c>
      <c r="BL379" s="13" t="s">
        <v>240</v>
      </c>
      <c r="BM379" s="208" t="s">
        <v>1061</v>
      </c>
    </row>
    <row r="380" spans="1:65" s="1" customFormat="1" ht="21.75" customHeight="1">
      <c r="A380" s="30"/>
      <c r="B380" s="31"/>
      <c r="C380" s="210" t="s">
        <v>1062</v>
      </c>
      <c r="D380" s="210" t="s">
        <v>269</v>
      </c>
      <c r="E380" s="211" t="s">
        <v>1063</v>
      </c>
      <c r="F380" s="212" t="s">
        <v>1064</v>
      </c>
      <c r="G380" s="213" t="s">
        <v>370</v>
      </c>
      <c r="H380" s="214">
        <v>11</v>
      </c>
      <c r="I380" s="215">
        <v>67.12</v>
      </c>
      <c r="J380" s="216">
        <f t="shared" si="80"/>
        <v>738.32</v>
      </c>
      <c r="K380" s="217"/>
      <c r="L380" s="218"/>
      <c r="M380" s="219" t="s">
        <v>1</v>
      </c>
      <c r="N380" s="220" t="s">
        <v>39</v>
      </c>
      <c r="O380" s="71"/>
      <c r="P380" s="206">
        <f t="shared" si="81"/>
        <v>0</v>
      </c>
      <c r="Q380" s="206">
        <v>0</v>
      </c>
      <c r="R380" s="206">
        <f t="shared" si="82"/>
        <v>0</v>
      </c>
      <c r="S380" s="206">
        <v>0</v>
      </c>
      <c r="T380" s="207">
        <f t="shared" si="83"/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208" t="s">
        <v>306</v>
      </c>
      <c r="AT380" s="208" t="s">
        <v>269</v>
      </c>
      <c r="AU380" s="208" t="s">
        <v>86</v>
      </c>
      <c r="AY380" s="13" t="s">
        <v>176</v>
      </c>
      <c r="BE380" s="209">
        <f t="shared" si="84"/>
        <v>0</v>
      </c>
      <c r="BF380" s="209">
        <f t="shared" si="85"/>
        <v>738.32</v>
      </c>
      <c r="BG380" s="209">
        <f t="shared" si="86"/>
        <v>0</v>
      </c>
      <c r="BH380" s="209">
        <f t="shared" si="87"/>
        <v>0</v>
      </c>
      <c r="BI380" s="209">
        <f t="shared" si="88"/>
        <v>0</v>
      </c>
      <c r="BJ380" s="13" t="s">
        <v>86</v>
      </c>
      <c r="BK380" s="209">
        <f t="shared" si="89"/>
        <v>738.32</v>
      </c>
      <c r="BL380" s="13" t="s">
        <v>240</v>
      </c>
      <c r="BM380" s="208" t="s">
        <v>1065</v>
      </c>
    </row>
    <row r="381" spans="1:65" s="1" customFormat="1" ht="21.75" customHeight="1">
      <c r="A381" s="30"/>
      <c r="B381" s="31"/>
      <c r="C381" s="210" t="s">
        <v>1066</v>
      </c>
      <c r="D381" s="210" t="s">
        <v>269</v>
      </c>
      <c r="E381" s="211" t="s">
        <v>1067</v>
      </c>
      <c r="F381" s="212" t="s">
        <v>1068</v>
      </c>
      <c r="G381" s="213" t="s">
        <v>370</v>
      </c>
      <c r="H381" s="214">
        <v>6</v>
      </c>
      <c r="I381" s="215">
        <v>73.03</v>
      </c>
      <c r="J381" s="216">
        <f t="shared" si="80"/>
        <v>438.18</v>
      </c>
      <c r="K381" s="217"/>
      <c r="L381" s="218"/>
      <c r="M381" s="219" t="s">
        <v>1</v>
      </c>
      <c r="N381" s="220" t="s">
        <v>39</v>
      </c>
      <c r="O381" s="71"/>
      <c r="P381" s="206">
        <f t="shared" si="81"/>
        <v>0</v>
      </c>
      <c r="Q381" s="206">
        <v>0</v>
      </c>
      <c r="R381" s="206">
        <f t="shared" si="82"/>
        <v>0</v>
      </c>
      <c r="S381" s="206">
        <v>0</v>
      </c>
      <c r="T381" s="207">
        <f t="shared" si="83"/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208" t="s">
        <v>306</v>
      </c>
      <c r="AT381" s="208" t="s">
        <v>269</v>
      </c>
      <c r="AU381" s="208" t="s">
        <v>86</v>
      </c>
      <c r="AY381" s="13" t="s">
        <v>176</v>
      </c>
      <c r="BE381" s="209">
        <f t="shared" si="84"/>
        <v>0</v>
      </c>
      <c r="BF381" s="209">
        <f t="shared" si="85"/>
        <v>438.18</v>
      </c>
      <c r="BG381" s="209">
        <f t="shared" si="86"/>
        <v>0</v>
      </c>
      <c r="BH381" s="209">
        <f t="shared" si="87"/>
        <v>0</v>
      </c>
      <c r="BI381" s="209">
        <f t="shared" si="88"/>
        <v>0</v>
      </c>
      <c r="BJ381" s="13" t="s">
        <v>86</v>
      </c>
      <c r="BK381" s="209">
        <f t="shared" si="89"/>
        <v>438.18</v>
      </c>
      <c r="BL381" s="13" t="s">
        <v>240</v>
      </c>
      <c r="BM381" s="208" t="s">
        <v>1069</v>
      </c>
    </row>
    <row r="382" spans="1:65" s="1" customFormat="1" ht="16.5" customHeight="1">
      <c r="A382" s="30"/>
      <c r="B382" s="31"/>
      <c r="C382" s="210" t="s">
        <v>1070</v>
      </c>
      <c r="D382" s="210" t="s">
        <v>269</v>
      </c>
      <c r="E382" s="211" t="s">
        <v>1071</v>
      </c>
      <c r="F382" s="212" t="s">
        <v>1072</v>
      </c>
      <c r="G382" s="213" t="s">
        <v>181</v>
      </c>
      <c r="H382" s="214">
        <v>22.608000000000001</v>
      </c>
      <c r="I382" s="215">
        <v>3.47</v>
      </c>
      <c r="J382" s="216">
        <f t="shared" si="80"/>
        <v>78.45</v>
      </c>
      <c r="K382" s="217"/>
      <c r="L382" s="218"/>
      <c r="M382" s="219" t="s">
        <v>1</v>
      </c>
      <c r="N382" s="220" t="s">
        <v>39</v>
      </c>
      <c r="O382" s="71"/>
      <c r="P382" s="206">
        <f t="shared" si="81"/>
        <v>0</v>
      </c>
      <c r="Q382" s="206">
        <v>0</v>
      </c>
      <c r="R382" s="206">
        <f t="shared" si="82"/>
        <v>0</v>
      </c>
      <c r="S382" s="206">
        <v>0</v>
      </c>
      <c r="T382" s="207">
        <f t="shared" si="83"/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208" t="s">
        <v>306</v>
      </c>
      <c r="AT382" s="208" t="s">
        <v>269</v>
      </c>
      <c r="AU382" s="208" t="s">
        <v>86</v>
      </c>
      <c r="AY382" s="13" t="s">
        <v>176</v>
      </c>
      <c r="BE382" s="209">
        <f t="shared" si="84"/>
        <v>0</v>
      </c>
      <c r="BF382" s="209">
        <f t="shared" si="85"/>
        <v>78.45</v>
      </c>
      <c r="BG382" s="209">
        <f t="shared" si="86"/>
        <v>0</v>
      </c>
      <c r="BH382" s="209">
        <f t="shared" si="87"/>
        <v>0</v>
      </c>
      <c r="BI382" s="209">
        <f t="shared" si="88"/>
        <v>0</v>
      </c>
      <c r="BJ382" s="13" t="s">
        <v>86</v>
      </c>
      <c r="BK382" s="209">
        <f t="shared" si="89"/>
        <v>78.45</v>
      </c>
      <c r="BL382" s="13" t="s">
        <v>240</v>
      </c>
      <c r="BM382" s="208" t="s">
        <v>1073</v>
      </c>
    </row>
    <row r="383" spans="1:65" s="1" customFormat="1" ht="24.2" customHeight="1">
      <c r="A383" s="30"/>
      <c r="B383" s="31"/>
      <c r="C383" s="196" t="s">
        <v>1074</v>
      </c>
      <c r="D383" s="196" t="s">
        <v>178</v>
      </c>
      <c r="E383" s="197" t="s">
        <v>1075</v>
      </c>
      <c r="F383" s="198" t="s">
        <v>1076</v>
      </c>
      <c r="G383" s="199" t="s">
        <v>222</v>
      </c>
      <c r="H383" s="200">
        <v>777.95100000000002</v>
      </c>
      <c r="I383" s="201">
        <v>0.78</v>
      </c>
      <c r="J383" s="202">
        <f t="shared" si="80"/>
        <v>606.79999999999995</v>
      </c>
      <c r="K383" s="203"/>
      <c r="L383" s="35"/>
      <c r="M383" s="204" t="s">
        <v>1</v>
      </c>
      <c r="N383" s="205" t="s">
        <v>39</v>
      </c>
      <c r="O383" s="71"/>
      <c r="P383" s="206">
        <f t="shared" si="81"/>
        <v>0</v>
      </c>
      <c r="Q383" s="206">
        <v>0</v>
      </c>
      <c r="R383" s="206">
        <f t="shared" si="82"/>
        <v>0</v>
      </c>
      <c r="S383" s="206">
        <v>0</v>
      </c>
      <c r="T383" s="207">
        <f t="shared" si="83"/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208" t="s">
        <v>240</v>
      </c>
      <c r="AT383" s="208" t="s">
        <v>178</v>
      </c>
      <c r="AU383" s="208" t="s">
        <v>86</v>
      </c>
      <c r="AY383" s="13" t="s">
        <v>176</v>
      </c>
      <c r="BE383" s="209">
        <f t="shared" si="84"/>
        <v>0</v>
      </c>
      <c r="BF383" s="209">
        <f t="shared" si="85"/>
        <v>606.79999999999995</v>
      </c>
      <c r="BG383" s="209">
        <f t="shared" si="86"/>
        <v>0</v>
      </c>
      <c r="BH383" s="209">
        <f t="shared" si="87"/>
        <v>0</v>
      </c>
      <c r="BI383" s="209">
        <f t="shared" si="88"/>
        <v>0</v>
      </c>
      <c r="BJ383" s="13" t="s">
        <v>86</v>
      </c>
      <c r="BK383" s="209">
        <f t="shared" si="89"/>
        <v>606.79999999999995</v>
      </c>
      <c r="BL383" s="13" t="s">
        <v>240</v>
      </c>
      <c r="BM383" s="208" t="s">
        <v>1077</v>
      </c>
    </row>
    <row r="384" spans="1:65" s="1" customFormat="1" ht="16.5" customHeight="1">
      <c r="A384" s="30"/>
      <c r="B384" s="31"/>
      <c r="C384" s="210" t="s">
        <v>1078</v>
      </c>
      <c r="D384" s="210" t="s">
        <v>269</v>
      </c>
      <c r="E384" s="211" t="s">
        <v>1079</v>
      </c>
      <c r="F384" s="212" t="s">
        <v>1080</v>
      </c>
      <c r="G384" s="213" t="s">
        <v>222</v>
      </c>
      <c r="H384" s="214">
        <v>816.84900000000005</v>
      </c>
      <c r="I384" s="215">
        <v>0.23</v>
      </c>
      <c r="J384" s="216">
        <f t="shared" si="80"/>
        <v>187.88</v>
      </c>
      <c r="K384" s="217"/>
      <c r="L384" s="218"/>
      <c r="M384" s="219" t="s">
        <v>1</v>
      </c>
      <c r="N384" s="220" t="s">
        <v>39</v>
      </c>
      <c r="O384" s="71"/>
      <c r="P384" s="206">
        <f t="shared" si="81"/>
        <v>0</v>
      </c>
      <c r="Q384" s="206">
        <v>0.02</v>
      </c>
      <c r="R384" s="206">
        <f t="shared" si="82"/>
        <v>16.336980000000001</v>
      </c>
      <c r="S384" s="206">
        <v>0</v>
      </c>
      <c r="T384" s="207">
        <f t="shared" si="83"/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208" t="s">
        <v>306</v>
      </c>
      <c r="AT384" s="208" t="s">
        <v>269</v>
      </c>
      <c r="AU384" s="208" t="s">
        <v>86</v>
      </c>
      <c r="AY384" s="13" t="s">
        <v>176</v>
      </c>
      <c r="BE384" s="209">
        <f t="shared" si="84"/>
        <v>0</v>
      </c>
      <c r="BF384" s="209">
        <f t="shared" si="85"/>
        <v>187.88</v>
      </c>
      <c r="BG384" s="209">
        <f t="shared" si="86"/>
        <v>0</v>
      </c>
      <c r="BH384" s="209">
        <f t="shared" si="87"/>
        <v>0</v>
      </c>
      <c r="BI384" s="209">
        <f t="shared" si="88"/>
        <v>0</v>
      </c>
      <c r="BJ384" s="13" t="s">
        <v>86</v>
      </c>
      <c r="BK384" s="209">
        <f t="shared" si="89"/>
        <v>187.88</v>
      </c>
      <c r="BL384" s="13" t="s">
        <v>240</v>
      </c>
      <c r="BM384" s="208" t="s">
        <v>1081</v>
      </c>
    </row>
    <row r="385" spans="1:65" s="1" customFormat="1" ht="24.2" customHeight="1">
      <c r="A385" s="30"/>
      <c r="B385" s="31"/>
      <c r="C385" s="196" t="s">
        <v>1082</v>
      </c>
      <c r="D385" s="196" t="s">
        <v>178</v>
      </c>
      <c r="E385" s="197" t="s">
        <v>1083</v>
      </c>
      <c r="F385" s="198" t="s">
        <v>1084</v>
      </c>
      <c r="G385" s="199" t="s">
        <v>222</v>
      </c>
      <c r="H385" s="200">
        <v>1088.8820000000001</v>
      </c>
      <c r="I385" s="201">
        <v>6.34</v>
      </c>
      <c r="J385" s="202">
        <f t="shared" si="80"/>
        <v>6903.51</v>
      </c>
      <c r="K385" s="203"/>
      <c r="L385" s="35"/>
      <c r="M385" s="204" t="s">
        <v>1</v>
      </c>
      <c r="N385" s="205" t="s">
        <v>39</v>
      </c>
      <c r="O385" s="71"/>
      <c r="P385" s="206">
        <f t="shared" si="81"/>
        <v>0</v>
      </c>
      <c r="Q385" s="206">
        <v>0</v>
      </c>
      <c r="R385" s="206">
        <f t="shared" si="82"/>
        <v>0</v>
      </c>
      <c r="S385" s="206">
        <v>0</v>
      </c>
      <c r="T385" s="207">
        <f t="shared" si="83"/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208" t="s">
        <v>240</v>
      </c>
      <c r="AT385" s="208" t="s">
        <v>178</v>
      </c>
      <c r="AU385" s="208" t="s">
        <v>86</v>
      </c>
      <c r="AY385" s="13" t="s">
        <v>176</v>
      </c>
      <c r="BE385" s="209">
        <f t="shared" si="84"/>
        <v>0</v>
      </c>
      <c r="BF385" s="209">
        <f t="shared" si="85"/>
        <v>6903.51</v>
      </c>
      <c r="BG385" s="209">
        <f t="shared" si="86"/>
        <v>0</v>
      </c>
      <c r="BH385" s="209">
        <f t="shared" si="87"/>
        <v>0</v>
      </c>
      <c r="BI385" s="209">
        <f t="shared" si="88"/>
        <v>0</v>
      </c>
      <c r="BJ385" s="13" t="s">
        <v>86</v>
      </c>
      <c r="BK385" s="209">
        <f t="shared" si="89"/>
        <v>6903.51</v>
      </c>
      <c r="BL385" s="13" t="s">
        <v>240</v>
      </c>
      <c r="BM385" s="208" t="s">
        <v>1085</v>
      </c>
    </row>
    <row r="386" spans="1:65" s="1" customFormat="1" ht="24.2" customHeight="1">
      <c r="A386" s="30"/>
      <c r="B386" s="31"/>
      <c r="C386" s="210" t="s">
        <v>1086</v>
      </c>
      <c r="D386" s="210" t="s">
        <v>269</v>
      </c>
      <c r="E386" s="211" t="s">
        <v>1087</v>
      </c>
      <c r="F386" s="212" t="s">
        <v>1088</v>
      </c>
      <c r="G386" s="213" t="s">
        <v>222</v>
      </c>
      <c r="H386" s="214">
        <v>1121.548</v>
      </c>
      <c r="I386" s="215">
        <v>11.4</v>
      </c>
      <c r="J386" s="216">
        <f t="shared" si="80"/>
        <v>12785.65</v>
      </c>
      <c r="K386" s="217"/>
      <c r="L386" s="218"/>
      <c r="M386" s="219" t="s">
        <v>1</v>
      </c>
      <c r="N386" s="220" t="s">
        <v>39</v>
      </c>
      <c r="O386" s="71"/>
      <c r="P386" s="206">
        <f t="shared" si="81"/>
        <v>0</v>
      </c>
      <c r="Q386" s="206">
        <v>0</v>
      </c>
      <c r="R386" s="206">
        <f t="shared" si="82"/>
        <v>0</v>
      </c>
      <c r="S386" s="206">
        <v>0</v>
      </c>
      <c r="T386" s="207">
        <f t="shared" si="83"/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208" t="s">
        <v>306</v>
      </c>
      <c r="AT386" s="208" t="s">
        <v>269</v>
      </c>
      <c r="AU386" s="208" t="s">
        <v>86</v>
      </c>
      <c r="AY386" s="13" t="s">
        <v>176</v>
      </c>
      <c r="BE386" s="209">
        <f t="shared" si="84"/>
        <v>0</v>
      </c>
      <c r="BF386" s="209">
        <f t="shared" si="85"/>
        <v>12785.65</v>
      </c>
      <c r="BG386" s="209">
        <f t="shared" si="86"/>
        <v>0</v>
      </c>
      <c r="BH386" s="209">
        <f t="shared" si="87"/>
        <v>0</v>
      </c>
      <c r="BI386" s="209">
        <f t="shared" si="88"/>
        <v>0</v>
      </c>
      <c r="BJ386" s="13" t="s">
        <v>86</v>
      </c>
      <c r="BK386" s="209">
        <f t="shared" si="89"/>
        <v>12785.65</v>
      </c>
      <c r="BL386" s="13" t="s">
        <v>240</v>
      </c>
      <c r="BM386" s="208" t="s">
        <v>1089</v>
      </c>
    </row>
    <row r="387" spans="1:65" s="1" customFormat="1" ht="24.2" customHeight="1">
      <c r="A387" s="30"/>
      <c r="B387" s="31"/>
      <c r="C387" s="210" t="s">
        <v>1090</v>
      </c>
      <c r="D387" s="210" t="s">
        <v>269</v>
      </c>
      <c r="E387" s="211" t="s">
        <v>1091</v>
      </c>
      <c r="F387" s="212" t="s">
        <v>1092</v>
      </c>
      <c r="G387" s="213" t="s">
        <v>370</v>
      </c>
      <c r="H387" s="214">
        <v>4060</v>
      </c>
      <c r="I387" s="215">
        <v>0.95</v>
      </c>
      <c r="J387" s="216">
        <f t="shared" si="80"/>
        <v>3857</v>
      </c>
      <c r="K387" s="217"/>
      <c r="L387" s="218"/>
      <c r="M387" s="219" t="s">
        <v>1</v>
      </c>
      <c r="N387" s="220" t="s">
        <v>39</v>
      </c>
      <c r="O387" s="71"/>
      <c r="P387" s="206">
        <f t="shared" si="81"/>
        <v>0</v>
      </c>
      <c r="Q387" s="206">
        <v>0</v>
      </c>
      <c r="R387" s="206">
        <f t="shared" si="82"/>
        <v>0</v>
      </c>
      <c r="S387" s="206">
        <v>0</v>
      </c>
      <c r="T387" s="207">
        <f t="shared" si="83"/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208" t="s">
        <v>306</v>
      </c>
      <c r="AT387" s="208" t="s">
        <v>269</v>
      </c>
      <c r="AU387" s="208" t="s">
        <v>86</v>
      </c>
      <c r="AY387" s="13" t="s">
        <v>176</v>
      </c>
      <c r="BE387" s="209">
        <f t="shared" si="84"/>
        <v>0</v>
      </c>
      <c r="BF387" s="209">
        <f t="shared" si="85"/>
        <v>3857</v>
      </c>
      <c r="BG387" s="209">
        <f t="shared" si="86"/>
        <v>0</v>
      </c>
      <c r="BH387" s="209">
        <f t="shared" si="87"/>
        <v>0</v>
      </c>
      <c r="BI387" s="209">
        <f t="shared" si="88"/>
        <v>0</v>
      </c>
      <c r="BJ387" s="13" t="s">
        <v>86</v>
      </c>
      <c r="BK387" s="209">
        <f t="shared" si="89"/>
        <v>3857</v>
      </c>
      <c r="BL387" s="13" t="s">
        <v>240</v>
      </c>
      <c r="BM387" s="208" t="s">
        <v>1093</v>
      </c>
    </row>
    <row r="388" spans="1:65" s="1" customFormat="1" ht="16.5" customHeight="1">
      <c r="A388" s="30"/>
      <c r="B388" s="31"/>
      <c r="C388" s="210" t="s">
        <v>1094</v>
      </c>
      <c r="D388" s="210" t="s">
        <v>269</v>
      </c>
      <c r="E388" s="211" t="s">
        <v>1095</v>
      </c>
      <c r="F388" s="212" t="s">
        <v>1096</v>
      </c>
      <c r="G388" s="213" t="s">
        <v>370</v>
      </c>
      <c r="H388" s="214">
        <v>71</v>
      </c>
      <c r="I388" s="215">
        <v>3.24</v>
      </c>
      <c r="J388" s="216">
        <f t="shared" si="80"/>
        <v>230.04</v>
      </c>
      <c r="K388" s="217"/>
      <c r="L388" s="218"/>
      <c r="M388" s="219" t="s">
        <v>1</v>
      </c>
      <c r="N388" s="220" t="s">
        <v>39</v>
      </c>
      <c r="O388" s="71"/>
      <c r="P388" s="206">
        <f t="shared" si="81"/>
        <v>0</v>
      </c>
      <c r="Q388" s="206">
        <v>4.0000000000000002E-4</v>
      </c>
      <c r="R388" s="206">
        <f t="shared" si="82"/>
        <v>2.8400000000000002E-2</v>
      </c>
      <c r="S388" s="206">
        <v>0</v>
      </c>
      <c r="T388" s="207">
        <f t="shared" si="83"/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208" t="s">
        <v>306</v>
      </c>
      <c r="AT388" s="208" t="s">
        <v>269</v>
      </c>
      <c r="AU388" s="208" t="s">
        <v>86</v>
      </c>
      <c r="AY388" s="13" t="s">
        <v>176</v>
      </c>
      <c r="BE388" s="209">
        <f t="shared" si="84"/>
        <v>0</v>
      </c>
      <c r="BF388" s="209">
        <f t="shared" si="85"/>
        <v>230.04</v>
      </c>
      <c r="BG388" s="209">
        <f t="shared" si="86"/>
        <v>0</v>
      </c>
      <c r="BH388" s="209">
        <f t="shared" si="87"/>
        <v>0</v>
      </c>
      <c r="BI388" s="209">
        <f t="shared" si="88"/>
        <v>0</v>
      </c>
      <c r="BJ388" s="13" t="s">
        <v>86</v>
      </c>
      <c r="BK388" s="209">
        <f t="shared" si="89"/>
        <v>230.04</v>
      </c>
      <c r="BL388" s="13" t="s">
        <v>240</v>
      </c>
      <c r="BM388" s="208" t="s">
        <v>1097</v>
      </c>
    </row>
    <row r="389" spans="1:65" s="1" customFormat="1" ht="24.2" customHeight="1">
      <c r="A389" s="30"/>
      <c r="B389" s="31"/>
      <c r="C389" s="196" t="s">
        <v>1098</v>
      </c>
      <c r="D389" s="196" t="s">
        <v>178</v>
      </c>
      <c r="E389" s="197" t="s">
        <v>1099</v>
      </c>
      <c r="F389" s="198" t="s">
        <v>1100</v>
      </c>
      <c r="G389" s="199" t="s">
        <v>181</v>
      </c>
      <c r="H389" s="200">
        <v>722</v>
      </c>
      <c r="I389" s="201">
        <v>3.83</v>
      </c>
      <c r="J389" s="202">
        <f t="shared" si="80"/>
        <v>2765.26</v>
      </c>
      <c r="K389" s="203"/>
      <c r="L389" s="35"/>
      <c r="M389" s="204" t="s">
        <v>1</v>
      </c>
      <c r="N389" s="205" t="s">
        <v>39</v>
      </c>
      <c r="O389" s="71"/>
      <c r="P389" s="206">
        <f t="shared" si="81"/>
        <v>0</v>
      </c>
      <c r="Q389" s="206">
        <v>0</v>
      </c>
      <c r="R389" s="206">
        <f t="shared" si="82"/>
        <v>0</v>
      </c>
      <c r="S389" s="206">
        <v>0</v>
      </c>
      <c r="T389" s="207">
        <f t="shared" si="83"/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208" t="s">
        <v>240</v>
      </c>
      <c r="AT389" s="208" t="s">
        <v>178</v>
      </c>
      <c r="AU389" s="208" t="s">
        <v>86</v>
      </c>
      <c r="AY389" s="13" t="s">
        <v>176</v>
      </c>
      <c r="BE389" s="209">
        <f t="shared" si="84"/>
        <v>0</v>
      </c>
      <c r="BF389" s="209">
        <f t="shared" si="85"/>
        <v>2765.26</v>
      </c>
      <c r="BG389" s="209">
        <f t="shared" si="86"/>
        <v>0</v>
      </c>
      <c r="BH389" s="209">
        <f t="shared" si="87"/>
        <v>0</v>
      </c>
      <c r="BI389" s="209">
        <f t="shared" si="88"/>
        <v>0</v>
      </c>
      <c r="BJ389" s="13" t="s">
        <v>86</v>
      </c>
      <c r="BK389" s="209">
        <f t="shared" si="89"/>
        <v>2765.26</v>
      </c>
      <c r="BL389" s="13" t="s">
        <v>240</v>
      </c>
      <c r="BM389" s="208" t="s">
        <v>1101</v>
      </c>
    </row>
    <row r="390" spans="1:65" s="1" customFormat="1" ht="16.5" customHeight="1">
      <c r="A390" s="30"/>
      <c r="B390" s="31"/>
      <c r="C390" s="210" t="s">
        <v>1102</v>
      </c>
      <c r="D390" s="210" t="s">
        <v>269</v>
      </c>
      <c r="E390" s="211" t="s">
        <v>1103</v>
      </c>
      <c r="F390" s="212" t="s">
        <v>1104</v>
      </c>
      <c r="G390" s="213" t="s">
        <v>181</v>
      </c>
      <c r="H390" s="214">
        <v>128</v>
      </c>
      <c r="I390" s="215">
        <v>8.8699999999999992</v>
      </c>
      <c r="J390" s="216">
        <f t="shared" si="80"/>
        <v>1135.3599999999999</v>
      </c>
      <c r="K390" s="217"/>
      <c r="L390" s="218"/>
      <c r="M390" s="219" t="s">
        <v>1</v>
      </c>
      <c r="N390" s="220" t="s">
        <v>39</v>
      </c>
      <c r="O390" s="71"/>
      <c r="P390" s="206">
        <f t="shared" si="81"/>
        <v>0</v>
      </c>
      <c r="Q390" s="206">
        <v>0</v>
      </c>
      <c r="R390" s="206">
        <f t="shared" si="82"/>
        <v>0</v>
      </c>
      <c r="S390" s="206">
        <v>0</v>
      </c>
      <c r="T390" s="207">
        <f t="shared" si="83"/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208" t="s">
        <v>306</v>
      </c>
      <c r="AT390" s="208" t="s">
        <v>269</v>
      </c>
      <c r="AU390" s="208" t="s">
        <v>86</v>
      </c>
      <c r="AY390" s="13" t="s">
        <v>176</v>
      </c>
      <c r="BE390" s="209">
        <f t="shared" si="84"/>
        <v>0</v>
      </c>
      <c r="BF390" s="209">
        <f t="shared" si="85"/>
        <v>1135.3599999999999</v>
      </c>
      <c r="BG390" s="209">
        <f t="shared" si="86"/>
        <v>0</v>
      </c>
      <c r="BH390" s="209">
        <f t="shared" si="87"/>
        <v>0</v>
      </c>
      <c r="BI390" s="209">
        <f t="shared" si="88"/>
        <v>0</v>
      </c>
      <c r="BJ390" s="13" t="s">
        <v>86</v>
      </c>
      <c r="BK390" s="209">
        <f t="shared" si="89"/>
        <v>1135.3599999999999</v>
      </c>
      <c r="BL390" s="13" t="s">
        <v>240</v>
      </c>
      <c r="BM390" s="208" t="s">
        <v>1105</v>
      </c>
    </row>
    <row r="391" spans="1:65" s="1" customFormat="1" ht="16.5" customHeight="1">
      <c r="A391" s="30"/>
      <c r="B391" s="31"/>
      <c r="C391" s="210" t="s">
        <v>1106</v>
      </c>
      <c r="D391" s="210" t="s">
        <v>269</v>
      </c>
      <c r="E391" s="211" t="s">
        <v>1107</v>
      </c>
      <c r="F391" s="212" t="s">
        <v>1108</v>
      </c>
      <c r="G391" s="213" t="s">
        <v>181</v>
      </c>
      <c r="H391" s="214">
        <v>98</v>
      </c>
      <c r="I391" s="215">
        <v>3.02</v>
      </c>
      <c r="J391" s="216">
        <f t="shared" si="80"/>
        <v>295.95999999999998</v>
      </c>
      <c r="K391" s="217"/>
      <c r="L391" s="218"/>
      <c r="M391" s="219" t="s">
        <v>1</v>
      </c>
      <c r="N391" s="220" t="s">
        <v>39</v>
      </c>
      <c r="O391" s="71"/>
      <c r="P391" s="206">
        <f t="shared" si="81"/>
        <v>0</v>
      </c>
      <c r="Q391" s="206">
        <v>0</v>
      </c>
      <c r="R391" s="206">
        <f t="shared" si="82"/>
        <v>0</v>
      </c>
      <c r="S391" s="206">
        <v>0</v>
      </c>
      <c r="T391" s="207">
        <f t="shared" si="83"/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208" t="s">
        <v>306</v>
      </c>
      <c r="AT391" s="208" t="s">
        <v>269</v>
      </c>
      <c r="AU391" s="208" t="s">
        <v>86</v>
      </c>
      <c r="AY391" s="13" t="s">
        <v>176</v>
      </c>
      <c r="BE391" s="209">
        <f t="shared" si="84"/>
        <v>0</v>
      </c>
      <c r="BF391" s="209">
        <f t="shared" si="85"/>
        <v>295.95999999999998</v>
      </c>
      <c r="BG391" s="209">
        <f t="shared" si="86"/>
        <v>0</v>
      </c>
      <c r="BH391" s="209">
        <f t="shared" si="87"/>
        <v>0</v>
      </c>
      <c r="BI391" s="209">
        <f t="shared" si="88"/>
        <v>0</v>
      </c>
      <c r="BJ391" s="13" t="s">
        <v>86</v>
      </c>
      <c r="BK391" s="209">
        <f t="shared" si="89"/>
        <v>295.95999999999998</v>
      </c>
      <c r="BL391" s="13" t="s">
        <v>240</v>
      </c>
      <c r="BM391" s="208" t="s">
        <v>1109</v>
      </c>
    </row>
    <row r="392" spans="1:65" s="1" customFormat="1" ht="16.5" customHeight="1">
      <c r="A392" s="30"/>
      <c r="B392" s="31"/>
      <c r="C392" s="210" t="s">
        <v>1110</v>
      </c>
      <c r="D392" s="210" t="s">
        <v>269</v>
      </c>
      <c r="E392" s="211" t="s">
        <v>1111</v>
      </c>
      <c r="F392" s="212" t="s">
        <v>1112</v>
      </c>
      <c r="G392" s="213" t="s">
        <v>181</v>
      </c>
      <c r="H392" s="214">
        <v>88</v>
      </c>
      <c r="I392" s="215">
        <v>19.03</v>
      </c>
      <c r="J392" s="216">
        <f t="shared" si="80"/>
        <v>1674.64</v>
      </c>
      <c r="K392" s="217"/>
      <c r="L392" s="218"/>
      <c r="M392" s="219" t="s">
        <v>1</v>
      </c>
      <c r="N392" s="220" t="s">
        <v>39</v>
      </c>
      <c r="O392" s="71"/>
      <c r="P392" s="206">
        <f t="shared" si="81"/>
        <v>0</v>
      </c>
      <c r="Q392" s="206">
        <v>0</v>
      </c>
      <c r="R392" s="206">
        <f t="shared" si="82"/>
        <v>0</v>
      </c>
      <c r="S392" s="206">
        <v>0</v>
      </c>
      <c r="T392" s="207">
        <f t="shared" si="83"/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208" t="s">
        <v>306</v>
      </c>
      <c r="AT392" s="208" t="s">
        <v>269</v>
      </c>
      <c r="AU392" s="208" t="s">
        <v>86</v>
      </c>
      <c r="AY392" s="13" t="s">
        <v>176</v>
      </c>
      <c r="BE392" s="209">
        <f t="shared" si="84"/>
        <v>0</v>
      </c>
      <c r="BF392" s="209">
        <f t="shared" si="85"/>
        <v>1674.64</v>
      </c>
      <c r="BG392" s="209">
        <f t="shared" si="86"/>
        <v>0</v>
      </c>
      <c r="BH392" s="209">
        <f t="shared" si="87"/>
        <v>0</v>
      </c>
      <c r="BI392" s="209">
        <f t="shared" si="88"/>
        <v>0</v>
      </c>
      <c r="BJ392" s="13" t="s">
        <v>86</v>
      </c>
      <c r="BK392" s="209">
        <f t="shared" si="89"/>
        <v>1674.64</v>
      </c>
      <c r="BL392" s="13" t="s">
        <v>240</v>
      </c>
      <c r="BM392" s="208" t="s">
        <v>1113</v>
      </c>
    </row>
    <row r="393" spans="1:65" s="1" customFormat="1" ht="21.75" customHeight="1">
      <c r="A393" s="30"/>
      <c r="B393" s="31"/>
      <c r="C393" s="210" t="s">
        <v>1114</v>
      </c>
      <c r="D393" s="210" t="s">
        <v>269</v>
      </c>
      <c r="E393" s="211" t="s">
        <v>1115</v>
      </c>
      <c r="F393" s="212" t="s">
        <v>1116</v>
      </c>
      <c r="G393" s="213" t="s">
        <v>181</v>
      </c>
      <c r="H393" s="214">
        <v>142</v>
      </c>
      <c r="I393" s="215">
        <v>3.74</v>
      </c>
      <c r="J393" s="216">
        <f t="shared" si="80"/>
        <v>531.08000000000004</v>
      </c>
      <c r="K393" s="217"/>
      <c r="L393" s="218"/>
      <c r="M393" s="219" t="s">
        <v>1</v>
      </c>
      <c r="N393" s="220" t="s">
        <v>39</v>
      </c>
      <c r="O393" s="71"/>
      <c r="P393" s="206">
        <f t="shared" si="81"/>
        <v>0</v>
      </c>
      <c r="Q393" s="206">
        <v>0</v>
      </c>
      <c r="R393" s="206">
        <f t="shared" si="82"/>
        <v>0</v>
      </c>
      <c r="S393" s="206">
        <v>0</v>
      </c>
      <c r="T393" s="207">
        <f t="shared" si="83"/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208" t="s">
        <v>306</v>
      </c>
      <c r="AT393" s="208" t="s">
        <v>269</v>
      </c>
      <c r="AU393" s="208" t="s">
        <v>86</v>
      </c>
      <c r="AY393" s="13" t="s">
        <v>176</v>
      </c>
      <c r="BE393" s="209">
        <f t="shared" si="84"/>
        <v>0</v>
      </c>
      <c r="BF393" s="209">
        <f t="shared" si="85"/>
        <v>531.08000000000004</v>
      </c>
      <c r="BG393" s="209">
        <f t="shared" si="86"/>
        <v>0</v>
      </c>
      <c r="BH393" s="209">
        <f t="shared" si="87"/>
        <v>0</v>
      </c>
      <c r="BI393" s="209">
        <f t="shared" si="88"/>
        <v>0</v>
      </c>
      <c r="BJ393" s="13" t="s">
        <v>86</v>
      </c>
      <c r="BK393" s="209">
        <f t="shared" si="89"/>
        <v>531.08000000000004</v>
      </c>
      <c r="BL393" s="13" t="s">
        <v>240</v>
      </c>
      <c r="BM393" s="208" t="s">
        <v>1117</v>
      </c>
    </row>
    <row r="394" spans="1:65" s="1" customFormat="1" ht="21.75" customHeight="1">
      <c r="A394" s="30"/>
      <c r="B394" s="31"/>
      <c r="C394" s="210" t="s">
        <v>1118</v>
      </c>
      <c r="D394" s="210" t="s">
        <v>269</v>
      </c>
      <c r="E394" s="211" t="s">
        <v>1119</v>
      </c>
      <c r="F394" s="212" t="s">
        <v>1120</v>
      </c>
      <c r="G394" s="213" t="s">
        <v>181</v>
      </c>
      <c r="H394" s="214">
        <v>190</v>
      </c>
      <c r="I394" s="215">
        <v>3.74</v>
      </c>
      <c r="J394" s="216">
        <f t="shared" si="80"/>
        <v>710.6</v>
      </c>
      <c r="K394" s="217"/>
      <c r="L394" s="218"/>
      <c r="M394" s="219" t="s">
        <v>1</v>
      </c>
      <c r="N394" s="220" t="s">
        <v>39</v>
      </c>
      <c r="O394" s="71"/>
      <c r="P394" s="206">
        <f t="shared" si="81"/>
        <v>0</v>
      </c>
      <c r="Q394" s="206">
        <v>0</v>
      </c>
      <c r="R394" s="206">
        <f t="shared" si="82"/>
        <v>0</v>
      </c>
      <c r="S394" s="206">
        <v>0</v>
      </c>
      <c r="T394" s="207">
        <f t="shared" si="83"/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208" t="s">
        <v>306</v>
      </c>
      <c r="AT394" s="208" t="s">
        <v>269</v>
      </c>
      <c r="AU394" s="208" t="s">
        <v>86</v>
      </c>
      <c r="AY394" s="13" t="s">
        <v>176</v>
      </c>
      <c r="BE394" s="209">
        <f t="shared" si="84"/>
        <v>0</v>
      </c>
      <c r="BF394" s="209">
        <f t="shared" si="85"/>
        <v>710.6</v>
      </c>
      <c r="BG394" s="209">
        <f t="shared" si="86"/>
        <v>0</v>
      </c>
      <c r="BH394" s="209">
        <f t="shared" si="87"/>
        <v>0</v>
      </c>
      <c r="BI394" s="209">
        <f t="shared" si="88"/>
        <v>0</v>
      </c>
      <c r="BJ394" s="13" t="s">
        <v>86</v>
      </c>
      <c r="BK394" s="209">
        <f t="shared" si="89"/>
        <v>710.6</v>
      </c>
      <c r="BL394" s="13" t="s">
        <v>240</v>
      </c>
      <c r="BM394" s="208" t="s">
        <v>1121</v>
      </c>
    </row>
    <row r="395" spans="1:65" s="1" customFormat="1" ht="16.5" customHeight="1">
      <c r="A395" s="30"/>
      <c r="B395" s="31"/>
      <c r="C395" s="210" t="s">
        <v>1122</v>
      </c>
      <c r="D395" s="210" t="s">
        <v>269</v>
      </c>
      <c r="E395" s="211" t="s">
        <v>1123</v>
      </c>
      <c r="F395" s="212" t="s">
        <v>1124</v>
      </c>
      <c r="G395" s="213" t="s">
        <v>181</v>
      </c>
      <c r="H395" s="214">
        <v>76</v>
      </c>
      <c r="I395" s="215">
        <v>8.6</v>
      </c>
      <c r="J395" s="216">
        <f t="shared" si="80"/>
        <v>653.6</v>
      </c>
      <c r="K395" s="217"/>
      <c r="L395" s="218"/>
      <c r="M395" s="219" t="s">
        <v>1</v>
      </c>
      <c r="N395" s="220" t="s">
        <v>39</v>
      </c>
      <c r="O395" s="71"/>
      <c r="P395" s="206">
        <f t="shared" si="81"/>
        <v>0</v>
      </c>
      <c r="Q395" s="206">
        <v>0</v>
      </c>
      <c r="R395" s="206">
        <f t="shared" si="82"/>
        <v>0</v>
      </c>
      <c r="S395" s="206">
        <v>0</v>
      </c>
      <c r="T395" s="207">
        <f t="shared" si="83"/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208" t="s">
        <v>306</v>
      </c>
      <c r="AT395" s="208" t="s">
        <v>269</v>
      </c>
      <c r="AU395" s="208" t="s">
        <v>86</v>
      </c>
      <c r="AY395" s="13" t="s">
        <v>176</v>
      </c>
      <c r="BE395" s="209">
        <f t="shared" si="84"/>
        <v>0</v>
      </c>
      <c r="BF395" s="209">
        <f t="shared" si="85"/>
        <v>653.6</v>
      </c>
      <c r="BG395" s="209">
        <f t="shared" si="86"/>
        <v>0</v>
      </c>
      <c r="BH395" s="209">
        <f t="shared" si="87"/>
        <v>0</v>
      </c>
      <c r="BI395" s="209">
        <f t="shared" si="88"/>
        <v>0</v>
      </c>
      <c r="BJ395" s="13" t="s">
        <v>86</v>
      </c>
      <c r="BK395" s="209">
        <f t="shared" si="89"/>
        <v>653.6</v>
      </c>
      <c r="BL395" s="13" t="s">
        <v>240</v>
      </c>
      <c r="BM395" s="208" t="s">
        <v>1125</v>
      </c>
    </row>
    <row r="396" spans="1:65" s="1" customFormat="1" ht="24.2" customHeight="1">
      <c r="A396" s="30"/>
      <c r="B396" s="31"/>
      <c r="C396" s="196" t="s">
        <v>1126</v>
      </c>
      <c r="D396" s="196" t="s">
        <v>178</v>
      </c>
      <c r="E396" s="197" t="s">
        <v>1127</v>
      </c>
      <c r="F396" s="198" t="s">
        <v>1128</v>
      </c>
      <c r="G396" s="199" t="s">
        <v>181</v>
      </c>
      <c r="H396" s="200">
        <v>69.603999999999999</v>
      </c>
      <c r="I396" s="201">
        <v>13.73</v>
      </c>
      <c r="J396" s="202">
        <f t="shared" si="80"/>
        <v>955.66</v>
      </c>
      <c r="K396" s="203"/>
      <c r="L396" s="35"/>
      <c r="M396" s="204" t="s">
        <v>1</v>
      </c>
      <c r="N396" s="205" t="s">
        <v>39</v>
      </c>
      <c r="O396" s="71"/>
      <c r="P396" s="206">
        <f t="shared" si="81"/>
        <v>0</v>
      </c>
      <c r="Q396" s="206">
        <v>0</v>
      </c>
      <c r="R396" s="206">
        <f t="shared" si="82"/>
        <v>0</v>
      </c>
      <c r="S396" s="206">
        <v>0</v>
      </c>
      <c r="T396" s="207">
        <f t="shared" si="83"/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208" t="s">
        <v>240</v>
      </c>
      <c r="AT396" s="208" t="s">
        <v>178</v>
      </c>
      <c r="AU396" s="208" t="s">
        <v>86</v>
      </c>
      <c r="AY396" s="13" t="s">
        <v>176</v>
      </c>
      <c r="BE396" s="209">
        <f t="shared" si="84"/>
        <v>0</v>
      </c>
      <c r="BF396" s="209">
        <f t="shared" si="85"/>
        <v>955.66</v>
      </c>
      <c r="BG396" s="209">
        <f t="shared" si="86"/>
        <v>0</v>
      </c>
      <c r="BH396" s="209">
        <f t="shared" si="87"/>
        <v>0</v>
      </c>
      <c r="BI396" s="209">
        <f t="shared" si="88"/>
        <v>0</v>
      </c>
      <c r="BJ396" s="13" t="s">
        <v>86</v>
      </c>
      <c r="BK396" s="209">
        <f t="shared" si="89"/>
        <v>955.66</v>
      </c>
      <c r="BL396" s="13" t="s">
        <v>240</v>
      </c>
      <c r="BM396" s="208" t="s">
        <v>1129</v>
      </c>
    </row>
    <row r="397" spans="1:65" s="1" customFormat="1" ht="24.2" customHeight="1">
      <c r="A397" s="30"/>
      <c r="B397" s="31"/>
      <c r="C397" s="196" t="s">
        <v>1130</v>
      </c>
      <c r="D397" s="196" t="s">
        <v>178</v>
      </c>
      <c r="E397" s="197" t="s">
        <v>1131</v>
      </c>
      <c r="F397" s="198" t="s">
        <v>1132</v>
      </c>
      <c r="G397" s="199" t="s">
        <v>186</v>
      </c>
      <c r="H397" s="200">
        <v>34.997999999999998</v>
      </c>
      <c r="I397" s="201">
        <v>94.8</v>
      </c>
      <c r="J397" s="202">
        <f t="shared" si="80"/>
        <v>3317.81</v>
      </c>
      <c r="K397" s="203"/>
      <c r="L397" s="35"/>
      <c r="M397" s="204" t="s">
        <v>1</v>
      </c>
      <c r="N397" s="205" t="s">
        <v>39</v>
      </c>
      <c r="O397" s="71"/>
      <c r="P397" s="206">
        <f t="shared" si="81"/>
        <v>0</v>
      </c>
      <c r="Q397" s="206">
        <v>0</v>
      </c>
      <c r="R397" s="206">
        <f t="shared" si="82"/>
        <v>0</v>
      </c>
      <c r="S397" s="206">
        <v>0</v>
      </c>
      <c r="T397" s="207">
        <f t="shared" si="83"/>
        <v>0</v>
      </c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  <c r="AR397" s="208" t="s">
        <v>240</v>
      </c>
      <c r="AT397" s="208" t="s">
        <v>178</v>
      </c>
      <c r="AU397" s="208" t="s">
        <v>86</v>
      </c>
      <c r="AY397" s="13" t="s">
        <v>176</v>
      </c>
      <c r="BE397" s="209">
        <f t="shared" si="84"/>
        <v>0</v>
      </c>
      <c r="BF397" s="209">
        <f t="shared" si="85"/>
        <v>3317.81</v>
      </c>
      <c r="BG397" s="209">
        <f t="shared" si="86"/>
        <v>0</v>
      </c>
      <c r="BH397" s="209">
        <f t="shared" si="87"/>
        <v>0</v>
      </c>
      <c r="BI397" s="209">
        <f t="shared" si="88"/>
        <v>0</v>
      </c>
      <c r="BJ397" s="13" t="s">
        <v>86</v>
      </c>
      <c r="BK397" s="209">
        <f t="shared" si="89"/>
        <v>3317.81</v>
      </c>
      <c r="BL397" s="13" t="s">
        <v>240</v>
      </c>
      <c r="BM397" s="208" t="s">
        <v>1133</v>
      </c>
    </row>
    <row r="398" spans="1:65" s="1" customFormat="1" ht="21.75" customHeight="1">
      <c r="A398" s="30"/>
      <c r="B398" s="31"/>
      <c r="C398" s="196" t="s">
        <v>1134</v>
      </c>
      <c r="D398" s="196" t="s">
        <v>178</v>
      </c>
      <c r="E398" s="197" t="s">
        <v>1135</v>
      </c>
      <c r="F398" s="198" t="s">
        <v>1136</v>
      </c>
      <c r="G398" s="199" t="s">
        <v>370</v>
      </c>
      <c r="H398" s="200">
        <v>18</v>
      </c>
      <c r="I398" s="201">
        <v>4.96</v>
      </c>
      <c r="J398" s="202">
        <f t="shared" si="80"/>
        <v>89.28</v>
      </c>
      <c r="K398" s="203"/>
      <c r="L398" s="35"/>
      <c r="M398" s="204" t="s">
        <v>1</v>
      </c>
      <c r="N398" s="205" t="s">
        <v>39</v>
      </c>
      <c r="O398" s="71"/>
      <c r="P398" s="206">
        <f t="shared" si="81"/>
        <v>0</v>
      </c>
      <c r="Q398" s="206">
        <v>1.0000000000000001E-5</v>
      </c>
      <c r="R398" s="206">
        <f t="shared" si="82"/>
        <v>1.8000000000000001E-4</v>
      </c>
      <c r="S398" s="206">
        <v>0</v>
      </c>
      <c r="T398" s="207">
        <f t="shared" si="83"/>
        <v>0</v>
      </c>
      <c r="U398" s="30"/>
      <c r="V398" s="30"/>
      <c r="W398" s="30"/>
      <c r="X398" s="30"/>
      <c r="Y398" s="30"/>
      <c r="Z398" s="30"/>
      <c r="AA398" s="30"/>
      <c r="AB398" s="30"/>
      <c r="AC398" s="30"/>
      <c r="AD398" s="30"/>
      <c r="AE398" s="30"/>
      <c r="AR398" s="208" t="s">
        <v>240</v>
      </c>
      <c r="AT398" s="208" t="s">
        <v>178</v>
      </c>
      <c r="AU398" s="208" t="s">
        <v>86</v>
      </c>
      <c r="AY398" s="13" t="s">
        <v>176</v>
      </c>
      <c r="BE398" s="209">
        <f t="shared" si="84"/>
        <v>0</v>
      </c>
      <c r="BF398" s="209">
        <f t="shared" si="85"/>
        <v>89.28</v>
      </c>
      <c r="BG398" s="209">
        <f t="shared" si="86"/>
        <v>0</v>
      </c>
      <c r="BH398" s="209">
        <f t="shared" si="87"/>
        <v>0</v>
      </c>
      <c r="BI398" s="209">
        <f t="shared" si="88"/>
        <v>0</v>
      </c>
      <c r="BJ398" s="13" t="s">
        <v>86</v>
      </c>
      <c r="BK398" s="209">
        <f t="shared" si="89"/>
        <v>89.28</v>
      </c>
      <c r="BL398" s="13" t="s">
        <v>240</v>
      </c>
      <c r="BM398" s="208" t="s">
        <v>1137</v>
      </c>
    </row>
    <row r="399" spans="1:65" s="1" customFormat="1" ht="16.5" customHeight="1">
      <c r="A399" s="30"/>
      <c r="B399" s="31"/>
      <c r="C399" s="210" t="s">
        <v>1138</v>
      </c>
      <c r="D399" s="210" t="s">
        <v>269</v>
      </c>
      <c r="E399" s="211" t="s">
        <v>1139</v>
      </c>
      <c r="F399" s="212" t="s">
        <v>1140</v>
      </c>
      <c r="G399" s="213" t="s">
        <v>370</v>
      </c>
      <c r="H399" s="214">
        <v>18</v>
      </c>
      <c r="I399" s="215">
        <v>33.840000000000003</v>
      </c>
      <c r="J399" s="216">
        <f t="shared" si="80"/>
        <v>609.12</v>
      </c>
      <c r="K399" s="217"/>
      <c r="L399" s="218"/>
      <c r="M399" s="219" t="s">
        <v>1</v>
      </c>
      <c r="N399" s="220" t="s">
        <v>39</v>
      </c>
      <c r="O399" s="71"/>
      <c r="P399" s="206">
        <f t="shared" si="81"/>
        <v>0</v>
      </c>
      <c r="Q399" s="206">
        <v>3.8000000000000002E-4</v>
      </c>
      <c r="R399" s="206">
        <f t="shared" si="82"/>
        <v>6.8400000000000006E-3</v>
      </c>
      <c r="S399" s="206">
        <v>0</v>
      </c>
      <c r="T399" s="207">
        <f t="shared" si="83"/>
        <v>0</v>
      </c>
      <c r="U399" s="30"/>
      <c r="V399" s="30"/>
      <c r="W399" s="30"/>
      <c r="X399" s="30"/>
      <c r="Y399" s="30"/>
      <c r="Z399" s="30"/>
      <c r="AA399" s="30"/>
      <c r="AB399" s="30"/>
      <c r="AC399" s="30"/>
      <c r="AD399" s="30"/>
      <c r="AE399" s="30"/>
      <c r="AR399" s="208" t="s">
        <v>306</v>
      </c>
      <c r="AT399" s="208" t="s">
        <v>269</v>
      </c>
      <c r="AU399" s="208" t="s">
        <v>86</v>
      </c>
      <c r="AY399" s="13" t="s">
        <v>176</v>
      </c>
      <c r="BE399" s="209">
        <f t="shared" si="84"/>
        <v>0</v>
      </c>
      <c r="BF399" s="209">
        <f t="shared" si="85"/>
        <v>609.12</v>
      </c>
      <c r="BG399" s="209">
        <f t="shared" si="86"/>
        <v>0</v>
      </c>
      <c r="BH399" s="209">
        <f t="shared" si="87"/>
        <v>0</v>
      </c>
      <c r="BI399" s="209">
        <f t="shared" si="88"/>
        <v>0</v>
      </c>
      <c r="BJ399" s="13" t="s">
        <v>86</v>
      </c>
      <c r="BK399" s="209">
        <f t="shared" si="89"/>
        <v>609.12</v>
      </c>
      <c r="BL399" s="13" t="s">
        <v>240</v>
      </c>
      <c r="BM399" s="208" t="s">
        <v>1141</v>
      </c>
    </row>
    <row r="400" spans="1:65" s="1" customFormat="1" ht="16.5" customHeight="1">
      <c r="A400" s="30"/>
      <c r="B400" s="31"/>
      <c r="C400" s="210" t="s">
        <v>1142</v>
      </c>
      <c r="D400" s="210" t="s">
        <v>269</v>
      </c>
      <c r="E400" s="211" t="s">
        <v>1143</v>
      </c>
      <c r="F400" s="212" t="s">
        <v>1144</v>
      </c>
      <c r="G400" s="213" t="s">
        <v>370</v>
      </c>
      <c r="H400" s="214">
        <v>8</v>
      </c>
      <c r="I400" s="215">
        <v>35.64</v>
      </c>
      <c r="J400" s="216">
        <f t="shared" si="80"/>
        <v>285.12</v>
      </c>
      <c r="K400" s="217"/>
      <c r="L400" s="218"/>
      <c r="M400" s="219" t="s">
        <v>1</v>
      </c>
      <c r="N400" s="220" t="s">
        <v>39</v>
      </c>
      <c r="O400" s="71"/>
      <c r="P400" s="206">
        <f t="shared" si="81"/>
        <v>0</v>
      </c>
      <c r="Q400" s="206">
        <v>3.8000000000000002E-4</v>
      </c>
      <c r="R400" s="206">
        <f t="shared" si="82"/>
        <v>3.0400000000000002E-3</v>
      </c>
      <c r="S400" s="206">
        <v>0</v>
      </c>
      <c r="T400" s="207">
        <f t="shared" si="83"/>
        <v>0</v>
      </c>
      <c r="U400" s="30"/>
      <c r="V400" s="30"/>
      <c r="W400" s="30"/>
      <c r="X400" s="30"/>
      <c r="Y400" s="30"/>
      <c r="Z400" s="30"/>
      <c r="AA400" s="30"/>
      <c r="AB400" s="30"/>
      <c r="AC400" s="30"/>
      <c r="AD400" s="30"/>
      <c r="AE400" s="30"/>
      <c r="AR400" s="208" t="s">
        <v>306</v>
      </c>
      <c r="AT400" s="208" t="s">
        <v>269</v>
      </c>
      <c r="AU400" s="208" t="s">
        <v>86</v>
      </c>
      <c r="AY400" s="13" t="s">
        <v>176</v>
      </c>
      <c r="BE400" s="209">
        <f t="shared" si="84"/>
        <v>0</v>
      </c>
      <c r="BF400" s="209">
        <f t="shared" si="85"/>
        <v>285.12</v>
      </c>
      <c r="BG400" s="209">
        <f t="shared" si="86"/>
        <v>0</v>
      </c>
      <c r="BH400" s="209">
        <f t="shared" si="87"/>
        <v>0</v>
      </c>
      <c r="BI400" s="209">
        <f t="shared" si="88"/>
        <v>0</v>
      </c>
      <c r="BJ400" s="13" t="s">
        <v>86</v>
      </c>
      <c r="BK400" s="209">
        <f t="shared" si="89"/>
        <v>285.12</v>
      </c>
      <c r="BL400" s="13" t="s">
        <v>240</v>
      </c>
      <c r="BM400" s="208" t="s">
        <v>1145</v>
      </c>
    </row>
    <row r="401" spans="1:65" s="1" customFormat="1" ht="21.75" customHeight="1">
      <c r="A401" s="30"/>
      <c r="B401" s="31"/>
      <c r="C401" s="196" t="s">
        <v>1146</v>
      </c>
      <c r="D401" s="196" t="s">
        <v>178</v>
      </c>
      <c r="E401" s="197" t="s">
        <v>1147</v>
      </c>
      <c r="F401" s="198" t="s">
        <v>1148</v>
      </c>
      <c r="G401" s="199" t="s">
        <v>181</v>
      </c>
      <c r="H401" s="200">
        <v>30.513999999999999</v>
      </c>
      <c r="I401" s="201">
        <v>23.07</v>
      </c>
      <c r="J401" s="202">
        <f t="shared" si="80"/>
        <v>703.96</v>
      </c>
      <c r="K401" s="203"/>
      <c r="L401" s="35"/>
      <c r="M401" s="204" t="s">
        <v>1</v>
      </c>
      <c r="N401" s="205" t="s">
        <v>39</v>
      </c>
      <c r="O401" s="71"/>
      <c r="P401" s="206">
        <f t="shared" si="81"/>
        <v>0</v>
      </c>
      <c r="Q401" s="206">
        <v>0</v>
      </c>
      <c r="R401" s="206">
        <f t="shared" si="82"/>
        <v>0</v>
      </c>
      <c r="S401" s="206">
        <v>0</v>
      </c>
      <c r="T401" s="207">
        <f t="shared" si="83"/>
        <v>0</v>
      </c>
      <c r="U401" s="30"/>
      <c r="V401" s="30"/>
      <c r="W401" s="30"/>
      <c r="X401" s="30"/>
      <c r="Y401" s="30"/>
      <c r="Z401" s="30"/>
      <c r="AA401" s="30"/>
      <c r="AB401" s="30"/>
      <c r="AC401" s="30"/>
      <c r="AD401" s="30"/>
      <c r="AE401" s="30"/>
      <c r="AR401" s="208" t="s">
        <v>240</v>
      </c>
      <c r="AT401" s="208" t="s">
        <v>178</v>
      </c>
      <c r="AU401" s="208" t="s">
        <v>86</v>
      </c>
      <c r="AY401" s="13" t="s">
        <v>176</v>
      </c>
      <c r="BE401" s="209">
        <f t="shared" si="84"/>
        <v>0</v>
      </c>
      <c r="BF401" s="209">
        <f t="shared" si="85"/>
        <v>703.96</v>
      </c>
      <c r="BG401" s="209">
        <f t="shared" si="86"/>
        <v>0</v>
      </c>
      <c r="BH401" s="209">
        <f t="shared" si="87"/>
        <v>0</v>
      </c>
      <c r="BI401" s="209">
        <f t="shared" si="88"/>
        <v>0</v>
      </c>
      <c r="BJ401" s="13" t="s">
        <v>86</v>
      </c>
      <c r="BK401" s="209">
        <f t="shared" si="89"/>
        <v>703.96</v>
      </c>
      <c r="BL401" s="13" t="s">
        <v>240</v>
      </c>
      <c r="BM401" s="208" t="s">
        <v>1149</v>
      </c>
    </row>
    <row r="402" spans="1:65" s="1" customFormat="1" ht="21.75" customHeight="1">
      <c r="A402" s="30"/>
      <c r="B402" s="31"/>
      <c r="C402" s="196" t="s">
        <v>1150</v>
      </c>
      <c r="D402" s="196" t="s">
        <v>178</v>
      </c>
      <c r="E402" s="197" t="s">
        <v>1151</v>
      </c>
      <c r="F402" s="198" t="s">
        <v>1152</v>
      </c>
      <c r="G402" s="199" t="s">
        <v>1153</v>
      </c>
      <c r="H402" s="200">
        <v>1</v>
      </c>
      <c r="I402" s="201">
        <v>450</v>
      </c>
      <c r="J402" s="202">
        <f t="shared" si="80"/>
        <v>450</v>
      </c>
      <c r="K402" s="203"/>
      <c r="L402" s="35"/>
      <c r="M402" s="204" t="s">
        <v>1</v>
      </c>
      <c r="N402" s="205" t="s">
        <v>39</v>
      </c>
      <c r="O402" s="71"/>
      <c r="P402" s="206">
        <f t="shared" si="81"/>
        <v>0</v>
      </c>
      <c r="Q402" s="206">
        <v>0</v>
      </c>
      <c r="R402" s="206">
        <f t="shared" si="82"/>
        <v>0</v>
      </c>
      <c r="S402" s="206">
        <v>0</v>
      </c>
      <c r="T402" s="207">
        <f t="shared" si="83"/>
        <v>0</v>
      </c>
      <c r="U402" s="30"/>
      <c r="V402" s="30"/>
      <c r="W402" s="30"/>
      <c r="X402" s="30"/>
      <c r="Y402" s="30"/>
      <c r="Z402" s="30"/>
      <c r="AA402" s="30"/>
      <c r="AB402" s="30"/>
      <c r="AC402" s="30"/>
      <c r="AD402" s="30"/>
      <c r="AE402" s="30"/>
      <c r="AR402" s="208" t="s">
        <v>240</v>
      </c>
      <c r="AT402" s="208" t="s">
        <v>178</v>
      </c>
      <c r="AU402" s="208" t="s">
        <v>86</v>
      </c>
      <c r="AY402" s="13" t="s">
        <v>176</v>
      </c>
      <c r="BE402" s="209">
        <f t="shared" si="84"/>
        <v>0</v>
      </c>
      <c r="BF402" s="209">
        <f t="shared" si="85"/>
        <v>450</v>
      </c>
      <c r="BG402" s="209">
        <f t="shared" si="86"/>
        <v>0</v>
      </c>
      <c r="BH402" s="209">
        <f t="shared" si="87"/>
        <v>0</v>
      </c>
      <c r="BI402" s="209">
        <f t="shared" si="88"/>
        <v>0</v>
      </c>
      <c r="BJ402" s="13" t="s">
        <v>86</v>
      </c>
      <c r="BK402" s="209">
        <f t="shared" si="89"/>
        <v>450</v>
      </c>
      <c r="BL402" s="13" t="s">
        <v>240</v>
      </c>
      <c r="BM402" s="208" t="s">
        <v>1154</v>
      </c>
    </row>
    <row r="403" spans="1:65" s="1" customFormat="1" ht="24.2" customHeight="1">
      <c r="A403" s="30"/>
      <c r="B403" s="31"/>
      <c r="C403" s="196" t="s">
        <v>1155</v>
      </c>
      <c r="D403" s="196" t="s">
        <v>178</v>
      </c>
      <c r="E403" s="197" t="s">
        <v>1156</v>
      </c>
      <c r="F403" s="198" t="s">
        <v>1157</v>
      </c>
      <c r="G403" s="199" t="s">
        <v>222</v>
      </c>
      <c r="H403" s="200">
        <v>1558.8530000000001</v>
      </c>
      <c r="I403" s="201">
        <v>0.59</v>
      </c>
      <c r="J403" s="202">
        <f t="shared" si="80"/>
        <v>919.72</v>
      </c>
      <c r="K403" s="203"/>
      <c r="L403" s="35"/>
      <c r="M403" s="204" t="s">
        <v>1</v>
      </c>
      <c r="N403" s="205" t="s">
        <v>39</v>
      </c>
      <c r="O403" s="71"/>
      <c r="P403" s="206">
        <f t="shared" si="81"/>
        <v>0</v>
      </c>
      <c r="Q403" s="206">
        <v>0</v>
      </c>
      <c r="R403" s="206">
        <f t="shared" si="82"/>
        <v>0</v>
      </c>
      <c r="S403" s="206">
        <v>0</v>
      </c>
      <c r="T403" s="207">
        <f t="shared" si="83"/>
        <v>0</v>
      </c>
      <c r="U403" s="30"/>
      <c r="V403" s="30"/>
      <c r="W403" s="30"/>
      <c r="X403" s="30"/>
      <c r="Y403" s="30"/>
      <c r="Z403" s="30"/>
      <c r="AA403" s="30"/>
      <c r="AB403" s="30"/>
      <c r="AC403" s="30"/>
      <c r="AD403" s="30"/>
      <c r="AE403" s="30"/>
      <c r="AR403" s="208" t="s">
        <v>240</v>
      </c>
      <c r="AT403" s="208" t="s">
        <v>178</v>
      </c>
      <c r="AU403" s="208" t="s">
        <v>86</v>
      </c>
      <c r="AY403" s="13" t="s">
        <v>176</v>
      </c>
      <c r="BE403" s="209">
        <f t="shared" si="84"/>
        <v>0</v>
      </c>
      <c r="BF403" s="209">
        <f t="shared" si="85"/>
        <v>919.72</v>
      </c>
      <c r="BG403" s="209">
        <f t="shared" si="86"/>
        <v>0</v>
      </c>
      <c r="BH403" s="209">
        <f t="shared" si="87"/>
        <v>0</v>
      </c>
      <c r="BI403" s="209">
        <f t="shared" si="88"/>
        <v>0</v>
      </c>
      <c r="BJ403" s="13" t="s">
        <v>86</v>
      </c>
      <c r="BK403" s="209">
        <f t="shared" si="89"/>
        <v>919.72</v>
      </c>
      <c r="BL403" s="13" t="s">
        <v>240</v>
      </c>
      <c r="BM403" s="208" t="s">
        <v>1158</v>
      </c>
    </row>
    <row r="404" spans="1:65" s="1" customFormat="1" ht="16.5" customHeight="1">
      <c r="A404" s="30"/>
      <c r="B404" s="31"/>
      <c r="C404" s="210" t="s">
        <v>1159</v>
      </c>
      <c r="D404" s="210" t="s">
        <v>269</v>
      </c>
      <c r="E404" s="211" t="s">
        <v>1160</v>
      </c>
      <c r="F404" s="212" t="s">
        <v>1161</v>
      </c>
      <c r="G404" s="213" t="s">
        <v>222</v>
      </c>
      <c r="H404" s="214">
        <v>901.83799999999997</v>
      </c>
      <c r="I404" s="215">
        <v>0.77</v>
      </c>
      <c r="J404" s="216">
        <f t="shared" si="80"/>
        <v>694.42</v>
      </c>
      <c r="K404" s="217"/>
      <c r="L404" s="218"/>
      <c r="M404" s="219" t="s">
        <v>1</v>
      </c>
      <c r="N404" s="220" t="s">
        <v>39</v>
      </c>
      <c r="O404" s="71"/>
      <c r="P404" s="206">
        <f t="shared" si="81"/>
        <v>0</v>
      </c>
      <c r="Q404" s="206">
        <v>0</v>
      </c>
      <c r="R404" s="206">
        <f t="shared" si="82"/>
        <v>0</v>
      </c>
      <c r="S404" s="206">
        <v>0</v>
      </c>
      <c r="T404" s="207">
        <f t="shared" si="83"/>
        <v>0</v>
      </c>
      <c r="U404" s="30"/>
      <c r="V404" s="30"/>
      <c r="W404" s="30"/>
      <c r="X404" s="30"/>
      <c r="Y404" s="30"/>
      <c r="Z404" s="30"/>
      <c r="AA404" s="30"/>
      <c r="AB404" s="30"/>
      <c r="AC404" s="30"/>
      <c r="AD404" s="30"/>
      <c r="AE404" s="30"/>
      <c r="AR404" s="208" t="s">
        <v>306</v>
      </c>
      <c r="AT404" s="208" t="s">
        <v>269</v>
      </c>
      <c r="AU404" s="208" t="s">
        <v>86</v>
      </c>
      <c r="AY404" s="13" t="s">
        <v>176</v>
      </c>
      <c r="BE404" s="209">
        <f t="shared" si="84"/>
        <v>0</v>
      </c>
      <c r="BF404" s="209">
        <f t="shared" si="85"/>
        <v>694.42</v>
      </c>
      <c r="BG404" s="209">
        <f t="shared" si="86"/>
        <v>0</v>
      </c>
      <c r="BH404" s="209">
        <f t="shared" si="87"/>
        <v>0</v>
      </c>
      <c r="BI404" s="209">
        <f t="shared" si="88"/>
        <v>0</v>
      </c>
      <c r="BJ404" s="13" t="s">
        <v>86</v>
      </c>
      <c r="BK404" s="209">
        <f t="shared" si="89"/>
        <v>694.42</v>
      </c>
      <c r="BL404" s="13" t="s">
        <v>240</v>
      </c>
      <c r="BM404" s="208" t="s">
        <v>1162</v>
      </c>
    </row>
    <row r="405" spans="1:65" s="1" customFormat="1" ht="16.5" customHeight="1">
      <c r="A405" s="30"/>
      <c r="B405" s="31"/>
      <c r="C405" s="210" t="s">
        <v>1163</v>
      </c>
      <c r="D405" s="210" t="s">
        <v>269</v>
      </c>
      <c r="E405" s="211" t="s">
        <v>1016</v>
      </c>
      <c r="F405" s="212" t="s">
        <v>1017</v>
      </c>
      <c r="G405" s="213" t="s">
        <v>222</v>
      </c>
      <c r="H405" s="214">
        <v>734.95799999999997</v>
      </c>
      <c r="I405" s="215">
        <v>1.46</v>
      </c>
      <c r="J405" s="216">
        <f t="shared" si="80"/>
        <v>1073.04</v>
      </c>
      <c r="K405" s="217"/>
      <c r="L405" s="218"/>
      <c r="M405" s="219" t="s">
        <v>1</v>
      </c>
      <c r="N405" s="220" t="s">
        <v>39</v>
      </c>
      <c r="O405" s="71"/>
      <c r="P405" s="206">
        <f t="shared" si="81"/>
        <v>0</v>
      </c>
      <c r="Q405" s="206">
        <v>4.0000000000000002E-4</v>
      </c>
      <c r="R405" s="206">
        <f t="shared" si="82"/>
        <v>0.2939832</v>
      </c>
      <c r="S405" s="206">
        <v>0</v>
      </c>
      <c r="T405" s="207">
        <f t="shared" si="83"/>
        <v>0</v>
      </c>
      <c r="U405" s="30"/>
      <c r="V405" s="30"/>
      <c r="W405" s="30"/>
      <c r="X405" s="30"/>
      <c r="Y405" s="30"/>
      <c r="Z405" s="30"/>
      <c r="AA405" s="30"/>
      <c r="AB405" s="30"/>
      <c r="AC405" s="30"/>
      <c r="AD405" s="30"/>
      <c r="AE405" s="30"/>
      <c r="AR405" s="208" t="s">
        <v>306</v>
      </c>
      <c r="AT405" s="208" t="s">
        <v>269</v>
      </c>
      <c r="AU405" s="208" t="s">
        <v>86</v>
      </c>
      <c r="AY405" s="13" t="s">
        <v>176</v>
      </c>
      <c r="BE405" s="209">
        <f t="shared" si="84"/>
        <v>0</v>
      </c>
      <c r="BF405" s="209">
        <f t="shared" si="85"/>
        <v>1073.04</v>
      </c>
      <c r="BG405" s="209">
        <f t="shared" si="86"/>
        <v>0</v>
      </c>
      <c r="BH405" s="209">
        <f t="shared" si="87"/>
        <v>0</v>
      </c>
      <c r="BI405" s="209">
        <f t="shared" si="88"/>
        <v>0</v>
      </c>
      <c r="BJ405" s="13" t="s">
        <v>86</v>
      </c>
      <c r="BK405" s="209">
        <f t="shared" si="89"/>
        <v>1073.04</v>
      </c>
      <c r="BL405" s="13" t="s">
        <v>240</v>
      </c>
      <c r="BM405" s="208" t="s">
        <v>1164</v>
      </c>
    </row>
    <row r="406" spans="1:65" s="1" customFormat="1" ht="33" customHeight="1">
      <c r="A406" s="30"/>
      <c r="B406" s="31"/>
      <c r="C406" s="196" t="s">
        <v>1165</v>
      </c>
      <c r="D406" s="196" t="s">
        <v>178</v>
      </c>
      <c r="E406" s="197" t="s">
        <v>1166</v>
      </c>
      <c r="F406" s="198" t="s">
        <v>1167</v>
      </c>
      <c r="G406" s="199" t="s">
        <v>181</v>
      </c>
      <c r="H406" s="200">
        <v>206.71600000000001</v>
      </c>
      <c r="I406" s="201">
        <v>10.44</v>
      </c>
      <c r="J406" s="202">
        <f t="shared" si="80"/>
        <v>2158.12</v>
      </c>
      <c r="K406" s="203"/>
      <c r="L406" s="35"/>
      <c r="M406" s="204" t="s">
        <v>1</v>
      </c>
      <c r="N406" s="205" t="s">
        <v>39</v>
      </c>
      <c r="O406" s="71"/>
      <c r="P406" s="206">
        <f t="shared" si="81"/>
        <v>0</v>
      </c>
      <c r="Q406" s="206">
        <v>3.0000000000000001E-5</v>
      </c>
      <c r="R406" s="206">
        <f t="shared" si="82"/>
        <v>6.2014800000000005E-3</v>
      </c>
      <c r="S406" s="206">
        <v>0</v>
      </c>
      <c r="T406" s="207">
        <f t="shared" si="83"/>
        <v>0</v>
      </c>
      <c r="U406" s="30"/>
      <c r="V406" s="30"/>
      <c r="W406" s="30"/>
      <c r="X406" s="30"/>
      <c r="Y406" s="30"/>
      <c r="Z406" s="30"/>
      <c r="AA406" s="30"/>
      <c r="AB406" s="30"/>
      <c r="AC406" s="30"/>
      <c r="AD406" s="30"/>
      <c r="AE406" s="30"/>
      <c r="AR406" s="208" t="s">
        <v>240</v>
      </c>
      <c r="AT406" s="208" t="s">
        <v>178</v>
      </c>
      <c r="AU406" s="208" t="s">
        <v>86</v>
      </c>
      <c r="AY406" s="13" t="s">
        <v>176</v>
      </c>
      <c r="BE406" s="209">
        <f t="shared" si="84"/>
        <v>0</v>
      </c>
      <c r="BF406" s="209">
        <f t="shared" si="85"/>
        <v>2158.12</v>
      </c>
      <c r="BG406" s="209">
        <f t="shared" si="86"/>
        <v>0</v>
      </c>
      <c r="BH406" s="209">
        <f t="shared" si="87"/>
        <v>0</v>
      </c>
      <c r="BI406" s="209">
        <f t="shared" si="88"/>
        <v>0</v>
      </c>
      <c r="BJ406" s="13" t="s">
        <v>86</v>
      </c>
      <c r="BK406" s="209">
        <f t="shared" si="89"/>
        <v>2158.12</v>
      </c>
      <c r="BL406" s="13" t="s">
        <v>240</v>
      </c>
      <c r="BM406" s="208" t="s">
        <v>1168</v>
      </c>
    </row>
    <row r="407" spans="1:65" s="1" customFormat="1" ht="16.5" customHeight="1">
      <c r="A407" s="30"/>
      <c r="B407" s="31"/>
      <c r="C407" s="210" t="s">
        <v>1169</v>
      </c>
      <c r="D407" s="210" t="s">
        <v>269</v>
      </c>
      <c r="E407" s="211" t="s">
        <v>1170</v>
      </c>
      <c r="F407" s="212" t="s">
        <v>1171</v>
      </c>
      <c r="G407" s="213" t="s">
        <v>370</v>
      </c>
      <c r="H407" s="214">
        <v>410</v>
      </c>
      <c r="I407" s="215">
        <v>0.32</v>
      </c>
      <c r="J407" s="216">
        <f t="shared" si="80"/>
        <v>131.19999999999999</v>
      </c>
      <c r="K407" s="217"/>
      <c r="L407" s="218"/>
      <c r="M407" s="219" t="s">
        <v>1</v>
      </c>
      <c r="N407" s="220" t="s">
        <v>39</v>
      </c>
      <c r="O407" s="71"/>
      <c r="P407" s="206">
        <f t="shared" si="81"/>
        <v>0</v>
      </c>
      <c r="Q407" s="206">
        <v>0</v>
      </c>
      <c r="R407" s="206">
        <f t="shared" si="82"/>
        <v>0</v>
      </c>
      <c r="S407" s="206">
        <v>0</v>
      </c>
      <c r="T407" s="207">
        <f t="shared" si="83"/>
        <v>0</v>
      </c>
      <c r="U407" s="30"/>
      <c r="V407" s="30"/>
      <c r="W407" s="30"/>
      <c r="X407" s="30"/>
      <c r="Y407" s="30"/>
      <c r="Z407" s="30"/>
      <c r="AA407" s="30"/>
      <c r="AB407" s="30"/>
      <c r="AC407" s="30"/>
      <c r="AD407" s="30"/>
      <c r="AE407" s="30"/>
      <c r="AR407" s="208" t="s">
        <v>306</v>
      </c>
      <c r="AT407" s="208" t="s">
        <v>269</v>
      </c>
      <c r="AU407" s="208" t="s">
        <v>86</v>
      </c>
      <c r="AY407" s="13" t="s">
        <v>176</v>
      </c>
      <c r="BE407" s="209">
        <f t="shared" si="84"/>
        <v>0</v>
      </c>
      <c r="BF407" s="209">
        <f t="shared" si="85"/>
        <v>131.19999999999999</v>
      </c>
      <c r="BG407" s="209">
        <f t="shared" si="86"/>
        <v>0</v>
      </c>
      <c r="BH407" s="209">
        <f t="shared" si="87"/>
        <v>0</v>
      </c>
      <c r="BI407" s="209">
        <f t="shared" si="88"/>
        <v>0</v>
      </c>
      <c r="BJ407" s="13" t="s">
        <v>86</v>
      </c>
      <c r="BK407" s="209">
        <f t="shared" si="89"/>
        <v>131.19999999999999</v>
      </c>
      <c r="BL407" s="13" t="s">
        <v>240</v>
      </c>
      <c r="BM407" s="208" t="s">
        <v>1172</v>
      </c>
    </row>
    <row r="408" spans="1:65" s="1" customFormat="1" ht="16.5" customHeight="1">
      <c r="A408" s="30"/>
      <c r="B408" s="31"/>
      <c r="C408" s="210" t="s">
        <v>1173</v>
      </c>
      <c r="D408" s="210" t="s">
        <v>269</v>
      </c>
      <c r="E408" s="211" t="s">
        <v>1174</v>
      </c>
      <c r="F408" s="212" t="s">
        <v>1175</v>
      </c>
      <c r="G408" s="213" t="s">
        <v>370</v>
      </c>
      <c r="H408" s="214">
        <v>410</v>
      </c>
      <c r="I408" s="215">
        <v>0.23</v>
      </c>
      <c r="J408" s="216">
        <f t="shared" si="80"/>
        <v>94.3</v>
      </c>
      <c r="K408" s="217"/>
      <c r="L408" s="218"/>
      <c r="M408" s="219" t="s">
        <v>1</v>
      </c>
      <c r="N408" s="220" t="s">
        <v>39</v>
      </c>
      <c r="O408" s="71"/>
      <c r="P408" s="206">
        <f t="shared" si="81"/>
        <v>0</v>
      </c>
      <c r="Q408" s="206">
        <v>0</v>
      </c>
      <c r="R408" s="206">
        <f t="shared" si="82"/>
        <v>0</v>
      </c>
      <c r="S408" s="206">
        <v>0</v>
      </c>
      <c r="T408" s="207">
        <f t="shared" si="83"/>
        <v>0</v>
      </c>
      <c r="U408" s="30"/>
      <c r="V408" s="30"/>
      <c r="W408" s="30"/>
      <c r="X408" s="30"/>
      <c r="Y408" s="30"/>
      <c r="Z408" s="30"/>
      <c r="AA408" s="30"/>
      <c r="AB408" s="30"/>
      <c r="AC408" s="30"/>
      <c r="AD408" s="30"/>
      <c r="AE408" s="30"/>
      <c r="AR408" s="208" t="s">
        <v>306</v>
      </c>
      <c r="AT408" s="208" t="s">
        <v>269</v>
      </c>
      <c r="AU408" s="208" t="s">
        <v>86</v>
      </c>
      <c r="AY408" s="13" t="s">
        <v>176</v>
      </c>
      <c r="BE408" s="209">
        <f t="shared" si="84"/>
        <v>0</v>
      </c>
      <c r="BF408" s="209">
        <f t="shared" si="85"/>
        <v>94.3</v>
      </c>
      <c r="BG408" s="209">
        <f t="shared" si="86"/>
        <v>0</v>
      </c>
      <c r="BH408" s="209">
        <f t="shared" si="87"/>
        <v>0</v>
      </c>
      <c r="BI408" s="209">
        <f t="shared" si="88"/>
        <v>0</v>
      </c>
      <c r="BJ408" s="13" t="s">
        <v>86</v>
      </c>
      <c r="BK408" s="209">
        <f t="shared" si="89"/>
        <v>94.3</v>
      </c>
      <c r="BL408" s="13" t="s">
        <v>240</v>
      </c>
      <c r="BM408" s="208" t="s">
        <v>1176</v>
      </c>
    </row>
    <row r="409" spans="1:65" s="1" customFormat="1" ht="16.5" customHeight="1">
      <c r="A409" s="30"/>
      <c r="B409" s="31"/>
      <c r="C409" s="210" t="s">
        <v>1177</v>
      </c>
      <c r="D409" s="210" t="s">
        <v>269</v>
      </c>
      <c r="E409" s="211" t="s">
        <v>1178</v>
      </c>
      <c r="F409" s="212" t="s">
        <v>1179</v>
      </c>
      <c r="G409" s="213" t="s">
        <v>222</v>
      </c>
      <c r="H409" s="214">
        <v>101.13200000000001</v>
      </c>
      <c r="I409" s="215">
        <v>23.24</v>
      </c>
      <c r="J409" s="216">
        <f t="shared" si="80"/>
        <v>2350.31</v>
      </c>
      <c r="K409" s="217"/>
      <c r="L409" s="218"/>
      <c r="M409" s="219" t="s">
        <v>1</v>
      </c>
      <c r="N409" s="220" t="s">
        <v>39</v>
      </c>
      <c r="O409" s="71"/>
      <c r="P409" s="206">
        <f t="shared" si="81"/>
        <v>0</v>
      </c>
      <c r="Q409" s="206">
        <v>1.0999999999999999E-2</v>
      </c>
      <c r="R409" s="206">
        <f t="shared" si="82"/>
        <v>1.112452</v>
      </c>
      <c r="S409" s="206">
        <v>0</v>
      </c>
      <c r="T409" s="207">
        <f t="shared" si="83"/>
        <v>0</v>
      </c>
      <c r="U409" s="30"/>
      <c r="V409" s="30"/>
      <c r="W409" s="30"/>
      <c r="X409" s="30"/>
      <c r="Y409" s="30"/>
      <c r="Z409" s="30"/>
      <c r="AA409" s="30"/>
      <c r="AB409" s="30"/>
      <c r="AC409" s="30"/>
      <c r="AD409" s="30"/>
      <c r="AE409" s="30"/>
      <c r="AR409" s="208" t="s">
        <v>306</v>
      </c>
      <c r="AT409" s="208" t="s">
        <v>269</v>
      </c>
      <c r="AU409" s="208" t="s">
        <v>86</v>
      </c>
      <c r="AY409" s="13" t="s">
        <v>176</v>
      </c>
      <c r="BE409" s="209">
        <f t="shared" si="84"/>
        <v>0</v>
      </c>
      <c r="BF409" s="209">
        <f t="shared" si="85"/>
        <v>2350.31</v>
      </c>
      <c r="BG409" s="209">
        <f t="shared" si="86"/>
        <v>0</v>
      </c>
      <c r="BH409" s="209">
        <f t="shared" si="87"/>
        <v>0</v>
      </c>
      <c r="BI409" s="209">
        <f t="shared" si="88"/>
        <v>0</v>
      </c>
      <c r="BJ409" s="13" t="s">
        <v>86</v>
      </c>
      <c r="BK409" s="209">
        <f t="shared" si="89"/>
        <v>2350.31</v>
      </c>
      <c r="BL409" s="13" t="s">
        <v>240</v>
      </c>
      <c r="BM409" s="208" t="s">
        <v>1180</v>
      </c>
    </row>
    <row r="410" spans="1:65" s="1" customFormat="1" ht="24.2" customHeight="1">
      <c r="A410" s="30"/>
      <c r="B410" s="31"/>
      <c r="C410" s="196" t="s">
        <v>1181</v>
      </c>
      <c r="D410" s="196" t="s">
        <v>178</v>
      </c>
      <c r="E410" s="197" t="s">
        <v>1182</v>
      </c>
      <c r="F410" s="198" t="s">
        <v>1183</v>
      </c>
      <c r="G410" s="199" t="s">
        <v>1050</v>
      </c>
      <c r="H410" s="221">
        <v>570.30899999999997</v>
      </c>
      <c r="I410" s="201">
        <v>2.4</v>
      </c>
      <c r="J410" s="202">
        <f t="shared" si="80"/>
        <v>1368.74</v>
      </c>
      <c r="K410" s="203"/>
      <c r="L410" s="35"/>
      <c r="M410" s="204" t="s">
        <v>1</v>
      </c>
      <c r="N410" s="205" t="s">
        <v>39</v>
      </c>
      <c r="O410" s="71"/>
      <c r="P410" s="206">
        <f t="shared" si="81"/>
        <v>0</v>
      </c>
      <c r="Q410" s="206">
        <v>0</v>
      </c>
      <c r="R410" s="206">
        <f t="shared" si="82"/>
        <v>0</v>
      </c>
      <c r="S410" s="206">
        <v>0</v>
      </c>
      <c r="T410" s="207">
        <f t="shared" si="83"/>
        <v>0</v>
      </c>
      <c r="U410" s="30"/>
      <c r="V410" s="30"/>
      <c r="W410" s="30"/>
      <c r="X410" s="30"/>
      <c r="Y410" s="30"/>
      <c r="Z410" s="30"/>
      <c r="AA410" s="30"/>
      <c r="AB410" s="30"/>
      <c r="AC410" s="30"/>
      <c r="AD410" s="30"/>
      <c r="AE410" s="30"/>
      <c r="AR410" s="208" t="s">
        <v>240</v>
      </c>
      <c r="AT410" s="208" t="s">
        <v>178</v>
      </c>
      <c r="AU410" s="208" t="s">
        <v>86</v>
      </c>
      <c r="AY410" s="13" t="s">
        <v>176</v>
      </c>
      <c r="BE410" s="209">
        <f t="shared" si="84"/>
        <v>0</v>
      </c>
      <c r="BF410" s="209">
        <f t="shared" si="85"/>
        <v>1368.74</v>
      </c>
      <c r="BG410" s="209">
        <f t="shared" si="86"/>
        <v>0</v>
      </c>
      <c r="BH410" s="209">
        <f t="shared" si="87"/>
        <v>0</v>
      </c>
      <c r="BI410" s="209">
        <f t="shared" si="88"/>
        <v>0</v>
      </c>
      <c r="BJ410" s="13" t="s">
        <v>86</v>
      </c>
      <c r="BK410" s="209">
        <f t="shared" si="89"/>
        <v>1368.74</v>
      </c>
      <c r="BL410" s="13" t="s">
        <v>240</v>
      </c>
      <c r="BM410" s="208" t="s">
        <v>1184</v>
      </c>
    </row>
    <row r="411" spans="1:65" s="11" customFormat="1" ht="22.9" customHeight="1">
      <c r="B411" s="180"/>
      <c r="C411" s="181"/>
      <c r="D411" s="182" t="s">
        <v>72</v>
      </c>
      <c r="E411" s="194" t="s">
        <v>1185</v>
      </c>
      <c r="F411" s="194" t="s">
        <v>1186</v>
      </c>
      <c r="G411" s="181"/>
      <c r="H411" s="181"/>
      <c r="I411" s="184"/>
      <c r="J411" s="195">
        <f>BK411</f>
        <v>81544.320000000007</v>
      </c>
      <c r="K411" s="181"/>
      <c r="L411" s="186"/>
      <c r="M411" s="187"/>
      <c r="N411" s="188"/>
      <c r="O411" s="188"/>
      <c r="P411" s="189">
        <f>SUM(P412:P433)</f>
        <v>0</v>
      </c>
      <c r="Q411" s="188"/>
      <c r="R411" s="189">
        <f>SUM(R412:R433)</f>
        <v>17.381880460000005</v>
      </c>
      <c r="S411" s="188"/>
      <c r="T411" s="190">
        <f>SUM(T412:T433)</f>
        <v>0</v>
      </c>
      <c r="AR411" s="191" t="s">
        <v>86</v>
      </c>
      <c r="AT411" s="192" t="s">
        <v>72</v>
      </c>
      <c r="AU411" s="192" t="s">
        <v>80</v>
      </c>
      <c r="AY411" s="191" t="s">
        <v>176</v>
      </c>
      <c r="BK411" s="193">
        <f>SUM(BK412:BK433)</f>
        <v>81544.320000000007</v>
      </c>
    </row>
    <row r="412" spans="1:65" s="1" customFormat="1" ht="16.5" customHeight="1">
      <c r="A412" s="30"/>
      <c r="B412" s="31"/>
      <c r="C412" s="196" t="s">
        <v>1187</v>
      </c>
      <c r="D412" s="196" t="s">
        <v>178</v>
      </c>
      <c r="E412" s="197" t="s">
        <v>1188</v>
      </c>
      <c r="F412" s="198" t="s">
        <v>1189</v>
      </c>
      <c r="G412" s="199" t="s">
        <v>222</v>
      </c>
      <c r="H412" s="200">
        <v>830.54499999999996</v>
      </c>
      <c r="I412" s="201">
        <v>0.86</v>
      </c>
      <c r="J412" s="202">
        <f t="shared" ref="J412:J433" si="90">ROUND(I412*H412,2)</f>
        <v>714.27</v>
      </c>
      <c r="K412" s="203"/>
      <c r="L412" s="35"/>
      <c r="M412" s="204" t="s">
        <v>1</v>
      </c>
      <c r="N412" s="205" t="s">
        <v>39</v>
      </c>
      <c r="O412" s="71"/>
      <c r="P412" s="206">
        <f t="shared" ref="P412:P433" si="91">O412*H412</f>
        <v>0</v>
      </c>
      <c r="Q412" s="206">
        <v>0</v>
      </c>
      <c r="R412" s="206">
        <f t="shared" ref="R412:R433" si="92">Q412*H412</f>
        <v>0</v>
      </c>
      <c r="S412" s="206">
        <v>0</v>
      </c>
      <c r="T412" s="207">
        <f t="shared" ref="T412:T433" si="93">S412*H412</f>
        <v>0</v>
      </c>
      <c r="U412" s="30"/>
      <c r="V412" s="30"/>
      <c r="W412" s="30"/>
      <c r="X412" s="30"/>
      <c r="Y412" s="30"/>
      <c r="Z412" s="30"/>
      <c r="AA412" s="30"/>
      <c r="AB412" s="30"/>
      <c r="AC412" s="30"/>
      <c r="AD412" s="30"/>
      <c r="AE412" s="30"/>
      <c r="AR412" s="208" t="s">
        <v>240</v>
      </c>
      <c r="AT412" s="208" t="s">
        <v>178</v>
      </c>
      <c r="AU412" s="208" t="s">
        <v>86</v>
      </c>
      <c r="AY412" s="13" t="s">
        <v>176</v>
      </c>
      <c r="BE412" s="209">
        <f t="shared" ref="BE412:BE433" si="94">IF(N412="základná",J412,0)</f>
        <v>0</v>
      </c>
      <c r="BF412" s="209">
        <f t="shared" ref="BF412:BF433" si="95">IF(N412="znížená",J412,0)</f>
        <v>714.27</v>
      </c>
      <c r="BG412" s="209">
        <f t="shared" ref="BG412:BG433" si="96">IF(N412="zákl. prenesená",J412,0)</f>
        <v>0</v>
      </c>
      <c r="BH412" s="209">
        <f t="shared" ref="BH412:BH433" si="97">IF(N412="zníž. prenesená",J412,0)</f>
        <v>0</v>
      </c>
      <c r="BI412" s="209">
        <f t="shared" ref="BI412:BI433" si="98">IF(N412="nulová",J412,0)</f>
        <v>0</v>
      </c>
      <c r="BJ412" s="13" t="s">
        <v>86</v>
      </c>
      <c r="BK412" s="209">
        <f t="shared" ref="BK412:BK433" si="99">ROUND(I412*H412,2)</f>
        <v>714.27</v>
      </c>
      <c r="BL412" s="13" t="s">
        <v>240</v>
      </c>
      <c r="BM412" s="208" t="s">
        <v>1190</v>
      </c>
    </row>
    <row r="413" spans="1:65" s="1" customFormat="1" ht="16.5" customHeight="1">
      <c r="A413" s="30"/>
      <c r="B413" s="31"/>
      <c r="C413" s="210" t="s">
        <v>1191</v>
      </c>
      <c r="D413" s="210" t="s">
        <v>269</v>
      </c>
      <c r="E413" s="211" t="s">
        <v>1192</v>
      </c>
      <c r="F413" s="212" t="s">
        <v>1193</v>
      </c>
      <c r="G413" s="213" t="s">
        <v>222</v>
      </c>
      <c r="H413" s="214">
        <v>955.12699999999995</v>
      </c>
      <c r="I413" s="215">
        <v>0.57999999999999996</v>
      </c>
      <c r="J413" s="216">
        <f t="shared" si="90"/>
        <v>553.97</v>
      </c>
      <c r="K413" s="217"/>
      <c r="L413" s="218"/>
      <c r="M413" s="219" t="s">
        <v>1</v>
      </c>
      <c r="N413" s="220" t="s">
        <v>39</v>
      </c>
      <c r="O413" s="71"/>
      <c r="P413" s="206">
        <f t="shared" si="91"/>
        <v>0</v>
      </c>
      <c r="Q413" s="206">
        <v>1E-4</v>
      </c>
      <c r="R413" s="206">
        <f t="shared" si="92"/>
        <v>9.5512700000000006E-2</v>
      </c>
      <c r="S413" s="206">
        <v>0</v>
      </c>
      <c r="T413" s="207">
        <f t="shared" si="93"/>
        <v>0</v>
      </c>
      <c r="U413" s="30"/>
      <c r="V413" s="30"/>
      <c r="W413" s="30"/>
      <c r="X413" s="30"/>
      <c r="Y413" s="30"/>
      <c r="Z413" s="30"/>
      <c r="AA413" s="30"/>
      <c r="AB413" s="30"/>
      <c r="AC413" s="30"/>
      <c r="AD413" s="30"/>
      <c r="AE413" s="30"/>
      <c r="AR413" s="208" t="s">
        <v>306</v>
      </c>
      <c r="AT413" s="208" t="s">
        <v>269</v>
      </c>
      <c r="AU413" s="208" t="s">
        <v>86</v>
      </c>
      <c r="AY413" s="13" t="s">
        <v>176</v>
      </c>
      <c r="BE413" s="209">
        <f t="shared" si="94"/>
        <v>0</v>
      </c>
      <c r="BF413" s="209">
        <f t="shared" si="95"/>
        <v>553.97</v>
      </c>
      <c r="BG413" s="209">
        <f t="shared" si="96"/>
        <v>0</v>
      </c>
      <c r="BH413" s="209">
        <f t="shared" si="97"/>
        <v>0</v>
      </c>
      <c r="BI413" s="209">
        <f t="shared" si="98"/>
        <v>0</v>
      </c>
      <c r="BJ413" s="13" t="s">
        <v>86</v>
      </c>
      <c r="BK413" s="209">
        <f t="shared" si="99"/>
        <v>553.97</v>
      </c>
      <c r="BL413" s="13" t="s">
        <v>240</v>
      </c>
      <c r="BM413" s="208" t="s">
        <v>1194</v>
      </c>
    </row>
    <row r="414" spans="1:65" s="1" customFormat="1" ht="24.2" customHeight="1">
      <c r="A414" s="30"/>
      <c r="B414" s="31"/>
      <c r="C414" s="196" t="s">
        <v>1195</v>
      </c>
      <c r="D414" s="196" t="s">
        <v>178</v>
      </c>
      <c r="E414" s="197" t="s">
        <v>1196</v>
      </c>
      <c r="F414" s="198" t="s">
        <v>1197</v>
      </c>
      <c r="G414" s="199" t="s">
        <v>222</v>
      </c>
      <c r="H414" s="200">
        <v>733.19500000000005</v>
      </c>
      <c r="I414" s="201">
        <v>2.0499999999999998</v>
      </c>
      <c r="J414" s="202">
        <f t="shared" si="90"/>
        <v>1503.05</v>
      </c>
      <c r="K414" s="203"/>
      <c r="L414" s="35"/>
      <c r="M414" s="204" t="s">
        <v>1</v>
      </c>
      <c r="N414" s="205" t="s">
        <v>39</v>
      </c>
      <c r="O414" s="71"/>
      <c r="P414" s="206">
        <f t="shared" si="91"/>
        <v>0</v>
      </c>
      <c r="Q414" s="206">
        <v>0</v>
      </c>
      <c r="R414" s="206">
        <f t="shared" si="92"/>
        <v>0</v>
      </c>
      <c r="S414" s="206">
        <v>0</v>
      </c>
      <c r="T414" s="207">
        <f t="shared" si="93"/>
        <v>0</v>
      </c>
      <c r="U414" s="30"/>
      <c r="V414" s="30"/>
      <c r="W414" s="30"/>
      <c r="X414" s="30"/>
      <c r="Y414" s="30"/>
      <c r="Z414" s="30"/>
      <c r="AA414" s="30"/>
      <c r="AB414" s="30"/>
      <c r="AC414" s="30"/>
      <c r="AD414" s="30"/>
      <c r="AE414" s="30"/>
      <c r="AR414" s="208" t="s">
        <v>240</v>
      </c>
      <c r="AT414" s="208" t="s">
        <v>178</v>
      </c>
      <c r="AU414" s="208" t="s">
        <v>86</v>
      </c>
      <c r="AY414" s="13" t="s">
        <v>176</v>
      </c>
      <c r="BE414" s="209">
        <f t="shared" si="94"/>
        <v>0</v>
      </c>
      <c r="BF414" s="209">
        <f t="shared" si="95"/>
        <v>1503.05</v>
      </c>
      <c r="BG414" s="209">
        <f t="shared" si="96"/>
        <v>0</v>
      </c>
      <c r="BH414" s="209">
        <f t="shared" si="97"/>
        <v>0</v>
      </c>
      <c r="BI414" s="209">
        <f t="shared" si="98"/>
        <v>0</v>
      </c>
      <c r="BJ414" s="13" t="s">
        <v>86</v>
      </c>
      <c r="BK414" s="209">
        <f t="shared" si="99"/>
        <v>1503.05</v>
      </c>
      <c r="BL414" s="13" t="s">
        <v>240</v>
      </c>
      <c r="BM414" s="208" t="s">
        <v>1198</v>
      </c>
    </row>
    <row r="415" spans="1:65" s="1" customFormat="1" ht="24.2" customHeight="1">
      <c r="A415" s="30"/>
      <c r="B415" s="31"/>
      <c r="C415" s="210" t="s">
        <v>1199</v>
      </c>
      <c r="D415" s="210" t="s">
        <v>269</v>
      </c>
      <c r="E415" s="211" t="s">
        <v>1200</v>
      </c>
      <c r="F415" s="212" t="s">
        <v>1201</v>
      </c>
      <c r="G415" s="213" t="s">
        <v>222</v>
      </c>
      <c r="H415" s="214">
        <v>1503.05</v>
      </c>
      <c r="I415" s="215">
        <v>9.5299999999999994</v>
      </c>
      <c r="J415" s="216">
        <f t="shared" si="90"/>
        <v>14324.07</v>
      </c>
      <c r="K415" s="217"/>
      <c r="L415" s="218"/>
      <c r="M415" s="219" t="s">
        <v>1</v>
      </c>
      <c r="N415" s="220" t="s">
        <v>39</v>
      </c>
      <c r="O415" s="71"/>
      <c r="P415" s="206">
        <f t="shared" si="91"/>
        <v>0</v>
      </c>
      <c r="Q415" s="206">
        <v>1.9599999999999999E-3</v>
      </c>
      <c r="R415" s="206">
        <f t="shared" si="92"/>
        <v>2.9459779999999998</v>
      </c>
      <c r="S415" s="206">
        <v>0</v>
      </c>
      <c r="T415" s="207">
        <f t="shared" si="93"/>
        <v>0</v>
      </c>
      <c r="U415" s="30"/>
      <c r="V415" s="30"/>
      <c r="W415" s="30"/>
      <c r="X415" s="30"/>
      <c r="Y415" s="30"/>
      <c r="Z415" s="30"/>
      <c r="AA415" s="30"/>
      <c r="AB415" s="30"/>
      <c r="AC415" s="30"/>
      <c r="AD415" s="30"/>
      <c r="AE415" s="30"/>
      <c r="AR415" s="208" t="s">
        <v>306</v>
      </c>
      <c r="AT415" s="208" t="s">
        <v>269</v>
      </c>
      <c r="AU415" s="208" t="s">
        <v>86</v>
      </c>
      <c r="AY415" s="13" t="s">
        <v>176</v>
      </c>
      <c r="BE415" s="209">
        <f t="shared" si="94"/>
        <v>0</v>
      </c>
      <c r="BF415" s="209">
        <f t="shared" si="95"/>
        <v>14324.07</v>
      </c>
      <c r="BG415" s="209">
        <f t="shared" si="96"/>
        <v>0</v>
      </c>
      <c r="BH415" s="209">
        <f t="shared" si="97"/>
        <v>0</v>
      </c>
      <c r="BI415" s="209">
        <f t="shared" si="98"/>
        <v>0</v>
      </c>
      <c r="BJ415" s="13" t="s">
        <v>86</v>
      </c>
      <c r="BK415" s="209">
        <f t="shared" si="99"/>
        <v>14324.07</v>
      </c>
      <c r="BL415" s="13" t="s">
        <v>240</v>
      </c>
      <c r="BM415" s="208" t="s">
        <v>1202</v>
      </c>
    </row>
    <row r="416" spans="1:65" s="1" customFormat="1" ht="24.2" customHeight="1">
      <c r="A416" s="30"/>
      <c r="B416" s="31"/>
      <c r="C416" s="196" t="s">
        <v>1203</v>
      </c>
      <c r="D416" s="196" t="s">
        <v>178</v>
      </c>
      <c r="E416" s="197" t="s">
        <v>1204</v>
      </c>
      <c r="F416" s="198" t="s">
        <v>1205</v>
      </c>
      <c r="G416" s="199" t="s">
        <v>222</v>
      </c>
      <c r="H416" s="200">
        <v>672.774</v>
      </c>
      <c r="I416" s="201">
        <v>1.31</v>
      </c>
      <c r="J416" s="202">
        <f t="shared" si="90"/>
        <v>881.33</v>
      </c>
      <c r="K416" s="203"/>
      <c r="L416" s="35"/>
      <c r="M416" s="204" t="s">
        <v>1</v>
      </c>
      <c r="N416" s="205" t="s">
        <v>39</v>
      </c>
      <c r="O416" s="71"/>
      <c r="P416" s="206">
        <f t="shared" si="91"/>
        <v>0</v>
      </c>
      <c r="Q416" s="206">
        <v>0</v>
      </c>
      <c r="R416" s="206">
        <f t="shared" si="92"/>
        <v>0</v>
      </c>
      <c r="S416" s="206">
        <v>0</v>
      </c>
      <c r="T416" s="207">
        <f t="shared" si="93"/>
        <v>0</v>
      </c>
      <c r="U416" s="30"/>
      <c r="V416" s="30"/>
      <c r="W416" s="30"/>
      <c r="X416" s="30"/>
      <c r="Y416" s="30"/>
      <c r="Z416" s="30"/>
      <c r="AA416" s="30"/>
      <c r="AB416" s="30"/>
      <c r="AC416" s="30"/>
      <c r="AD416" s="30"/>
      <c r="AE416" s="30"/>
      <c r="AR416" s="208" t="s">
        <v>240</v>
      </c>
      <c r="AT416" s="208" t="s">
        <v>178</v>
      </c>
      <c r="AU416" s="208" t="s">
        <v>86</v>
      </c>
      <c r="AY416" s="13" t="s">
        <v>176</v>
      </c>
      <c r="BE416" s="209">
        <f t="shared" si="94"/>
        <v>0</v>
      </c>
      <c r="BF416" s="209">
        <f t="shared" si="95"/>
        <v>881.33</v>
      </c>
      <c r="BG416" s="209">
        <f t="shared" si="96"/>
        <v>0</v>
      </c>
      <c r="BH416" s="209">
        <f t="shared" si="97"/>
        <v>0</v>
      </c>
      <c r="BI416" s="209">
        <f t="shared" si="98"/>
        <v>0</v>
      </c>
      <c r="BJ416" s="13" t="s">
        <v>86</v>
      </c>
      <c r="BK416" s="209">
        <f t="shared" si="99"/>
        <v>881.33</v>
      </c>
      <c r="BL416" s="13" t="s">
        <v>240</v>
      </c>
      <c r="BM416" s="208" t="s">
        <v>1206</v>
      </c>
    </row>
    <row r="417" spans="1:65" s="1" customFormat="1" ht="21.75" customHeight="1">
      <c r="A417" s="30"/>
      <c r="B417" s="31"/>
      <c r="C417" s="210" t="s">
        <v>1207</v>
      </c>
      <c r="D417" s="210" t="s">
        <v>269</v>
      </c>
      <c r="E417" s="211" t="s">
        <v>1208</v>
      </c>
      <c r="F417" s="212" t="s">
        <v>1209</v>
      </c>
      <c r="G417" s="213" t="s">
        <v>222</v>
      </c>
      <c r="H417" s="214">
        <v>131.58000000000001</v>
      </c>
      <c r="I417" s="215">
        <v>19.84</v>
      </c>
      <c r="J417" s="216">
        <f t="shared" si="90"/>
        <v>2610.5500000000002</v>
      </c>
      <c r="K417" s="217"/>
      <c r="L417" s="218"/>
      <c r="M417" s="219" t="s">
        <v>1</v>
      </c>
      <c r="N417" s="220" t="s">
        <v>39</v>
      </c>
      <c r="O417" s="71"/>
      <c r="P417" s="206">
        <f t="shared" si="91"/>
        <v>0</v>
      </c>
      <c r="Q417" s="206">
        <v>1.0800000000000001E-2</v>
      </c>
      <c r="R417" s="206">
        <f t="shared" si="92"/>
        <v>1.4210640000000001</v>
      </c>
      <c r="S417" s="206">
        <v>0</v>
      </c>
      <c r="T417" s="207">
        <f t="shared" si="93"/>
        <v>0</v>
      </c>
      <c r="U417" s="30"/>
      <c r="V417" s="30"/>
      <c r="W417" s="30"/>
      <c r="X417" s="30"/>
      <c r="Y417" s="30"/>
      <c r="Z417" s="30"/>
      <c r="AA417" s="30"/>
      <c r="AB417" s="30"/>
      <c r="AC417" s="30"/>
      <c r="AD417" s="30"/>
      <c r="AE417" s="30"/>
      <c r="AR417" s="208" t="s">
        <v>306</v>
      </c>
      <c r="AT417" s="208" t="s">
        <v>269</v>
      </c>
      <c r="AU417" s="208" t="s">
        <v>86</v>
      </c>
      <c r="AY417" s="13" t="s">
        <v>176</v>
      </c>
      <c r="BE417" s="209">
        <f t="shared" si="94"/>
        <v>0</v>
      </c>
      <c r="BF417" s="209">
        <f t="shared" si="95"/>
        <v>2610.5500000000002</v>
      </c>
      <c r="BG417" s="209">
        <f t="shared" si="96"/>
        <v>0</v>
      </c>
      <c r="BH417" s="209">
        <f t="shared" si="97"/>
        <v>0</v>
      </c>
      <c r="BI417" s="209">
        <f t="shared" si="98"/>
        <v>0</v>
      </c>
      <c r="BJ417" s="13" t="s">
        <v>86</v>
      </c>
      <c r="BK417" s="209">
        <f t="shared" si="99"/>
        <v>2610.5500000000002</v>
      </c>
      <c r="BL417" s="13" t="s">
        <v>240</v>
      </c>
      <c r="BM417" s="208" t="s">
        <v>1210</v>
      </c>
    </row>
    <row r="418" spans="1:65" s="1" customFormat="1" ht="21.75" customHeight="1">
      <c r="A418" s="30"/>
      <c r="B418" s="31"/>
      <c r="C418" s="210" t="s">
        <v>1211</v>
      </c>
      <c r="D418" s="210" t="s">
        <v>269</v>
      </c>
      <c r="E418" s="211" t="s">
        <v>1212</v>
      </c>
      <c r="F418" s="212" t="s">
        <v>1213</v>
      </c>
      <c r="G418" s="213" t="s">
        <v>222</v>
      </c>
      <c r="H418" s="214">
        <v>10.725</v>
      </c>
      <c r="I418" s="215">
        <v>34.700000000000003</v>
      </c>
      <c r="J418" s="216">
        <f t="shared" si="90"/>
        <v>372.16</v>
      </c>
      <c r="K418" s="217"/>
      <c r="L418" s="218"/>
      <c r="M418" s="219" t="s">
        <v>1</v>
      </c>
      <c r="N418" s="220" t="s">
        <v>39</v>
      </c>
      <c r="O418" s="71"/>
      <c r="P418" s="206">
        <f t="shared" si="91"/>
        <v>0</v>
      </c>
      <c r="Q418" s="206">
        <v>1.0800000000000001E-2</v>
      </c>
      <c r="R418" s="206">
        <f t="shared" si="92"/>
        <v>0.11583</v>
      </c>
      <c r="S418" s="206">
        <v>0</v>
      </c>
      <c r="T418" s="207">
        <f t="shared" si="93"/>
        <v>0</v>
      </c>
      <c r="U418" s="30"/>
      <c r="V418" s="30"/>
      <c r="W418" s="30"/>
      <c r="X418" s="30"/>
      <c r="Y418" s="30"/>
      <c r="Z418" s="30"/>
      <c r="AA418" s="30"/>
      <c r="AB418" s="30"/>
      <c r="AC418" s="30"/>
      <c r="AD418" s="30"/>
      <c r="AE418" s="30"/>
      <c r="AR418" s="208" t="s">
        <v>306</v>
      </c>
      <c r="AT418" s="208" t="s">
        <v>269</v>
      </c>
      <c r="AU418" s="208" t="s">
        <v>86</v>
      </c>
      <c r="AY418" s="13" t="s">
        <v>176</v>
      </c>
      <c r="BE418" s="209">
        <f t="shared" si="94"/>
        <v>0</v>
      </c>
      <c r="BF418" s="209">
        <f t="shared" si="95"/>
        <v>372.16</v>
      </c>
      <c r="BG418" s="209">
        <f t="shared" si="96"/>
        <v>0</v>
      </c>
      <c r="BH418" s="209">
        <f t="shared" si="97"/>
        <v>0</v>
      </c>
      <c r="BI418" s="209">
        <f t="shared" si="98"/>
        <v>0</v>
      </c>
      <c r="BJ418" s="13" t="s">
        <v>86</v>
      </c>
      <c r="BK418" s="209">
        <f t="shared" si="99"/>
        <v>372.16</v>
      </c>
      <c r="BL418" s="13" t="s">
        <v>240</v>
      </c>
      <c r="BM418" s="208" t="s">
        <v>1214</v>
      </c>
    </row>
    <row r="419" spans="1:65" s="1" customFormat="1" ht="21.75" customHeight="1">
      <c r="A419" s="30"/>
      <c r="B419" s="31"/>
      <c r="C419" s="210" t="s">
        <v>1215</v>
      </c>
      <c r="D419" s="210" t="s">
        <v>269</v>
      </c>
      <c r="E419" s="211" t="s">
        <v>1216</v>
      </c>
      <c r="F419" s="212" t="s">
        <v>1217</v>
      </c>
      <c r="G419" s="213" t="s">
        <v>222</v>
      </c>
      <c r="H419" s="214">
        <v>266.52499999999998</v>
      </c>
      <c r="I419" s="215">
        <v>39.65</v>
      </c>
      <c r="J419" s="216">
        <f t="shared" si="90"/>
        <v>10567.72</v>
      </c>
      <c r="K419" s="217"/>
      <c r="L419" s="218"/>
      <c r="M419" s="219" t="s">
        <v>1</v>
      </c>
      <c r="N419" s="220" t="s">
        <v>39</v>
      </c>
      <c r="O419" s="71"/>
      <c r="P419" s="206">
        <f t="shared" si="91"/>
        <v>0</v>
      </c>
      <c r="Q419" s="206">
        <v>1.0800000000000001E-2</v>
      </c>
      <c r="R419" s="206">
        <f t="shared" si="92"/>
        <v>2.8784700000000001</v>
      </c>
      <c r="S419" s="206">
        <v>0</v>
      </c>
      <c r="T419" s="207">
        <f t="shared" si="93"/>
        <v>0</v>
      </c>
      <c r="U419" s="30"/>
      <c r="V419" s="30"/>
      <c r="W419" s="30"/>
      <c r="X419" s="30"/>
      <c r="Y419" s="30"/>
      <c r="Z419" s="30"/>
      <c r="AA419" s="30"/>
      <c r="AB419" s="30"/>
      <c r="AC419" s="30"/>
      <c r="AD419" s="30"/>
      <c r="AE419" s="30"/>
      <c r="AR419" s="208" t="s">
        <v>306</v>
      </c>
      <c r="AT419" s="208" t="s">
        <v>269</v>
      </c>
      <c r="AU419" s="208" t="s">
        <v>86</v>
      </c>
      <c r="AY419" s="13" t="s">
        <v>176</v>
      </c>
      <c r="BE419" s="209">
        <f t="shared" si="94"/>
        <v>0</v>
      </c>
      <c r="BF419" s="209">
        <f t="shared" si="95"/>
        <v>10567.72</v>
      </c>
      <c r="BG419" s="209">
        <f t="shared" si="96"/>
        <v>0</v>
      </c>
      <c r="BH419" s="209">
        <f t="shared" si="97"/>
        <v>0</v>
      </c>
      <c r="BI419" s="209">
        <f t="shared" si="98"/>
        <v>0</v>
      </c>
      <c r="BJ419" s="13" t="s">
        <v>86</v>
      </c>
      <c r="BK419" s="209">
        <f t="shared" si="99"/>
        <v>10567.72</v>
      </c>
      <c r="BL419" s="13" t="s">
        <v>240</v>
      </c>
      <c r="BM419" s="208" t="s">
        <v>1218</v>
      </c>
    </row>
    <row r="420" spans="1:65" s="1" customFormat="1" ht="21.75" customHeight="1">
      <c r="A420" s="30"/>
      <c r="B420" s="31"/>
      <c r="C420" s="210" t="s">
        <v>1219</v>
      </c>
      <c r="D420" s="210" t="s">
        <v>269</v>
      </c>
      <c r="E420" s="211" t="s">
        <v>1220</v>
      </c>
      <c r="F420" s="212" t="s">
        <v>1221</v>
      </c>
      <c r="G420" s="213" t="s">
        <v>222</v>
      </c>
      <c r="H420" s="214">
        <v>266.52499999999998</v>
      </c>
      <c r="I420" s="215">
        <v>44.6</v>
      </c>
      <c r="J420" s="216">
        <f t="shared" si="90"/>
        <v>11887.02</v>
      </c>
      <c r="K420" s="217"/>
      <c r="L420" s="218"/>
      <c r="M420" s="219" t="s">
        <v>1</v>
      </c>
      <c r="N420" s="220" t="s">
        <v>39</v>
      </c>
      <c r="O420" s="71"/>
      <c r="P420" s="206">
        <f t="shared" si="91"/>
        <v>0</v>
      </c>
      <c r="Q420" s="206">
        <v>1.0800000000000001E-2</v>
      </c>
      <c r="R420" s="206">
        <f t="shared" si="92"/>
        <v>2.8784700000000001</v>
      </c>
      <c r="S420" s="206">
        <v>0</v>
      </c>
      <c r="T420" s="207">
        <f t="shared" si="93"/>
        <v>0</v>
      </c>
      <c r="U420" s="30"/>
      <c r="V420" s="30"/>
      <c r="W420" s="30"/>
      <c r="X420" s="30"/>
      <c r="Y420" s="30"/>
      <c r="Z420" s="30"/>
      <c r="AA420" s="30"/>
      <c r="AB420" s="30"/>
      <c r="AC420" s="30"/>
      <c r="AD420" s="30"/>
      <c r="AE420" s="30"/>
      <c r="AR420" s="208" t="s">
        <v>306</v>
      </c>
      <c r="AT420" s="208" t="s">
        <v>269</v>
      </c>
      <c r="AU420" s="208" t="s">
        <v>86</v>
      </c>
      <c r="AY420" s="13" t="s">
        <v>176</v>
      </c>
      <c r="BE420" s="209">
        <f t="shared" si="94"/>
        <v>0</v>
      </c>
      <c r="BF420" s="209">
        <f t="shared" si="95"/>
        <v>11887.02</v>
      </c>
      <c r="BG420" s="209">
        <f t="shared" si="96"/>
        <v>0</v>
      </c>
      <c r="BH420" s="209">
        <f t="shared" si="97"/>
        <v>0</v>
      </c>
      <c r="BI420" s="209">
        <f t="shared" si="98"/>
        <v>0</v>
      </c>
      <c r="BJ420" s="13" t="s">
        <v>86</v>
      </c>
      <c r="BK420" s="209">
        <f t="shared" si="99"/>
        <v>11887.02</v>
      </c>
      <c r="BL420" s="13" t="s">
        <v>240</v>
      </c>
      <c r="BM420" s="208" t="s">
        <v>1222</v>
      </c>
    </row>
    <row r="421" spans="1:65" s="1" customFormat="1" ht="33" customHeight="1">
      <c r="A421" s="30"/>
      <c r="B421" s="31"/>
      <c r="C421" s="196" t="s">
        <v>1223</v>
      </c>
      <c r="D421" s="196" t="s">
        <v>178</v>
      </c>
      <c r="E421" s="197" t="s">
        <v>1224</v>
      </c>
      <c r="F421" s="198" t="s">
        <v>1225</v>
      </c>
      <c r="G421" s="199" t="s">
        <v>222</v>
      </c>
      <c r="H421" s="200">
        <v>41.93</v>
      </c>
      <c r="I421" s="201">
        <v>1.47</v>
      </c>
      <c r="J421" s="202">
        <f t="shared" si="90"/>
        <v>61.64</v>
      </c>
      <c r="K421" s="203"/>
      <c r="L421" s="35"/>
      <c r="M421" s="204" t="s">
        <v>1</v>
      </c>
      <c r="N421" s="205" t="s">
        <v>39</v>
      </c>
      <c r="O421" s="71"/>
      <c r="P421" s="206">
        <f t="shared" si="91"/>
        <v>0</v>
      </c>
      <c r="Q421" s="206">
        <v>0</v>
      </c>
      <c r="R421" s="206">
        <f t="shared" si="92"/>
        <v>0</v>
      </c>
      <c r="S421" s="206">
        <v>0</v>
      </c>
      <c r="T421" s="207">
        <f t="shared" si="93"/>
        <v>0</v>
      </c>
      <c r="U421" s="30"/>
      <c r="V421" s="30"/>
      <c r="W421" s="30"/>
      <c r="X421" s="30"/>
      <c r="Y421" s="30"/>
      <c r="Z421" s="30"/>
      <c r="AA421" s="30"/>
      <c r="AB421" s="30"/>
      <c r="AC421" s="30"/>
      <c r="AD421" s="30"/>
      <c r="AE421" s="30"/>
      <c r="AR421" s="208" t="s">
        <v>240</v>
      </c>
      <c r="AT421" s="208" t="s">
        <v>178</v>
      </c>
      <c r="AU421" s="208" t="s">
        <v>86</v>
      </c>
      <c r="AY421" s="13" t="s">
        <v>176</v>
      </c>
      <c r="BE421" s="209">
        <f t="shared" si="94"/>
        <v>0</v>
      </c>
      <c r="BF421" s="209">
        <f t="shared" si="95"/>
        <v>61.64</v>
      </c>
      <c r="BG421" s="209">
        <f t="shared" si="96"/>
        <v>0</v>
      </c>
      <c r="BH421" s="209">
        <f t="shared" si="97"/>
        <v>0</v>
      </c>
      <c r="BI421" s="209">
        <f t="shared" si="98"/>
        <v>0</v>
      </c>
      <c r="BJ421" s="13" t="s">
        <v>86</v>
      </c>
      <c r="BK421" s="209">
        <f t="shared" si="99"/>
        <v>61.64</v>
      </c>
      <c r="BL421" s="13" t="s">
        <v>240</v>
      </c>
      <c r="BM421" s="208" t="s">
        <v>1226</v>
      </c>
    </row>
    <row r="422" spans="1:65" s="1" customFormat="1" ht="16.5" customHeight="1">
      <c r="A422" s="30"/>
      <c r="B422" s="31"/>
      <c r="C422" s="210" t="s">
        <v>1227</v>
      </c>
      <c r="D422" s="210" t="s">
        <v>269</v>
      </c>
      <c r="E422" s="211" t="s">
        <v>1228</v>
      </c>
      <c r="F422" s="212" t="s">
        <v>1229</v>
      </c>
      <c r="G422" s="213" t="s">
        <v>222</v>
      </c>
      <c r="H422" s="214">
        <v>47.045000000000002</v>
      </c>
      <c r="I422" s="215">
        <v>46.17</v>
      </c>
      <c r="J422" s="216">
        <f t="shared" si="90"/>
        <v>2172.0700000000002</v>
      </c>
      <c r="K422" s="217"/>
      <c r="L422" s="218"/>
      <c r="M422" s="219" t="s">
        <v>1</v>
      </c>
      <c r="N422" s="220" t="s">
        <v>39</v>
      </c>
      <c r="O422" s="71"/>
      <c r="P422" s="206">
        <f t="shared" si="91"/>
        <v>0</v>
      </c>
      <c r="Q422" s="206">
        <v>5.4000000000000003E-3</v>
      </c>
      <c r="R422" s="206">
        <f t="shared" si="92"/>
        <v>0.25404300000000002</v>
      </c>
      <c r="S422" s="206">
        <v>0</v>
      </c>
      <c r="T422" s="207">
        <f t="shared" si="93"/>
        <v>0</v>
      </c>
      <c r="U422" s="30"/>
      <c r="V422" s="30"/>
      <c r="W422" s="30"/>
      <c r="X422" s="30"/>
      <c r="Y422" s="30"/>
      <c r="Z422" s="30"/>
      <c r="AA422" s="30"/>
      <c r="AB422" s="30"/>
      <c r="AC422" s="30"/>
      <c r="AD422" s="30"/>
      <c r="AE422" s="30"/>
      <c r="AR422" s="208" t="s">
        <v>306</v>
      </c>
      <c r="AT422" s="208" t="s">
        <v>269</v>
      </c>
      <c r="AU422" s="208" t="s">
        <v>86</v>
      </c>
      <c r="AY422" s="13" t="s">
        <v>176</v>
      </c>
      <c r="BE422" s="209">
        <f t="shared" si="94"/>
        <v>0</v>
      </c>
      <c r="BF422" s="209">
        <f t="shared" si="95"/>
        <v>2172.0700000000002</v>
      </c>
      <c r="BG422" s="209">
        <f t="shared" si="96"/>
        <v>0</v>
      </c>
      <c r="BH422" s="209">
        <f t="shared" si="97"/>
        <v>0</v>
      </c>
      <c r="BI422" s="209">
        <f t="shared" si="98"/>
        <v>0</v>
      </c>
      <c r="BJ422" s="13" t="s">
        <v>86</v>
      </c>
      <c r="BK422" s="209">
        <f t="shared" si="99"/>
        <v>2172.0700000000002</v>
      </c>
      <c r="BL422" s="13" t="s">
        <v>240</v>
      </c>
      <c r="BM422" s="208" t="s">
        <v>1230</v>
      </c>
    </row>
    <row r="423" spans="1:65" s="1" customFormat="1" ht="24.2" customHeight="1">
      <c r="A423" s="30"/>
      <c r="B423" s="31"/>
      <c r="C423" s="196" t="s">
        <v>1231</v>
      </c>
      <c r="D423" s="196" t="s">
        <v>178</v>
      </c>
      <c r="E423" s="197" t="s">
        <v>1232</v>
      </c>
      <c r="F423" s="198" t="s">
        <v>1233</v>
      </c>
      <c r="G423" s="199" t="s">
        <v>222</v>
      </c>
      <c r="H423" s="200">
        <v>488.35300000000001</v>
      </c>
      <c r="I423" s="201">
        <v>1.57</v>
      </c>
      <c r="J423" s="202">
        <f t="shared" si="90"/>
        <v>766.71</v>
      </c>
      <c r="K423" s="203"/>
      <c r="L423" s="35"/>
      <c r="M423" s="204" t="s">
        <v>1</v>
      </c>
      <c r="N423" s="205" t="s">
        <v>39</v>
      </c>
      <c r="O423" s="71"/>
      <c r="P423" s="206">
        <f t="shared" si="91"/>
        <v>0</v>
      </c>
      <c r="Q423" s="206">
        <v>0</v>
      </c>
      <c r="R423" s="206">
        <f t="shared" si="92"/>
        <v>0</v>
      </c>
      <c r="S423" s="206">
        <v>0</v>
      </c>
      <c r="T423" s="207">
        <f t="shared" si="93"/>
        <v>0</v>
      </c>
      <c r="U423" s="30"/>
      <c r="V423" s="30"/>
      <c r="W423" s="30"/>
      <c r="X423" s="30"/>
      <c r="Y423" s="30"/>
      <c r="Z423" s="30"/>
      <c r="AA423" s="30"/>
      <c r="AB423" s="30"/>
      <c r="AC423" s="30"/>
      <c r="AD423" s="30"/>
      <c r="AE423" s="30"/>
      <c r="AR423" s="208" t="s">
        <v>240</v>
      </c>
      <c r="AT423" s="208" t="s">
        <v>178</v>
      </c>
      <c r="AU423" s="208" t="s">
        <v>86</v>
      </c>
      <c r="AY423" s="13" t="s">
        <v>176</v>
      </c>
      <c r="BE423" s="209">
        <f t="shared" si="94"/>
        <v>0</v>
      </c>
      <c r="BF423" s="209">
        <f t="shared" si="95"/>
        <v>766.71</v>
      </c>
      <c r="BG423" s="209">
        <f t="shared" si="96"/>
        <v>0</v>
      </c>
      <c r="BH423" s="209">
        <f t="shared" si="97"/>
        <v>0</v>
      </c>
      <c r="BI423" s="209">
        <f t="shared" si="98"/>
        <v>0</v>
      </c>
      <c r="BJ423" s="13" t="s">
        <v>86</v>
      </c>
      <c r="BK423" s="209">
        <f t="shared" si="99"/>
        <v>766.71</v>
      </c>
      <c r="BL423" s="13" t="s">
        <v>240</v>
      </c>
      <c r="BM423" s="208" t="s">
        <v>1234</v>
      </c>
    </row>
    <row r="424" spans="1:65" s="1" customFormat="1" ht="24.2" customHeight="1">
      <c r="A424" s="30"/>
      <c r="B424" s="31"/>
      <c r="C424" s="210" t="s">
        <v>1235</v>
      </c>
      <c r="D424" s="210" t="s">
        <v>269</v>
      </c>
      <c r="E424" s="211" t="s">
        <v>1236</v>
      </c>
      <c r="F424" s="212" t="s">
        <v>1237</v>
      </c>
      <c r="G424" s="213" t="s">
        <v>186</v>
      </c>
      <c r="H424" s="214">
        <v>49.811999999999998</v>
      </c>
      <c r="I424" s="215">
        <v>153</v>
      </c>
      <c r="J424" s="216">
        <f t="shared" si="90"/>
        <v>7621.24</v>
      </c>
      <c r="K424" s="217"/>
      <c r="L424" s="218"/>
      <c r="M424" s="219" t="s">
        <v>1</v>
      </c>
      <c r="N424" s="220" t="s">
        <v>39</v>
      </c>
      <c r="O424" s="71"/>
      <c r="P424" s="206">
        <f t="shared" si="91"/>
        <v>0</v>
      </c>
      <c r="Q424" s="206">
        <v>2.9000000000000001E-2</v>
      </c>
      <c r="R424" s="206">
        <f t="shared" si="92"/>
        <v>1.4445479999999999</v>
      </c>
      <c r="S424" s="206">
        <v>0</v>
      </c>
      <c r="T424" s="207">
        <f t="shared" si="93"/>
        <v>0</v>
      </c>
      <c r="U424" s="30"/>
      <c r="V424" s="30"/>
      <c r="W424" s="30"/>
      <c r="X424" s="30"/>
      <c r="Y424" s="30"/>
      <c r="Z424" s="30"/>
      <c r="AA424" s="30"/>
      <c r="AB424" s="30"/>
      <c r="AC424" s="30"/>
      <c r="AD424" s="30"/>
      <c r="AE424" s="30"/>
      <c r="AR424" s="208" t="s">
        <v>306</v>
      </c>
      <c r="AT424" s="208" t="s">
        <v>269</v>
      </c>
      <c r="AU424" s="208" t="s">
        <v>86</v>
      </c>
      <c r="AY424" s="13" t="s">
        <v>176</v>
      </c>
      <c r="BE424" s="209">
        <f t="shared" si="94"/>
        <v>0</v>
      </c>
      <c r="BF424" s="209">
        <f t="shared" si="95"/>
        <v>7621.24</v>
      </c>
      <c r="BG424" s="209">
        <f t="shared" si="96"/>
        <v>0</v>
      </c>
      <c r="BH424" s="209">
        <f t="shared" si="97"/>
        <v>0</v>
      </c>
      <c r="BI424" s="209">
        <f t="shared" si="98"/>
        <v>0</v>
      </c>
      <c r="BJ424" s="13" t="s">
        <v>86</v>
      </c>
      <c r="BK424" s="209">
        <f t="shared" si="99"/>
        <v>7621.24</v>
      </c>
      <c r="BL424" s="13" t="s">
        <v>240</v>
      </c>
      <c r="BM424" s="208" t="s">
        <v>1238</v>
      </c>
    </row>
    <row r="425" spans="1:65" s="1" customFormat="1" ht="24.2" customHeight="1">
      <c r="A425" s="30"/>
      <c r="B425" s="31"/>
      <c r="C425" s="196" t="s">
        <v>1239</v>
      </c>
      <c r="D425" s="196" t="s">
        <v>178</v>
      </c>
      <c r="E425" s="197" t="s">
        <v>1240</v>
      </c>
      <c r="F425" s="198" t="s">
        <v>1241</v>
      </c>
      <c r="G425" s="199" t="s">
        <v>222</v>
      </c>
      <c r="H425" s="200">
        <v>379.375</v>
      </c>
      <c r="I425" s="201">
        <v>2.31</v>
      </c>
      <c r="J425" s="202">
        <f t="shared" si="90"/>
        <v>876.36</v>
      </c>
      <c r="K425" s="203"/>
      <c r="L425" s="35"/>
      <c r="M425" s="204" t="s">
        <v>1</v>
      </c>
      <c r="N425" s="205" t="s">
        <v>39</v>
      </c>
      <c r="O425" s="71"/>
      <c r="P425" s="206">
        <f t="shared" si="91"/>
        <v>0</v>
      </c>
      <c r="Q425" s="206">
        <v>0</v>
      </c>
      <c r="R425" s="206">
        <f t="shared" si="92"/>
        <v>0</v>
      </c>
      <c r="S425" s="206">
        <v>0</v>
      </c>
      <c r="T425" s="207">
        <f t="shared" si="93"/>
        <v>0</v>
      </c>
      <c r="U425" s="30"/>
      <c r="V425" s="30"/>
      <c r="W425" s="30"/>
      <c r="X425" s="30"/>
      <c r="Y425" s="30"/>
      <c r="Z425" s="30"/>
      <c r="AA425" s="30"/>
      <c r="AB425" s="30"/>
      <c r="AC425" s="30"/>
      <c r="AD425" s="30"/>
      <c r="AE425" s="30"/>
      <c r="AR425" s="208" t="s">
        <v>240</v>
      </c>
      <c r="AT425" s="208" t="s">
        <v>178</v>
      </c>
      <c r="AU425" s="208" t="s">
        <v>86</v>
      </c>
      <c r="AY425" s="13" t="s">
        <v>176</v>
      </c>
      <c r="BE425" s="209">
        <f t="shared" si="94"/>
        <v>0</v>
      </c>
      <c r="BF425" s="209">
        <f t="shared" si="95"/>
        <v>876.36</v>
      </c>
      <c r="BG425" s="209">
        <f t="shared" si="96"/>
        <v>0</v>
      </c>
      <c r="BH425" s="209">
        <f t="shared" si="97"/>
        <v>0</v>
      </c>
      <c r="BI425" s="209">
        <f t="shared" si="98"/>
        <v>0</v>
      </c>
      <c r="BJ425" s="13" t="s">
        <v>86</v>
      </c>
      <c r="BK425" s="209">
        <f t="shared" si="99"/>
        <v>876.36</v>
      </c>
      <c r="BL425" s="13" t="s">
        <v>240</v>
      </c>
      <c r="BM425" s="208" t="s">
        <v>1242</v>
      </c>
    </row>
    <row r="426" spans="1:65" s="1" customFormat="1" ht="16.5" customHeight="1">
      <c r="A426" s="30"/>
      <c r="B426" s="31"/>
      <c r="C426" s="210" t="s">
        <v>1243</v>
      </c>
      <c r="D426" s="210" t="s">
        <v>269</v>
      </c>
      <c r="E426" s="211" t="s">
        <v>1244</v>
      </c>
      <c r="F426" s="212" t="s">
        <v>1245</v>
      </c>
      <c r="G426" s="213" t="s">
        <v>222</v>
      </c>
      <c r="H426" s="214">
        <v>398.34399999999999</v>
      </c>
      <c r="I426" s="215">
        <v>22</v>
      </c>
      <c r="J426" s="216">
        <f t="shared" si="90"/>
        <v>8763.57</v>
      </c>
      <c r="K426" s="217"/>
      <c r="L426" s="218"/>
      <c r="M426" s="219" t="s">
        <v>1</v>
      </c>
      <c r="N426" s="220" t="s">
        <v>39</v>
      </c>
      <c r="O426" s="71"/>
      <c r="P426" s="206">
        <f t="shared" si="91"/>
        <v>0</v>
      </c>
      <c r="Q426" s="206">
        <v>4.64E-3</v>
      </c>
      <c r="R426" s="206">
        <f t="shared" si="92"/>
        <v>1.84831616</v>
      </c>
      <c r="S426" s="206">
        <v>0</v>
      </c>
      <c r="T426" s="207">
        <f t="shared" si="93"/>
        <v>0</v>
      </c>
      <c r="U426" s="30"/>
      <c r="V426" s="30"/>
      <c r="W426" s="30"/>
      <c r="X426" s="30"/>
      <c r="Y426" s="30"/>
      <c r="Z426" s="30"/>
      <c r="AA426" s="30"/>
      <c r="AB426" s="30"/>
      <c r="AC426" s="30"/>
      <c r="AD426" s="30"/>
      <c r="AE426" s="30"/>
      <c r="AR426" s="208" t="s">
        <v>306</v>
      </c>
      <c r="AT426" s="208" t="s">
        <v>269</v>
      </c>
      <c r="AU426" s="208" t="s">
        <v>86</v>
      </c>
      <c r="AY426" s="13" t="s">
        <v>176</v>
      </c>
      <c r="BE426" s="209">
        <f t="shared" si="94"/>
        <v>0</v>
      </c>
      <c r="BF426" s="209">
        <f t="shared" si="95"/>
        <v>8763.57</v>
      </c>
      <c r="BG426" s="209">
        <f t="shared" si="96"/>
        <v>0</v>
      </c>
      <c r="BH426" s="209">
        <f t="shared" si="97"/>
        <v>0</v>
      </c>
      <c r="BI426" s="209">
        <f t="shared" si="98"/>
        <v>0</v>
      </c>
      <c r="BJ426" s="13" t="s">
        <v>86</v>
      </c>
      <c r="BK426" s="209">
        <f t="shared" si="99"/>
        <v>8763.57</v>
      </c>
      <c r="BL426" s="13" t="s">
        <v>240</v>
      </c>
      <c r="BM426" s="208" t="s">
        <v>1246</v>
      </c>
    </row>
    <row r="427" spans="1:65" s="1" customFormat="1" ht="16.5" customHeight="1">
      <c r="A427" s="30"/>
      <c r="B427" s="31"/>
      <c r="C427" s="210" t="s">
        <v>1247</v>
      </c>
      <c r="D427" s="210" t="s">
        <v>269</v>
      </c>
      <c r="E427" s="211" t="s">
        <v>1248</v>
      </c>
      <c r="F427" s="212" t="s">
        <v>1249</v>
      </c>
      <c r="G427" s="213" t="s">
        <v>222</v>
      </c>
      <c r="H427" s="214">
        <v>398.34399999999999</v>
      </c>
      <c r="I427" s="215">
        <v>24.74</v>
      </c>
      <c r="J427" s="216">
        <f t="shared" si="90"/>
        <v>9855.0300000000007</v>
      </c>
      <c r="K427" s="217"/>
      <c r="L427" s="218"/>
      <c r="M427" s="219" t="s">
        <v>1</v>
      </c>
      <c r="N427" s="220" t="s">
        <v>39</v>
      </c>
      <c r="O427" s="71"/>
      <c r="P427" s="206">
        <f t="shared" si="91"/>
        <v>0</v>
      </c>
      <c r="Q427" s="206">
        <v>5.2199999999999998E-3</v>
      </c>
      <c r="R427" s="206">
        <f t="shared" si="92"/>
        <v>2.0793556799999999</v>
      </c>
      <c r="S427" s="206">
        <v>0</v>
      </c>
      <c r="T427" s="207">
        <f t="shared" si="93"/>
        <v>0</v>
      </c>
      <c r="U427" s="30"/>
      <c r="V427" s="30"/>
      <c r="W427" s="30"/>
      <c r="X427" s="30"/>
      <c r="Y427" s="30"/>
      <c r="Z427" s="30"/>
      <c r="AA427" s="30"/>
      <c r="AB427" s="30"/>
      <c r="AC427" s="30"/>
      <c r="AD427" s="30"/>
      <c r="AE427" s="30"/>
      <c r="AR427" s="208" t="s">
        <v>306</v>
      </c>
      <c r="AT427" s="208" t="s">
        <v>269</v>
      </c>
      <c r="AU427" s="208" t="s">
        <v>86</v>
      </c>
      <c r="AY427" s="13" t="s">
        <v>176</v>
      </c>
      <c r="BE427" s="209">
        <f t="shared" si="94"/>
        <v>0</v>
      </c>
      <c r="BF427" s="209">
        <f t="shared" si="95"/>
        <v>9855.0300000000007</v>
      </c>
      <c r="BG427" s="209">
        <f t="shared" si="96"/>
        <v>0</v>
      </c>
      <c r="BH427" s="209">
        <f t="shared" si="97"/>
        <v>0</v>
      </c>
      <c r="BI427" s="209">
        <f t="shared" si="98"/>
        <v>0</v>
      </c>
      <c r="BJ427" s="13" t="s">
        <v>86</v>
      </c>
      <c r="BK427" s="209">
        <f t="shared" si="99"/>
        <v>9855.0300000000007</v>
      </c>
      <c r="BL427" s="13" t="s">
        <v>240</v>
      </c>
      <c r="BM427" s="208" t="s">
        <v>1250</v>
      </c>
    </row>
    <row r="428" spans="1:65" s="1" customFormat="1" ht="21.75" customHeight="1">
      <c r="A428" s="30"/>
      <c r="B428" s="31"/>
      <c r="C428" s="196" t="s">
        <v>1251</v>
      </c>
      <c r="D428" s="196" t="s">
        <v>178</v>
      </c>
      <c r="E428" s="197" t="s">
        <v>1252</v>
      </c>
      <c r="F428" s="198" t="s">
        <v>1253</v>
      </c>
      <c r="G428" s="199" t="s">
        <v>222</v>
      </c>
      <c r="H428" s="200">
        <v>194.20599999999999</v>
      </c>
      <c r="I428" s="201">
        <v>10.59</v>
      </c>
      <c r="J428" s="202">
        <f t="shared" si="90"/>
        <v>2056.64</v>
      </c>
      <c r="K428" s="203"/>
      <c r="L428" s="35"/>
      <c r="M428" s="204" t="s">
        <v>1</v>
      </c>
      <c r="N428" s="205" t="s">
        <v>39</v>
      </c>
      <c r="O428" s="71"/>
      <c r="P428" s="206">
        <f t="shared" si="91"/>
        <v>0</v>
      </c>
      <c r="Q428" s="206">
        <v>4.0000000000000001E-3</v>
      </c>
      <c r="R428" s="206">
        <f t="shared" si="92"/>
        <v>0.77682399999999996</v>
      </c>
      <c r="S428" s="206">
        <v>0</v>
      </c>
      <c r="T428" s="207">
        <f t="shared" si="93"/>
        <v>0</v>
      </c>
      <c r="U428" s="30"/>
      <c r="V428" s="30"/>
      <c r="W428" s="30"/>
      <c r="X428" s="30"/>
      <c r="Y428" s="30"/>
      <c r="Z428" s="30"/>
      <c r="AA428" s="30"/>
      <c r="AB428" s="30"/>
      <c r="AC428" s="30"/>
      <c r="AD428" s="30"/>
      <c r="AE428" s="30"/>
      <c r="AR428" s="208" t="s">
        <v>240</v>
      </c>
      <c r="AT428" s="208" t="s">
        <v>178</v>
      </c>
      <c r="AU428" s="208" t="s">
        <v>86</v>
      </c>
      <c r="AY428" s="13" t="s">
        <v>176</v>
      </c>
      <c r="BE428" s="209">
        <f t="shared" si="94"/>
        <v>0</v>
      </c>
      <c r="BF428" s="209">
        <f t="shared" si="95"/>
        <v>2056.64</v>
      </c>
      <c r="BG428" s="209">
        <f t="shared" si="96"/>
        <v>0</v>
      </c>
      <c r="BH428" s="209">
        <f t="shared" si="97"/>
        <v>0</v>
      </c>
      <c r="BI428" s="209">
        <f t="shared" si="98"/>
        <v>0</v>
      </c>
      <c r="BJ428" s="13" t="s">
        <v>86</v>
      </c>
      <c r="BK428" s="209">
        <f t="shared" si="99"/>
        <v>2056.64</v>
      </c>
      <c r="BL428" s="13" t="s">
        <v>240</v>
      </c>
      <c r="BM428" s="208" t="s">
        <v>1254</v>
      </c>
    </row>
    <row r="429" spans="1:65" s="1" customFormat="1" ht="16.5" customHeight="1">
      <c r="A429" s="30"/>
      <c r="B429" s="31"/>
      <c r="C429" s="210" t="s">
        <v>1255</v>
      </c>
      <c r="D429" s="210" t="s">
        <v>269</v>
      </c>
      <c r="E429" s="211" t="s">
        <v>648</v>
      </c>
      <c r="F429" s="212" t="s">
        <v>649</v>
      </c>
      <c r="G429" s="213" t="s">
        <v>222</v>
      </c>
      <c r="H429" s="214">
        <v>169.97</v>
      </c>
      <c r="I429" s="215">
        <v>23.2</v>
      </c>
      <c r="J429" s="216">
        <f t="shared" si="90"/>
        <v>3943.3</v>
      </c>
      <c r="K429" s="217"/>
      <c r="L429" s="218"/>
      <c r="M429" s="219" t="s">
        <v>1</v>
      </c>
      <c r="N429" s="220" t="s">
        <v>39</v>
      </c>
      <c r="O429" s="71"/>
      <c r="P429" s="206">
        <f t="shared" si="91"/>
        <v>0</v>
      </c>
      <c r="Q429" s="206">
        <v>3.0000000000000001E-3</v>
      </c>
      <c r="R429" s="206">
        <f t="shared" si="92"/>
        <v>0.50990999999999997</v>
      </c>
      <c r="S429" s="206">
        <v>0</v>
      </c>
      <c r="T429" s="207">
        <f t="shared" si="93"/>
        <v>0</v>
      </c>
      <c r="U429" s="30"/>
      <c r="V429" s="30"/>
      <c r="W429" s="30"/>
      <c r="X429" s="30"/>
      <c r="Y429" s="30"/>
      <c r="Z429" s="30"/>
      <c r="AA429" s="30"/>
      <c r="AB429" s="30"/>
      <c r="AC429" s="30"/>
      <c r="AD429" s="30"/>
      <c r="AE429" s="30"/>
      <c r="AR429" s="208" t="s">
        <v>306</v>
      </c>
      <c r="AT429" s="208" t="s">
        <v>269</v>
      </c>
      <c r="AU429" s="208" t="s">
        <v>86</v>
      </c>
      <c r="AY429" s="13" t="s">
        <v>176</v>
      </c>
      <c r="BE429" s="209">
        <f t="shared" si="94"/>
        <v>0</v>
      </c>
      <c r="BF429" s="209">
        <f t="shared" si="95"/>
        <v>3943.3</v>
      </c>
      <c r="BG429" s="209">
        <f t="shared" si="96"/>
        <v>0</v>
      </c>
      <c r="BH429" s="209">
        <f t="shared" si="97"/>
        <v>0</v>
      </c>
      <c r="BI429" s="209">
        <f t="shared" si="98"/>
        <v>0</v>
      </c>
      <c r="BJ429" s="13" t="s">
        <v>86</v>
      </c>
      <c r="BK429" s="209">
        <f t="shared" si="99"/>
        <v>3943.3</v>
      </c>
      <c r="BL429" s="13" t="s">
        <v>240</v>
      </c>
      <c r="BM429" s="208" t="s">
        <v>1256</v>
      </c>
    </row>
    <row r="430" spans="1:65" s="1" customFormat="1" ht="16.5" customHeight="1">
      <c r="A430" s="30"/>
      <c r="B430" s="31"/>
      <c r="C430" s="210" t="s">
        <v>1257</v>
      </c>
      <c r="D430" s="210" t="s">
        <v>269</v>
      </c>
      <c r="E430" s="211" t="s">
        <v>1258</v>
      </c>
      <c r="F430" s="212" t="s">
        <v>1259</v>
      </c>
      <c r="G430" s="213" t="s">
        <v>222</v>
      </c>
      <c r="H430" s="214">
        <v>17.748999999999999</v>
      </c>
      <c r="I430" s="215">
        <v>37.130000000000003</v>
      </c>
      <c r="J430" s="216">
        <f t="shared" si="90"/>
        <v>659.02</v>
      </c>
      <c r="K430" s="217"/>
      <c r="L430" s="218"/>
      <c r="M430" s="219" t="s">
        <v>1</v>
      </c>
      <c r="N430" s="220" t="s">
        <v>39</v>
      </c>
      <c r="O430" s="71"/>
      <c r="P430" s="206">
        <f t="shared" si="91"/>
        <v>0</v>
      </c>
      <c r="Q430" s="206">
        <v>5.28E-3</v>
      </c>
      <c r="R430" s="206">
        <f t="shared" si="92"/>
        <v>9.3714719999999987E-2</v>
      </c>
      <c r="S430" s="206">
        <v>0</v>
      </c>
      <c r="T430" s="207">
        <f t="shared" si="93"/>
        <v>0</v>
      </c>
      <c r="U430" s="30"/>
      <c r="V430" s="30"/>
      <c r="W430" s="30"/>
      <c r="X430" s="30"/>
      <c r="Y430" s="30"/>
      <c r="Z430" s="30"/>
      <c r="AA430" s="30"/>
      <c r="AB430" s="30"/>
      <c r="AC430" s="30"/>
      <c r="AD430" s="30"/>
      <c r="AE430" s="30"/>
      <c r="AR430" s="208" t="s">
        <v>306</v>
      </c>
      <c r="AT430" s="208" t="s">
        <v>269</v>
      </c>
      <c r="AU430" s="208" t="s">
        <v>86</v>
      </c>
      <c r="AY430" s="13" t="s">
        <v>176</v>
      </c>
      <c r="BE430" s="209">
        <f t="shared" si="94"/>
        <v>0</v>
      </c>
      <c r="BF430" s="209">
        <f t="shared" si="95"/>
        <v>659.02</v>
      </c>
      <c r="BG430" s="209">
        <f t="shared" si="96"/>
        <v>0</v>
      </c>
      <c r="BH430" s="209">
        <f t="shared" si="97"/>
        <v>0</v>
      </c>
      <c r="BI430" s="209">
        <f t="shared" si="98"/>
        <v>0</v>
      </c>
      <c r="BJ430" s="13" t="s">
        <v>86</v>
      </c>
      <c r="BK430" s="209">
        <f t="shared" si="99"/>
        <v>659.02</v>
      </c>
      <c r="BL430" s="13" t="s">
        <v>240</v>
      </c>
      <c r="BM430" s="208" t="s">
        <v>1260</v>
      </c>
    </row>
    <row r="431" spans="1:65" s="1" customFormat="1" ht="16.5" customHeight="1">
      <c r="A431" s="30"/>
      <c r="B431" s="31"/>
      <c r="C431" s="210" t="s">
        <v>1261</v>
      </c>
      <c r="D431" s="210" t="s">
        <v>269</v>
      </c>
      <c r="E431" s="211" t="s">
        <v>554</v>
      </c>
      <c r="F431" s="212" t="s">
        <v>555</v>
      </c>
      <c r="G431" s="213" t="s">
        <v>222</v>
      </c>
      <c r="H431" s="214">
        <v>25.206</v>
      </c>
      <c r="I431" s="215">
        <v>11.6</v>
      </c>
      <c r="J431" s="216">
        <f t="shared" si="90"/>
        <v>292.39</v>
      </c>
      <c r="K431" s="217"/>
      <c r="L431" s="218"/>
      <c r="M431" s="219" t="s">
        <v>1</v>
      </c>
      <c r="N431" s="220" t="s">
        <v>39</v>
      </c>
      <c r="O431" s="71"/>
      <c r="P431" s="206">
        <f t="shared" si="91"/>
        <v>0</v>
      </c>
      <c r="Q431" s="206">
        <v>1.5E-3</v>
      </c>
      <c r="R431" s="206">
        <f t="shared" si="92"/>
        <v>3.7809000000000002E-2</v>
      </c>
      <c r="S431" s="206">
        <v>0</v>
      </c>
      <c r="T431" s="207">
        <f t="shared" si="93"/>
        <v>0</v>
      </c>
      <c r="U431" s="30"/>
      <c r="V431" s="30"/>
      <c r="W431" s="30"/>
      <c r="X431" s="30"/>
      <c r="Y431" s="30"/>
      <c r="Z431" s="30"/>
      <c r="AA431" s="30"/>
      <c r="AB431" s="30"/>
      <c r="AC431" s="30"/>
      <c r="AD431" s="30"/>
      <c r="AE431" s="30"/>
      <c r="AR431" s="208" t="s">
        <v>306</v>
      </c>
      <c r="AT431" s="208" t="s">
        <v>269</v>
      </c>
      <c r="AU431" s="208" t="s">
        <v>86</v>
      </c>
      <c r="AY431" s="13" t="s">
        <v>176</v>
      </c>
      <c r="BE431" s="209">
        <f t="shared" si="94"/>
        <v>0</v>
      </c>
      <c r="BF431" s="209">
        <f t="shared" si="95"/>
        <v>292.39</v>
      </c>
      <c r="BG431" s="209">
        <f t="shared" si="96"/>
        <v>0</v>
      </c>
      <c r="BH431" s="209">
        <f t="shared" si="97"/>
        <v>0</v>
      </c>
      <c r="BI431" s="209">
        <f t="shared" si="98"/>
        <v>0</v>
      </c>
      <c r="BJ431" s="13" t="s">
        <v>86</v>
      </c>
      <c r="BK431" s="209">
        <f t="shared" si="99"/>
        <v>292.39</v>
      </c>
      <c r="BL431" s="13" t="s">
        <v>240</v>
      </c>
      <c r="BM431" s="208" t="s">
        <v>1262</v>
      </c>
    </row>
    <row r="432" spans="1:65" s="1" customFormat="1" ht="16.5" customHeight="1">
      <c r="A432" s="30"/>
      <c r="B432" s="31"/>
      <c r="C432" s="210" t="s">
        <v>1263</v>
      </c>
      <c r="D432" s="210" t="s">
        <v>269</v>
      </c>
      <c r="E432" s="211" t="s">
        <v>1264</v>
      </c>
      <c r="F432" s="212" t="s">
        <v>1265</v>
      </c>
      <c r="G432" s="213" t="s">
        <v>222</v>
      </c>
      <c r="H432" s="214">
        <v>3.3919999999999999</v>
      </c>
      <c r="I432" s="215">
        <v>4.6399999999999997</v>
      </c>
      <c r="J432" s="216">
        <f t="shared" si="90"/>
        <v>15.74</v>
      </c>
      <c r="K432" s="217"/>
      <c r="L432" s="218"/>
      <c r="M432" s="219" t="s">
        <v>1</v>
      </c>
      <c r="N432" s="220" t="s">
        <v>39</v>
      </c>
      <c r="O432" s="71"/>
      <c r="P432" s="206">
        <f t="shared" si="91"/>
        <v>0</v>
      </c>
      <c r="Q432" s="206">
        <v>5.9999999999999995E-4</v>
      </c>
      <c r="R432" s="206">
        <f t="shared" si="92"/>
        <v>2.0351999999999996E-3</v>
      </c>
      <c r="S432" s="206">
        <v>0</v>
      </c>
      <c r="T432" s="207">
        <f t="shared" si="93"/>
        <v>0</v>
      </c>
      <c r="U432" s="30"/>
      <c r="V432" s="30"/>
      <c r="W432" s="30"/>
      <c r="X432" s="30"/>
      <c r="Y432" s="30"/>
      <c r="Z432" s="30"/>
      <c r="AA432" s="30"/>
      <c r="AB432" s="30"/>
      <c r="AC432" s="30"/>
      <c r="AD432" s="30"/>
      <c r="AE432" s="30"/>
      <c r="AR432" s="208" t="s">
        <v>306</v>
      </c>
      <c r="AT432" s="208" t="s">
        <v>269</v>
      </c>
      <c r="AU432" s="208" t="s">
        <v>86</v>
      </c>
      <c r="AY432" s="13" t="s">
        <v>176</v>
      </c>
      <c r="BE432" s="209">
        <f t="shared" si="94"/>
        <v>0</v>
      </c>
      <c r="BF432" s="209">
        <f t="shared" si="95"/>
        <v>15.74</v>
      </c>
      <c r="BG432" s="209">
        <f t="shared" si="96"/>
        <v>0</v>
      </c>
      <c r="BH432" s="209">
        <f t="shared" si="97"/>
        <v>0</v>
      </c>
      <c r="BI432" s="209">
        <f t="shared" si="98"/>
        <v>0</v>
      </c>
      <c r="BJ432" s="13" t="s">
        <v>86</v>
      </c>
      <c r="BK432" s="209">
        <f t="shared" si="99"/>
        <v>15.74</v>
      </c>
      <c r="BL432" s="13" t="s">
        <v>240</v>
      </c>
      <c r="BM432" s="208" t="s">
        <v>1266</v>
      </c>
    </row>
    <row r="433" spans="1:65" s="1" customFormat="1" ht="24.2" customHeight="1">
      <c r="A433" s="30"/>
      <c r="B433" s="31"/>
      <c r="C433" s="196" t="s">
        <v>1267</v>
      </c>
      <c r="D433" s="196" t="s">
        <v>178</v>
      </c>
      <c r="E433" s="197" t="s">
        <v>1268</v>
      </c>
      <c r="F433" s="198" t="s">
        <v>1269</v>
      </c>
      <c r="G433" s="199" t="s">
        <v>1050</v>
      </c>
      <c r="H433" s="221">
        <v>804.97900000000004</v>
      </c>
      <c r="I433" s="201">
        <v>1.3</v>
      </c>
      <c r="J433" s="202">
        <f t="shared" si="90"/>
        <v>1046.47</v>
      </c>
      <c r="K433" s="203"/>
      <c r="L433" s="35"/>
      <c r="M433" s="204" t="s">
        <v>1</v>
      </c>
      <c r="N433" s="205" t="s">
        <v>39</v>
      </c>
      <c r="O433" s="71"/>
      <c r="P433" s="206">
        <f t="shared" si="91"/>
        <v>0</v>
      </c>
      <c r="Q433" s="206">
        <v>0</v>
      </c>
      <c r="R433" s="206">
        <f t="shared" si="92"/>
        <v>0</v>
      </c>
      <c r="S433" s="206">
        <v>0</v>
      </c>
      <c r="T433" s="207">
        <f t="shared" si="93"/>
        <v>0</v>
      </c>
      <c r="U433" s="30"/>
      <c r="V433" s="30"/>
      <c r="W433" s="30"/>
      <c r="X433" s="30"/>
      <c r="Y433" s="30"/>
      <c r="Z433" s="30"/>
      <c r="AA433" s="30"/>
      <c r="AB433" s="30"/>
      <c r="AC433" s="30"/>
      <c r="AD433" s="30"/>
      <c r="AE433" s="30"/>
      <c r="AR433" s="208" t="s">
        <v>240</v>
      </c>
      <c r="AT433" s="208" t="s">
        <v>178</v>
      </c>
      <c r="AU433" s="208" t="s">
        <v>86</v>
      </c>
      <c r="AY433" s="13" t="s">
        <v>176</v>
      </c>
      <c r="BE433" s="209">
        <f t="shared" si="94"/>
        <v>0</v>
      </c>
      <c r="BF433" s="209">
        <f t="shared" si="95"/>
        <v>1046.47</v>
      </c>
      <c r="BG433" s="209">
        <f t="shared" si="96"/>
        <v>0</v>
      </c>
      <c r="BH433" s="209">
        <f t="shared" si="97"/>
        <v>0</v>
      </c>
      <c r="BI433" s="209">
        <f t="shared" si="98"/>
        <v>0</v>
      </c>
      <c r="BJ433" s="13" t="s">
        <v>86</v>
      </c>
      <c r="BK433" s="209">
        <f t="shared" si="99"/>
        <v>1046.47</v>
      </c>
      <c r="BL433" s="13" t="s">
        <v>240</v>
      </c>
      <c r="BM433" s="208" t="s">
        <v>1270</v>
      </c>
    </row>
    <row r="434" spans="1:65" s="11" customFormat="1" ht="22.9" customHeight="1">
      <c r="B434" s="180"/>
      <c r="C434" s="181"/>
      <c r="D434" s="182" t="s">
        <v>72</v>
      </c>
      <c r="E434" s="194" t="s">
        <v>1271</v>
      </c>
      <c r="F434" s="194" t="s">
        <v>1272</v>
      </c>
      <c r="G434" s="181"/>
      <c r="H434" s="181"/>
      <c r="I434" s="184"/>
      <c r="J434" s="195">
        <f>BK434</f>
        <v>401.92</v>
      </c>
      <c r="K434" s="181"/>
      <c r="L434" s="186"/>
      <c r="M434" s="187"/>
      <c r="N434" s="188"/>
      <c r="O434" s="188"/>
      <c r="P434" s="189">
        <f>P435</f>
        <v>0</v>
      </c>
      <c r="Q434" s="188"/>
      <c r="R434" s="189">
        <f>R435</f>
        <v>7.5520000000000004E-2</v>
      </c>
      <c r="S434" s="188"/>
      <c r="T434" s="190">
        <f>T435</f>
        <v>0</v>
      </c>
      <c r="AR434" s="191" t="s">
        <v>86</v>
      </c>
      <c r="AT434" s="192" t="s">
        <v>72</v>
      </c>
      <c r="AU434" s="192" t="s">
        <v>80</v>
      </c>
      <c r="AY434" s="191" t="s">
        <v>176</v>
      </c>
      <c r="BK434" s="193">
        <f>BK435</f>
        <v>401.92</v>
      </c>
    </row>
    <row r="435" spans="1:65" s="1" customFormat="1" ht="24.2" customHeight="1">
      <c r="A435" s="30"/>
      <c r="B435" s="31"/>
      <c r="C435" s="196" t="s">
        <v>1273</v>
      </c>
      <c r="D435" s="196" t="s">
        <v>178</v>
      </c>
      <c r="E435" s="197" t="s">
        <v>1274</v>
      </c>
      <c r="F435" s="198" t="s">
        <v>1275</v>
      </c>
      <c r="G435" s="199" t="s">
        <v>370</v>
      </c>
      <c r="H435" s="200">
        <v>16</v>
      </c>
      <c r="I435" s="201">
        <v>25.12</v>
      </c>
      <c r="J435" s="202">
        <f>ROUND(I435*H435,2)</f>
        <v>401.92</v>
      </c>
      <c r="K435" s="203"/>
      <c r="L435" s="35"/>
      <c r="M435" s="204" t="s">
        <v>1</v>
      </c>
      <c r="N435" s="205" t="s">
        <v>39</v>
      </c>
      <c r="O435" s="71"/>
      <c r="P435" s="206">
        <f>O435*H435</f>
        <v>0</v>
      </c>
      <c r="Q435" s="206">
        <v>4.7200000000000002E-3</v>
      </c>
      <c r="R435" s="206">
        <f>Q435*H435</f>
        <v>7.5520000000000004E-2</v>
      </c>
      <c r="S435" s="206">
        <v>0</v>
      </c>
      <c r="T435" s="207">
        <f>S435*H435</f>
        <v>0</v>
      </c>
      <c r="U435" s="30"/>
      <c r="V435" s="30"/>
      <c r="W435" s="30"/>
      <c r="X435" s="30"/>
      <c r="Y435" s="30"/>
      <c r="Z435" s="30"/>
      <c r="AA435" s="30"/>
      <c r="AB435" s="30"/>
      <c r="AC435" s="30"/>
      <c r="AD435" s="30"/>
      <c r="AE435" s="30"/>
      <c r="AR435" s="208" t="s">
        <v>240</v>
      </c>
      <c r="AT435" s="208" t="s">
        <v>178</v>
      </c>
      <c r="AU435" s="208" t="s">
        <v>86</v>
      </c>
      <c r="AY435" s="13" t="s">
        <v>176</v>
      </c>
      <c r="BE435" s="209">
        <f>IF(N435="základná",J435,0)</f>
        <v>0</v>
      </c>
      <c r="BF435" s="209">
        <f>IF(N435="znížená",J435,0)</f>
        <v>401.92</v>
      </c>
      <c r="BG435" s="209">
        <f>IF(N435="zákl. prenesená",J435,0)</f>
        <v>0</v>
      </c>
      <c r="BH435" s="209">
        <f>IF(N435="zníž. prenesená",J435,0)</f>
        <v>0</v>
      </c>
      <c r="BI435" s="209">
        <f>IF(N435="nulová",J435,0)</f>
        <v>0</v>
      </c>
      <c r="BJ435" s="13" t="s">
        <v>86</v>
      </c>
      <c r="BK435" s="209">
        <f>ROUND(I435*H435,2)</f>
        <v>401.92</v>
      </c>
      <c r="BL435" s="13" t="s">
        <v>240</v>
      </c>
      <c r="BM435" s="208" t="s">
        <v>1276</v>
      </c>
    </row>
    <row r="436" spans="1:65" s="11" customFormat="1" ht="22.9" customHeight="1">
      <c r="B436" s="180"/>
      <c r="C436" s="181"/>
      <c r="D436" s="182" t="s">
        <v>72</v>
      </c>
      <c r="E436" s="194" t="s">
        <v>1277</v>
      </c>
      <c r="F436" s="194" t="s">
        <v>1278</v>
      </c>
      <c r="G436" s="181"/>
      <c r="H436" s="181"/>
      <c r="I436" s="184"/>
      <c r="J436" s="195">
        <f>BK436</f>
        <v>14.16</v>
      </c>
      <c r="K436" s="181"/>
      <c r="L436" s="186"/>
      <c r="M436" s="187"/>
      <c r="N436" s="188"/>
      <c r="O436" s="188"/>
      <c r="P436" s="189">
        <f>P437</f>
        <v>0</v>
      </c>
      <c r="Q436" s="188"/>
      <c r="R436" s="189">
        <f>R437</f>
        <v>0</v>
      </c>
      <c r="S436" s="188"/>
      <c r="T436" s="190">
        <f>T437</f>
        <v>1.6559999999999998E-2</v>
      </c>
      <c r="AR436" s="191" t="s">
        <v>86</v>
      </c>
      <c r="AT436" s="192" t="s">
        <v>72</v>
      </c>
      <c r="AU436" s="192" t="s">
        <v>80</v>
      </c>
      <c r="AY436" s="191" t="s">
        <v>176</v>
      </c>
      <c r="BK436" s="193">
        <f>BK437</f>
        <v>14.16</v>
      </c>
    </row>
    <row r="437" spans="1:65" s="1" customFormat="1" ht="24.2" customHeight="1">
      <c r="A437" s="30"/>
      <c r="B437" s="31"/>
      <c r="C437" s="196" t="s">
        <v>1279</v>
      </c>
      <c r="D437" s="196" t="s">
        <v>178</v>
      </c>
      <c r="E437" s="197" t="s">
        <v>1280</v>
      </c>
      <c r="F437" s="198" t="s">
        <v>1281</v>
      </c>
      <c r="G437" s="199" t="s">
        <v>370</v>
      </c>
      <c r="H437" s="200">
        <v>24</v>
      </c>
      <c r="I437" s="201">
        <v>0.59</v>
      </c>
      <c r="J437" s="202">
        <f>ROUND(I437*H437,2)</f>
        <v>14.16</v>
      </c>
      <c r="K437" s="203"/>
      <c r="L437" s="35"/>
      <c r="M437" s="204" t="s">
        <v>1</v>
      </c>
      <c r="N437" s="205" t="s">
        <v>39</v>
      </c>
      <c r="O437" s="71"/>
      <c r="P437" s="206">
        <f>O437*H437</f>
        <v>0</v>
      </c>
      <c r="Q437" s="206">
        <v>0</v>
      </c>
      <c r="R437" s="206">
        <f>Q437*H437</f>
        <v>0</v>
      </c>
      <c r="S437" s="206">
        <v>6.8999999999999997E-4</v>
      </c>
      <c r="T437" s="207">
        <f>S437*H437</f>
        <v>1.6559999999999998E-2</v>
      </c>
      <c r="U437" s="30"/>
      <c r="V437" s="30"/>
      <c r="W437" s="30"/>
      <c r="X437" s="30"/>
      <c r="Y437" s="30"/>
      <c r="Z437" s="30"/>
      <c r="AA437" s="30"/>
      <c r="AB437" s="30"/>
      <c r="AC437" s="30"/>
      <c r="AD437" s="30"/>
      <c r="AE437" s="30"/>
      <c r="AR437" s="208" t="s">
        <v>240</v>
      </c>
      <c r="AT437" s="208" t="s">
        <v>178</v>
      </c>
      <c r="AU437" s="208" t="s">
        <v>86</v>
      </c>
      <c r="AY437" s="13" t="s">
        <v>176</v>
      </c>
      <c r="BE437" s="209">
        <f>IF(N437="základná",J437,0)</f>
        <v>0</v>
      </c>
      <c r="BF437" s="209">
        <f>IF(N437="znížená",J437,0)</f>
        <v>14.16</v>
      </c>
      <c r="BG437" s="209">
        <f>IF(N437="zákl. prenesená",J437,0)</f>
        <v>0</v>
      </c>
      <c r="BH437" s="209">
        <f>IF(N437="zníž. prenesená",J437,0)</f>
        <v>0</v>
      </c>
      <c r="BI437" s="209">
        <f>IF(N437="nulová",J437,0)</f>
        <v>0</v>
      </c>
      <c r="BJ437" s="13" t="s">
        <v>86</v>
      </c>
      <c r="BK437" s="209">
        <f>ROUND(I437*H437,2)</f>
        <v>14.16</v>
      </c>
      <c r="BL437" s="13" t="s">
        <v>240</v>
      </c>
      <c r="BM437" s="208" t="s">
        <v>1282</v>
      </c>
    </row>
    <row r="438" spans="1:65" s="11" customFormat="1" ht="22.9" customHeight="1">
      <c r="B438" s="180"/>
      <c r="C438" s="181"/>
      <c r="D438" s="182" t="s">
        <v>72</v>
      </c>
      <c r="E438" s="194" t="s">
        <v>1283</v>
      </c>
      <c r="F438" s="194" t="s">
        <v>1284</v>
      </c>
      <c r="G438" s="181"/>
      <c r="H438" s="181"/>
      <c r="I438" s="184"/>
      <c r="J438" s="195">
        <f>BK438</f>
        <v>154.33999999999997</v>
      </c>
      <c r="K438" s="181"/>
      <c r="L438" s="186"/>
      <c r="M438" s="187"/>
      <c r="N438" s="188"/>
      <c r="O438" s="188"/>
      <c r="P438" s="189">
        <f>SUM(P439:P445)</f>
        <v>0</v>
      </c>
      <c r="Q438" s="188"/>
      <c r="R438" s="189">
        <f>SUM(R439:R445)</f>
        <v>0</v>
      </c>
      <c r="S438" s="188"/>
      <c r="T438" s="190">
        <f>SUM(T439:T445)</f>
        <v>0.40996999999999989</v>
      </c>
      <c r="AR438" s="191" t="s">
        <v>86</v>
      </c>
      <c r="AT438" s="192" t="s">
        <v>72</v>
      </c>
      <c r="AU438" s="192" t="s">
        <v>80</v>
      </c>
      <c r="AY438" s="191" t="s">
        <v>176</v>
      </c>
      <c r="BK438" s="193">
        <f>SUM(BK439:BK445)</f>
        <v>154.33999999999997</v>
      </c>
    </row>
    <row r="439" spans="1:65" s="1" customFormat="1" ht="24.2" customHeight="1">
      <c r="A439" s="30"/>
      <c r="B439" s="31"/>
      <c r="C439" s="196" t="s">
        <v>1285</v>
      </c>
      <c r="D439" s="196" t="s">
        <v>178</v>
      </c>
      <c r="E439" s="197" t="s">
        <v>1286</v>
      </c>
      <c r="F439" s="198" t="s">
        <v>1287</v>
      </c>
      <c r="G439" s="199" t="s">
        <v>1288</v>
      </c>
      <c r="H439" s="200">
        <v>7</v>
      </c>
      <c r="I439" s="201">
        <v>7.89</v>
      </c>
      <c r="J439" s="202">
        <f t="shared" ref="J439:J445" si="100">ROUND(I439*H439,2)</f>
        <v>55.23</v>
      </c>
      <c r="K439" s="203"/>
      <c r="L439" s="35"/>
      <c r="M439" s="204" t="s">
        <v>1</v>
      </c>
      <c r="N439" s="205" t="s">
        <v>39</v>
      </c>
      <c r="O439" s="71"/>
      <c r="P439" s="206">
        <f t="shared" ref="P439:P445" si="101">O439*H439</f>
        <v>0</v>
      </c>
      <c r="Q439" s="206">
        <v>0</v>
      </c>
      <c r="R439" s="206">
        <f t="shared" ref="R439:R445" si="102">Q439*H439</f>
        <v>0</v>
      </c>
      <c r="S439" s="206">
        <v>1.933E-2</v>
      </c>
      <c r="T439" s="207">
        <f t="shared" ref="T439:T445" si="103">S439*H439</f>
        <v>0.13530999999999999</v>
      </c>
      <c r="U439" s="30"/>
      <c r="V439" s="30"/>
      <c r="W439" s="30"/>
      <c r="X439" s="30"/>
      <c r="Y439" s="30"/>
      <c r="Z439" s="30"/>
      <c r="AA439" s="30"/>
      <c r="AB439" s="30"/>
      <c r="AC439" s="30"/>
      <c r="AD439" s="30"/>
      <c r="AE439" s="30"/>
      <c r="AR439" s="208" t="s">
        <v>240</v>
      </c>
      <c r="AT439" s="208" t="s">
        <v>178</v>
      </c>
      <c r="AU439" s="208" t="s">
        <v>86</v>
      </c>
      <c r="AY439" s="13" t="s">
        <v>176</v>
      </c>
      <c r="BE439" s="209">
        <f t="shared" ref="BE439:BE445" si="104">IF(N439="základná",J439,0)</f>
        <v>0</v>
      </c>
      <c r="BF439" s="209">
        <f t="shared" ref="BF439:BF445" si="105">IF(N439="znížená",J439,0)</f>
        <v>55.23</v>
      </c>
      <c r="BG439" s="209">
        <f t="shared" ref="BG439:BG445" si="106">IF(N439="zákl. prenesená",J439,0)</f>
        <v>0</v>
      </c>
      <c r="BH439" s="209">
        <f t="shared" ref="BH439:BH445" si="107">IF(N439="zníž. prenesená",J439,0)</f>
        <v>0</v>
      </c>
      <c r="BI439" s="209">
        <f t="shared" ref="BI439:BI445" si="108">IF(N439="nulová",J439,0)</f>
        <v>0</v>
      </c>
      <c r="BJ439" s="13" t="s">
        <v>86</v>
      </c>
      <c r="BK439" s="209">
        <f t="shared" ref="BK439:BK445" si="109">ROUND(I439*H439,2)</f>
        <v>55.23</v>
      </c>
      <c r="BL439" s="13" t="s">
        <v>240</v>
      </c>
      <c r="BM439" s="208" t="s">
        <v>1289</v>
      </c>
    </row>
    <row r="440" spans="1:65" s="1" customFormat="1" ht="24.2" customHeight="1">
      <c r="A440" s="30"/>
      <c r="B440" s="31"/>
      <c r="C440" s="196" t="s">
        <v>1290</v>
      </c>
      <c r="D440" s="196" t="s">
        <v>178</v>
      </c>
      <c r="E440" s="197" t="s">
        <v>1291</v>
      </c>
      <c r="F440" s="198" t="s">
        <v>1292</v>
      </c>
      <c r="G440" s="199" t="s">
        <v>1288</v>
      </c>
      <c r="H440" s="200">
        <v>8</v>
      </c>
      <c r="I440" s="201">
        <v>5.21</v>
      </c>
      <c r="J440" s="202">
        <f t="shared" si="100"/>
        <v>41.68</v>
      </c>
      <c r="K440" s="203"/>
      <c r="L440" s="35"/>
      <c r="M440" s="204" t="s">
        <v>1</v>
      </c>
      <c r="N440" s="205" t="s">
        <v>39</v>
      </c>
      <c r="O440" s="71"/>
      <c r="P440" s="206">
        <f t="shared" si="101"/>
        <v>0</v>
      </c>
      <c r="Q440" s="206">
        <v>0</v>
      </c>
      <c r="R440" s="206">
        <f t="shared" si="102"/>
        <v>0</v>
      </c>
      <c r="S440" s="206">
        <v>1.9460000000000002E-2</v>
      </c>
      <c r="T440" s="207">
        <f t="shared" si="103"/>
        <v>0.15568000000000001</v>
      </c>
      <c r="U440" s="30"/>
      <c r="V440" s="30"/>
      <c r="W440" s="30"/>
      <c r="X440" s="30"/>
      <c r="Y440" s="30"/>
      <c r="Z440" s="30"/>
      <c r="AA440" s="30"/>
      <c r="AB440" s="30"/>
      <c r="AC440" s="30"/>
      <c r="AD440" s="30"/>
      <c r="AE440" s="30"/>
      <c r="AR440" s="208" t="s">
        <v>240</v>
      </c>
      <c r="AT440" s="208" t="s">
        <v>178</v>
      </c>
      <c r="AU440" s="208" t="s">
        <v>86</v>
      </c>
      <c r="AY440" s="13" t="s">
        <v>176</v>
      </c>
      <c r="BE440" s="209">
        <f t="shared" si="104"/>
        <v>0</v>
      </c>
      <c r="BF440" s="209">
        <f t="shared" si="105"/>
        <v>41.68</v>
      </c>
      <c r="BG440" s="209">
        <f t="shared" si="106"/>
        <v>0</v>
      </c>
      <c r="BH440" s="209">
        <f t="shared" si="107"/>
        <v>0</v>
      </c>
      <c r="BI440" s="209">
        <f t="shared" si="108"/>
        <v>0</v>
      </c>
      <c r="BJ440" s="13" t="s">
        <v>86</v>
      </c>
      <c r="BK440" s="209">
        <f t="shared" si="109"/>
        <v>41.68</v>
      </c>
      <c r="BL440" s="13" t="s">
        <v>240</v>
      </c>
      <c r="BM440" s="208" t="s">
        <v>1293</v>
      </c>
    </row>
    <row r="441" spans="1:65" s="1" customFormat="1" ht="24.2" customHeight="1">
      <c r="A441" s="30"/>
      <c r="B441" s="31"/>
      <c r="C441" s="196" t="s">
        <v>1294</v>
      </c>
      <c r="D441" s="196" t="s">
        <v>178</v>
      </c>
      <c r="E441" s="197" t="s">
        <v>1295</v>
      </c>
      <c r="F441" s="198" t="s">
        <v>1296</v>
      </c>
      <c r="G441" s="199" t="s">
        <v>1288</v>
      </c>
      <c r="H441" s="200">
        <v>1</v>
      </c>
      <c r="I441" s="201">
        <v>9.9700000000000006</v>
      </c>
      <c r="J441" s="202">
        <f t="shared" si="100"/>
        <v>9.9700000000000006</v>
      </c>
      <c r="K441" s="203"/>
      <c r="L441" s="35"/>
      <c r="M441" s="204" t="s">
        <v>1</v>
      </c>
      <c r="N441" s="205" t="s">
        <v>39</v>
      </c>
      <c r="O441" s="71"/>
      <c r="P441" s="206">
        <f t="shared" si="101"/>
        <v>0</v>
      </c>
      <c r="Q441" s="206">
        <v>0</v>
      </c>
      <c r="R441" s="206">
        <f t="shared" si="102"/>
        <v>0</v>
      </c>
      <c r="S441" s="206">
        <v>8.7999999999999995E-2</v>
      </c>
      <c r="T441" s="207">
        <f t="shared" si="103"/>
        <v>8.7999999999999995E-2</v>
      </c>
      <c r="U441" s="30"/>
      <c r="V441" s="30"/>
      <c r="W441" s="30"/>
      <c r="X441" s="30"/>
      <c r="Y441" s="30"/>
      <c r="Z441" s="30"/>
      <c r="AA441" s="30"/>
      <c r="AB441" s="30"/>
      <c r="AC441" s="30"/>
      <c r="AD441" s="30"/>
      <c r="AE441" s="30"/>
      <c r="AR441" s="208" t="s">
        <v>240</v>
      </c>
      <c r="AT441" s="208" t="s">
        <v>178</v>
      </c>
      <c r="AU441" s="208" t="s">
        <v>86</v>
      </c>
      <c r="AY441" s="13" t="s">
        <v>176</v>
      </c>
      <c r="BE441" s="209">
        <f t="shared" si="104"/>
        <v>0</v>
      </c>
      <c r="BF441" s="209">
        <f t="shared" si="105"/>
        <v>9.9700000000000006</v>
      </c>
      <c r="BG441" s="209">
        <f t="shared" si="106"/>
        <v>0</v>
      </c>
      <c r="BH441" s="209">
        <f t="shared" si="107"/>
        <v>0</v>
      </c>
      <c r="BI441" s="209">
        <f t="shared" si="108"/>
        <v>0</v>
      </c>
      <c r="BJ441" s="13" t="s">
        <v>86</v>
      </c>
      <c r="BK441" s="209">
        <f t="shared" si="109"/>
        <v>9.9700000000000006</v>
      </c>
      <c r="BL441" s="13" t="s">
        <v>240</v>
      </c>
      <c r="BM441" s="208" t="s">
        <v>1297</v>
      </c>
    </row>
    <row r="442" spans="1:65" s="1" customFormat="1" ht="24.2" customHeight="1">
      <c r="A442" s="30"/>
      <c r="B442" s="31"/>
      <c r="C442" s="196" t="s">
        <v>1298</v>
      </c>
      <c r="D442" s="196" t="s">
        <v>178</v>
      </c>
      <c r="E442" s="197" t="s">
        <v>1299</v>
      </c>
      <c r="F442" s="198" t="s">
        <v>1300</v>
      </c>
      <c r="G442" s="199" t="s">
        <v>1288</v>
      </c>
      <c r="H442" s="200">
        <v>8</v>
      </c>
      <c r="I442" s="201">
        <v>3.81</v>
      </c>
      <c r="J442" s="202">
        <f t="shared" si="100"/>
        <v>30.48</v>
      </c>
      <c r="K442" s="203"/>
      <c r="L442" s="35"/>
      <c r="M442" s="204" t="s">
        <v>1</v>
      </c>
      <c r="N442" s="205" t="s">
        <v>39</v>
      </c>
      <c r="O442" s="71"/>
      <c r="P442" s="206">
        <f t="shared" si="101"/>
        <v>0</v>
      </c>
      <c r="Q442" s="206">
        <v>0</v>
      </c>
      <c r="R442" s="206">
        <f t="shared" si="102"/>
        <v>0</v>
      </c>
      <c r="S442" s="206">
        <v>2.5999999999999999E-3</v>
      </c>
      <c r="T442" s="207">
        <f t="shared" si="103"/>
        <v>2.0799999999999999E-2</v>
      </c>
      <c r="U442" s="30"/>
      <c r="V442" s="30"/>
      <c r="W442" s="30"/>
      <c r="X442" s="30"/>
      <c r="Y442" s="30"/>
      <c r="Z442" s="30"/>
      <c r="AA442" s="30"/>
      <c r="AB442" s="30"/>
      <c r="AC442" s="30"/>
      <c r="AD442" s="30"/>
      <c r="AE442" s="30"/>
      <c r="AR442" s="208" t="s">
        <v>240</v>
      </c>
      <c r="AT442" s="208" t="s">
        <v>178</v>
      </c>
      <c r="AU442" s="208" t="s">
        <v>86</v>
      </c>
      <c r="AY442" s="13" t="s">
        <v>176</v>
      </c>
      <c r="BE442" s="209">
        <f t="shared" si="104"/>
        <v>0</v>
      </c>
      <c r="BF442" s="209">
        <f t="shared" si="105"/>
        <v>30.48</v>
      </c>
      <c r="BG442" s="209">
        <f t="shared" si="106"/>
        <v>0</v>
      </c>
      <c r="BH442" s="209">
        <f t="shared" si="107"/>
        <v>0</v>
      </c>
      <c r="BI442" s="209">
        <f t="shared" si="108"/>
        <v>0</v>
      </c>
      <c r="BJ442" s="13" t="s">
        <v>86</v>
      </c>
      <c r="BK442" s="209">
        <f t="shared" si="109"/>
        <v>30.48</v>
      </c>
      <c r="BL442" s="13" t="s">
        <v>240</v>
      </c>
      <c r="BM442" s="208" t="s">
        <v>1301</v>
      </c>
    </row>
    <row r="443" spans="1:65" s="1" customFormat="1" ht="24.2" customHeight="1">
      <c r="A443" s="30"/>
      <c r="B443" s="31"/>
      <c r="C443" s="196" t="s">
        <v>1302</v>
      </c>
      <c r="D443" s="196" t="s">
        <v>178</v>
      </c>
      <c r="E443" s="197" t="s">
        <v>1303</v>
      </c>
      <c r="F443" s="198" t="s">
        <v>1304</v>
      </c>
      <c r="G443" s="199" t="s">
        <v>370</v>
      </c>
      <c r="H443" s="200">
        <v>1</v>
      </c>
      <c r="I443" s="201">
        <v>3.81</v>
      </c>
      <c r="J443" s="202">
        <f t="shared" si="100"/>
        <v>3.81</v>
      </c>
      <c r="K443" s="203"/>
      <c r="L443" s="35"/>
      <c r="M443" s="204" t="s">
        <v>1</v>
      </c>
      <c r="N443" s="205" t="s">
        <v>39</v>
      </c>
      <c r="O443" s="71"/>
      <c r="P443" s="206">
        <f t="shared" si="101"/>
        <v>0</v>
      </c>
      <c r="Q443" s="206">
        <v>0</v>
      </c>
      <c r="R443" s="206">
        <f t="shared" si="102"/>
        <v>0</v>
      </c>
      <c r="S443" s="206">
        <v>2.2499999999999998E-3</v>
      </c>
      <c r="T443" s="207">
        <f t="shared" si="103"/>
        <v>2.2499999999999998E-3</v>
      </c>
      <c r="U443" s="30"/>
      <c r="V443" s="30"/>
      <c r="W443" s="30"/>
      <c r="X443" s="30"/>
      <c r="Y443" s="30"/>
      <c r="Z443" s="30"/>
      <c r="AA443" s="30"/>
      <c r="AB443" s="30"/>
      <c r="AC443" s="30"/>
      <c r="AD443" s="30"/>
      <c r="AE443" s="30"/>
      <c r="AR443" s="208" t="s">
        <v>240</v>
      </c>
      <c r="AT443" s="208" t="s">
        <v>178</v>
      </c>
      <c r="AU443" s="208" t="s">
        <v>86</v>
      </c>
      <c r="AY443" s="13" t="s">
        <v>176</v>
      </c>
      <c r="BE443" s="209">
        <f t="shared" si="104"/>
        <v>0</v>
      </c>
      <c r="BF443" s="209">
        <f t="shared" si="105"/>
        <v>3.81</v>
      </c>
      <c r="BG443" s="209">
        <f t="shared" si="106"/>
        <v>0</v>
      </c>
      <c r="BH443" s="209">
        <f t="shared" si="107"/>
        <v>0</v>
      </c>
      <c r="BI443" s="209">
        <f t="shared" si="108"/>
        <v>0</v>
      </c>
      <c r="BJ443" s="13" t="s">
        <v>86</v>
      </c>
      <c r="BK443" s="209">
        <f t="shared" si="109"/>
        <v>3.81</v>
      </c>
      <c r="BL443" s="13" t="s">
        <v>240</v>
      </c>
      <c r="BM443" s="208" t="s">
        <v>1305</v>
      </c>
    </row>
    <row r="444" spans="1:65" s="1" customFormat="1" ht="24.2" customHeight="1">
      <c r="A444" s="30"/>
      <c r="B444" s="31"/>
      <c r="C444" s="196" t="s">
        <v>1306</v>
      </c>
      <c r="D444" s="196" t="s">
        <v>178</v>
      </c>
      <c r="E444" s="197" t="s">
        <v>1307</v>
      </c>
      <c r="F444" s="198" t="s">
        <v>1308</v>
      </c>
      <c r="G444" s="199" t="s">
        <v>370</v>
      </c>
      <c r="H444" s="200">
        <v>1</v>
      </c>
      <c r="I444" s="201">
        <v>2.29</v>
      </c>
      <c r="J444" s="202">
        <f t="shared" si="100"/>
        <v>2.29</v>
      </c>
      <c r="K444" s="203"/>
      <c r="L444" s="35"/>
      <c r="M444" s="204" t="s">
        <v>1</v>
      </c>
      <c r="N444" s="205" t="s">
        <v>39</v>
      </c>
      <c r="O444" s="71"/>
      <c r="P444" s="206">
        <f t="shared" si="101"/>
        <v>0</v>
      </c>
      <c r="Q444" s="206">
        <v>0</v>
      </c>
      <c r="R444" s="206">
        <f t="shared" si="102"/>
        <v>0</v>
      </c>
      <c r="S444" s="206">
        <v>1.1299999999999999E-3</v>
      </c>
      <c r="T444" s="207">
        <f t="shared" si="103"/>
        <v>1.1299999999999999E-3</v>
      </c>
      <c r="U444" s="30"/>
      <c r="V444" s="30"/>
      <c r="W444" s="30"/>
      <c r="X444" s="30"/>
      <c r="Y444" s="30"/>
      <c r="Z444" s="30"/>
      <c r="AA444" s="30"/>
      <c r="AB444" s="30"/>
      <c r="AC444" s="30"/>
      <c r="AD444" s="30"/>
      <c r="AE444" s="30"/>
      <c r="AR444" s="208" t="s">
        <v>240</v>
      </c>
      <c r="AT444" s="208" t="s">
        <v>178</v>
      </c>
      <c r="AU444" s="208" t="s">
        <v>86</v>
      </c>
      <c r="AY444" s="13" t="s">
        <v>176</v>
      </c>
      <c r="BE444" s="209">
        <f t="shared" si="104"/>
        <v>0</v>
      </c>
      <c r="BF444" s="209">
        <f t="shared" si="105"/>
        <v>2.29</v>
      </c>
      <c r="BG444" s="209">
        <f t="shared" si="106"/>
        <v>0</v>
      </c>
      <c r="BH444" s="209">
        <f t="shared" si="107"/>
        <v>0</v>
      </c>
      <c r="BI444" s="209">
        <f t="shared" si="108"/>
        <v>0</v>
      </c>
      <c r="BJ444" s="13" t="s">
        <v>86</v>
      </c>
      <c r="BK444" s="209">
        <f t="shared" si="109"/>
        <v>2.29</v>
      </c>
      <c r="BL444" s="13" t="s">
        <v>240</v>
      </c>
      <c r="BM444" s="208" t="s">
        <v>1309</v>
      </c>
    </row>
    <row r="445" spans="1:65" s="1" customFormat="1" ht="37.9" customHeight="1">
      <c r="A445" s="30"/>
      <c r="B445" s="31"/>
      <c r="C445" s="196" t="s">
        <v>1310</v>
      </c>
      <c r="D445" s="196" t="s">
        <v>178</v>
      </c>
      <c r="E445" s="197" t="s">
        <v>1311</v>
      </c>
      <c r="F445" s="198" t="s">
        <v>1312</v>
      </c>
      <c r="G445" s="199" t="s">
        <v>370</v>
      </c>
      <c r="H445" s="200">
        <v>8</v>
      </c>
      <c r="I445" s="201">
        <v>1.36</v>
      </c>
      <c r="J445" s="202">
        <f t="shared" si="100"/>
        <v>10.88</v>
      </c>
      <c r="K445" s="203"/>
      <c r="L445" s="35"/>
      <c r="M445" s="204" t="s">
        <v>1</v>
      </c>
      <c r="N445" s="205" t="s">
        <v>39</v>
      </c>
      <c r="O445" s="71"/>
      <c r="P445" s="206">
        <f t="shared" si="101"/>
        <v>0</v>
      </c>
      <c r="Q445" s="206">
        <v>0</v>
      </c>
      <c r="R445" s="206">
        <f t="shared" si="102"/>
        <v>0</v>
      </c>
      <c r="S445" s="206">
        <v>8.4999999999999995E-4</v>
      </c>
      <c r="T445" s="207">
        <f t="shared" si="103"/>
        <v>6.7999999999999996E-3</v>
      </c>
      <c r="U445" s="30"/>
      <c r="V445" s="30"/>
      <c r="W445" s="30"/>
      <c r="X445" s="30"/>
      <c r="Y445" s="30"/>
      <c r="Z445" s="30"/>
      <c r="AA445" s="30"/>
      <c r="AB445" s="30"/>
      <c r="AC445" s="30"/>
      <c r="AD445" s="30"/>
      <c r="AE445" s="30"/>
      <c r="AR445" s="208" t="s">
        <v>240</v>
      </c>
      <c r="AT445" s="208" t="s">
        <v>178</v>
      </c>
      <c r="AU445" s="208" t="s">
        <v>86</v>
      </c>
      <c r="AY445" s="13" t="s">
        <v>176</v>
      </c>
      <c r="BE445" s="209">
        <f t="shared" si="104"/>
        <v>0</v>
      </c>
      <c r="BF445" s="209">
        <f t="shared" si="105"/>
        <v>10.88</v>
      </c>
      <c r="BG445" s="209">
        <f t="shared" si="106"/>
        <v>0</v>
      </c>
      <c r="BH445" s="209">
        <f t="shared" si="107"/>
        <v>0</v>
      </c>
      <c r="BI445" s="209">
        <f t="shared" si="108"/>
        <v>0</v>
      </c>
      <c r="BJ445" s="13" t="s">
        <v>86</v>
      </c>
      <c r="BK445" s="209">
        <f t="shared" si="109"/>
        <v>10.88</v>
      </c>
      <c r="BL445" s="13" t="s">
        <v>240</v>
      </c>
      <c r="BM445" s="208" t="s">
        <v>1313</v>
      </c>
    </row>
    <row r="446" spans="1:65" s="11" customFormat="1" ht="22.9" customHeight="1">
      <c r="B446" s="180"/>
      <c r="C446" s="181"/>
      <c r="D446" s="182" t="s">
        <v>72</v>
      </c>
      <c r="E446" s="194" t="s">
        <v>1314</v>
      </c>
      <c r="F446" s="194" t="s">
        <v>1315</v>
      </c>
      <c r="G446" s="181"/>
      <c r="H446" s="181"/>
      <c r="I446" s="184"/>
      <c r="J446" s="195">
        <f>BK446</f>
        <v>993.16</v>
      </c>
      <c r="K446" s="181"/>
      <c r="L446" s="186"/>
      <c r="M446" s="187"/>
      <c r="N446" s="188"/>
      <c r="O446" s="188"/>
      <c r="P446" s="189">
        <f>SUM(P447:P451)</f>
        <v>0</v>
      </c>
      <c r="Q446" s="188"/>
      <c r="R446" s="189">
        <f>SUM(R447:R451)</f>
        <v>14.814520399999999</v>
      </c>
      <c r="S446" s="188"/>
      <c r="T446" s="190">
        <f>SUM(T447:T451)</f>
        <v>0</v>
      </c>
      <c r="AR446" s="191" t="s">
        <v>86</v>
      </c>
      <c r="AT446" s="192" t="s">
        <v>72</v>
      </c>
      <c r="AU446" s="192" t="s">
        <v>80</v>
      </c>
      <c r="AY446" s="191" t="s">
        <v>176</v>
      </c>
      <c r="BK446" s="193">
        <f>SUM(BK447:BK451)</f>
        <v>993.16</v>
      </c>
    </row>
    <row r="447" spans="1:65" s="1" customFormat="1" ht="33" customHeight="1">
      <c r="A447" s="30"/>
      <c r="B447" s="31"/>
      <c r="C447" s="196" t="s">
        <v>1316</v>
      </c>
      <c r="D447" s="196" t="s">
        <v>178</v>
      </c>
      <c r="E447" s="197" t="s">
        <v>1317</v>
      </c>
      <c r="F447" s="198" t="s">
        <v>1318</v>
      </c>
      <c r="G447" s="199" t="s">
        <v>222</v>
      </c>
      <c r="H447" s="200">
        <v>0.96</v>
      </c>
      <c r="I447" s="201">
        <v>25.03</v>
      </c>
      <c r="J447" s="202">
        <f>ROUND(I447*H447,2)</f>
        <v>24.03</v>
      </c>
      <c r="K447" s="203"/>
      <c r="L447" s="35"/>
      <c r="M447" s="204" t="s">
        <v>1</v>
      </c>
      <c r="N447" s="205" t="s">
        <v>39</v>
      </c>
      <c r="O447" s="71"/>
      <c r="P447" s="206">
        <f>O447*H447</f>
        <v>0</v>
      </c>
      <c r="Q447" s="206">
        <v>1.174E-2</v>
      </c>
      <c r="R447" s="206">
        <f>Q447*H447</f>
        <v>1.12704E-2</v>
      </c>
      <c r="S447" s="206">
        <v>0</v>
      </c>
      <c r="T447" s="207">
        <f>S447*H447</f>
        <v>0</v>
      </c>
      <c r="U447" s="30"/>
      <c r="V447" s="30"/>
      <c r="W447" s="30"/>
      <c r="X447" s="30"/>
      <c r="Y447" s="30"/>
      <c r="Z447" s="30"/>
      <c r="AA447" s="30"/>
      <c r="AB447" s="30"/>
      <c r="AC447" s="30"/>
      <c r="AD447" s="30"/>
      <c r="AE447" s="30"/>
      <c r="AR447" s="208" t="s">
        <v>240</v>
      </c>
      <c r="AT447" s="208" t="s">
        <v>178</v>
      </c>
      <c r="AU447" s="208" t="s">
        <v>86</v>
      </c>
      <c r="AY447" s="13" t="s">
        <v>176</v>
      </c>
      <c r="BE447" s="209">
        <f>IF(N447="základná",J447,0)</f>
        <v>0</v>
      </c>
      <c r="BF447" s="209">
        <f>IF(N447="znížená",J447,0)</f>
        <v>24.03</v>
      </c>
      <c r="BG447" s="209">
        <f>IF(N447="zákl. prenesená",J447,0)</f>
        <v>0</v>
      </c>
      <c r="BH447" s="209">
        <f>IF(N447="zníž. prenesená",J447,0)</f>
        <v>0</v>
      </c>
      <c r="BI447" s="209">
        <f>IF(N447="nulová",J447,0)</f>
        <v>0</v>
      </c>
      <c r="BJ447" s="13" t="s">
        <v>86</v>
      </c>
      <c r="BK447" s="209">
        <f>ROUND(I447*H447,2)</f>
        <v>24.03</v>
      </c>
      <c r="BL447" s="13" t="s">
        <v>240</v>
      </c>
      <c r="BM447" s="208" t="s">
        <v>1319</v>
      </c>
    </row>
    <row r="448" spans="1:65" s="1" customFormat="1" ht="24.2" customHeight="1">
      <c r="A448" s="30"/>
      <c r="B448" s="31"/>
      <c r="C448" s="196" t="s">
        <v>1320</v>
      </c>
      <c r="D448" s="196" t="s">
        <v>178</v>
      </c>
      <c r="E448" s="197" t="s">
        <v>1321</v>
      </c>
      <c r="F448" s="198" t="s">
        <v>1322</v>
      </c>
      <c r="G448" s="199" t="s">
        <v>181</v>
      </c>
      <c r="H448" s="200">
        <v>117.754</v>
      </c>
      <c r="I448" s="201">
        <v>2.15</v>
      </c>
      <c r="J448" s="202">
        <f>ROUND(I448*H448,2)</f>
        <v>253.17</v>
      </c>
      <c r="K448" s="203"/>
      <c r="L448" s="35"/>
      <c r="M448" s="204" t="s">
        <v>1</v>
      </c>
      <c r="N448" s="205" t="s">
        <v>39</v>
      </c>
      <c r="O448" s="71"/>
      <c r="P448" s="206">
        <f>O448*H448</f>
        <v>0</v>
      </c>
      <c r="Q448" s="206">
        <v>0</v>
      </c>
      <c r="R448" s="206">
        <f>Q448*H448</f>
        <v>0</v>
      </c>
      <c r="S448" s="206">
        <v>0</v>
      </c>
      <c r="T448" s="207">
        <f>S448*H448</f>
        <v>0</v>
      </c>
      <c r="U448" s="30"/>
      <c r="V448" s="30"/>
      <c r="W448" s="30"/>
      <c r="X448" s="30"/>
      <c r="Y448" s="30"/>
      <c r="Z448" s="30"/>
      <c r="AA448" s="30"/>
      <c r="AB448" s="30"/>
      <c r="AC448" s="30"/>
      <c r="AD448" s="30"/>
      <c r="AE448" s="30"/>
      <c r="AR448" s="208" t="s">
        <v>240</v>
      </c>
      <c r="AT448" s="208" t="s">
        <v>178</v>
      </c>
      <c r="AU448" s="208" t="s">
        <v>86</v>
      </c>
      <c r="AY448" s="13" t="s">
        <v>176</v>
      </c>
      <c r="BE448" s="209">
        <f>IF(N448="základná",J448,0)</f>
        <v>0</v>
      </c>
      <c r="BF448" s="209">
        <f>IF(N448="znížená",J448,0)</f>
        <v>253.17</v>
      </c>
      <c r="BG448" s="209">
        <f>IF(N448="zákl. prenesená",J448,0)</f>
        <v>0</v>
      </c>
      <c r="BH448" s="209">
        <f>IF(N448="zníž. prenesená",J448,0)</f>
        <v>0</v>
      </c>
      <c r="BI448" s="209">
        <f>IF(N448="nulová",J448,0)</f>
        <v>0</v>
      </c>
      <c r="BJ448" s="13" t="s">
        <v>86</v>
      </c>
      <c r="BK448" s="209">
        <f>ROUND(I448*H448,2)</f>
        <v>253.17</v>
      </c>
      <c r="BL448" s="13" t="s">
        <v>240</v>
      </c>
      <c r="BM448" s="208" t="s">
        <v>1323</v>
      </c>
    </row>
    <row r="449" spans="1:65" s="1" customFormat="1" ht="16.5" customHeight="1">
      <c r="A449" s="30"/>
      <c r="B449" s="31"/>
      <c r="C449" s="210" t="s">
        <v>1324</v>
      </c>
      <c r="D449" s="210" t="s">
        <v>269</v>
      </c>
      <c r="E449" s="211" t="s">
        <v>1325</v>
      </c>
      <c r="F449" s="212" t="s">
        <v>1326</v>
      </c>
      <c r="G449" s="213" t="s">
        <v>186</v>
      </c>
      <c r="H449" s="214">
        <v>1.3149999999999999</v>
      </c>
      <c r="I449" s="215">
        <v>367.14</v>
      </c>
      <c r="J449" s="216">
        <f>ROUND(I449*H449,2)</f>
        <v>482.79</v>
      </c>
      <c r="K449" s="217"/>
      <c r="L449" s="218"/>
      <c r="M449" s="219" t="s">
        <v>1</v>
      </c>
      <c r="N449" s="220" t="s">
        <v>39</v>
      </c>
      <c r="O449" s="71"/>
      <c r="P449" s="206">
        <f>O449*H449</f>
        <v>0</v>
      </c>
      <c r="Q449" s="206">
        <v>0.55000000000000004</v>
      </c>
      <c r="R449" s="206">
        <f>Q449*H449</f>
        <v>0.72325000000000006</v>
      </c>
      <c r="S449" s="206">
        <v>0</v>
      </c>
      <c r="T449" s="207">
        <f>S449*H449</f>
        <v>0</v>
      </c>
      <c r="U449" s="30"/>
      <c r="V449" s="30"/>
      <c r="W449" s="30"/>
      <c r="X449" s="30"/>
      <c r="Y449" s="30"/>
      <c r="Z449" s="30"/>
      <c r="AA449" s="30"/>
      <c r="AB449" s="30"/>
      <c r="AC449" s="30"/>
      <c r="AD449" s="30"/>
      <c r="AE449" s="30"/>
      <c r="AR449" s="208" t="s">
        <v>306</v>
      </c>
      <c r="AT449" s="208" t="s">
        <v>269</v>
      </c>
      <c r="AU449" s="208" t="s">
        <v>86</v>
      </c>
      <c r="AY449" s="13" t="s">
        <v>176</v>
      </c>
      <c r="BE449" s="209">
        <f>IF(N449="základná",J449,0)</f>
        <v>0</v>
      </c>
      <c r="BF449" s="209">
        <f>IF(N449="znížená",J449,0)</f>
        <v>482.79</v>
      </c>
      <c r="BG449" s="209">
        <f>IF(N449="zákl. prenesená",J449,0)</f>
        <v>0</v>
      </c>
      <c r="BH449" s="209">
        <f>IF(N449="zníž. prenesená",J449,0)</f>
        <v>0</v>
      </c>
      <c r="BI449" s="209">
        <f>IF(N449="nulová",J449,0)</f>
        <v>0</v>
      </c>
      <c r="BJ449" s="13" t="s">
        <v>86</v>
      </c>
      <c r="BK449" s="209">
        <f>ROUND(I449*H449,2)</f>
        <v>482.79</v>
      </c>
      <c r="BL449" s="13" t="s">
        <v>240</v>
      </c>
      <c r="BM449" s="208" t="s">
        <v>1327</v>
      </c>
    </row>
    <row r="450" spans="1:65" s="1" customFormat="1" ht="24.2" customHeight="1">
      <c r="A450" s="30"/>
      <c r="B450" s="31"/>
      <c r="C450" s="210" t="s">
        <v>1328</v>
      </c>
      <c r="D450" s="210" t="s">
        <v>269</v>
      </c>
      <c r="E450" s="211" t="s">
        <v>1329</v>
      </c>
      <c r="F450" s="212" t="s">
        <v>1330</v>
      </c>
      <c r="G450" s="213" t="s">
        <v>181</v>
      </c>
      <c r="H450" s="214">
        <v>32</v>
      </c>
      <c r="I450" s="215">
        <v>5.95</v>
      </c>
      <c r="J450" s="216">
        <f>ROUND(I450*H450,2)</f>
        <v>190.4</v>
      </c>
      <c r="K450" s="217"/>
      <c r="L450" s="218"/>
      <c r="M450" s="219" t="s">
        <v>1</v>
      </c>
      <c r="N450" s="220" t="s">
        <v>39</v>
      </c>
      <c r="O450" s="71"/>
      <c r="P450" s="206">
        <f>O450*H450</f>
        <v>0</v>
      </c>
      <c r="Q450" s="206">
        <v>0.44</v>
      </c>
      <c r="R450" s="206">
        <f>Q450*H450</f>
        <v>14.08</v>
      </c>
      <c r="S450" s="206">
        <v>0</v>
      </c>
      <c r="T450" s="207">
        <f>S450*H450</f>
        <v>0</v>
      </c>
      <c r="U450" s="30"/>
      <c r="V450" s="30"/>
      <c r="W450" s="30"/>
      <c r="X450" s="30"/>
      <c r="Y450" s="30"/>
      <c r="Z450" s="30"/>
      <c r="AA450" s="30"/>
      <c r="AB450" s="30"/>
      <c r="AC450" s="30"/>
      <c r="AD450" s="30"/>
      <c r="AE450" s="30"/>
      <c r="AR450" s="208" t="s">
        <v>306</v>
      </c>
      <c r="AT450" s="208" t="s">
        <v>269</v>
      </c>
      <c r="AU450" s="208" t="s">
        <v>86</v>
      </c>
      <c r="AY450" s="13" t="s">
        <v>176</v>
      </c>
      <c r="BE450" s="209">
        <f>IF(N450="základná",J450,0)</f>
        <v>0</v>
      </c>
      <c r="BF450" s="209">
        <f>IF(N450="znížená",J450,0)</f>
        <v>190.4</v>
      </c>
      <c r="BG450" s="209">
        <f>IF(N450="zákl. prenesená",J450,0)</f>
        <v>0</v>
      </c>
      <c r="BH450" s="209">
        <f>IF(N450="zníž. prenesená",J450,0)</f>
        <v>0</v>
      </c>
      <c r="BI450" s="209">
        <f>IF(N450="nulová",J450,0)</f>
        <v>0</v>
      </c>
      <c r="BJ450" s="13" t="s">
        <v>86</v>
      </c>
      <c r="BK450" s="209">
        <f>ROUND(I450*H450,2)</f>
        <v>190.4</v>
      </c>
      <c r="BL450" s="13" t="s">
        <v>240</v>
      </c>
      <c r="BM450" s="208" t="s">
        <v>1331</v>
      </c>
    </row>
    <row r="451" spans="1:65" s="1" customFormat="1" ht="24.2" customHeight="1">
      <c r="A451" s="30"/>
      <c r="B451" s="31"/>
      <c r="C451" s="196" t="s">
        <v>1332</v>
      </c>
      <c r="D451" s="196" t="s">
        <v>178</v>
      </c>
      <c r="E451" s="197" t="s">
        <v>1333</v>
      </c>
      <c r="F451" s="198" t="s">
        <v>1334</v>
      </c>
      <c r="G451" s="199" t="s">
        <v>1050</v>
      </c>
      <c r="H451" s="221">
        <v>9.5039999999999996</v>
      </c>
      <c r="I451" s="201">
        <v>4.5</v>
      </c>
      <c r="J451" s="202">
        <f>ROUND(I451*H451,2)</f>
        <v>42.77</v>
      </c>
      <c r="K451" s="203"/>
      <c r="L451" s="35"/>
      <c r="M451" s="204" t="s">
        <v>1</v>
      </c>
      <c r="N451" s="205" t="s">
        <v>39</v>
      </c>
      <c r="O451" s="71"/>
      <c r="P451" s="206">
        <f>O451*H451</f>
        <v>0</v>
      </c>
      <c r="Q451" s="206">
        <v>0</v>
      </c>
      <c r="R451" s="206">
        <f>Q451*H451</f>
        <v>0</v>
      </c>
      <c r="S451" s="206">
        <v>0</v>
      </c>
      <c r="T451" s="207">
        <f>S451*H451</f>
        <v>0</v>
      </c>
      <c r="U451" s="30"/>
      <c r="V451" s="30"/>
      <c r="W451" s="30"/>
      <c r="X451" s="30"/>
      <c r="Y451" s="30"/>
      <c r="Z451" s="30"/>
      <c r="AA451" s="30"/>
      <c r="AB451" s="30"/>
      <c r="AC451" s="30"/>
      <c r="AD451" s="30"/>
      <c r="AE451" s="30"/>
      <c r="AR451" s="208" t="s">
        <v>240</v>
      </c>
      <c r="AT451" s="208" t="s">
        <v>178</v>
      </c>
      <c r="AU451" s="208" t="s">
        <v>86</v>
      </c>
      <c r="AY451" s="13" t="s">
        <v>176</v>
      </c>
      <c r="BE451" s="209">
        <f>IF(N451="základná",J451,0)</f>
        <v>0</v>
      </c>
      <c r="BF451" s="209">
        <f>IF(N451="znížená",J451,0)</f>
        <v>42.77</v>
      </c>
      <c r="BG451" s="209">
        <f>IF(N451="zákl. prenesená",J451,0)</f>
        <v>0</v>
      </c>
      <c r="BH451" s="209">
        <f>IF(N451="zníž. prenesená",J451,0)</f>
        <v>0</v>
      </c>
      <c r="BI451" s="209">
        <f>IF(N451="nulová",J451,0)</f>
        <v>0</v>
      </c>
      <c r="BJ451" s="13" t="s">
        <v>86</v>
      </c>
      <c r="BK451" s="209">
        <f>ROUND(I451*H451,2)</f>
        <v>42.77</v>
      </c>
      <c r="BL451" s="13" t="s">
        <v>240</v>
      </c>
      <c r="BM451" s="208" t="s">
        <v>1335</v>
      </c>
    </row>
    <row r="452" spans="1:65" s="11" customFormat="1" ht="22.9" customHeight="1">
      <c r="B452" s="180"/>
      <c r="C452" s="181"/>
      <c r="D452" s="182" t="s">
        <v>72</v>
      </c>
      <c r="E452" s="194" t="s">
        <v>1336</v>
      </c>
      <c r="F452" s="194" t="s">
        <v>1337</v>
      </c>
      <c r="G452" s="181"/>
      <c r="H452" s="181"/>
      <c r="I452" s="184"/>
      <c r="J452" s="195">
        <f>BK452</f>
        <v>38546.69</v>
      </c>
      <c r="K452" s="181"/>
      <c r="L452" s="186"/>
      <c r="M452" s="187"/>
      <c r="N452" s="188"/>
      <c r="O452" s="188"/>
      <c r="P452" s="189">
        <f>SUM(P453:P464)</f>
        <v>0</v>
      </c>
      <c r="Q452" s="188"/>
      <c r="R452" s="189">
        <f>SUM(R453:R464)</f>
        <v>7.1377632099999992</v>
      </c>
      <c r="S452" s="188"/>
      <c r="T452" s="190">
        <f>SUM(T453:T464)</f>
        <v>0</v>
      </c>
      <c r="AR452" s="191" t="s">
        <v>86</v>
      </c>
      <c r="AT452" s="192" t="s">
        <v>72</v>
      </c>
      <c r="AU452" s="192" t="s">
        <v>80</v>
      </c>
      <c r="AY452" s="191" t="s">
        <v>176</v>
      </c>
      <c r="BK452" s="193">
        <f>SUM(BK453:BK464)</f>
        <v>38546.69</v>
      </c>
    </row>
    <row r="453" spans="1:65" s="1" customFormat="1" ht="37.9" customHeight="1">
      <c r="A453" s="30"/>
      <c r="B453" s="31"/>
      <c r="C453" s="196" t="s">
        <v>1338</v>
      </c>
      <c r="D453" s="196" t="s">
        <v>178</v>
      </c>
      <c r="E453" s="197" t="s">
        <v>1339</v>
      </c>
      <c r="F453" s="198" t="s">
        <v>1340</v>
      </c>
      <c r="G453" s="199" t="s">
        <v>222</v>
      </c>
      <c r="H453" s="200">
        <v>50.683</v>
      </c>
      <c r="I453" s="201">
        <v>68.17</v>
      </c>
      <c r="J453" s="202">
        <f t="shared" ref="J453:J464" si="110">ROUND(I453*H453,2)</f>
        <v>3455.06</v>
      </c>
      <c r="K453" s="203"/>
      <c r="L453" s="35"/>
      <c r="M453" s="204" t="s">
        <v>1</v>
      </c>
      <c r="N453" s="205" t="s">
        <v>39</v>
      </c>
      <c r="O453" s="71"/>
      <c r="P453" s="206">
        <f t="shared" ref="P453:P464" si="111">O453*H453</f>
        <v>0</v>
      </c>
      <c r="Q453" s="206">
        <v>4.7480000000000001E-2</v>
      </c>
      <c r="R453" s="206">
        <f t="shared" ref="R453:R464" si="112">Q453*H453</f>
        <v>2.4064288400000002</v>
      </c>
      <c r="S453" s="206">
        <v>0</v>
      </c>
      <c r="T453" s="207">
        <f t="shared" ref="T453:T464" si="113">S453*H453</f>
        <v>0</v>
      </c>
      <c r="U453" s="30"/>
      <c r="V453" s="30"/>
      <c r="W453" s="30"/>
      <c r="X453" s="30"/>
      <c r="Y453" s="30"/>
      <c r="Z453" s="30"/>
      <c r="AA453" s="30"/>
      <c r="AB453" s="30"/>
      <c r="AC453" s="30"/>
      <c r="AD453" s="30"/>
      <c r="AE453" s="30"/>
      <c r="AR453" s="208" t="s">
        <v>240</v>
      </c>
      <c r="AT453" s="208" t="s">
        <v>178</v>
      </c>
      <c r="AU453" s="208" t="s">
        <v>86</v>
      </c>
      <c r="AY453" s="13" t="s">
        <v>176</v>
      </c>
      <c r="BE453" s="209">
        <f t="shared" ref="BE453:BE464" si="114">IF(N453="základná",J453,0)</f>
        <v>0</v>
      </c>
      <c r="BF453" s="209">
        <f t="shared" ref="BF453:BF464" si="115">IF(N453="znížená",J453,0)</f>
        <v>3455.06</v>
      </c>
      <c r="BG453" s="209">
        <f t="shared" ref="BG453:BG464" si="116">IF(N453="zákl. prenesená",J453,0)</f>
        <v>0</v>
      </c>
      <c r="BH453" s="209">
        <f t="shared" ref="BH453:BH464" si="117">IF(N453="zníž. prenesená",J453,0)</f>
        <v>0</v>
      </c>
      <c r="BI453" s="209">
        <f t="shared" ref="BI453:BI464" si="118">IF(N453="nulová",J453,0)</f>
        <v>0</v>
      </c>
      <c r="BJ453" s="13" t="s">
        <v>86</v>
      </c>
      <c r="BK453" s="209">
        <f t="shared" ref="BK453:BK464" si="119">ROUND(I453*H453,2)</f>
        <v>3455.06</v>
      </c>
      <c r="BL453" s="13" t="s">
        <v>240</v>
      </c>
      <c r="BM453" s="208" t="s">
        <v>1341</v>
      </c>
    </row>
    <row r="454" spans="1:65" s="1" customFormat="1" ht="24.2" customHeight="1">
      <c r="A454" s="30"/>
      <c r="B454" s="31"/>
      <c r="C454" s="196" t="s">
        <v>1342</v>
      </c>
      <c r="D454" s="196" t="s">
        <v>178</v>
      </c>
      <c r="E454" s="197" t="s">
        <v>1343</v>
      </c>
      <c r="F454" s="198" t="s">
        <v>1344</v>
      </c>
      <c r="G454" s="199" t="s">
        <v>222</v>
      </c>
      <c r="H454" s="200">
        <v>354.31</v>
      </c>
      <c r="I454" s="201">
        <v>13.97</v>
      </c>
      <c r="J454" s="202">
        <f t="shared" si="110"/>
        <v>4949.71</v>
      </c>
      <c r="K454" s="203"/>
      <c r="L454" s="35"/>
      <c r="M454" s="204" t="s">
        <v>1</v>
      </c>
      <c r="N454" s="205" t="s">
        <v>39</v>
      </c>
      <c r="O454" s="71"/>
      <c r="P454" s="206">
        <f t="shared" si="111"/>
        <v>0</v>
      </c>
      <c r="Q454" s="206">
        <v>1.17E-3</v>
      </c>
      <c r="R454" s="206">
        <f t="shared" si="112"/>
        <v>0.41454270000000004</v>
      </c>
      <c r="S454" s="206">
        <v>0</v>
      </c>
      <c r="T454" s="207">
        <f t="shared" si="113"/>
        <v>0</v>
      </c>
      <c r="U454" s="30"/>
      <c r="V454" s="30"/>
      <c r="W454" s="30"/>
      <c r="X454" s="30"/>
      <c r="Y454" s="30"/>
      <c r="Z454" s="30"/>
      <c r="AA454" s="30"/>
      <c r="AB454" s="30"/>
      <c r="AC454" s="30"/>
      <c r="AD454" s="30"/>
      <c r="AE454" s="30"/>
      <c r="AR454" s="208" t="s">
        <v>240</v>
      </c>
      <c r="AT454" s="208" t="s">
        <v>178</v>
      </c>
      <c r="AU454" s="208" t="s">
        <v>86</v>
      </c>
      <c r="AY454" s="13" t="s">
        <v>176</v>
      </c>
      <c r="BE454" s="209">
        <f t="shared" si="114"/>
        <v>0</v>
      </c>
      <c r="BF454" s="209">
        <f t="shared" si="115"/>
        <v>4949.71</v>
      </c>
      <c r="BG454" s="209">
        <f t="shared" si="116"/>
        <v>0</v>
      </c>
      <c r="BH454" s="209">
        <f t="shared" si="117"/>
        <v>0</v>
      </c>
      <c r="BI454" s="209">
        <f t="shared" si="118"/>
        <v>0</v>
      </c>
      <c r="BJ454" s="13" t="s">
        <v>86</v>
      </c>
      <c r="BK454" s="209">
        <f t="shared" si="119"/>
        <v>4949.71</v>
      </c>
      <c r="BL454" s="13" t="s">
        <v>240</v>
      </c>
      <c r="BM454" s="208" t="s">
        <v>1345</v>
      </c>
    </row>
    <row r="455" spans="1:65" s="1" customFormat="1" ht="24.2" customHeight="1">
      <c r="A455" s="30"/>
      <c r="B455" s="31"/>
      <c r="C455" s="210" t="s">
        <v>1346</v>
      </c>
      <c r="D455" s="210" t="s">
        <v>269</v>
      </c>
      <c r="E455" s="211" t="s">
        <v>1347</v>
      </c>
      <c r="F455" s="212" t="s">
        <v>1348</v>
      </c>
      <c r="G455" s="213" t="s">
        <v>222</v>
      </c>
      <c r="H455" s="214">
        <v>354.31</v>
      </c>
      <c r="I455" s="215">
        <v>38.72</v>
      </c>
      <c r="J455" s="216">
        <f t="shared" si="110"/>
        <v>13718.88</v>
      </c>
      <c r="K455" s="217"/>
      <c r="L455" s="218"/>
      <c r="M455" s="219" t="s">
        <v>1</v>
      </c>
      <c r="N455" s="220" t="s">
        <v>39</v>
      </c>
      <c r="O455" s="71"/>
      <c r="P455" s="206">
        <f t="shared" si="111"/>
        <v>0</v>
      </c>
      <c r="Q455" s="206">
        <v>3.2000000000000003E-4</v>
      </c>
      <c r="R455" s="206">
        <f t="shared" si="112"/>
        <v>0.11337920000000001</v>
      </c>
      <c r="S455" s="206">
        <v>0</v>
      </c>
      <c r="T455" s="207">
        <f t="shared" si="113"/>
        <v>0</v>
      </c>
      <c r="U455" s="30"/>
      <c r="V455" s="30"/>
      <c r="W455" s="30"/>
      <c r="X455" s="30"/>
      <c r="Y455" s="30"/>
      <c r="Z455" s="30"/>
      <c r="AA455" s="30"/>
      <c r="AB455" s="30"/>
      <c r="AC455" s="30"/>
      <c r="AD455" s="30"/>
      <c r="AE455" s="30"/>
      <c r="AR455" s="208" t="s">
        <v>306</v>
      </c>
      <c r="AT455" s="208" t="s">
        <v>269</v>
      </c>
      <c r="AU455" s="208" t="s">
        <v>86</v>
      </c>
      <c r="AY455" s="13" t="s">
        <v>176</v>
      </c>
      <c r="BE455" s="209">
        <f t="shared" si="114"/>
        <v>0</v>
      </c>
      <c r="BF455" s="209">
        <f t="shared" si="115"/>
        <v>13718.88</v>
      </c>
      <c r="BG455" s="209">
        <f t="shared" si="116"/>
        <v>0</v>
      </c>
      <c r="BH455" s="209">
        <f t="shared" si="117"/>
        <v>0</v>
      </c>
      <c r="BI455" s="209">
        <f t="shared" si="118"/>
        <v>0</v>
      </c>
      <c r="BJ455" s="13" t="s">
        <v>86</v>
      </c>
      <c r="BK455" s="209">
        <f t="shared" si="119"/>
        <v>13718.88</v>
      </c>
      <c r="BL455" s="13" t="s">
        <v>240</v>
      </c>
      <c r="BM455" s="208" t="s">
        <v>1349</v>
      </c>
    </row>
    <row r="456" spans="1:65" s="1" customFormat="1" ht="24.2" customHeight="1">
      <c r="A456" s="30"/>
      <c r="B456" s="31"/>
      <c r="C456" s="196" t="s">
        <v>1350</v>
      </c>
      <c r="D456" s="196" t="s">
        <v>178</v>
      </c>
      <c r="E456" s="197" t="s">
        <v>1351</v>
      </c>
      <c r="F456" s="198" t="s">
        <v>1352</v>
      </c>
      <c r="G456" s="199" t="s">
        <v>222</v>
      </c>
      <c r="H456" s="200">
        <v>151.43</v>
      </c>
      <c r="I456" s="201">
        <v>32.44</v>
      </c>
      <c r="J456" s="202">
        <f t="shared" si="110"/>
        <v>4912.3900000000003</v>
      </c>
      <c r="K456" s="203"/>
      <c r="L456" s="35"/>
      <c r="M456" s="204" t="s">
        <v>1</v>
      </c>
      <c r="N456" s="205" t="s">
        <v>39</v>
      </c>
      <c r="O456" s="71"/>
      <c r="P456" s="206">
        <f t="shared" si="111"/>
        <v>0</v>
      </c>
      <c r="Q456" s="206">
        <v>1.6619999999999999E-2</v>
      </c>
      <c r="R456" s="206">
        <f t="shared" si="112"/>
        <v>2.5167666</v>
      </c>
      <c r="S456" s="206">
        <v>0</v>
      </c>
      <c r="T456" s="207">
        <f t="shared" si="113"/>
        <v>0</v>
      </c>
      <c r="U456" s="30"/>
      <c r="V456" s="30"/>
      <c r="W456" s="30"/>
      <c r="X456" s="30"/>
      <c r="Y456" s="30"/>
      <c r="Z456" s="30"/>
      <c r="AA456" s="30"/>
      <c r="AB456" s="30"/>
      <c r="AC456" s="30"/>
      <c r="AD456" s="30"/>
      <c r="AE456" s="30"/>
      <c r="AR456" s="208" t="s">
        <v>240</v>
      </c>
      <c r="AT456" s="208" t="s">
        <v>178</v>
      </c>
      <c r="AU456" s="208" t="s">
        <v>86</v>
      </c>
      <c r="AY456" s="13" t="s">
        <v>176</v>
      </c>
      <c r="BE456" s="209">
        <f t="shared" si="114"/>
        <v>0</v>
      </c>
      <c r="BF456" s="209">
        <f t="shared" si="115"/>
        <v>4912.3900000000003</v>
      </c>
      <c r="BG456" s="209">
        <f t="shared" si="116"/>
        <v>0</v>
      </c>
      <c r="BH456" s="209">
        <f t="shared" si="117"/>
        <v>0</v>
      </c>
      <c r="BI456" s="209">
        <f t="shared" si="118"/>
        <v>0</v>
      </c>
      <c r="BJ456" s="13" t="s">
        <v>86</v>
      </c>
      <c r="BK456" s="209">
        <f t="shared" si="119"/>
        <v>4912.3900000000003</v>
      </c>
      <c r="BL456" s="13" t="s">
        <v>240</v>
      </c>
      <c r="BM456" s="208" t="s">
        <v>1353</v>
      </c>
    </row>
    <row r="457" spans="1:65" s="1" customFormat="1" ht="24.2" customHeight="1">
      <c r="A457" s="30"/>
      <c r="B457" s="31"/>
      <c r="C457" s="196" t="s">
        <v>1354</v>
      </c>
      <c r="D457" s="196" t="s">
        <v>178</v>
      </c>
      <c r="E457" s="197" t="s">
        <v>1355</v>
      </c>
      <c r="F457" s="198" t="s">
        <v>1356</v>
      </c>
      <c r="G457" s="199" t="s">
        <v>181</v>
      </c>
      <c r="H457" s="200">
        <v>2.7749999999999999</v>
      </c>
      <c r="I457" s="201">
        <v>38.78</v>
      </c>
      <c r="J457" s="202">
        <f t="shared" si="110"/>
        <v>107.61</v>
      </c>
      <c r="K457" s="203"/>
      <c r="L457" s="35"/>
      <c r="M457" s="204" t="s">
        <v>1</v>
      </c>
      <c r="N457" s="205" t="s">
        <v>39</v>
      </c>
      <c r="O457" s="71"/>
      <c r="P457" s="206">
        <f t="shared" si="111"/>
        <v>0</v>
      </c>
      <c r="Q457" s="206">
        <v>2.5090000000000001E-2</v>
      </c>
      <c r="R457" s="206">
        <f t="shared" si="112"/>
        <v>6.9624749999999999E-2</v>
      </c>
      <c r="S457" s="206">
        <v>0</v>
      </c>
      <c r="T457" s="207">
        <f t="shared" si="113"/>
        <v>0</v>
      </c>
      <c r="U457" s="30"/>
      <c r="V457" s="30"/>
      <c r="W457" s="30"/>
      <c r="X457" s="30"/>
      <c r="Y457" s="30"/>
      <c r="Z457" s="30"/>
      <c r="AA457" s="30"/>
      <c r="AB457" s="30"/>
      <c r="AC457" s="30"/>
      <c r="AD457" s="30"/>
      <c r="AE457" s="30"/>
      <c r="AR457" s="208" t="s">
        <v>240</v>
      </c>
      <c r="AT457" s="208" t="s">
        <v>178</v>
      </c>
      <c r="AU457" s="208" t="s">
        <v>86</v>
      </c>
      <c r="AY457" s="13" t="s">
        <v>176</v>
      </c>
      <c r="BE457" s="209">
        <f t="shared" si="114"/>
        <v>0</v>
      </c>
      <c r="BF457" s="209">
        <f t="shared" si="115"/>
        <v>107.61</v>
      </c>
      <c r="BG457" s="209">
        <f t="shared" si="116"/>
        <v>0</v>
      </c>
      <c r="BH457" s="209">
        <f t="shared" si="117"/>
        <v>0</v>
      </c>
      <c r="BI457" s="209">
        <f t="shared" si="118"/>
        <v>0</v>
      </c>
      <c r="BJ457" s="13" t="s">
        <v>86</v>
      </c>
      <c r="BK457" s="209">
        <f t="shared" si="119"/>
        <v>107.61</v>
      </c>
      <c r="BL457" s="13" t="s">
        <v>240</v>
      </c>
      <c r="BM457" s="208" t="s">
        <v>1357</v>
      </c>
    </row>
    <row r="458" spans="1:65" s="1" customFormat="1" ht="24.2" customHeight="1">
      <c r="A458" s="30"/>
      <c r="B458" s="31"/>
      <c r="C458" s="196" t="s">
        <v>1358</v>
      </c>
      <c r="D458" s="196" t="s">
        <v>178</v>
      </c>
      <c r="E458" s="197" t="s">
        <v>1359</v>
      </c>
      <c r="F458" s="198" t="s">
        <v>1360</v>
      </c>
      <c r="G458" s="199" t="s">
        <v>222</v>
      </c>
      <c r="H458" s="200">
        <v>129.6</v>
      </c>
      <c r="I458" s="201">
        <v>56.9</v>
      </c>
      <c r="J458" s="202">
        <f t="shared" si="110"/>
        <v>7374.24</v>
      </c>
      <c r="K458" s="203"/>
      <c r="L458" s="35"/>
      <c r="M458" s="204" t="s">
        <v>1</v>
      </c>
      <c r="N458" s="205" t="s">
        <v>39</v>
      </c>
      <c r="O458" s="71"/>
      <c r="P458" s="206">
        <f t="shared" si="111"/>
        <v>0</v>
      </c>
      <c r="Q458" s="206">
        <v>1.18E-2</v>
      </c>
      <c r="R458" s="206">
        <f t="shared" si="112"/>
        <v>1.52928</v>
      </c>
      <c r="S458" s="206">
        <v>0</v>
      </c>
      <c r="T458" s="207">
        <f t="shared" si="113"/>
        <v>0</v>
      </c>
      <c r="U458" s="30"/>
      <c r="V458" s="30"/>
      <c r="W458" s="30"/>
      <c r="X458" s="30"/>
      <c r="Y458" s="30"/>
      <c r="Z458" s="30"/>
      <c r="AA458" s="30"/>
      <c r="AB458" s="30"/>
      <c r="AC458" s="30"/>
      <c r="AD458" s="30"/>
      <c r="AE458" s="30"/>
      <c r="AR458" s="208" t="s">
        <v>182</v>
      </c>
      <c r="AT458" s="208" t="s">
        <v>178</v>
      </c>
      <c r="AU458" s="208" t="s">
        <v>86</v>
      </c>
      <c r="AY458" s="13" t="s">
        <v>176</v>
      </c>
      <c r="BE458" s="209">
        <f t="shared" si="114"/>
        <v>0</v>
      </c>
      <c r="BF458" s="209">
        <f t="shared" si="115"/>
        <v>7374.24</v>
      </c>
      <c r="BG458" s="209">
        <f t="shared" si="116"/>
        <v>0</v>
      </c>
      <c r="BH458" s="209">
        <f t="shared" si="117"/>
        <v>0</v>
      </c>
      <c r="BI458" s="209">
        <f t="shared" si="118"/>
        <v>0</v>
      </c>
      <c r="BJ458" s="13" t="s">
        <v>86</v>
      </c>
      <c r="BK458" s="209">
        <f t="shared" si="119"/>
        <v>7374.24</v>
      </c>
      <c r="BL458" s="13" t="s">
        <v>182</v>
      </c>
      <c r="BM458" s="208" t="s">
        <v>1361</v>
      </c>
    </row>
    <row r="459" spans="1:65" s="1" customFormat="1" ht="37.9" customHeight="1">
      <c r="A459" s="30"/>
      <c r="B459" s="31"/>
      <c r="C459" s="196" t="s">
        <v>1362</v>
      </c>
      <c r="D459" s="196" t="s">
        <v>178</v>
      </c>
      <c r="E459" s="197" t="s">
        <v>1363</v>
      </c>
      <c r="F459" s="198" t="s">
        <v>1364</v>
      </c>
      <c r="G459" s="199" t="s">
        <v>181</v>
      </c>
      <c r="H459" s="200">
        <v>19.8</v>
      </c>
      <c r="I459" s="201">
        <v>77.760000000000005</v>
      </c>
      <c r="J459" s="202">
        <f t="shared" si="110"/>
        <v>1539.65</v>
      </c>
      <c r="K459" s="203"/>
      <c r="L459" s="35"/>
      <c r="M459" s="204" t="s">
        <v>1</v>
      </c>
      <c r="N459" s="205" t="s">
        <v>39</v>
      </c>
      <c r="O459" s="71"/>
      <c r="P459" s="206">
        <f t="shared" si="111"/>
        <v>0</v>
      </c>
      <c r="Q459" s="206">
        <v>1.6199999999999999E-3</v>
      </c>
      <c r="R459" s="206">
        <f t="shared" si="112"/>
        <v>3.2076E-2</v>
      </c>
      <c r="S459" s="206">
        <v>0</v>
      </c>
      <c r="T459" s="207">
        <f t="shared" si="113"/>
        <v>0</v>
      </c>
      <c r="U459" s="30"/>
      <c r="V459" s="30"/>
      <c r="W459" s="30"/>
      <c r="X459" s="30"/>
      <c r="Y459" s="30"/>
      <c r="Z459" s="30"/>
      <c r="AA459" s="30"/>
      <c r="AB459" s="30"/>
      <c r="AC459" s="30"/>
      <c r="AD459" s="30"/>
      <c r="AE459" s="30"/>
      <c r="AR459" s="208" t="s">
        <v>240</v>
      </c>
      <c r="AT459" s="208" t="s">
        <v>178</v>
      </c>
      <c r="AU459" s="208" t="s">
        <v>86</v>
      </c>
      <c r="AY459" s="13" t="s">
        <v>176</v>
      </c>
      <c r="BE459" s="209">
        <f t="shared" si="114"/>
        <v>0</v>
      </c>
      <c r="BF459" s="209">
        <f t="shared" si="115"/>
        <v>1539.65</v>
      </c>
      <c r="BG459" s="209">
        <f t="shared" si="116"/>
        <v>0</v>
      </c>
      <c r="BH459" s="209">
        <f t="shared" si="117"/>
        <v>0</v>
      </c>
      <c r="BI459" s="209">
        <f t="shared" si="118"/>
        <v>0</v>
      </c>
      <c r="BJ459" s="13" t="s">
        <v>86</v>
      </c>
      <c r="BK459" s="209">
        <f t="shared" si="119"/>
        <v>1539.65</v>
      </c>
      <c r="BL459" s="13" t="s">
        <v>240</v>
      </c>
      <c r="BM459" s="208" t="s">
        <v>1365</v>
      </c>
    </row>
    <row r="460" spans="1:65" s="1" customFormat="1" ht="33" customHeight="1">
      <c r="A460" s="30"/>
      <c r="B460" s="31"/>
      <c r="C460" s="196" t="s">
        <v>1366</v>
      </c>
      <c r="D460" s="196" t="s">
        <v>178</v>
      </c>
      <c r="E460" s="197" t="s">
        <v>1367</v>
      </c>
      <c r="F460" s="198" t="s">
        <v>1368</v>
      </c>
      <c r="G460" s="199" t="s">
        <v>181</v>
      </c>
      <c r="H460" s="200">
        <v>16.5</v>
      </c>
      <c r="I460" s="201">
        <v>23.92</v>
      </c>
      <c r="J460" s="202">
        <f t="shared" si="110"/>
        <v>394.68</v>
      </c>
      <c r="K460" s="203"/>
      <c r="L460" s="35"/>
      <c r="M460" s="204" t="s">
        <v>1</v>
      </c>
      <c r="N460" s="205" t="s">
        <v>39</v>
      </c>
      <c r="O460" s="71"/>
      <c r="P460" s="206">
        <f t="shared" si="111"/>
        <v>0</v>
      </c>
      <c r="Q460" s="206">
        <v>1.6199999999999999E-3</v>
      </c>
      <c r="R460" s="206">
        <f t="shared" si="112"/>
        <v>2.6729999999999997E-2</v>
      </c>
      <c r="S460" s="206">
        <v>0</v>
      </c>
      <c r="T460" s="207">
        <f t="shared" si="113"/>
        <v>0</v>
      </c>
      <c r="U460" s="30"/>
      <c r="V460" s="30"/>
      <c r="W460" s="30"/>
      <c r="X460" s="30"/>
      <c r="Y460" s="30"/>
      <c r="Z460" s="30"/>
      <c r="AA460" s="30"/>
      <c r="AB460" s="30"/>
      <c r="AC460" s="30"/>
      <c r="AD460" s="30"/>
      <c r="AE460" s="30"/>
      <c r="AR460" s="208" t="s">
        <v>240</v>
      </c>
      <c r="AT460" s="208" t="s">
        <v>178</v>
      </c>
      <c r="AU460" s="208" t="s">
        <v>86</v>
      </c>
      <c r="AY460" s="13" t="s">
        <v>176</v>
      </c>
      <c r="BE460" s="209">
        <f t="shared" si="114"/>
        <v>0</v>
      </c>
      <c r="BF460" s="209">
        <f t="shared" si="115"/>
        <v>394.68</v>
      </c>
      <c r="BG460" s="209">
        <f t="shared" si="116"/>
        <v>0</v>
      </c>
      <c r="BH460" s="209">
        <f t="shared" si="117"/>
        <v>0</v>
      </c>
      <c r="BI460" s="209">
        <f t="shared" si="118"/>
        <v>0</v>
      </c>
      <c r="BJ460" s="13" t="s">
        <v>86</v>
      </c>
      <c r="BK460" s="209">
        <f t="shared" si="119"/>
        <v>394.68</v>
      </c>
      <c r="BL460" s="13" t="s">
        <v>240</v>
      </c>
      <c r="BM460" s="208" t="s">
        <v>1369</v>
      </c>
    </row>
    <row r="461" spans="1:65" s="1" customFormat="1" ht="24.2" customHeight="1">
      <c r="A461" s="30"/>
      <c r="B461" s="31"/>
      <c r="C461" s="196" t="s">
        <v>1370</v>
      </c>
      <c r="D461" s="196" t="s">
        <v>178</v>
      </c>
      <c r="E461" s="197" t="s">
        <v>1371</v>
      </c>
      <c r="F461" s="198" t="s">
        <v>1372</v>
      </c>
      <c r="G461" s="199" t="s">
        <v>222</v>
      </c>
      <c r="H461" s="200">
        <v>5.28</v>
      </c>
      <c r="I461" s="201">
        <v>14.37</v>
      </c>
      <c r="J461" s="202">
        <f t="shared" si="110"/>
        <v>75.87</v>
      </c>
      <c r="K461" s="203"/>
      <c r="L461" s="35"/>
      <c r="M461" s="204" t="s">
        <v>1</v>
      </c>
      <c r="N461" s="205" t="s">
        <v>39</v>
      </c>
      <c r="O461" s="71"/>
      <c r="P461" s="206">
        <f t="shared" si="111"/>
        <v>0</v>
      </c>
      <c r="Q461" s="206">
        <v>1.6199999999999999E-3</v>
      </c>
      <c r="R461" s="206">
        <f t="shared" si="112"/>
        <v>8.5535999999999997E-3</v>
      </c>
      <c r="S461" s="206">
        <v>0</v>
      </c>
      <c r="T461" s="207">
        <f t="shared" si="113"/>
        <v>0</v>
      </c>
      <c r="U461" s="30"/>
      <c r="V461" s="30"/>
      <c r="W461" s="30"/>
      <c r="X461" s="30"/>
      <c r="Y461" s="30"/>
      <c r="Z461" s="30"/>
      <c r="AA461" s="30"/>
      <c r="AB461" s="30"/>
      <c r="AC461" s="30"/>
      <c r="AD461" s="30"/>
      <c r="AE461" s="30"/>
      <c r="AR461" s="208" t="s">
        <v>240</v>
      </c>
      <c r="AT461" s="208" t="s">
        <v>178</v>
      </c>
      <c r="AU461" s="208" t="s">
        <v>86</v>
      </c>
      <c r="AY461" s="13" t="s">
        <v>176</v>
      </c>
      <c r="BE461" s="209">
        <f t="shared" si="114"/>
        <v>0</v>
      </c>
      <c r="BF461" s="209">
        <f t="shared" si="115"/>
        <v>75.87</v>
      </c>
      <c r="BG461" s="209">
        <f t="shared" si="116"/>
        <v>0</v>
      </c>
      <c r="BH461" s="209">
        <f t="shared" si="117"/>
        <v>0</v>
      </c>
      <c r="BI461" s="209">
        <f t="shared" si="118"/>
        <v>0</v>
      </c>
      <c r="BJ461" s="13" t="s">
        <v>86</v>
      </c>
      <c r="BK461" s="209">
        <f t="shared" si="119"/>
        <v>75.87</v>
      </c>
      <c r="BL461" s="13" t="s">
        <v>240</v>
      </c>
      <c r="BM461" s="208" t="s">
        <v>1373</v>
      </c>
    </row>
    <row r="462" spans="1:65" s="1" customFormat="1" ht="24.2" customHeight="1">
      <c r="A462" s="30"/>
      <c r="B462" s="31"/>
      <c r="C462" s="196" t="s">
        <v>1374</v>
      </c>
      <c r="D462" s="196" t="s">
        <v>178</v>
      </c>
      <c r="E462" s="197" t="s">
        <v>1375</v>
      </c>
      <c r="F462" s="198" t="s">
        <v>1376</v>
      </c>
      <c r="G462" s="199" t="s">
        <v>222</v>
      </c>
      <c r="H462" s="200">
        <v>8.8960000000000008</v>
      </c>
      <c r="I462" s="201">
        <v>17.37</v>
      </c>
      <c r="J462" s="202">
        <f t="shared" si="110"/>
        <v>154.52000000000001</v>
      </c>
      <c r="K462" s="203"/>
      <c r="L462" s="35"/>
      <c r="M462" s="204" t="s">
        <v>1</v>
      </c>
      <c r="N462" s="205" t="s">
        <v>39</v>
      </c>
      <c r="O462" s="71"/>
      <c r="P462" s="206">
        <f t="shared" si="111"/>
        <v>0</v>
      </c>
      <c r="Q462" s="206">
        <v>1.6199999999999999E-3</v>
      </c>
      <c r="R462" s="206">
        <f t="shared" si="112"/>
        <v>1.4411520000000001E-2</v>
      </c>
      <c r="S462" s="206">
        <v>0</v>
      </c>
      <c r="T462" s="207">
        <f t="shared" si="113"/>
        <v>0</v>
      </c>
      <c r="U462" s="30"/>
      <c r="V462" s="30"/>
      <c r="W462" s="30"/>
      <c r="X462" s="30"/>
      <c r="Y462" s="30"/>
      <c r="Z462" s="30"/>
      <c r="AA462" s="30"/>
      <c r="AB462" s="30"/>
      <c r="AC462" s="30"/>
      <c r="AD462" s="30"/>
      <c r="AE462" s="30"/>
      <c r="AR462" s="208" t="s">
        <v>240</v>
      </c>
      <c r="AT462" s="208" t="s">
        <v>178</v>
      </c>
      <c r="AU462" s="208" t="s">
        <v>86</v>
      </c>
      <c r="AY462" s="13" t="s">
        <v>176</v>
      </c>
      <c r="BE462" s="209">
        <f t="shared" si="114"/>
        <v>0</v>
      </c>
      <c r="BF462" s="209">
        <f t="shared" si="115"/>
        <v>154.52000000000001</v>
      </c>
      <c r="BG462" s="209">
        <f t="shared" si="116"/>
        <v>0</v>
      </c>
      <c r="BH462" s="209">
        <f t="shared" si="117"/>
        <v>0</v>
      </c>
      <c r="BI462" s="209">
        <f t="shared" si="118"/>
        <v>0</v>
      </c>
      <c r="BJ462" s="13" t="s">
        <v>86</v>
      </c>
      <c r="BK462" s="209">
        <f t="shared" si="119"/>
        <v>154.52000000000001</v>
      </c>
      <c r="BL462" s="13" t="s">
        <v>240</v>
      </c>
      <c r="BM462" s="208" t="s">
        <v>1377</v>
      </c>
    </row>
    <row r="463" spans="1:65" s="1" customFormat="1" ht="33" customHeight="1">
      <c r="A463" s="30"/>
      <c r="B463" s="31"/>
      <c r="C463" s="196" t="s">
        <v>1378</v>
      </c>
      <c r="D463" s="196" t="s">
        <v>178</v>
      </c>
      <c r="E463" s="197" t="s">
        <v>1379</v>
      </c>
      <c r="F463" s="198" t="s">
        <v>1380</v>
      </c>
      <c r="G463" s="199" t="s">
        <v>181</v>
      </c>
      <c r="H463" s="200">
        <v>119.4</v>
      </c>
      <c r="I463" s="201">
        <v>1.71</v>
      </c>
      <c r="J463" s="202">
        <f t="shared" si="110"/>
        <v>204.17</v>
      </c>
      <c r="K463" s="203"/>
      <c r="L463" s="35"/>
      <c r="M463" s="204" t="s">
        <v>1</v>
      </c>
      <c r="N463" s="205" t="s">
        <v>39</v>
      </c>
      <c r="O463" s="71"/>
      <c r="P463" s="206">
        <f t="shared" si="111"/>
        <v>0</v>
      </c>
      <c r="Q463" s="206">
        <v>5.0000000000000002E-5</v>
      </c>
      <c r="R463" s="206">
        <f t="shared" si="112"/>
        <v>5.9700000000000005E-3</v>
      </c>
      <c r="S463" s="206">
        <v>0</v>
      </c>
      <c r="T463" s="207">
        <f t="shared" si="113"/>
        <v>0</v>
      </c>
      <c r="U463" s="30"/>
      <c r="V463" s="30"/>
      <c r="W463" s="30"/>
      <c r="X463" s="30"/>
      <c r="Y463" s="30"/>
      <c r="Z463" s="30"/>
      <c r="AA463" s="30"/>
      <c r="AB463" s="30"/>
      <c r="AC463" s="30"/>
      <c r="AD463" s="30"/>
      <c r="AE463" s="30"/>
      <c r="AR463" s="208" t="s">
        <v>240</v>
      </c>
      <c r="AT463" s="208" t="s">
        <v>178</v>
      </c>
      <c r="AU463" s="208" t="s">
        <v>86</v>
      </c>
      <c r="AY463" s="13" t="s">
        <v>176</v>
      </c>
      <c r="BE463" s="209">
        <f t="shared" si="114"/>
        <v>0</v>
      </c>
      <c r="BF463" s="209">
        <f t="shared" si="115"/>
        <v>204.17</v>
      </c>
      <c r="BG463" s="209">
        <f t="shared" si="116"/>
        <v>0</v>
      </c>
      <c r="BH463" s="209">
        <f t="shared" si="117"/>
        <v>0</v>
      </c>
      <c r="BI463" s="209">
        <f t="shared" si="118"/>
        <v>0</v>
      </c>
      <c r="BJ463" s="13" t="s">
        <v>86</v>
      </c>
      <c r="BK463" s="209">
        <f t="shared" si="119"/>
        <v>204.17</v>
      </c>
      <c r="BL463" s="13" t="s">
        <v>240</v>
      </c>
      <c r="BM463" s="208" t="s">
        <v>1381</v>
      </c>
    </row>
    <row r="464" spans="1:65" s="1" customFormat="1" ht="21.75" customHeight="1">
      <c r="A464" s="30"/>
      <c r="B464" s="31"/>
      <c r="C464" s="196" t="s">
        <v>1382</v>
      </c>
      <c r="D464" s="196" t="s">
        <v>178</v>
      </c>
      <c r="E464" s="197" t="s">
        <v>1383</v>
      </c>
      <c r="F464" s="198" t="s">
        <v>1384</v>
      </c>
      <c r="G464" s="199" t="s">
        <v>1050</v>
      </c>
      <c r="H464" s="221">
        <v>368.86799999999999</v>
      </c>
      <c r="I464" s="201">
        <v>4.5</v>
      </c>
      <c r="J464" s="202">
        <f t="shared" si="110"/>
        <v>1659.91</v>
      </c>
      <c r="K464" s="203"/>
      <c r="L464" s="35"/>
      <c r="M464" s="204" t="s">
        <v>1</v>
      </c>
      <c r="N464" s="205" t="s">
        <v>39</v>
      </c>
      <c r="O464" s="71"/>
      <c r="P464" s="206">
        <f t="shared" si="111"/>
        <v>0</v>
      </c>
      <c r="Q464" s="206">
        <v>0</v>
      </c>
      <c r="R464" s="206">
        <f t="shared" si="112"/>
        <v>0</v>
      </c>
      <c r="S464" s="206">
        <v>0</v>
      </c>
      <c r="T464" s="207">
        <f t="shared" si="113"/>
        <v>0</v>
      </c>
      <c r="U464" s="30"/>
      <c r="V464" s="30"/>
      <c r="W464" s="30"/>
      <c r="X464" s="30"/>
      <c r="Y464" s="30"/>
      <c r="Z464" s="30"/>
      <c r="AA464" s="30"/>
      <c r="AB464" s="30"/>
      <c r="AC464" s="30"/>
      <c r="AD464" s="30"/>
      <c r="AE464" s="30"/>
      <c r="AR464" s="208" t="s">
        <v>240</v>
      </c>
      <c r="AT464" s="208" t="s">
        <v>178</v>
      </c>
      <c r="AU464" s="208" t="s">
        <v>86</v>
      </c>
      <c r="AY464" s="13" t="s">
        <v>176</v>
      </c>
      <c r="BE464" s="209">
        <f t="shared" si="114"/>
        <v>0</v>
      </c>
      <c r="BF464" s="209">
        <f t="shared" si="115"/>
        <v>1659.91</v>
      </c>
      <c r="BG464" s="209">
        <f t="shared" si="116"/>
        <v>0</v>
      </c>
      <c r="BH464" s="209">
        <f t="shared" si="117"/>
        <v>0</v>
      </c>
      <c r="BI464" s="209">
        <f t="shared" si="118"/>
        <v>0</v>
      </c>
      <c r="BJ464" s="13" t="s">
        <v>86</v>
      </c>
      <c r="BK464" s="209">
        <f t="shared" si="119"/>
        <v>1659.91</v>
      </c>
      <c r="BL464" s="13" t="s">
        <v>240</v>
      </c>
      <c r="BM464" s="208" t="s">
        <v>1385</v>
      </c>
    </row>
    <row r="465" spans="1:65" s="11" customFormat="1" ht="22.9" customHeight="1">
      <c r="B465" s="180"/>
      <c r="C465" s="181"/>
      <c r="D465" s="182" t="s">
        <v>72</v>
      </c>
      <c r="E465" s="194" t="s">
        <v>1386</v>
      </c>
      <c r="F465" s="194" t="s">
        <v>1387</v>
      </c>
      <c r="G465" s="181"/>
      <c r="H465" s="181"/>
      <c r="I465" s="184"/>
      <c r="J465" s="195">
        <f>BK465</f>
        <v>7101.119999999999</v>
      </c>
      <c r="K465" s="181"/>
      <c r="L465" s="186"/>
      <c r="M465" s="187"/>
      <c r="N465" s="188"/>
      <c r="O465" s="188"/>
      <c r="P465" s="189">
        <f>SUM(P466:P480)</f>
        <v>0</v>
      </c>
      <c r="Q465" s="188"/>
      <c r="R465" s="189">
        <f>SUM(R466:R480)</f>
        <v>0.62401664000000001</v>
      </c>
      <c r="S465" s="188"/>
      <c r="T465" s="190">
        <f>SUM(T466:T480)</f>
        <v>0.18364599999999998</v>
      </c>
      <c r="AR465" s="191" t="s">
        <v>86</v>
      </c>
      <c r="AT465" s="192" t="s">
        <v>72</v>
      </c>
      <c r="AU465" s="192" t="s">
        <v>80</v>
      </c>
      <c r="AY465" s="191" t="s">
        <v>176</v>
      </c>
      <c r="BK465" s="193">
        <f>SUM(BK466:BK480)</f>
        <v>7101.119999999999</v>
      </c>
    </row>
    <row r="466" spans="1:65" s="1" customFormat="1" ht="33" customHeight="1">
      <c r="A466" s="30"/>
      <c r="B466" s="31"/>
      <c r="C466" s="196" t="s">
        <v>1388</v>
      </c>
      <c r="D466" s="196" t="s">
        <v>178</v>
      </c>
      <c r="E466" s="197" t="s">
        <v>1389</v>
      </c>
      <c r="F466" s="198" t="s">
        <v>1390</v>
      </c>
      <c r="G466" s="199" t="s">
        <v>222</v>
      </c>
      <c r="H466" s="200">
        <v>58.491</v>
      </c>
      <c r="I466" s="201">
        <v>35.76</v>
      </c>
      <c r="J466" s="202">
        <f t="shared" ref="J466:J480" si="120">ROUND(I466*H466,2)</f>
        <v>2091.64</v>
      </c>
      <c r="K466" s="203"/>
      <c r="L466" s="35"/>
      <c r="M466" s="204" t="s">
        <v>1</v>
      </c>
      <c r="N466" s="205" t="s">
        <v>39</v>
      </c>
      <c r="O466" s="71"/>
      <c r="P466" s="206">
        <f t="shared" ref="P466:P480" si="121">O466*H466</f>
        <v>0</v>
      </c>
      <c r="Q466" s="206">
        <v>7.0400000000000003E-3</v>
      </c>
      <c r="R466" s="206">
        <f t="shared" ref="R466:R480" si="122">Q466*H466</f>
        <v>0.41177664000000003</v>
      </c>
      <c r="S466" s="206">
        <v>0</v>
      </c>
      <c r="T466" s="207">
        <f t="shared" ref="T466:T480" si="123">S466*H466</f>
        <v>0</v>
      </c>
      <c r="U466" s="30"/>
      <c r="V466" s="30"/>
      <c r="W466" s="30"/>
      <c r="X466" s="30"/>
      <c r="Y466" s="30"/>
      <c r="Z466" s="30"/>
      <c r="AA466" s="30"/>
      <c r="AB466" s="30"/>
      <c r="AC466" s="30"/>
      <c r="AD466" s="30"/>
      <c r="AE466" s="30"/>
      <c r="AR466" s="208" t="s">
        <v>240</v>
      </c>
      <c r="AT466" s="208" t="s">
        <v>178</v>
      </c>
      <c r="AU466" s="208" t="s">
        <v>86</v>
      </c>
      <c r="AY466" s="13" t="s">
        <v>176</v>
      </c>
      <c r="BE466" s="209">
        <f t="shared" ref="BE466:BE480" si="124">IF(N466="základná",J466,0)</f>
        <v>0</v>
      </c>
      <c r="BF466" s="209">
        <f t="shared" ref="BF466:BF480" si="125">IF(N466="znížená",J466,0)</f>
        <v>2091.64</v>
      </c>
      <c r="BG466" s="209">
        <f t="shared" ref="BG466:BG480" si="126">IF(N466="zákl. prenesená",J466,0)</f>
        <v>0</v>
      </c>
      <c r="BH466" s="209">
        <f t="shared" ref="BH466:BH480" si="127">IF(N466="zníž. prenesená",J466,0)</f>
        <v>0</v>
      </c>
      <c r="BI466" s="209">
        <f t="shared" ref="BI466:BI480" si="128">IF(N466="nulová",J466,0)</f>
        <v>0</v>
      </c>
      <c r="BJ466" s="13" t="s">
        <v>86</v>
      </c>
      <c r="BK466" s="209">
        <f t="shared" ref="BK466:BK480" si="129">ROUND(I466*H466,2)</f>
        <v>2091.64</v>
      </c>
      <c r="BL466" s="13" t="s">
        <v>240</v>
      </c>
      <c r="BM466" s="208" t="s">
        <v>1391</v>
      </c>
    </row>
    <row r="467" spans="1:65" s="1" customFormat="1" ht="24.2" customHeight="1">
      <c r="A467" s="30"/>
      <c r="B467" s="31"/>
      <c r="C467" s="196" t="s">
        <v>1392</v>
      </c>
      <c r="D467" s="196" t="s">
        <v>178</v>
      </c>
      <c r="E467" s="197" t="s">
        <v>1393</v>
      </c>
      <c r="F467" s="198" t="s">
        <v>1394</v>
      </c>
      <c r="G467" s="199" t="s">
        <v>222</v>
      </c>
      <c r="H467" s="200">
        <v>4.2</v>
      </c>
      <c r="I467" s="201">
        <v>1.32</v>
      </c>
      <c r="J467" s="202">
        <f t="shared" si="120"/>
        <v>5.54</v>
      </c>
      <c r="K467" s="203"/>
      <c r="L467" s="35"/>
      <c r="M467" s="204" t="s">
        <v>1</v>
      </c>
      <c r="N467" s="205" t="s">
        <v>39</v>
      </c>
      <c r="O467" s="71"/>
      <c r="P467" s="206">
        <f t="shared" si="121"/>
        <v>0</v>
      </c>
      <c r="Q467" s="206">
        <v>0</v>
      </c>
      <c r="R467" s="206">
        <f t="shared" si="122"/>
        <v>0</v>
      </c>
      <c r="S467" s="206">
        <v>7.4200000000000004E-3</v>
      </c>
      <c r="T467" s="207">
        <f t="shared" si="123"/>
        <v>3.1164000000000004E-2</v>
      </c>
      <c r="U467" s="30"/>
      <c r="V467" s="30"/>
      <c r="W467" s="30"/>
      <c r="X467" s="30"/>
      <c r="Y467" s="30"/>
      <c r="Z467" s="30"/>
      <c r="AA467" s="30"/>
      <c r="AB467" s="30"/>
      <c r="AC467" s="30"/>
      <c r="AD467" s="30"/>
      <c r="AE467" s="30"/>
      <c r="AR467" s="208" t="s">
        <v>240</v>
      </c>
      <c r="AT467" s="208" t="s">
        <v>178</v>
      </c>
      <c r="AU467" s="208" t="s">
        <v>86</v>
      </c>
      <c r="AY467" s="13" t="s">
        <v>176</v>
      </c>
      <c r="BE467" s="209">
        <f t="shared" si="124"/>
        <v>0</v>
      </c>
      <c r="BF467" s="209">
        <f t="shared" si="125"/>
        <v>5.54</v>
      </c>
      <c r="BG467" s="209">
        <f t="shared" si="126"/>
        <v>0</v>
      </c>
      <c r="BH467" s="209">
        <f t="shared" si="127"/>
        <v>0</v>
      </c>
      <c r="BI467" s="209">
        <f t="shared" si="128"/>
        <v>0</v>
      </c>
      <c r="BJ467" s="13" t="s">
        <v>86</v>
      </c>
      <c r="BK467" s="209">
        <f t="shared" si="129"/>
        <v>5.54</v>
      </c>
      <c r="BL467" s="13" t="s">
        <v>240</v>
      </c>
      <c r="BM467" s="208" t="s">
        <v>1395</v>
      </c>
    </row>
    <row r="468" spans="1:65" s="1" customFormat="1" ht="21.75" customHeight="1">
      <c r="A468" s="30"/>
      <c r="B468" s="31"/>
      <c r="C468" s="196" t="s">
        <v>1396</v>
      </c>
      <c r="D468" s="196" t="s">
        <v>178</v>
      </c>
      <c r="E468" s="197" t="s">
        <v>1397</v>
      </c>
      <c r="F468" s="198" t="s">
        <v>1398</v>
      </c>
      <c r="G468" s="199" t="s">
        <v>370</v>
      </c>
      <c r="H468" s="200">
        <v>56</v>
      </c>
      <c r="I468" s="201">
        <v>0.72</v>
      </c>
      <c r="J468" s="202">
        <f t="shared" si="120"/>
        <v>40.32</v>
      </c>
      <c r="K468" s="203"/>
      <c r="L468" s="35"/>
      <c r="M468" s="204" t="s">
        <v>1</v>
      </c>
      <c r="N468" s="205" t="s">
        <v>39</v>
      </c>
      <c r="O468" s="71"/>
      <c r="P468" s="206">
        <f t="shared" si="121"/>
        <v>0</v>
      </c>
      <c r="Q468" s="206">
        <v>0</v>
      </c>
      <c r="R468" s="206">
        <f t="shared" si="122"/>
        <v>0</v>
      </c>
      <c r="S468" s="206">
        <v>9.0000000000000006E-5</v>
      </c>
      <c r="T468" s="207">
        <f t="shared" si="123"/>
        <v>5.0400000000000002E-3</v>
      </c>
      <c r="U468" s="30"/>
      <c r="V468" s="30"/>
      <c r="W468" s="30"/>
      <c r="X468" s="30"/>
      <c r="Y468" s="30"/>
      <c r="Z468" s="30"/>
      <c r="AA468" s="30"/>
      <c r="AB468" s="30"/>
      <c r="AC468" s="30"/>
      <c r="AD468" s="30"/>
      <c r="AE468" s="30"/>
      <c r="AR468" s="208" t="s">
        <v>240</v>
      </c>
      <c r="AT468" s="208" t="s">
        <v>178</v>
      </c>
      <c r="AU468" s="208" t="s">
        <v>86</v>
      </c>
      <c r="AY468" s="13" t="s">
        <v>176</v>
      </c>
      <c r="BE468" s="209">
        <f t="shared" si="124"/>
        <v>0</v>
      </c>
      <c r="BF468" s="209">
        <f t="shared" si="125"/>
        <v>40.32</v>
      </c>
      <c r="BG468" s="209">
        <f t="shared" si="126"/>
        <v>0</v>
      </c>
      <c r="BH468" s="209">
        <f t="shared" si="127"/>
        <v>0</v>
      </c>
      <c r="BI468" s="209">
        <f t="shared" si="128"/>
        <v>0</v>
      </c>
      <c r="BJ468" s="13" t="s">
        <v>86</v>
      </c>
      <c r="BK468" s="209">
        <f t="shared" si="129"/>
        <v>40.32</v>
      </c>
      <c r="BL468" s="13" t="s">
        <v>240</v>
      </c>
      <c r="BM468" s="208" t="s">
        <v>1399</v>
      </c>
    </row>
    <row r="469" spans="1:65" s="1" customFormat="1" ht="24.2" customHeight="1">
      <c r="A469" s="30"/>
      <c r="B469" s="31"/>
      <c r="C469" s="196" t="s">
        <v>1400</v>
      </c>
      <c r="D469" s="196" t="s">
        <v>178</v>
      </c>
      <c r="E469" s="197" t="s">
        <v>1401</v>
      </c>
      <c r="F469" s="198" t="s">
        <v>1402</v>
      </c>
      <c r="G469" s="199" t="s">
        <v>181</v>
      </c>
      <c r="H469" s="200">
        <v>76</v>
      </c>
      <c r="I469" s="201">
        <v>25.07</v>
      </c>
      <c r="J469" s="202">
        <f t="shared" si="120"/>
        <v>1905.32</v>
      </c>
      <c r="K469" s="203"/>
      <c r="L469" s="35"/>
      <c r="M469" s="204" t="s">
        <v>1</v>
      </c>
      <c r="N469" s="205" t="s">
        <v>39</v>
      </c>
      <c r="O469" s="71"/>
      <c r="P469" s="206">
        <f t="shared" si="121"/>
        <v>0</v>
      </c>
      <c r="Q469" s="206">
        <v>1.57E-3</v>
      </c>
      <c r="R469" s="206">
        <f t="shared" si="122"/>
        <v>0.11932</v>
      </c>
      <c r="S469" s="206">
        <v>0</v>
      </c>
      <c r="T469" s="207">
        <f t="shared" si="123"/>
        <v>0</v>
      </c>
      <c r="U469" s="30"/>
      <c r="V469" s="30"/>
      <c r="W469" s="30"/>
      <c r="X469" s="30"/>
      <c r="Y469" s="30"/>
      <c r="Z469" s="30"/>
      <c r="AA469" s="30"/>
      <c r="AB469" s="30"/>
      <c r="AC469" s="30"/>
      <c r="AD469" s="30"/>
      <c r="AE469" s="30"/>
      <c r="AR469" s="208" t="s">
        <v>240</v>
      </c>
      <c r="AT469" s="208" t="s">
        <v>178</v>
      </c>
      <c r="AU469" s="208" t="s">
        <v>86</v>
      </c>
      <c r="AY469" s="13" t="s">
        <v>176</v>
      </c>
      <c r="BE469" s="209">
        <f t="shared" si="124"/>
        <v>0</v>
      </c>
      <c r="BF469" s="209">
        <f t="shared" si="125"/>
        <v>1905.32</v>
      </c>
      <c r="BG469" s="209">
        <f t="shared" si="126"/>
        <v>0</v>
      </c>
      <c r="BH469" s="209">
        <f t="shared" si="127"/>
        <v>0</v>
      </c>
      <c r="BI469" s="209">
        <f t="shared" si="128"/>
        <v>0</v>
      </c>
      <c r="BJ469" s="13" t="s">
        <v>86</v>
      </c>
      <c r="BK469" s="209">
        <f t="shared" si="129"/>
        <v>1905.32</v>
      </c>
      <c r="BL469" s="13" t="s">
        <v>240</v>
      </c>
      <c r="BM469" s="208" t="s">
        <v>1403</v>
      </c>
    </row>
    <row r="470" spans="1:65" s="1" customFormat="1" ht="24.2" customHeight="1">
      <c r="A470" s="30"/>
      <c r="B470" s="31"/>
      <c r="C470" s="196" t="s">
        <v>1404</v>
      </c>
      <c r="D470" s="196" t="s">
        <v>178</v>
      </c>
      <c r="E470" s="197" t="s">
        <v>1405</v>
      </c>
      <c r="F470" s="198" t="s">
        <v>1406</v>
      </c>
      <c r="G470" s="199" t="s">
        <v>181</v>
      </c>
      <c r="H470" s="200">
        <v>28</v>
      </c>
      <c r="I470" s="201">
        <v>0.83</v>
      </c>
      <c r="J470" s="202">
        <f t="shared" si="120"/>
        <v>23.24</v>
      </c>
      <c r="K470" s="203"/>
      <c r="L470" s="35"/>
      <c r="M470" s="204" t="s">
        <v>1</v>
      </c>
      <c r="N470" s="205" t="s">
        <v>39</v>
      </c>
      <c r="O470" s="71"/>
      <c r="P470" s="206">
        <f t="shared" si="121"/>
        <v>0</v>
      </c>
      <c r="Q470" s="206">
        <v>0</v>
      </c>
      <c r="R470" s="206">
        <f t="shared" si="122"/>
        <v>0</v>
      </c>
      <c r="S470" s="206">
        <v>2.8E-3</v>
      </c>
      <c r="T470" s="207">
        <f t="shared" si="123"/>
        <v>7.8399999999999997E-2</v>
      </c>
      <c r="U470" s="30"/>
      <c r="V470" s="30"/>
      <c r="W470" s="30"/>
      <c r="X470" s="30"/>
      <c r="Y470" s="30"/>
      <c r="Z470" s="30"/>
      <c r="AA470" s="30"/>
      <c r="AB470" s="30"/>
      <c r="AC470" s="30"/>
      <c r="AD470" s="30"/>
      <c r="AE470" s="30"/>
      <c r="AR470" s="208" t="s">
        <v>240</v>
      </c>
      <c r="AT470" s="208" t="s">
        <v>178</v>
      </c>
      <c r="AU470" s="208" t="s">
        <v>86</v>
      </c>
      <c r="AY470" s="13" t="s">
        <v>176</v>
      </c>
      <c r="BE470" s="209">
        <f t="shared" si="124"/>
        <v>0</v>
      </c>
      <c r="BF470" s="209">
        <f t="shared" si="125"/>
        <v>23.24</v>
      </c>
      <c r="BG470" s="209">
        <f t="shared" si="126"/>
        <v>0</v>
      </c>
      <c r="BH470" s="209">
        <f t="shared" si="127"/>
        <v>0</v>
      </c>
      <c r="BI470" s="209">
        <f t="shared" si="128"/>
        <v>0</v>
      </c>
      <c r="BJ470" s="13" t="s">
        <v>86</v>
      </c>
      <c r="BK470" s="209">
        <f t="shared" si="129"/>
        <v>23.24</v>
      </c>
      <c r="BL470" s="13" t="s">
        <v>240</v>
      </c>
      <c r="BM470" s="208" t="s">
        <v>1407</v>
      </c>
    </row>
    <row r="471" spans="1:65" s="1" customFormat="1" ht="24.2" customHeight="1">
      <c r="A471" s="30"/>
      <c r="B471" s="31"/>
      <c r="C471" s="196" t="s">
        <v>1408</v>
      </c>
      <c r="D471" s="196" t="s">
        <v>178</v>
      </c>
      <c r="E471" s="197" t="s">
        <v>1409</v>
      </c>
      <c r="F471" s="198" t="s">
        <v>1410</v>
      </c>
      <c r="G471" s="199" t="s">
        <v>370</v>
      </c>
      <c r="H471" s="200">
        <v>1</v>
      </c>
      <c r="I471" s="201">
        <v>26.11</v>
      </c>
      <c r="J471" s="202">
        <f t="shared" si="120"/>
        <v>26.11</v>
      </c>
      <c r="K471" s="203"/>
      <c r="L471" s="35"/>
      <c r="M471" s="204" t="s">
        <v>1</v>
      </c>
      <c r="N471" s="205" t="s">
        <v>39</v>
      </c>
      <c r="O471" s="71"/>
      <c r="P471" s="206">
        <f t="shared" si="121"/>
        <v>0</v>
      </c>
      <c r="Q471" s="206">
        <v>1.58E-3</v>
      </c>
      <c r="R471" s="206">
        <f t="shared" si="122"/>
        <v>1.58E-3</v>
      </c>
      <c r="S471" s="206">
        <v>0</v>
      </c>
      <c r="T471" s="207">
        <f t="shared" si="123"/>
        <v>0</v>
      </c>
      <c r="U471" s="30"/>
      <c r="V471" s="30"/>
      <c r="W471" s="30"/>
      <c r="X471" s="30"/>
      <c r="Y471" s="30"/>
      <c r="Z471" s="30"/>
      <c r="AA471" s="30"/>
      <c r="AB471" s="30"/>
      <c r="AC471" s="30"/>
      <c r="AD471" s="30"/>
      <c r="AE471" s="30"/>
      <c r="AR471" s="208" t="s">
        <v>240</v>
      </c>
      <c r="AT471" s="208" t="s">
        <v>178</v>
      </c>
      <c r="AU471" s="208" t="s">
        <v>86</v>
      </c>
      <c r="AY471" s="13" t="s">
        <v>176</v>
      </c>
      <c r="BE471" s="209">
        <f t="shared" si="124"/>
        <v>0</v>
      </c>
      <c r="BF471" s="209">
        <f t="shared" si="125"/>
        <v>26.11</v>
      </c>
      <c r="BG471" s="209">
        <f t="shared" si="126"/>
        <v>0</v>
      </c>
      <c r="BH471" s="209">
        <f t="shared" si="127"/>
        <v>0</v>
      </c>
      <c r="BI471" s="209">
        <f t="shared" si="128"/>
        <v>0</v>
      </c>
      <c r="BJ471" s="13" t="s">
        <v>86</v>
      </c>
      <c r="BK471" s="209">
        <f t="shared" si="129"/>
        <v>26.11</v>
      </c>
      <c r="BL471" s="13" t="s">
        <v>240</v>
      </c>
      <c r="BM471" s="208" t="s">
        <v>1411</v>
      </c>
    </row>
    <row r="472" spans="1:65" s="1" customFormat="1" ht="33" customHeight="1">
      <c r="A472" s="30"/>
      <c r="B472" s="31"/>
      <c r="C472" s="196" t="s">
        <v>1412</v>
      </c>
      <c r="D472" s="196" t="s">
        <v>178</v>
      </c>
      <c r="E472" s="197" t="s">
        <v>1413</v>
      </c>
      <c r="F472" s="198" t="s">
        <v>1414</v>
      </c>
      <c r="G472" s="199" t="s">
        <v>370</v>
      </c>
      <c r="H472" s="200">
        <v>6</v>
      </c>
      <c r="I472" s="201">
        <v>26.24</v>
      </c>
      <c r="J472" s="202">
        <f t="shared" si="120"/>
        <v>157.44</v>
      </c>
      <c r="K472" s="203"/>
      <c r="L472" s="35"/>
      <c r="M472" s="204" t="s">
        <v>1</v>
      </c>
      <c r="N472" s="205" t="s">
        <v>39</v>
      </c>
      <c r="O472" s="71"/>
      <c r="P472" s="206">
        <f t="shared" si="121"/>
        <v>0</v>
      </c>
      <c r="Q472" s="206">
        <v>1.58E-3</v>
      </c>
      <c r="R472" s="206">
        <f t="shared" si="122"/>
        <v>9.4800000000000006E-3</v>
      </c>
      <c r="S472" s="206">
        <v>0</v>
      </c>
      <c r="T472" s="207">
        <f t="shared" si="123"/>
        <v>0</v>
      </c>
      <c r="U472" s="30"/>
      <c r="V472" s="30"/>
      <c r="W472" s="30"/>
      <c r="X472" s="30"/>
      <c r="Y472" s="30"/>
      <c r="Z472" s="30"/>
      <c r="AA472" s="30"/>
      <c r="AB472" s="30"/>
      <c r="AC472" s="30"/>
      <c r="AD472" s="30"/>
      <c r="AE472" s="30"/>
      <c r="AR472" s="208" t="s">
        <v>240</v>
      </c>
      <c r="AT472" s="208" t="s">
        <v>178</v>
      </c>
      <c r="AU472" s="208" t="s">
        <v>86</v>
      </c>
      <c r="AY472" s="13" t="s">
        <v>176</v>
      </c>
      <c r="BE472" s="209">
        <f t="shared" si="124"/>
        <v>0</v>
      </c>
      <c r="BF472" s="209">
        <f t="shared" si="125"/>
        <v>157.44</v>
      </c>
      <c r="BG472" s="209">
        <f t="shared" si="126"/>
        <v>0</v>
      </c>
      <c r="BH472" s="209">
        <f t="shared" si="127"/>
        <v>0</v>
      </c>
      <c r="BI472" s="209">
        <f t="shared" si="128"/>
        <v>0</v>
      </c>
      <c r="BJ472" s="13" t="s">
        <v>86</v>
      </c>
      <c r="BK472" s="209">
        <f t="shared" si="129"/>
        <v>157.44</v>
      </c>
      <c r="BL472" s="13" t="s">
        <v>240</v>
      </c>
      <c r="BM472" s="208" t="s">
        <v>1415</v>
      </c>
    </row>
    <row r="473" spans="1:65" s="1" customFormat="1" ht="24.2" customHeight="1">
      <c r="A473" s="30"/>
      <c r="B473" s="31"/>
      <c r="C473" s="196" t="s">
        <v>1416</v>
      </c>
      <c r="D473" s="196" t="s">
        <v>178</v>
      </c>
      <c r="E473" s="197" t="s">
        <v>1417</v>
      </c>
      <c r="F473" s="198" t="s">
        <v>1418</v>
      </c>
      <c r="G473" s="199" t="s">
        <v>370</v>
      </c>
      <c r="H473" s="200">
        <v>2</v>
      </c>
      <c r="I473" s="201">
        <v>1.32</v>
      </c>
      <c r="J473" s="202">
        <f t="shared" si="120"/>
        <v>2.64</v>
      </c>
      <c r="K473" s="203"/>
      <c r="L473" s="35"/>
      <c r="M473" s="204" t="s">
        <v>1</v>
      </c>
      <c r="N473" s="205" t="s">
        <v>39</v>
      </c>
      <c r="O473" s="71"/>
      <c r="P473" s="206">
        <f t="shared" si="121"/>
        <v>0</v>
      </c>
      <c r="Q473" s="206">
        <v>0</v>
      </c>
      <c r="R473" s="206">
        <f t="shared" si="122"/>
        <v>0</v>
      </c>
      <c r="S473" s="206">
        <v>1.1000000000000001E-3</v>
      </c>
      <c r="T473" s="207">
        <f t="shared" si="123"/>
        <v>2.2000000000000001E-3</v>
      </c>
      <c r="U473" s="30"/>
      <c r="V473" s="30"/>
      <c r="W473" s="30"/>
      <c r="X473" s="30"/>
      <c r="Y473" s="30"/>
      <c r="Z473" s="30"/>
      <c r="AA473" s="30"/>
      <c r="AB473" s="30"/>
      <c r="AC473" s="30"/>
      <c r="AD473" s="30"/>
      <c r="AE473" s="30"/>
      <c r="AR473" s="208" t="s">
        <v>240</v>
      </c>
      <c r="AT473" s="208" t="s">
        <v>178</v>
      </c>
      <c r="AU473" s="208" t="s">
        <v>86</v>
      </c>
      <c r="AY473" s="13" t="s">
        <v>176</v>
      </c>
      <c r="BE473" s="209">
        <f t="shared" si="124"/>
        <v>0</v>
      </c>
      <c r="BF473" s="209">
        <f t="shared" si="125"/>
        <v>2.64</v>
      </c>
      <c r="BG473" s="209">
        <f t="shared" si="126"/>
        <v>0</v>
      </c>
      <c r="BH473" s="209">
        <f t="shared" si="127"/>
        <v>0</v>
      </c>
      <c r="BI473" s="209">
        <f t="shared" si="128"/>
        <v>0</v>
      </c>
      <c r="BJ473" s="13" t="s">
        <v>86</v>
      </c>
      <c r="BK473" s="209">
        <f t="shared" si="129"/>
        <v>2.64</v>
      </c>
      <c r="BL473" s="13" t="s">
        <v>240</v>
      </c>
      <c r="BM473" s="208" t="s">
        <v>1419</v>
      </c>
    </row>
    <row r="474" spans="1:65" s="1" customFormat="1" ht="33" customHeight="1">
      <c r="A474" s="30"/>
      <c r="B474" s="31"/>
      <c r="C474" s="196" t="s">
        <v>1420</v>
      </c>
      <c r="D474" s="196" t="s">
        <v>178</v>
      </c>
      <c r="E474" s="197" t="s">
        <v>1421</v>
      </c>
      <c r="F474" s="198" t="s">
        <v>1422</v>
      </c>
      <c r="G474" s="199" t="s">
        <v>181</v>
      </c>
      <c r="H474" s="200">
        <v>71</v>
      </c>
      <c r="I474" s="201">
        <v>22.43</v>
      </c>
      <c r="J474" s="202">
        <f t="shared" si="120"/>
        <v>1592.53</v>
      </c>
      <c r="K474" s="203"/>
      <c r="L474" s="35"/>
      <c r="M474" s="204" t="s">
        <v>1</v>
      </c>
      <c r="N474" s="205" t="s">
        <v>39</v>
      </c>
      <c r="O474" s="71"/>
      <c r="P474" s="206">
        <f t="shared" si="121"/>
        <v>0</v>
      </c>
      <c r="Q474" s="206">
        <v>2.2000000000000001E-4</v>
      </c>
      <c r="R474" s="206">
        <f t="shared" si="122"/>
        <v>1.562E-2</v>
      </c>
      <c r="S474" s="206">
        <v>0</v>
      </c>
      <c r="T474" s="207">
        <f t="shared" si="123"/>
        <v>0</v>
      </c>
      <c r="U474" s="30"/>
      <c r="V474" s="30"/>
      <c r="W474" s="30"/>
      <c r="X474" s="30"/>
      <c r="Y474" s="30"/>
      <c r="Z474" s="30"/>
      <c r="AA474" s="30"/>
      <c r="AB474" s="30"/>
      <c r="AC474" s="30"/>
      <c r="AD474" s="30"/>
      <c r="AE474" s="30"/>
      <c r="AR474" s="208" t="s">
        <v>240</v>
      </c>
      <c r="AT474" s="208" t="s">
        <v>178</v>
      </c>
      <c r="AU474" s="208" t="s">
        <v>86</v>
      </c>
      <c r="AY474" s="13" t="s">
        <v>176</v>
      </c>
      <c r="BE474" s="209">
        <f t="shared" si="124"/>
        <v>0</v>
      </c>
      <c r="BF474" s="209">
        <f t="shared" si="125"/>
        <v>1592.53</v>
      </c>
      <c r="BG474" s="209">
        <f t="shared" si="126"/>
        <v>0</v>
      </c>
      <c r="BH474" s="209">
        <f t="shared" si="127"/>
        <v>0</v>
      </c>
      <c r="BI474" s="209">
        <f t="shared" si="128"/>
        <v>0</v>
      </c>
      <c r="BJ474" s="13" t="s">
        <v>86</v>
      </c>
      <c r="BK474" s="209">
        <f t="shared" si="129"/>
        <v>1592.53</v>
      </c>
      <c r="BL474" s="13" t="s">
        <v>240</v>
      </c>
      <c r="BM474" s="208" t="s">
        <v>1423</v>
      </c>
    </row>
    <row r="475" spans="1:65" s="1" customFormat="1" ht="24.2" customHeight="1">
      <c r="A475" s="30"/>
      <c r="B475" s="31"/>
      <c r="C475" s="196" t="s">
        <v>1424</v>
      </c>
      <c r="D475" s="196" t="s">
        <v>178</v>
      </c>
      <c r="E475" s="197" t="s">
        <v>1425</v>
      </c>
      <c r="F475" s="198" t="s">
        <v>1426</v>
      </c>
      <c r="G475" s="199" t="s">
        <v>181</v>
      </c>
      <c r="H475" s="200">
        <v>36.119999999999997</v>
      </c>
      <c r="I475" s="201">
        <v>1.32</v>
      </c>
      <c r="J475" s="202">
        <f t="shared" si="120"/>
        <v>47.68</v>
      </c>
      <c r="K475" s="203"/>
      <c r="L475" s="35"/>
      <c r="M475" s="204" t="s">
        <v>1</v>
      </c>
      <c r="N475" s="205" t="s">
        <v>39</v>
      </c>
      <c r="O475" s="71"/>
      <c r="P475" s="206">
        <f t="shared" si="121"/>
        <v>0</v>
      </c>
      <c r="Q475" s="206">
        <v>0</v>
      </c>
      <c r="R475" s="206">
        <f t="shared" si="122"/>
        <v>0</v>
      </c>
      <c r="S475" s="206">
        <v>1.3500000000000001E-3</v>
      </c>
      <c r="T475" s="207">
        <f t="shared" si="123"/>
        <v>4.8762E-2</v>
      </c>
      <c r="U475" s="30"/>
      <c r="V475" s="30"/>
      <c r="W475" s="30"/>
      <c r="X475" s="30"/>
      <c r="Y475" s="30"/>
      <c r="Z475" s="30"/>
      <c r="AA475" s="30"/>
      <c r="AB475" s="30"/>
      <c r="AC475" s="30"/>
      <c r="AD475" s="30"/>
      <c r="AE475" s="30"/>
      <c r="AR475" s="208" t="s">
        <v>240</v>
      </c>
      <c r="AT475" s="208" t="s">
        <v>178</v>
      </c>
      <c r="AU475" s="208" t="s">
        <v>86</v>
      </c>
      <c r="AY475" s="13" t="s">
        <v>176</v>
      </c>
      <c r="BE475" s="209">
        <f t="shared" si="124"/>
        <v>0</v>
      </c>
      <c r="BF475" s="209">
        <f t="shared" si="125"/>
        <v>47.68</v>
      </c>
      <c r="BG475" s="209">
        <f t="shared" si="126"/>
        <v>0</v>
      </c>
      <c r="BH475" s="209">
        <f t="shared" si="127"/>
        <v>0</v>
      </c>
      <c r="BI475" s="209">
        <f t="shared" si="128"/>
        <v>0</v>
      </c>
      <c r="BJ475" s="13" t="s">
        <v>86</v>
      </c>
      <c r="BK475" s="209">
        <f t="shared" si="129"/>
        <v>47.68</v>
      </c>
      <c r="BL475" s="13" t="s">
        <v>240</v>
      </c>
      <c r="BM475" s="208" t="s">
        <v>1427</v>
      </c>
    </row>
    <row r="476" spans="1:65" s="1" customFormat="1" ht="24.2" customHeight="1">
      <c r="A476" s="30"/>
      <c r="B476" s="31"/>
      <c r="C476" s="196" t="s">
        <v>1428</v>
      </c>
      <c r="D476" s="196" t="s">
        <v>178</v>
      </c>
      <c r="E476" s="197" t="s">
        <v>1429</v>
      </c>
      <c r="F476" s="198" t="s">
        <v>1430</v>
      </c>
      <c r="G476" s="199" t="s">
        <v>181</v>
      </c>
      <c r="H476" s="200">
        <v>4</v>
      </c>
      <c r="I476" s="201">
        <v>27.84</v>
      </c>
      <c r="J476" s="202">
        <f t="shared" si="120"/>
        <v>111.36</v>
      </c>
      <c r="K476" s="203"/>
      <c r="L476" s="35"/>
      <c r="M476" s="204" t="s">
        <v>1</v>
      </c>
      <c r="N476" s="205" t="s">
        <v>39</v>
      </c>
      <c r="O476" s="71"/>
      <c r="P476" s="206">
        <f t="shared" si="121"/>
        <v>0</v>
      </c>
      <c r="Q476" s="206">
        <v>1.6800000000000001E-3</v>
      </c>
      <c r="R476" s="206">
        <f t="shared" si="122"/>
        <v>6.7200000000000003E-3</v>
      </c>
      <c r="S476" s="206">
        <v>0</v>
      </c>
      <c r="T476" s="207">
        <f t="shared" si="123"/>
        <v>0</v>
      </c>
      <c r="U476" s="30"/>
      <c r="V476" s="30"/>
      <c r="W476" s="30"/>
      <c r="X476" s="30"/>
      <c r="Y476" s="30"/>
      <c r="Z476" s="30"/>
      <c r="AA476" s="30"/>
      <c r="AB476" s="30"/>
      <c r="AC476" s="30"/>
      <c r="AD476" s="30"/>
      <c r="AE476" s="30"/>
      <c r="AR476" s="208" t="s">
        <v>240</v>
      </c>
      <c r="AT476" s="208" t="s">
        <v>178</v>
      </c>
      <c r="AU476" s="208" t="s">
        <v>86</v>
      </c>
      <c r="AY476" s="13" t="s">
        <v>176</v>
      </c>
      <c r="BE476" s="209">
        <f t="shared" si="124"/>
        <v>0</v>
      </c>
      <c r="BF476" s="209">
        <f t="shared" si="125"/>
        <v>111.36</v>
      </c>
      <c r="BG476" s="209">
        <f t="shared" si="126"/>
        <v>0</v>
      </c>
      <c r="BH476" s="209">
        <f t="shared" si="127"/>
        <v>0</v>
      </c>
      <c r="BI476" s="209">
        <f t="shared" si="128"/>
        <v>0</v>
      </c>
      <c r="BJ476" s="13" t="s">
        <v>86</v>
      </c>
      <c r="BK476" s="209">
        <f t="shared" si="129"/>
        <v>111.36</v>
      </c>
      <c r="BL476" s="13" t="s">
        <v>240</v>
      </c>
      <c r="BM476" s="208" t="s">
        <v>1431</v>
      </c>
    </row>
    <row r="477" spans="1:65" s="1" customFormat="1" ht="24.2" customHeight="1">
      <c r="A477" s="30"/>
      <c r="B477" s="31"/>
      <c r="C477" s="196" t="s">
        <v>1432</v>
      </c>
      <c r="D477" s="196" t="s">
        <v>178</v>
      </c>
      <c r="E477" s="197" t="s">
        <v>1433</v>
      </c>
      <c r="F477" s="198" t="s">
        <v>1434</v>
      </c>
      <c r="G477" s="199" t="s">
        <v>181</v>
      </c>
      <c r="H477" s="200">
        <v>24</v>
      </c>
      <c r="I477" s="201">
        <v>35.33</v>
      </c>
      <c r="J477" s="202">
        <f t="shared" si="120"/>
        <v>847.92</v>
      </c>
      <c r="K477" s="203"/>
      <c r="L477" s="35"/>
      <c r="M477" s="204" t="s">
        <v>1</v>
      </c>
      <c r="N477" s="205" t="s">
        <v>39</v>
      </c>
      <c r="O477" s="71"/>
      <c r="P477" s="206">
        <f t="shared" si="121"/>
        <v>0</v>
      </c>
      <c r="Q477" s="206">
        <v>2.48E-3</v>
      </c>
      <c r="R477" s="206">
        <f t="shared" si="122"/>
        <v>5.9520000000000003E-2</v>
      </c>
      <c r="S477" s="206">
        <v>0</v>
      </c>
      <c r="T477" s="207">
        <f t="shared" si="123"/>
        <v>0</v>
      </c>
      <c r="U477" s="30"/>
      <c r="V477" s="30"/>
      <c r="W477" s="30"/>
      <c r="X477" s="30"/>
      <c r="Y477" s="30"/>
      <c r="Z477" s="30"/>
      <c r="AA477" s="30"/>
      <c r="AB477" s="30"/>
      <c r="AC477" s="30"/>
      <c r="AD477" s="30"/>
      <c r="AE477" s="30"/>
      <c r="AR477" s="208" t="s">
        <v>240</v>
      </c>
      <c r="AT477" s="208" t="s">
        <v>178</v>
      </c>
      <c r="AU477" s="208" t="s">
        <v>86</v>
      </c>
      <c r="AY477" s="13" t="s">
        <v>176</v>
      </c>
      <c r="BE477" s="209">
        <f t="shared" si="124"/>
        <v>0</v>
      </c>
      <c r="BF477" s="209">
        <f t="shared" si="125"/>
        <v>847.92</v>
      </c>
      <c r="BG477" s="209">
        <f t="shared" si="126"/>
        <v>0</v>
      </c>
      <c r="BH477" s="209">
        <f t="shared" si="127"/>
        <v>0</v>
      </c>
      <c r="BI477" s="209">
        <f t="shared" si="128"/>
        <v>0</v>
      </c>
      <c r="BJ477" s="13" t="s">
        <v>86</v>
      </c>
      <c r="BK477" s="209">
        <f t="shared" si="129"/>
        <v>847.92</v>
      </c>
      <c r="BL477" s="13" t="s">
        <v>240</v>
      </c>
      <c r="BM477" s="208" t="s">
        <v>1435</v>
      </c>
    </row>
    <row r="478" spans="1:65" s="1" customFormat="1" ht="24.2" customHeight="1">
      <c r="A478" s="30"/>
      <c r="B478" s="31"/>
      <c r="C478" s="196" t="s">
        <v>1436</v>
      </c>
      <c r="D478" s="196" t="s">
        <v>178</v>
      </c>
      <c r="E478" s="197" t="s">
        <v>1437</v>
      </c>
      <c r="F478" s="198" t="s">
        <v>1438</v>
      </c>
      <c r="G478" s="199" t="s">
        <v>181</v>
      </c>
      <c r="H478" s="200">
        <v>6</v>
      </c>
      <c r="I478" s="201">
        <v>0.83</v>
      </c>
      <c r="J478" s="202">
        <f t="shared" si="120"/>
        <v>4.9800000000000004</v>
      </c>
      <c r="K478" s="203"/>
      <c r="L478" s="35"/>
      <c r="M478" s="204" t="s">
        <v>1</v>
      </c>
      <c r="N478" s="205" t="s">
        <v>39</v>
      </c>
      <c r="O478" s="71"/>
      <c r="P478" s="206">
        <f t="shared" si="121"/>
        <v>0</v>
      </c>
      <c r="Q478" s="206">
        <v>0</v>
      </c>
      <c r="R478" s="206">
        <f t="shared" si="122"/>
        <v>0</v>
      </c>
      <c r="S478" s="206">
        <v>2.2599999999999999E-3</v>
      </c>
      <c r="T478" s="207">
        <f t="shared" si="123"/>
        <v>1.3559999999999999E-2</v>
      </c>
      <c r="U478" s="30"/>
      <c r="V478" s="30"/>
      <c r="W478" s="30"/>
      <c r="X478" s="30"/>
      <c r="Y478" s="30"/>
      <c r="Z478" s="30"/>
      <c r="AA478" s="30"/>
      <c r="AB478" s="30"/>
      <c r="AC478" s="30"/>
      <c r="AD478" s="30"/>
      <c r="AE478" s="30"/>
      <c r="AR478" s="208" t="s">
        <v>240</v>
      </c>
      <c r="AT478" s="208" t="s">
        <v>178</v>
      </c>
      <c r="AU478" s="208" t="s">
        <v>86</v>
      </c>
      <c r="AY478" s="13" t="s">
        <v>176</v>
      </c>
      <c r="BE478" s="209">
        <f t="shared" si="124"/>
        <v>0</v>
      </c>
      <c r="BF478" s="209">
        <f t="shared" si="125"/>
        <v>4.9800000000000004</v>
      </c>
      <c r="BG478" s="209">
        <f t="shared" si="126"/>
        <v>0</v>
      </c>
      <c r="BH478" s="209">
        <f t="shared" si="127"/>
        <v>0</v>
      </c>
      <c r="BI478" s="209">
        <f t="shared" si="128"/>
        <v>0</v>
      </c>
      <c r="BJ478" s="13" t="s">
        <v>86</v>
      </c>
      <c r="BK478" s="209">
        <f t="shared" si="129"/>
        <v>4.9800000000000004</v>
      </c>
      <c r="BL478" s="13" t="s">
        <v>240</v>
      </c>
      <c r="BM478" s="208" t="s">
        <v>1439</v>
      </c>
    </row>
    <row r="479" spans="1:65" s="1" customFormat="1" ht="24.2" customHeight="1">
      <c r="A479" s="30"/>
      <c r="B479" s="31"/>
      <c r="C479" s="196" t="s">
        <v>1440</v>
      </c>
      <c r="D479" s="196" t="s">
        <v>178</v>
      </c>
      <c r="E479" s="197" t="s">
        <v>1441</v>
      </c>
      <c r="F479" s="198" t="s">
        <v>1442</v>
      </c>
      <c r="G479" s="199" t="s">
        <v>370</v>
      </c>
      <c r="H479" s="200">
        <v>2</v>
      </c>
      <c r="I479" s="201">
        <v>57.71</v>
      </c>
      <c r="J479" s="202">
        <f t="shared" si="120"/>
        <v>115.42</v>
      </c>
      <c r="K479" s="203"/>
      <c r="L479" s="35"/>
      <c r="M479" s="204" t="s">
        <v>1</v>
      </c>
      <c r="N479" s="205" t="s">
        <v>39</v>
      </c>
      <c r="O479" s="71"/>
      <c r="P479" s="206">
        <f t="shared" si="121"/>
        <v>0</v>
      </c>
      <c r="Q479" s="206">
        <v>0</v>
      </c>
      <c r="R479" s="206">
        <f t="shared" si="122"/>
        <v>0</v>
      </c>
      <c r="S479" s="206">
        <v>2.2599999999999999E-3</v>
      </c>
      <c r="T479" s="207">
        <f t="shared" si="123"/>
        <v>4.5199999999999997E-3</v>
      </c>
      <c r="U479" s="30"/>
      <c r="V479" s="30"/>
      <c r="W479" s="30"/>
      <c r="X479" s="30"/>
      <c r="Y479" s="30"/>
      <c r="Z479" s="30"/>
      <c r="AA479" s="30"/>
      <c r="AB479" s="30"/>
      <c r="AC479" s="30"/>
      <c r="AD479" s="30"/>
      <c r="AE479" s="30"/>
      <c r="AR479" s="208" t="s">
        <v>240</v>
      </c>
      <c r="AT479" s="208" t="s">
        <v>178</v>
      </c>
      <c r="AU479" s="208" t="s">
        <v>86</v>
      </c>
      <c r="AY479" s="13" t="s">
        <v>176</v>
      </c>
      <c r="BE479" s="209">
        <f t="shared" si="124"/>
        <v>0</v>
      </c>
      <c r="BF479" s="209">
        <f t="shared" si="125"/>
        <v>115.42</v>
      </c>
      <c r="BG479" s="209">
        <f t="shared" si="126"/>
        <v>0</v>
      </c>
      <c r="BH479" s="209">
        <f t="shared" si="127"/>
        <v>0</v>
      </c>
      <c r="BI479" s="209">
        <f t="shared" si="128"/>
        <v>0</v>
      </c>
      <c r="BJ479" s="13" t="s">
        <v>86</v>
      </c>
      <c r="BK479" s="209">
        <f t="shared" si="129"/>
        <v>115.42</v>
      </c>
      <c r="BL479" s="13" t="s">
        <v>240</v>
      </c>
      <c r="BM479" s="208" t="s">
        <v>1443</v>
      </c>
    </row>
    <row r="480" spans="1:65" s="1" customFormat="1" ht="24.2" customHeight="1">
      <c r="A480" s="30"/>
      <c r="B480" s="31"/>
      <c r="C480" s="196" t="s">
        <v>1444</v>
      </c>
      <c r="D480" s="196" t="s">
        <v>178</v>
      </c>
      <c r="E480" s="197" t="s">
        <v>1445</v>
      </c>
      <c r="F480" s="198" t="s">
        <v>1446</v>
      </c>
      <c r="G480" s="199" t="s">
        <v>1050</v>
      </c>
      <c r="H480" s="221">
        <v>69.721000000000004</v>
      </c>
      <c r="I480" s="201">
        <v>1.85</v>
      </c>
      <c r="J480" s="202">
        <f t="shared" si="120"/>
        <v>128.97999999999999</v>
      </c>
      <c r="K480" s="203"/>
      <c r="L480" s="35"/>
      <c r="M480" s="204" t="s">
        <v>1</v>
      </c>
      <c r="N480" s="205" t="s">
        <v>39</v>
      </c>
      <c r="O480" s="71"/>
      <c r="P480" s="206">
        <f t="shared" si="121"/>
        <v>0</v>
      </c>
      <c r="Q480" s="206">
        <v>0</v>
      </c>
      <c r="R480" s="206">
        <f t="shared" si="122"/>
        <v>0</v>
      </c>
      <c r="S480" s="206">
        <v>0</v>
      </c>
      <c r="T480" s="207">
        <f t="shared" si="123"/>
        <v>0</v>
      </c>
      <c r="U480" s="30"/>
      <c r="V480" s="30"/>
      <c r="W480" s="30"/>
      <c r="X480" s="30"/>
      <c r="Y480" s="30"/>
      <c r="Z480" s="30"/>
      <c r="AA480" s="30"/>
      <c r="AB480" s="30"/>
      <c r="AC480" s="30"/>
      <c r="AD480" s="30"/>
      <c r="AE480" s="30"/>
      <c r="AR480" s="208" t="s">
        <v>240</v>
      </c>
      <c r="AT480" s="208" t="s">
        <v>178</v>
      </c>
      <c r="AU480" s="208" t="s">
        <v>86</v>
      </c>
      <c r="AY480" s="13" t="s">
        <v>176</v>
      </c>
      <c r="BE480" s="209">
        <f t="shared" si="124"/>
        <v>0</v>
      </c>
      <c r="BF480" s="209">
        <f t="shared" si="125"/>
        <v>128.97999999999999</v>
      </c>
      <c r="BG480" s="209">
        <f t="shared" si="126"/>
        <v>0</v>
      </c>
      <c r="BH480" s="209">
        <f t="shared" si="127"/>
        <v>0</v>
      </c>
      <c r="BI480" s="209">
        <f t="shared" si="128"/>
        <v>0</v>
      </c>
      <c r="BJ480" s="13" t="s">
        <v>86</v>
      </c>
      <c r="BK480" s="209">
        <f t="shared" si="129"/>
        <v>128.97999999999999</v>
      </c>
      <c r="BL480" s="13" t="s">
        <v>240</v>
      </c>
      <c r="BM480" s="208" t="s">
        <v>1447</v>
      </c>
    </row>
    <row r="481" spans="1:65" s="11" customFormat="1" ht="22.9" customHeight="1">
      <c r="B481" s="180"/>
      <c r="C481" s="181"/>
      <c r="D481" s="182" t="s">
        <v>72</v>
      </c>
      <c r="E481" s="194" t="s">
        <v>1448</v>
      </c>
      <c r="F481" s="194" t="s">
        <v>1449</v>
      </c>
      <c r="G481" s="181"/>
      <c r="H481" s="181"/>
      <c r="I481" s="184"/>
      <c r="J481" s="195">
        <f>BK481</f>
        <v>47937.100000000006</v>
      </c>
      <c r="K481" s="181"/>
      <c r="L481" s="186"/>
      <c r="M481" s="187"/>
      <c r="N481" s="188"/>
      <c r="O481" s="188"/>
      <c r="P481" s="189">
        <f>SUM(P482:P516)</f>
        <v>0</v>
      </c>
      <c r="Q481" s="188"/>
      <c r="R481" s="189">
        <f>SUM(R482:R516)</f>
        <v>3.5464989199999994</v>
      </c>
      <c r="S481" s="188"/>
      <c r="T481" s="190">
        <f>SUM(T482:T516)</f>
        <v>0.57050000000000012</v>
      </c>
      <c r="AR481" s="191" t="s">
        <v>86</v>
      </c>
      <c r="AT481" s="192" t="s">
        <v>72</v>
      </c>
      <c r="AU481" s="192" t="s">
        <v>80</v>
      </c>
      <c r="AY481" s="191" t="s">
        <v>176</v>
      </c>
      <c r="BK481" s="193">
        <f>SUM(BK482:BK516)</f>
        <v>47937.100000000006</v>
      </c>
    </row>
    <row r="482" spans="1:65" s="1" customFormat="1" ht="24.2" customHeight="1">
      <c r="A482" s="30"/>
      <c r="B482" s="31"/>
      <c r="C482" s="196" t="s">
        <v>1450</v>
      </c>
      <c r="D482" s="196" t="s">
        <v>178</v>
      </c>
      <c r="E482" s="197" t="s">
        <v>1451</v>
      </c>
      <c r="F482" s="198" t="s">
        <v>1452</v>
      </c>
      <c r="G482" s="199" t="s">
        <v>222</v>
      </c>
      <c r="H482" s="200">
        <v>25</v>
      </c>
      <c r="I482" s="201">
        <v>6.8</v>
      </c>
      <c r="J482" s="202">
        <f t="shared" ref="J482:J516" si="130">ROUND(I482*H482,2)</f>
        <v>170</v>
      </c>
      <c r="K482" s="203"/>
      <c r="L482" s="35"/>
      <c r="M482" s="204" t="s">
        <v>1</v>
      </c>
      <c r="N482" s="205" t="s">
        <v>39</v>
      </c>
      <c r="O482" s="71"/>
      <c r="P482" s="206">
        <f t="shared" ref="P482:P516" si="131">O482*H482</f>
        <v>0</v>
      </c>
      <c r="Q482" s="206">
        <v>0</v>
      </c>
      <c r="R482" s="206">
        <f t="shared" ref="R482:R516" si="132">Q482*H482</f>
        <v>0</v>
      </c>
      <c r="S482" s="206">
        <v>1.098E-2</v>
      </c>
      <c r="T482" s="207">
        <f t="shared" ref="T482:T516" si="133">S482*H482</f>
        <v>0.27450000000000002</v>
      </c>
      <c r="U482" s="30"/>
      <c r="V482" s="30"/>
      <c r="W482" s="30"/>
      <c r="X482" s="30"/>
      <c r="Y482" s="30"/>
      <c r="Z482" s="30"/>
      <c r="AA482" s="30"/>
      <c r="AB482" s="30"/>
      <c r="AC482" s="30"/>
      <c r="AD482" s="30"/>
      <c r="AE482" s="30"/>
      <c r="AR482" s="208" t="s">
        <v>240</v>
      </c>
      <c r="AT482" s="208" t="s">
        <v>178</v>
      </c>
      <c r="AU482" s="208" t="s">
        <v>86</v>
      </c>
      <c r="AY482" s="13" t="s">
        <v>176</v>
      </c>
      <c r="BE482" s="209">
        <f t="shared" ref="BE482:BE516" si="134">IF(N482="základná",J482,0)</f>
        <v>0</v>
      </c>
      <c r="BF482" s="209">
        <f t="shared" ref="BF482:BF516" si="135">IF(N482="znížená",J482,0)</f>
        <v>170</v>
      </c>
      <c r="BG482" s="209">
        <f t="shared" ref="BG482:BG516" si="136">IF(N482="zákl. prenesená",J482,0)</f>
        <v>0</v>
      </c>
      <c r="BH482" s="209">
        <f t="shared" ref="BH482:BH516" si="137">IF(N482="zníž. prenesená",J482,0)</f>
        <v>0</v>
      </c>
      <c r="BI482" s="209">
        <f t="shared" ref="BI482:BI516" si="138">IF(N482="nulová",J482,0)</f>
        <v>0</v>
      </c>
      <c r="BJ482" s="13" t="s">
        <v>86</v>
      </c>
      <c r="BK482" s="209">
        <f t="shared" ref="BK482:BK516" si="139">ROUND(I482*H482,2)</f>
        <v>170</v>
      </c>
      <c r="BL482" s="13" t="s">
        <v>240</v>
      </c>
      <c r="BM482" s="208" t="s">
        <v>1453</v>
      </c>
    </row>
    <row r="483" spans="1:65" s="1" customFormat="1" ht="24.2" customHeight="1">
      <c r="A483" s="30"/>
      <c r="B483" s="31"/>
      <c r="C483" s="196" t="s">
        <v>1454</v>
      </c>
      <c r="D483" s="196" t="s">
        <v>178</v>
      </c>
      <c r="E483" s="197" t="s">
        <v>1455</v>
      </c>
      <c r="F483" s="198" t="s">
        <v>1456</v>
      </c>
      <c r="G483" s="199" t="s">
        <v>222</v>
      </c>
      <c r="H483" s="200">
        <v>25</v>
      </c>
      <c r="I483" s="201">
        <v>1.22</v>
      </c>
      <c r="J483" s="202">
        <f t="shared" si="130"/>
        <v>30.5</v>
      </c>
      <c r="K483" s="203"/>
      <c r="L483" s="35"/>
      <c r="M483" s="204" t="s">
        <v>1</v>
      </c>
      <c r="N483" s="205" t="s">
        <v>39</v>
      </c>
      <c r="O483" s="71"/>
      <c r="P483" s="206">
        <f t="shared" si="131"/>
        <v>0</v>
      </c>
      <c r="Q483" s="206">
        <v>0</v>
      </c>
      <c r="R483" s="206">
        <f t="shared" si="132"/>
        <v>0</v>
      </c>
      <c r="S483" s="206">
        <v>8.0000000000000002E-3</v>
      </c>
      <c r="T483" s="207">
        <f t="shared" si="133"/>
        <v>0.2</v>
      </c>
      <c r="U483" s="30"/>
      <c r="V483" s="30"/>
      <c r="W483" s="30"/>
      <c r="X483" s="30"/>
      <c r="Y483" s="30"/>
      <c r="Z483" s="30"/>
      <c r="AA483" s="30"/>
      <c r="AB483" s="30"/>
      <c r="AC483" s="30"/>
      <c r="AD483" s="30"/>
      <c r="AE483" s="30"/>
      <c r="AR483" s="208" t="s">
        <v>240</v>
      </c>
      <c r="AT483" s="208" t="s">
        <v>178</v>
      </c>
      <c r="AU483" s="208" t="s">
        <v>86</v>
      </c>
      <c r="AY483" s="13" t="s">
        <v>176</v>
      </c>
      <c r="BE483" s="209">
        <f t="shared" si="134"/>
        <v>0</v>
      </c>
      <c r="BF483" s="209">
        <f t="shared" si="135"/>
        <v>30.5</v>
      </c>
      <c r="BG483" s="209">
        <f t="shared" si="136"/>
        <v>0</v>
      </c>
      <c r="BH483" s="209">
        <f t="shared" si="137"/>
        <v>0</v>
      </c>
      <c r="BI483" s="209">
        <f t="shared" si="138"/>
        <v>0</v>
      </c>
      <c r="BJ483" s="13" t="s">
        <v>86</v>
      </c>
      <c r="BK483" s="209">
        <f t="shared" si="139"/>
        <v>30.5</v>
      </c>
      <c r="BL483" s="13" t="s">
        <v>240</v>
      </c>
      <c r="BM483" s="208" t="s">
        <v>1457</v>
      </c>
    </row>
    <row r="484" spans="1:65" s="1" customFormat="1" ht="24.2" customHeight="1">
      <c r="A484" s="30"/>
      <c r="B484" s="31"/>
      <c r="C484" s="196" t="s">
        <v>1458</v>
      </c>
      <c r="D484" s="196" t="s">
        <v>178</v>
      </c>
      <c r="E484" s="197" t="s">
        <v>1459</v>
      </c>
      <c r="F484" s="198" t="s">
        <v>1460</v>
      </c>
      <c r="G484" s="199" t="s">
        <v>222</v>
      </c>
      <c r="H484" s="200">
        <v>42.045999999999999</v>
      </c>
      <c r="I484" s="201">
        <v>25</v>
      </c>
      <c r="J484" s="202">
        <f t="shared" si="130"/>
        <v>1051.1500000000001</v>
      </c>
      <c r="K484" s="203"/>
      <c r="L484" s="35"/>
      <c r="M484" s="204" t="s">
        <v>1</v>
      </c>
      <c r="N484" s="205" t="s">
        <v>39</v>
      </c>
      <c r="O484" s="71"/>
      <c r="P484" s="206">
        <f t="shared" si="131"/>
        <v>0</v>
      </c>
      <c r="Q484" s="206">
        <v>2.0000000000000002E-5</v>
      </c>
      <c r="R484" s="206">
        <f t="shared" si="132"/>
        <v>8.409200000000001E-4</v>
      </c>
      <c r="S484" s="206">
        <v>0</v>
      </c>
      <c r="T484" s="207">
        <f t="shared" si="133"/>
        <v>0</v>
      </c>
      <c r="U484" s="30"/>
      <c r="V484" s="30"/>
      <c r="W484" s="30"/>
      <c r="X484" s="30"/>
      <c r="Y484" s="30"/>
      <c r="Z484" s="30"/>
      <c r="AA484" s="30"/>
      <c r="AB484" s="30"/>
      <c r="AC484" s="30"/>
      <c r="AD484" s="30"/>
      <c r="AE484" s="30"/>
      <c r="AR484" s="208" t="s">
        <v>240</v>
      </c>
      <c r="AT484" s="208" t="s">
        <v>178</v>
      </c>
      <c r="AU484" s="208" t="s">
        <v>86</v>
      </c>
      <c r="AY484" s="13" t="s">
        <v>176</v>
      </c>
      <c r="BE484" s="209">
        <f t="shared" si="134"/>
        <v>0</v>
      </c>
      <c r="BF484" s="209">
        <f t="shared" si="135"/>
        <v>1051.1500000000001</v>
      </c>
      <c r="BG484" s="209">
        <f t="shared" si="136"/>
        <v>0</v>
      </c>
      <c r="BH484" s="209">
        <f t="shared" si="137"/>
        <v>0</v>
      </c>
      <c r="BI484" s="209">
        <f t="shared" si="138"/>
        <v>0</v>
      </c>
      <c r="BJ484" s="13" t="s">
        <v>86</v>
      </c>
      <c r="BK484" s="209">
        <f t="shared" si="139"/>
        <v>1051.1500000000001</v>
      </c>
      <c r="BL484" s="13" t="s">
        <v>240</v>
      </c>
      <c r="BM484" s="208" t="s">
        <v>1461</v>
      </c>
    </row>
    <row r="485" spans="1:65" s="1" customFormat="1" ht="16.5" customHeight="1">
      <c r="A485" s="30"/>
      <c r="B485" s="31"/>
      <c r="C485" s="210" t="s">
        <v>1462</v>
      </c>
      <c r="D485" s="210" t="s">
        <v>269</v>
      </c>
      <c r="E485" s="211" t="s">
        <v>1463</v>
      </c>
      <c r="F485" s="212" t="s">
        <v>1464</v>
      </c>
      <c r="G485" s="213" t="s">
        <v>181</v>
      </c>
      <c r="H485" s="214">
        <v>450</v>
      </c>
      <c r="I485" s="215">
        <v>5.34</v>
      </c>
      <c r="J485" s="216">
        <f t="shared" si="130"/>
        <v>2403</v>
      </c>
      <c r="K485" s="217"/>
      <c r="L485" s="218"/>
      <c r="M485" s="219" t="s">
        <v>1</v>
      </c>
      <c r="N485" s="220" t="s">
        <v>39</v>
      </c>
      <c r="O485" s="71"/>
      <c r="P485" s="206">
        <f t="shared" si="131"/>
        <v>0</v>
      </c>
      <c r="Q485" s="206">
        <v>5.8799999999999998E-3</v>
      </c>
      <c r="R485" s="206">
        <f t="shared" si="132"/>
        <v>2.6459999999999999</v>
      </c>
      <c r="S485" s="206">
        <v>0</v>
      </c>
      <c r="T485" s="207">
        <f t="shared" si="133"/>
        <v>0</v>
      </c>
      <c r="U485" s="30"/>
      <c r="V485" s="30"/>
      <c r="W485" s="30"/>
      <c r="X485" s="30"/>
      <c r="Y485" s="30"/>
      <c r="Z485" s="30"/>
      <c r="AA485" s="30"/>
      <c r="AB485" s="30"/>
      <c r="AC485" s="30"/>
      <c r="AD485" s="30"/>
      <c r="AE485" s="30"/>
      <c r="AR485" s="208" t="s">
        <v>306</v>
      </c>
      <c r="AT485" s="208" t="s">
        <v>269</v>
      </c>
      <c r="AU485" s="208" t="s">
        <v>86</v>
      </c>
      <c r="AY485" s="13" t="s">
        <v>176</v>
      </c>
      <c r="BE485" s="209">
        <f t="shared" si="134"/>
        <v>0</v>
      </c>
      <c r="BF485" s="209">
        <f t="shared" si="135"/>
        <v>2403</v>
      </c>
      <c r="BG485" s="209">
        <f t="shared" si="136"/>
        <v>0</v>
      </c>
      <c r="BH485" s="209">
        <f t="shared" si="137"/>
        <v>0</v>
      </c>
      <c r="BI485" s="209">
        <f t="shared" si="138"/>
        <v>0</v>
      </c>
      <c r="BJ485" s="13" t="s">
        <v>86</v>
      </c>
      <c r="BK485" s="209">
        <f t="shared" si="139"/>
        <v>2403</v>
      </c>
      <c r="BL485" s="13" t="s">
        <v>240</v>
      </c>
      <c r="BM485" s="208" t="s">
        <v>1465</v>
      </c>
    </row>
    <row r="486" spans="1:65" s="1" customFormat="1" ht="33" customHeight="1">
      <c r="A486" s="30"/>
      <c r="B486" s="31"/>
      <c r="C486" s="196" t="s">
        <v>1466</v>
      </c>
      <c r="D486" s="196" t="s">
        <v>178</v>
      </c>
      <c r="E486" s="197" t="s">
        <v>1467</v>
      </c>
      <c r="F486" s="198" t="s">
        <v>1468</v>
      </c>
      <c r="G486" s="199" t="s">
        <v>181</v>
      </c>
      <c r="H486" s="200">
        <v>245.7</v>
      </c>
      <c r="I486" s="201">
        <v>15</v>
      </c>
      <c r="J486" s="202">
        <f t="shared" si="130"/>
        <v>3685.5</v>
      </c>
      <c r="K486" s="203"/>
      <c r="L486" s="35"/>
      <c r="M486" s="204" t="s">
        <v>1</v>
      </c>
      <c r="N486" s="205" t="s">
        <v>39</v>
      </c>
      <c r="O486" s="71"/>
      <c r="P486" s="206">
        <f t="shared" si="131"/>
        <v>0</v>
      </c>
      <c r="Q486" s="206">
        <v>2.1000000000000001E-4</v>
      </c>
      <c r="R486" s="206">
        <f t="shared" si="132"/>
        <v>5.1596999999999997E-2</v>
      </c>
      <c r="S486" s="206">
        <v>0</v>
      </c>
      <c r="T486" s="207">
        <f t="shared" si="133"/>
        <v>0</v>
      </c>
      <c r="U486" s="30"/>
      <c r="V486" s="30"/>
      <c r="W486" s="30"/>
      <c r="X486" s="30"/>
      <c r="Y486" s="30"/>
      <c r="Z486" s="30"/>
      <c r="AA486" s="30"/>
      <c r="AB486" s="30"/>
      <c r="AC486" s="30"/>
      <c r="AD486" s="30"/>
      <c r="AE486" s="30"/>
      <c r="AR486" s="208" t="s">
        <v>240</v>
      </c>
      <c r="AT486" s="208" t="s">
        <v>178</v>
      </c>
      <c r="AU486" s="208" t="s">
        <v>86</v>
      </c>
      <c r="AY486" s="13" t="s">
        <v>176</v>
      </c>
      <c r="BE486" s="209">
        <f t="shared" si="134"/>
        <v>0</v>
      </c>
      <c r="BF486" s="209">
        <f t="shared" si="135"/>
        <v>3685.5</v>
      </c>
      <c r="BG486" s="209">
        <f t="shared" si="136"/>
        <v>0</v>
      </c>
      <c r="BH486" s="209">
        <f t="shared" si="137"/>
        <v>0</v>
      </c>
      <c r="BI486" s="209">
        <f t="shared" si="138"/>
        <v>0</v>
      </c>
      <c r="BJ486" s="13" t="s">
        <v>86</v>
      </c>
      <c r="BK486" s="209">
        <f t="shared" si="139"/>
        <v>3685.5</v>
      </c>
      <c r="BL486" s="13" t="s">
        <v>240</v>
      </c>
      <c r="BM486" s="208" t="s">
        <v>1469</v>
      </c>
    </row>
    <row r="487" spans="1:65" s="1" customFormat="1" ht="37.9" customHeight="1">
      <c r="A487" s="30"/>
      <c r="B487" s="31"/>
      <c r="C487" s="210" t="s">
        <v>1470</v>
      </c>
      <c r="D487" s="210" t="s">
        <v>269</v>
      </c>
      <c r="E487" s="211" t="s">
        <v>1471</v>
      </c>
      <c r="F487" s="212" t="s">
        <v>1472</v>
      </c>
      <c r="G487" s="213" t="s">
        <v>181</v>
      </c>
      <c r="H487" s="214">
        <v>245.7</v>
      </c>
      <c r="I487" s="215">
        <v>0.92</v>
      </c>
      <c r="J487" s="216">
        <f t="shared" si="130"/>
        <v>226.04</v>
      </c>
      <c r="K487" s="217"/>
      <c r="L487" s="218"/>
      <c r="M487" s="219" t="s">
        <v>1</v>
      </c>
      <c r="N487" s="220" t="s">
        <v>39</v>
      </c>
      <c r="O487" s="71"/>
      <c r="P487" s="206">
        <f t="shared" si="131"/>
        <v>0</v>
      </c>
      <c r="Q487" s="206">
        <v>1E-4</v>
      </c>
      <c r="R487" s="206">
        <f t="shared" si="132"/>
        <v>2.4570000000000002E-2</v>
      </c>
      <c r="S487" s="206">
        <v>0</v>
      </c>
      <c r="T487" s="207">
        <f t="shared" si="133"/>
        <v>0</v>
      </c>
      <c r="U487" s="30"/>
      <c r="V487" s="30"/>
      <c r="W487" s="30"/>
      <c r="X487" s="30"/>
      <c r="Y487" s="30"/>
      <c r="Z487" s="30"/>
      <c r="AA487" s="30"/>
      <c r="AB487" s="30"/>
      <c r="AC487" s="30"/>
      <c r="AD487" s="30"/>
      <c r="AE487" s="30"/>
      <c r="AR487" s="208" t="s">
        <v>306</v>
      </c>
      <c r="AT487" s="208" t="s">
        <v>269</v>
      </c>
      <c r="AU487" s="208" t="s">
        <v>86</v>
      </c>
      <c r="AY487" s="13" t="s">
        <v>176</v>
      </c>
      <c r="BE487" s="209">
        <f t="shared" si="134"/>
        <v>0</v>
      </c>
      <c r="BF487" s="209">
        <f t="shared" si="135"/>
        <v>226.04</v>
      </c>
      <c r="BG487" s="209">
        <f t="shared" si="136"/>
        <v>0</v>
      </c>
      <c r="BH487" s="209">
        <f t="shared" si="137"/>
        <v>0</v>
      </c>
      <c r="BI487" s="209">
        <f t="shared" si="138"/>
        <v>0</v>
      </c>
      <c r="BJ487" s="13" t="s">
        <v>86</v>
      </c>
      <c r="BK487" s="209">
        <f t="shared" si="139"/>
        <v>226.04</v>
      </c>
      <c r="BL487" s="13" t="s">
        <v>240</v>
      </c>
      <c r="BM487" s="208" t="s">
        <v>1473</v>
      </c>
    </row>
    <row r="488" spans="1:65" s="1" customFormat="1" ht="37.9" customHeight="1">
      <c r="A488" s="30"/>
      <c r="B488" s="31"/>
      <c r="C488" s="210" t="s">
        <v>1474</v>
      </c>
      <c r="D488" s="210" t="s">
        <v>269</v>
      </c>
      <c r="E488" s="211" t="s">
        <v>1475</v>
      </c>
      <c r="F488" s="212" t="s">
        <v>1476</v>
      </c>
      <c r="G488" s="213" t="s">
        <v>181</v>
      </c>
      <c r="H488" s="214">
        <v>245.7</v>
      </c>
      <c r="I488" s="215">
        <v>0.92</v>
      </c>
      <c r="J488" s="216">
        <f t="shared" si="130"/>
        <v>226.04</v>
      </c>
      <c r="K488" s="217"/>
      <c r="L488" s="218"/>
      <c r="M488" s="219" t="s">
        <v>1</v>
      </c>
      <c r="N488" s="220" t="s">
        <v>39</v>
      </c>
      <c r="O488" s="71"/>
      <c r="P488" s="206">
        <f t="shared" si="131"/>
        <v>0</v>
      </c>
      <c r="Q488" s="206">
        <v>1E-4</v>
      </c>
      <c r="R488" s="206">
        <f t="shared" si="132"/>
        <v>2.4570000000000002E-2</v>
      </c>
      <c r="S488" s="206">
        <v>0</v>
      </c>
      <c r="T488" s="207">
        <f t="shared" si="133"/>
        <v>0</v>
      </c>
      <c r="U488" s="30"/>
      <c r="V488" s="30"/>
      <c r="W488" s="30"/>
      <c r="X488" s="30"/>
      <c r="Y488" s="30"/>
      <c r="Z488" s="30"/>
      <c r="AA488" s="30"/>
      <c r="AB488" s="30"/>
      <c r="AC488" s="30"/>
      <c r="AD488" s="30"/>
      <c r="AE488" s="30"/>
      <c r="AR488" s="208" t="s">
        <v>306</v>
      </c>
      <c r="AT488" s="208" t="s">
        <v>269</v>
      </c>
      <c r="AU488" s="208" t="s">
        <v>86</v>
      </c>
      <c r="AY488" s="13" t="s">
        <v>176</v>
      </c>
      <c r="BE488" s="209">
        <f t="shared" si="134"/>
        <v>0</v>
      </c>
      <c r="BF488" s="209">
        <f t="shared" si="135"/>
        <v>226.04</v>
      </c>
      <c r="BG488" s="209">
        <f t="shared" si="136"/>
        <v>0</v>
      </c>
      <c r="BH488" s="209">
        <f t="shared" si="137"/>
        <v>0</v>
      </c>
      <c r="BI488" s="209">
        <f t="shared" si="138"/>
        <v>0</v>
      </c>
      <c r="BJ488" s="13" t="s">
        <v>86</v>
      </c>
      <c r="BK488" s="209">
        <f t="shared" si="139"/>
        <v>226.04</v>
      </c>
      <c r="BL488" s="13" t="s">
        <v>240</v>
      </c>
      <c r="BM488" s="208" t="s">
        <v>1477</v>
      </c>
    </row>
    <row r="489" spans="1:65" s="1" customFormat="1" ht="16.5" customHeight="1">
      <c r="A489" s="30"/>
      <c r="B489" s="31"/>
      <c r="C489" s="210" t="s">
        <v>1478</v>
      </c>
      <c r="D489" s="210" t="s">
        <v>269</v>
      </c>
      <c r="E489" s="211" t="s">
        <v>1479</v>
      </c>
      <c r="F489" s="212" t="s">
        <v>1480</v>
      </c>
      <c r="G489" s="213" t="s">
        <v>370</v>
      </c>
      <c r="H489" s="214">
        <v>12</v>
      </c>
      <c r="I489" s="215">
        <v>1152</v>
      </c>
      <c r="J489" s="216">
        <f t="shared" si="130"/>
        <v>13824</v>
      </c>
      <c r="K489" s="217"/>
      <c r="L489" s="218"/>
      <c r="M489" s="219" t="s">
        <v>1</v>
      </c>
      <c r="N489" s="220" t="s">
        <v>39</v>
      </c>
      <c r="O489" s="71"/>
      <c r="P489" s="206">
        <f t="shared" si="131"/>
        <v>0</v>
      </c>
      <c r="Q489" s="206">
        <v>2.1999999999999999E-2</v>
      </c>
      <c r="R489" s="206">
        <f t="shared" si="132"/>
        <v>0.26400000000000001</v>
      </c>
      <c r="S489" s="206">
        <v>0</v>
      </c>
      <c r="T489" s="207">
        <f t="shared" si="133"/>
        <v>0</v>
      </c>
      <c r="U489" s="30"/>
      <c r="V489" s="30"/>
      <c r="W489" s="30"/>
      <c r="X489" s="30"/>
      <c r="Y489" s="30"/>
      <c r="Z489" s="30"/>
      <c r="AA489" s="30"/>
      <c r="AB489" s="30"/>
      <c r="AC489" s="30"/>
      <c r="AD489" s="30"/>
      <c r="AE489" s="30"/>
      <c r="AR489" s="208" t="s">
        <v>306</v>
      </c>
      <c r="AT489" s="208" t="s">
        <v>269</v>
      </c>
      <c r="AU489" s="208" t="s">
        <v>86</v>
      </c>
      <c r="AY489" s="13" t="s">
        <v>176</v>
      </c>
      <c r="BE489" s="209">
        <f t="shared" si="134"/>
        <v>0</v>
      </c>
      <c r="BF489" s="209">
        <f t="shared" si="135"/>
        <v>13824</v>
      </c>
      <c r="BG489" s="209">
        <f t="shared" si="136"/>
        <v>0</v>
      </c>
      <c r="BH489" s="209">
        <f t="shared" si="137"/>
        <v>0</v>
      </c>
      <c r="BI489" s="209">
        <f t="shared" si="138"/>
        <v>0</v>
      </c>
      <c r="BJ489" s="13" t="s">
        <v>86</v>
      </c>
      <c r="BK489" s="209">
        <f t="shared" si="139"/>
        <v>13824</v>
      </c>
      <c r="BL489" s="13" t="s">
        <v>240</v>
      </c>
      <c r="BM489" s="208" t="s">
        <v>1481</v>
      </c>
    </row>
    <row r="490" spans="1:65" s="1" customFormat="1" ht="16.5" customHeight="1">
      <c r="A490" s="30"/>
      <c r="B490" s="31"/>
      <c r="C490" s="210" t="s">
        <v>1482</v>
      </c>
      <c r="D490" s="210" t="s">
        <v>269</v>
      </c>
      <c r="E490" s="211" t="s">
        <v>1483</v>
      </c>
      <c r="F490" s="212" t="s">
        <v>1484</v>
      </c>
      <c r="G490" s="213" t="s">
        <v>370</v>
      </c>
      <c r="H490" s="214">
        <v>2</v>
      </c>
      <c r="I490" s="215">
        <v>563.20000000000005</v>
      </c>
      <c r="J490" s="216">
        <f t="shared" si="130"/>
        <v>1126.4000000000001</v>
      </c>
      <c r="K490" s="217"/>
      <c r="L490" s="218"/>
      <c r="M490" s="219" t="s">
        <v>1</v>
      </c>
      <c r="N490" s="220" t="s">
        <v>39</v>
      </c>
      <c r="O490" s="71"/>
      <c r="P490" s="206">
        <f t="shared" si="131"/>
        <v>0</v>
      </c>
      <c r="Q490" s="206">
        <v>2.1999999999999999E-2</v>
      </c>
      <c r="R490" s="206">
        <f t="shared" si="132"/>
        <v>4.3999999999999997E-2</v>
      </c>
      <c r="S490" s="206">
        <v>0</v>
      </c>
      <c r="T490" s="207">
        <f t="shared" si="133"/>
        <v>0</v>
      </c>
      <c r="U490" s="30"/>
      <c r="V490" s="30"/>
      <c r="W490" s="30"/>
      <c r="X490" s="30"/>
      <c r="Y490" s="30"/>
      <c r="Z490" s="30"/>
      <c r="AA490" s="30"/>
      <c r="AB490" s="30"/>
      <c r="AC490" s="30"/>
      <c r="AD490" s="30"/>
      <c r="AE490" s="30"/>
      <c r="AR490" s="208" t="s">
        <v>306</v>
      </c>
      <c r="AT490" s="208" t="s">
        <v>269</v>
      </c>
      <c r="AU490" s="208" t="s">
        <v>86</v>
      </c>
      <c r="AY490" s="13" t="s">
        <v>176</v>
      </c>
      <c r="BE490" s="209">
        <f t="shared" si="134"/>
        <v>0</v>
      </c>
      <c r="BF490" s="209">
        <f t="shared" si="135"/>
        <v>1126.4000000000001</v>
      </c>
      <c r="BG490" s="209">
        <f t="shared" si="136"/>
        <v>0</v>
      </c>
      <c r="BH490" s="209">
        <f t="shared" si="137"/>
        <v>0</v>
      </c>
      <c r="BI490" s="209">
        <f t="shared" si="138"/>
        <v>0</v>
      </c>
      <c r="BJ490" s="13" t="s">
        <v>86</v>
      </c>
      <c r="BK490" s="209">
        <f t="shared" si="139"/>
        <v>1126.4000000000001</v>
      </c>
      <c r="BL490" s="13" t="s">
        <v>240</v>
      </c>
      <c r="BM490" s="208" t="s">
        <v>1485</v>
      </c>
    </row>
    <row r="491" spans="1:65" s="1" customFormat="1" ht="16.5" customHeight="1">
      <c r="A491" s="30"/>
      <c r="B491" s="31"/>
      <c r="C491" s="210" t="s">
        <v>1486</v>
      </c>
      <c r="D491" s="210" t="s">
        <v>269</v>
      </c>
      <c r="E491" s="211" t="s">
        <v>1487</v>
      </c>
      <c r="F491" s="212" t="s">
        <v>1488</v>
      </c>
      <c r="G491" s="213" t="s">
        <v>370</v>
      </c>
      <c r="H491" s="214">
        <v>1</v>
      </c>
      <c r="I491" s="215">
        <v>384</v>
      </c>
      <c r="J491" s="216">
        <f t="shared" si="130"/>
        <v>384</v>
      </c>
      <c r="K491" s="217"/>
      <c r="L491" s="218"/>
      <c r="M491" s="219" t="s">
        <v>1</v>
      </c>
      <c r="N491" s="220" t="s">
        <v>39</v>
      </c>
      <c r="O491" s="71"/>
      <c r="P491" s="206">
        <f t="shared" si="131"/>
        <v>0</v>
      </c>
      <c r="Q491" s="206">
        <v>2.1999999999999999E-2</v>
      </c>
      <c r="R491" s="206">
        <f t="shared" si="132"/>
        <v>2.1999999999999999E-2</v>
      </c>
      <c r="S491" s="206">
        <v>0</v>
      </c>
      <c r="T491" s="207">
        <f t="shared" si="133"/>
        <v>0</v>
      </c>
      <c r="U491" s="30"/>
      <c r="V491" s="30"/>
      <c r="W491" s="30"/>
      <c r="X491" s="30"/>
      <c r="Y491" s="30"/>
      <c r="Z491" s="30"/>
      <c r="AA491" s="30"/>
      <c r="AB491" s="30"/>
      <c r="AC491" s="30"/>
      <c r="AD491" s="30"/>
      <c r="AE491" s="30"/>
      <c r="AR491" s="208" t="s">
        <v>306</v>
      </c>
      <c r="AT491" s="208" t="s">
        <v>269</v>
      </c>
      <c r="AU491" s="208" t="s">
        <v>86</v>
      </c>
      <c r="AY491" s="13" t="s">
        <v>176</v>
      </c>
      <c r="BE491" s="209">
        <f t="shared" si="134"/>
        <v>0</v>
      </c>
      <c r="BF491" s="209">
        <f t="shared" si="135"/>
        <v>384</v>
      </c>
      <c r="BG491" s="209">
        <f t="shared" si="136"/>
        <v>0</v>
      </c>
      <c r="BH491" s="209">
        <f t="shared" si="137"/>
        <v>0</v>
      </c>
      <c r="BI491" s="209">
        <f t="shared" si="138"/>
        <v>0</v>
      </c>
      <c r="BJ491" s="13" t="s">
        <v>86</v>
      </c>
      <c r="BK491" s="209">
        <f t="shared" si="139"/>
        <v>384</v>
      </c>
      <c r="BL491" s="13" t="s">
        <v>240</v>
      </c>
      <c r="BM491" s="208" t="s">
        <v>1489</v>
      </c>
    </row>
    <row r="492" spans="1:65" s="1" customFormat="1" ht="16.5" customHeight="1">
      <c r="A492" s="30"/>
      <c r="B492" s="31"/>
      <c r="C492" s="210" t="s">
        <v>1490</v>
      </c>
      <c r="D492" s="210" t="s">
        <v>269</v>
      </c>
      <c r="E492" s="211" t="s">
        <v>1491</v>
      </c>
      <c r="F492" s="212" t="s">
        <v>1492</v>
      </c>
      <c r="G492" s="213" t="s">
        <v>370</v>
      </c>
      <c r="H492" s="214">
        <v>1</v>
      </c>
      <c r="I492" s="215">
        <v>336.6</v>
      </c>
      <c r="J492" s="216">
        <f t="shared" si="130"/>
        <v>336.6</v>
      </c>
      <c r="K492" s="217"/>
      <c r="L492" s="218"/>
      <c r="M492" s="219" t="s">
        <v>1</v>
      </c>
      <c r="N492" s="220" t="s">
        <v>39</v>
      </c>
      <c r="O492" s="71"/>
      <c r="P492" s="206">
        <f t="shared" si="131"/>
        <v>0</v>
      </c>
      <c r="Q492" s="206">
        <v>2.1999999999999999E-2</v>
      </c>
      <c r="R492" s="206">
        <f t="shared" si="132"/>
        <v>2.1999999999999999E-2</v>
      </c>
      <c r="S492" s="206">
        <v>0</v>
      </c>
      <c r="T492" s="207">
        <f t="shared" si="133"/>
        <v>0</v>
      </c>
      <c r="U492" s="30"/>
      <c r="V492" s="30"/>
      <c r="W492" s="30"/>
      <c r="X492" s="30"/>
      <c r="Y492" s="30"/>
      <c r="Z492" s="30"/>
      <c r="AA492" s="30"/>
      <c r="AB492" s="30"/>
      <c r="AC492" s="30"/>
      <c r="AD492" s="30"/>
      <c r="AE492" s="30"/>
      <c r="AR492" s="208" t="s">
        <v>306</v>
      </c>
      <c r="AT492" s="208" t="s">
        <v>269</v>
      </c>
      <c r="AU492" s="208" t="s">
        <v>86</v>
      </c>
      <c r="AY492" s="13" t="s">
        <v>176</v>
      </c>
      <c r="BE492" s="209">
        <f t="shared" si="134"/>
        <v>0</v>
      </c>
      <c r="BF492" s="209">
        <f t="shared" si="135"/>
        <v>336.6</v>
      </c>
      <c r="BG492" s="209">
        <f t="shared" si="136"/>
        <v>0</v>
      </c>
      <c r="BH492" s="209">
        <f t="shared" si="137"/>
        <v>0</v>
      </c>
      <c r="BI492" s="209">
        <f t="shared" si="138"/>
        <v>0</v>
      </c>
      <c r="BJ492" s="13" t="s">
        <v>86</v>
      </c>
      <c r="BK492" s="209">
        <f t="shared" si="139"/>
        <v>336.6</v>
      </c>
      <c r="BL492" s="13" t="s">
        <v>240</v>
      </c>
      <c r="BM492" s="208" t="s">
        <v>1493</v>
      </c>
    </row>
    <row r="493" spans="1:65" s="1" customFormat="1" ht="16.5" customHeight="1">
      <c r="A493" s="30"/>
      <c r="B493" s="31"/>
      <c r="C493" s="210" t="s">
        <v>1494</v>
      </c>
      <c r="D493" s="210" t="s">
        <v>269</v>
      </c>
      <c r="E493" s="211" t="s">
        <v>1495</v>
      </c>
      <c r="F493" s="212" t="s">
        <v>1496</v>
      </c>
      <c r="G493" s="213" t="s">
        <v>370</v>
      </c>
      <c r="H493" s="214">
        <v>2</v>
      </c>
      <c r="I493" s="215">
        <v>324</v>
      </c>
      <c r="J493" s="216">
        <f t="shared" si="130"/>
        <v>648</v>
      </c>
      <c r="K493" s="217"/>
      <c r="L493" s="218"/>
      <c r="M493" s="219" t="s">
        <v>1</v>
      </c>
      <c r="N493" s="220" t="s">
        <v>39</v>
      </c>
      <c r="O493" s="71"/>
      <c r="P493" s="206">
        <f t="shared" si="131"/>
        <v>0</v>
      </c>
      <c r="Q493" s="206">
        <v>2.1999999999999999E-2</v>
      </c>
      <c r="R493" s="206">
        <f t="shared" si="132"/>
        <v>4.3999999999999997E-2</v>
      </c>
      <c r="S493" s="206">
        <v>0</v>
      </c>
      <c r="T493" s="207">
        <f t="shared" si="133"/>
        <v>0</v>
      </c>
      <c r="U493" s="30"/>
      <c r="V493" s="30"/>
      <c r="W493" s="30"/>
      <c r="X493" s="30"/>
      <c r="Y493" s="30"/>
      <c r="Z493" s="30"/>
      <c r="AA493" s="30"/>
      <c r="AB493" s="30"/>
      <c r="AC493" s="30"/>
      <c r="AD493" s="30"/>
      <c r="AE493" s="30"/>
      <c r="AR493" s="208" t="s">
        <v>306</v>
      </c>
      <c r="AT493" s="208" t="s">
        <v>269</v>
      </c>
      <c r="AU493" s="208" t="s">
        <v>86</v>
      </c>
      <c r="AY493" s="13" t="s">
        <v>176</v>
      </c>
      <c r="BE493" s="209">
        <f t="shared" si="134"/>
        <v>0</v>
      </c>
      <c r="BF493" s="209">
        <f t="shared" si="135"/>
        <v>648</v>
      </c>
      <c r="BG493" s="209">
        <f t="shared" si="136"/>
        <v>0</v>
      </c>
      <c r="BH493" s="209">
        <f t="shared" si="137"/>
        <v>0</v>
      </c>
      <c r="BI493" s="209">
        <f t="shared" si="138"/>
        <v>0</v>
      </c>
      <c r="BJ493" s="13" t="s">
        <v>86</v>
      </c>
      <c r="BK493" s="209">
        <f t="shared" si="139"/>
        <v>648</v>
      </c>
      <c r="BL493" s="13" t="s">
        <v>240</v>
      </c>
      <c r="BM493" s="208" t="s">
        <v>1497</v>
      </c>
    </row>
    <row r="494" spans="1:65" s="1" customFormat="1" ht="16.5" customHeight="1">
      <c r="A494" s="30"/>
      <c r="B494" s="31"/>
      <c r="C494" s="210" t="s">
        <v>1498</v>
      </c>
      <c r="D494" s="210" t="s">
        <v>269</v>
      </c>
      <c r="E494" s="211" t="s">
        <v>1499</v>
      </c>
      <c r="F494" s="212" t="s">
        <v>1500</v>
      </c>
      <c r="G494" s="213" t="s">
        <v>370</v>
      </c>
      <c r="H494" s="214">
        <v>3</v>
      </c>
      <c r="I494" s="215">
        <v>1410</v>
      </c>
      <c r="J494" s="216">
        <f t="shared" si="130"/>
        <v>4230</v>
      </c>
      <c r="K494" s="217"/>
      <c r="L494" s="218"/>
      <c r="M494" s="219" t="s">
        <v>1</v>
      </c>
      <c r="N494" s="220" t="s">
        <v>39</v>
      </c>
      <c r="O494" s="71"/>
      <c r="P494" s="206">
        <f t="shared" si="131"/>
        <v>0</v>
      </c>
      <c r="Q494" s="206">
        <v>2.1999999999999999E-2</v>
      </c>
      <c r="R494" s="206">
        <f t="shared" si="132"/>
        <v>6.6000000000000003E-2</v>
      </c>
      <c r="S494" s="206">
        <v>0</v>
      </c>
      <c r="T494" s="207">
        <f t="shared" si="133"/>
        <v>0</v>
      </c>
      <c r="U494" s="30"/>
      <c r="V494" s="30"/>
      <c r="W494" s="30"/>
      <c r="X494" s="30"/>
      <c r="Y494" s="30"/>
      <c r="Z494" s="30"/>
      <c r="AA494" s="30"/>
      <c r="AB494" s="30"/>
      <c r="AC494" s="30"/>
      <c r="AD494" s="30"/>
      <c r="AE494" s="30"/>
      <c r="AR494" s="208" t="s">
        <v>306</v>
      </c>
      <c r="AT494" s="208" t="s">
        <v>269</v>
      </c>
      <c r="AU494" s="208" t="s">
        <v>86</v>
      </c>
      <c r="AY494" s="13" t="s">
        <v>176</v>
      </c>
      <c r="BE494" s="209">
        <f t="shared" si="134"/>
        <v>0</v>
      </c>
      <c r="BF494" s="209">
        <f t="shared" si="135"/>
        <v>4230</v>
      </c>
      <c r="BG494" s="209">
        <f t="shared" si="136"/>
        <v>0</v>
      </c>
      <c r="BH494" s="209">
        <f t="shared" si="137"/>
        <v>0</v>
      </c>
      <c r="BI494" s="209">
        <f t="shared" si="138"/>
        <v>0</v>
      </c>
      <c r="BJ494" s="13" t="s">
        <v>86</v>
      </c>
      <c r="BK494" s="209">
        <f t="shared" si="139"/>
        <v>4230</v>
      </c>
      <c r="BL494" s="13" t="s">
        <v>240</v>
      </c>
      <c r="BM494" s="208" t="s">
        <v>1501</v>
      </c>
    </row>
    <row r="495" spans="1:65" s="1" customFormat="1" ht="16.5" customHeight="1">
      <c r="A495" s="30"/>
      <c r="B495" s="31"/>
      <c r="C495" s="210" t="s">
        <v>1502</v>
      </c>
      <c r="D495" s="210" t="s">
        <v>269</v>
      </c>
      <c r="E495" s="211" t="s">
        <v>1503</v>
      </c>
      <c r="F495" s="212" t="s">
        <v>1504</v>
      </c>
      <c r="G495" s="213" t="s">
        <v>370</v>
      </c>
      <c r="H495" s="214">
        <v>7</v>
      </c>
      <c r="I495" s="215">
        <v>90</v>
      </c>
      <c r="J495" s="216">
        <f t="shared" si="130"/>
        <v>630</v>
      </c>
      <c r="K495" s="217"/>
      <c r="L495" s="218"/>
      <c r="M495" s="219" t="s">
        <v>1</v>
      </c>
      <c r="N495" s="220" t="s">
        <v>39</v>
      </c>
      <c r="O495" s="71"/>
      <c r="P495" s="206">
        <f t="shared" si="131"/>
        <v>0</v>
      </c>
      <c r="Q495" s="206">
        <v>2.1999999999999999E-2</v>
      </c>
      <c r="R495" s="206">
        <f t="shared" si="132"/>
        <v>0.154</v>
      </c>
      <c r="S495" s="206">
        <v>0</v>
      </c>
      <c r="T495" s="207">
        <f t="shared" si="133"/>
        <v>0</v>
      </c>
      <c r="U495" s="30"/>
      <c r="V495" s="30"/>
      <c r="W495" s="30"/>
      <c r="X495" s="30"/>
      <c r="Y495" s="30"/>
      <c r="Z495" s="30"/>
      <c r="AA495" s="30"/>
      <c r="AB495" s="30"/>
      <c r="AC495" s="30"/>
      <c r="AD495" s="30"/>
      <c r="AE495" s="30"/>
      <c r="AR495" s="208" t="s">
        <v>306</v>
      </c>
      <c r="AT495" s="208" t="s">
        <v>269</v>
      </c>
      <c r="AU495" s="208" t="s">
        <v>86</v>
      </c>
      <c r="AY495" s="13" t="s">
        <v>176</v>
      </c>
      <c r="BE495" s="209">
        <f t="shared" si="134"/>
        <v>0</v>
      </c>
      <c r="BF495" s="209">
        <f t="shared" si="135"/>
        <v>630</v>
      </c>
      <c r="BG495" s="209">
        <f t="shared" si="136"/>
        <v>0</v>
      </c>
      <c r="BH495" s="209">
        <f t="shared" si="137"/>
        <v>0</v>
      </c>
      <c r="BI495" s="209">
        <f t="shared" si="138"/>
        <v>0</v>
      </c>
      <c r="BJ495" s="13" t="s">
        <v>86</v>
      </c>
      <c r="BK495" s="209">
        <f t="shared" si="139"/>
        <v>630</v>
      </c>
      <c r="BL495" s="13" t="s">
        <v>240</v>
      </c>
      <c r="BM495" s="208" t="s">
        <v>1505</v>
      </c>
    </row>
    <row r="496" spans="1:65" s="1" customFormat="1" ht="16.5" customHeight="1">
      <c r="A496" s="30"/>
      <c r="B496" s="31"/>
      <c r="C496" s="210" t="s">
        <v>1506</v>
      </c>
      <c r="D496" s="210" t="s">
        <v>269</v>
      </c>
      <c r="E496" s="211" t="s">
        <v>1507</v>
      </c>
      <c r="F496" s="212" t="s">
        <v>1508</v>
      </c>
      <c r="G496" s="213" t="s">
        <v>370</v>
      </c>
      <c r="H496" s="214">
        <v>1</v>
      </c>
      <c r="I496" s="215">
        <v>658</v>
      </c>
      <c r="J496" s="216">
        <f t="shared" si="130"/>
        <v>658</v>
      </c>
      <c r="K496" s="217"/>
      <c r="L496" s="218"/>
      <c r="M496" s="219" t="s">
        <v>1</v>
      </c>
      <c r="N496" s="220" t="s">
        <v>39</v>
      </c>
      <c r="O496" s="71"/>
      <c r="P496" s="206">
        <f t="shared" si="131"/>
        <v>0</v>
      </c>
      <c r="Q496" s="206">
        <v>2.1999999999999999E-2</v>
      </c>
      <c r="R496" s="206">
        <f t="shared" si="132"/>
        <v>2.1999999999999999E-2</v>
      </c>
      <c r="S496" s="206">
        <v>0</v>
      </c>
      <c r="T496" s="207">
        <f t="shared" si="133"/>
        <v>0</v>
      </c>
      <c r="U496" s="30"/>
      <c r="V496" s="30"/>
      <c r="W496" s="30"/>
      <c r="X496" s="30"/>
      <c r="Y496" s="30"/>
      <c r="Z496" s="30"/>
      <c r="AA496" s="30"/>
      <c r="AB496" s="30"/>
      <c r="AC496" s="30"/>
      <c r="AD496" s="30"/>
      <c r="AE496" s="30"/>
      <c r="AR496" s="208" t="s">
        <v>306</v>
      </c>
      <c r="AT496" s="208" t="s">
        <v>269</v>
      </c>
      <c r="AU496" s="208" t="s">
        <v>86</v>
      </c>
      <c r="AY496" s="13" t="s">
        <v>176</v>
      </c>
      <c r="BE496" s="209">
        <f t="shared" si="134"/>
        <v>0</v>
      </c>
      <c r="BF496" s="209">
        <f t="shared" si="135"/>
        <v>658</v>
      </c>
      <c r="BG496" s="209">
        <f t="shared" si="136"/>
        <v>0</v>
      </c>
      <c r="BH496" s="209">
        <f t="shared" si="137"/>
        <v>0</v>
      </c>
      <c r="BI496" s="209">
        <f t="shared" si="138"/>
        <v>0</v>
      </c>
      <c r="BJ496" s="13" t="s">
        <v>86</v>
      </c>
      <c r="BK496" s="209">
        <f t="shared" si="139"/>
        <v>658</v>
      </c>
      <c r="BL496" s="13" t="s">
        <v>240</v>
      </c>
      <c r="BM496" s="208" t="s">
        <v>1509</v>
      </c>
    </row>
    <row r="497" spans="1:65" s="1" customFormat="1" ht="16.5" customHeight="1">
      <c r="A497" s="30"/>
      <c r="B497" s="31"/>
      <c r="C497" s="210" t="s">
        <v>1510</v>
      </c>
      <c r="D497" s="210" t="s">
        <v>269</v>
      </c>
      <c r="E497" s="211" t="s">
        <v>1511</v>
      </c>
      <c r="F497" s="212" t="s">
        <v>1512</v>
      </c>
      <c r="G497" s="213" t="s">
        <v>370</v>
      </c>
      <c r="H497" s="214">
        <v>1</v>
      </c>
      <c r="I497" s="215">
        <v>283.5</v>
      </c>
      <c r="J497" s="216">
        <f t="shared" si="130"/>
        <v>283.5</v>
      </c>
      <c r="K497" s="217"/>
      <c r="L497" s="218"/>
      <c r="M497" s="219" t="s">
        <v>1</v>
      </c>
      <c r="N497" s="220" t="s">
        <v>39</v>
      </c>
      <c r="O497" s="71"/>
      <c r="P497" s="206">
        <f t="shared" si="131"/>
        <v>0</v>
      </c>
      <c r="Q497" s="206">
        <v>2.1999999999999999E-2</v>
      </c>
      <c r="R497" s="206">
        <f t="shared" si="132"/>
        <v>2.1999999999999999E-2</v>
      </c>
      <c r="S497" s="206">
        <v>0</v>
      </c>
      <c r="T497" s="207">
        <f t="shared" si="133"/>
        <v>0</v>
      </c>
      <c r="U497" s="30"/>
      <c r="V497" s="30"/>
      <c r="W497" s="30"/>
      <c r="X497" s="30"/>
      <c r="Y497" s="30"/>
      <c r="Z497" s="30"/>
      <c r="AA497" s="30"/>
      <c r="AB497" s="30"/>
      <c r="AC497" s="30"/>
      <c r="AD497" s="30"/>
      <c r="AE497" s="30"/>
      <c r="AR497" s="208" t="s">
        <v>306</v>
      </c>
      <c r="AT497" s="208" t="s">
        <v>269</v>
      </c>
      <c r="AU497" s="208" t="s">
        <v>86</v>
      </c>
      <c r="AY497" s="13" t="s">
        <v>176</v>
      </c>
      <c r="BE497" s="209">
        <f t="shared" si="134"/>
        <v>0</v>
      </c>
      <c r="BF497" s="209">
        <f t="shared" si="135"/>
        <v>283.5</v>
      </c>
      <c r="BG497" s="209">
        <f t="shared" si="136"/>
        <v>0</v>
      </c>
      <c r="BH497" s="209">
        <f t="shared" si="137"/>
        <v>0</v>
      </c>
      <c r="BI497" s="209">
        <f t="shared" si="138"/>
        <v>0</v>
      </c>
      <c r="BJ497" s="13" t="s">
        <v>86</v>
      </c>
      <c r="BK497" s="209">
        <f t="shared" si="139"/>
        <v>283.5</v>
      </c>
      <c r="BL497" s="13" t="s">
        <v>240</v>
      </c>
      <c r="BM497" s="208" t="s">
        <v>1513</v>
      </c>
    </row>
    <row r="498" spans="1:65" s="1" customFormat="1" ht="16.5" customHeight="1">
      <c r="A498" s="30"/>
      <c r="B498" s="31"/>
      <c r="C498" s="210" t="s">
        <v>1514</v>
      </c>
      <c r="D498" s="210" t="s">
        <v>269</v>
      </c>
      <c r="E498" s="211" t="s">
        <v>1515</v>
      </c>
      <c r="F498" s="212" t="s">
        <v>1516</v>
      </c>
      <c r="G498" s="213" t="s">
        <v>370</v>
      </c>
      <c r="H498" s="214">
        <v>1</v>
      </c>
      <c r="I498" s="215">
        <v>162</v>
      </c>
      <c r="J498" s="216">
        <f t="shared" si="130"/>
        <v>162</v>
      </c>
      <c r="K498" s="217"/>
      <c r="L498" s="218"/>
      <c r="M498" s="219" t="s">
        <v>1</v>
      </c>
      <c r="N498" s="220" t="s">
        <v>39</v>
      </c>
      <c r="O498" s="71"/>
      <c r="P498" s="206">
        <f t="shared" si="131"/>
        <v>0</v>
      </c>
      <c r="Q498" s="206">
        <v>2.1999999999999999E-2</v>
      </c>
      <c r="R498" s="206">
        <f t="shared" si="132"/>
        <v>2.1999999999999999E-2</v>
      </c>
      <c r="S498" s="206">
        <v>0</v>
      </c>
      <c r="T498" s="207">
        <f t="shared" si="133"/>
        <v>0</v>
      </c>
      <c r="U498" s="30"/>
      <c r="V498" s="30"/>
      <c r="W498" s="30"/>
      <c r="X498" s="30"/>
      <c r="Y498" s="30"/>
      <c r="Z498" s="30"/>
      <c r="AA498" s="30"/>
      <c r="AB498" s="30"/>
      <c r="AC498" s="30"/>
      <c r="AD498" s="30"/>
      <c r="AE498" s="30"/>
      <c r="AR498" s="208" t="s">
        <v>306</v>
      </c>
      <c r="AT498" s="208" t="s">
        <v>269</v>
      </c>
      <c r="AU498" s="208" t="s">
        <v>86</v>
      </c>
      <c r="AY498" s="13" t="s">
        <v>176</v>
      </c>
      <c r="BE498" s="209">
        <f t="shared" si="134"/>
        <v>0</v>
      </c>
      <c r="BF498" s="209">
        <f t="shared" si="135"/>
        <v>162</v>
      </c>
      <c r="BG498" s="209">
        <f t="shared" si="136"/>
        <v>0</v>
      </c>
      <c r="BH498" s="209">
        <f t="shared" si="137"/>
        <v>0</v>
      </c>
      <c r="BI498" s="209">
        <f t="shared" si="138"/>
        <v>0</v>
      </c>
      <c r="BJ498" s="13" t="s">
        <v>86</v>
      </c>
      <c r="BK498" s="209">
        <f t="shared" si="139"/>
        <v>162</v>
      </c>
      <c r="BL498" s="13" t="s">
        <v>240</v>
      </c>
      <c r="BM498" s="208" t="s">
        <v>1517</v>
      </c>
    </row>
    <row r="499" spans="1:65" s="1" customFormat="1" ht="21.75" customHeight="1">
      <c r="A499" s="30"/>
      <c r="B499" s="31"/>
      <c r="C499" s="196" t="s">
        <v>1518</v>
      </c>
      <c r="D499" s="196" t="s">
        <v>178</v>
      </c>
      <c r="E499" s="197" t="s">
        <v>1519</v>
      </c>
      <c r="F499" s="198" t="s">
        <v>1520</v>
      </c>
      <c r="G499" s="199" t="s">
        <v>181</v>
      </c>
      <c r="H499" s="200">
        <v>21.4</v>
      </c>
      <c r="I499" s="201">
        <v>16.84</v>
      </c>
      <c r="J499" s="202">
        <f t="shared" si="130"/>
        <v>360.38</v>
      </c>
      <c r="K499" s="203"/>
      <c r="L499" s="35"/>
      <c r="M499" s="204" t="s">
        <v>1</v>
      </c>
      <c r="N499" s="205" t="s">
        <v>39</v>
      </c>
      <c r="O499" s="71"/>
      <c r="P499" s="206">
        <f t="shared" si="131"/>
        <v>0</v>
      </c>
      <c r="Q499" s="206">
        <v>4.2000000000000002E-4</v>
      </c>
      <c r="R499" s="206">
        <f t="shared" si="132"/>
        <v>8.9879999999999995E-3</v>
      </c>
      <c r="S499" s="206">
        <v>0</v>
      </c>
      <c r="T499" s="207">
        <f t="shared" si="133"/>
        <v>0</v>
      </c>
      <c r="U499" s="30"/>
      <c r="V499" s="30"/>
      <c r="W499" s="30"/>
      <c r="X499" s="30"/>
      <c r="Y499" s="30"/>
      <c r="Z499" s="30"/>
      <c r="AA499" s="30"/>
      <c r="AB499" s="30"/>
      <c r="AC499" s="30"/>
      <c r="AD499" s="30"/>
      <c r="AE499" s="30"/>
      <c r="AR499" s="208" t="s">
        <v>240</v>
      </c>
      <c r="AT499" s="208" t="s">
        <v>178</v>
      </c>
      <c r="AU499" s="208" t="s">
        <v>86</v>
      </c>
      <c r="AY499" s="13" t="s">
        <v>176</v>
      </c>
      <c r="BE499" s="209">
        <f t="shared" si="134"/>
        <v>0</v>
      </c>
      <c r="BF499" s="209">
        <f t="shared" si="135"/>
        <v>360.38</v>
      </c>
      <c r="BG499" s="209">
        <f t="shared" si="136"/>
        <v>0</v>
      </c>
      <c r="BH499" s="209">
        <f t="shared" si="137"/>
        <v>0</v>
      </c>
      <c r="BI499" s="209">
        <f t="shared" si="138"/>
        <v>0</v>
      </c>
      <c r="BJ499" s="13" t="s">
        <v>86</v>
      </c>
      <c r="BK499" s="209">
        <f t="shared" si="139"/>
        <v>360.38</v>
      </c>
      <c r="BL499" s="13" t="s">
        <v>240</v>
      </c>
      <c r="BM499" s="208" t="s">
        <v>1521</v>
      </c>
    </row>
    <row r="500" spans="1:65" s="1" customFormat="1" ht="24.2" customHeight="1">
      <c r="A500" s="30"/>
      <c r="B500" s="31"/>
      <c r="C500" s="210" t="s">
        <v>1522</v>
      </c>
      <c r="D500" s="210" t="s">
        <v>269</v>
      </c>
      <c r="E500" s="211" t="s">
        <v>1523</v>
      </c>
      <c r="F500" s="212" t="s">
        <v>1524</v>
      </c>
      <c r="G500" s="213" t="s">
        <v>370</v>
      </c>
      <c r="H500" s="214">
        <v>1</v>
      </c>
      <c r="I500" s="215">
        <v>1782</v>
      </c>
      <c r="J500" s="216">
        <f t="shared" si="130"/>
        <v>1782</v>
      </c>
      <c r="K500" s="217"/>
      <c r="L500" s="218"/>
      <c r="M500" s="219" t="s">
        <v>1</v>
      </c>
      <c r="N500" s="220" t="s">
        <v>39</v>
      </c>
      <c r="O500" s="71"/>
      <c r="P500" s="206">
        <f t="shared" si="131"/>
        <v>0</v>
      </c>
      <c r="Q500" s="206">
        <v>0</v>
      </c>
      <c r="R500" s="206">
        <f t="shared" si="132"/>
        <v>0</v>
      </c>
      <c r="S500" s="206">
        <v>0</v>
      </c>
      <c r="T500" s="207">
        <f t="shared" si="133"/>
        <v>0</v>
      </c>
      <c r="U500" s="30"/>
      <c r="V500" s="30"/>
      <c r="W500" s="30"/>
      <c r="X500" s="30"/>
      <c r="Y500" s="30"/>
      <c r="Z500" s="30"/>
      <c r="AA500" s="30"/>
      <c r="AB500" s="30"/>
      <c r="AC500" s="30"/>
      <c r="AD500" s="30"/>
      <c r="AE500" s="30"/>
      <c r="AR500" s="208" t="s">
        <v>306</v>
      </c>
      <c r="AT500" s="208" t="s">
        <v>269</v>
      </c>
      <c r="AU500" s="208" t="s">
        <v>86</v>
      </c>
      <c r="AY500" s="13" t="s">
        <v>176</v>
      </c>
      <c r="BE500" s="209">
        <f t="shared" si="134"/>
        <v>0</v>
      </c>
      <c r="BF500" s="209">
        <f t="shared" si="135"/>
        <v>1782</v>
      </c>
      <c r="BG500" s="209">
        <f t="shared" si="136"/>
        <v>0</v>
      </c>
      <c r="BH500" s="209">
        <f t="shared" si="137"/>
        <v>0</v>
      </c>
      <c r="BI500" s="209">
        <f t="shared" si="138"/>
        <v>0</v>
      </c>
      <c r="BJ500" s="13" t="s">
        <v>86</v>
      </c>
      <c r="BK500" s="209">
        <f t="shared" si="139"/>
        <v>1782</v>
      </c>
      <c r="BL500" s="13" t="s">
        <v>240</v>
      </c>
      <c r="BM500" s="208" t="s">
        <v>1525</v>
      </c>
    </row>
    <row r="501" spans="1:65" s="1" customFormat="1" ht="24.2" customHeight="1">
      <c r="A501" s="30"/>
      <c r="B501" s="31"/>
      <c r="C501" s="210" t="s">
        <v>1526</v>
      </c>
      <c r="D501" s="210" t="s">
        <v>269</v>
      </c>
      <c r="E501" s="211" t="s">
        <v>1527</v>
      </c>
      <c r="F501" s="212" t="s">
        <v>1528</v>
      </c>
      <c r="G501" s="213" t="s">
        <v>370</v>
      </c>
      <c r="H501" s="214">
        <v>1</v>
      </c>
      <c r="I501" s="215">
        <v>1228.5</v>
      </c>
      <c r="J501" s="216">
        <f t="shared" si="130"/>
        <v>1228.5</v>
      </c>
      <c r="K501" s="217"/>
      <c r="L501" s="218"/>
      <c r="M501" s="219" t="s">
        <v>1</v>
      </c>
      <c r="N501" s="220" t="s">
        <v>39</v>
      </c>
      <c r="O501" s="71"/>
      <c r="P501" s="206">
        <f t="shared" si="131"/>
        <v>0</v>
      </c>
      <c r="Q501" s="206">
        <v>0</v>
      </c>
      <c r="R501" s="206">
        <f t="shared" si="132"/>
        <v>0</v>
      </c>
      <c r="S501" s="206">
        <v>0</v>
      </c>
      <c r="T501" s="207">
        <f t="shared" si="133"/>
        <v>0</v>
      </c>
      <c r="U501" s="30"/>
      <c r="V501" s="30"/>
      <c r="W501" s="30"/>
      <c r="X501" s="30"/>
      <c r="Y501" s="30"/>
      <c r="Z501" s="30"/>
      <c r="AA501" s="30"/>
      <c r="AB501" s="30"/>
      <c r="AC501" s="30"/>
      <c r="AD501" s="30"/>
      <c r="AE501" s="30"/>
      <c r="AR501" s="208" t="s">
        <v>306</v>
      </c>
      <c r="AT501" s="208" t="s">
        <v>269</v>
      </c>
      <c r="AU501" s="208" t="s">
        <v>86</v>
      </c>
      <c r="AY501" s="13" t="s">
        <v>176</v>
      </c>
      <c r="BE501" s="209">
        <f t="shared" si="134"/>
        <v>0</v>
      </c>
      <c r="BF501" s="209">
        <f t="shared" si="135"/>
        <v>1228.5</v>
      </c>
      <c r="BG501" s="209">
        <f t="shared" si="136"/>
        <v>0</v>
      </c>
      <c r="BH501" s="209">
        <f t="shared" si="137"/>
        <v>0</v>
      </c>
      <c r="BI501" s="209">
        <f t="shared" si="138"/>
        <v>0</v>
      </c>
      <c r="BJ501" s="13" t="s">
        <v>86</v>
      </c>
      <c r="BK501" s="209">
        <f t="shared" si="139"/>
        <v>1228.5</v>
      </c>
      <c r="BL501" s="13" t="s">
        <v>240</v>
      </c>
      <c r="BM501" s="208" t="s">
        <v>1529</v>
      </c>
    </row>
    <row r="502" spans="1:65" s="1" customFormat="1" ht="24.2" customHeight="1">
      <c r="A502" s="30"/>
      <c r="B502" s="31"/>
      <c r="C502" s="210" t="s">
        <v>1530</v>
      </c>
      <c r="D502" s="210" t="s">
        <v>269</v>
      </c>
      <c r="E502" s="211" t="s">
        <v>1531</v>
      </c>
      <c r="F502" s="212" t="s">
        <v>1532</v>
      </c>
      <c r="G502" s="213" t="s">
        <v>370</v>
      </c>
      <c r="H502" s="214">
        <v>2</v>
      </c>
      <c r="I502" s="215">
        <v>897.75</v>
      </c>
      <c r="J502" s="216">
        <f t="shared" si="130"/>
        <v>1795.5</v>
      </c>
      <c r="K502" s="217"/>
      <c r="L502" s="218"/>
      <c r="M502" s="219" t="s">
        <v>1</v>
      </c>
      <c r="N502" s="220" t="s">
        <v>39</v>
      </c>
      <c r="O502" s="71"/>
      <c r="P502" s="206">
        <f t="shared" si="131"/>
        <v>0</v>
      </c>
      <c r="Q502" s="206">
        <v>0</v>
      </c>
      <c r="R502" s="206">
        <f t="shared" si="132"/>
        <v>0</v>
      </c>
      <c r="S502" s="206">
        <v>0</v>
      </c>
      <c r="T502" s="207">
        <f t="shared" si="133"/>
        <v>0</v>
      </c>
      <c r="U502" s="30"/>
      <c r="V502" s="30"/>
      <c r="W502" s="30"/>
      <c r="X502" s="30"/>
      <c r="Y502" s="30"/>
      <c r="Z502" s="30"/>
      <c r="AA502" s="30"/>
      <c r="AB502" s="30"/>
      <c r="AC502" s="30"/>
      <c r="AD502" s="30"/>
      <c r="AE502" s="30"/>
      <c r="AR502" s="208" t="s">
        <v>306</v>
      </c>
      <c r="AT502" s="208" t="s">
        <v>269</v>
      </c>
      <c r="AU502" s="208" t="s">
        <v>86</v>
      </c>
      <c r="AY502" s="13" t="s">
        <v>176</v>
      </c>
      <c r="BE502" s="209">
        <f t="shared" si="134"/>
        <v>0</v>
      </c>
      <c r="BF502" s="209">
        <f t="shared" si="135"/>
        <v>1795.5</v>
      </c>
      <c r="BG502" s="209">
        <f t="shared" si="136"/>
        <v>0</v>
      </c>
      <c r="BH502" s="209">
        <f t="shared" si="137"/>
        <v>0</v>
      </c>
      <c r="BI502" s="209">
        <f t="shared" si="138"/>
        <v>0</v>
      </c>
      <c r="BJ502" s="13" t="s">
        <v>86</v>
      </c>
      <c r="BK502" s="209">
        <f t="shared" si="139"/>
        <v>1795.5</v>
      </c>
      <c r="BL502" s="13" t="s">
        <v>240</v>
      </c>
      <c r="BM502" s="208" t="s">
        <v>1533</v>
      </c>
    </row>
    <row r="503" spans="1:65" s="1" customFormat="1" ht="24.2" customHeight="1">
      <c r="A503" s="30"/>
      <c r="B503" s="31"/>
      <c r="C503" s="196" t="s">
        <v>1534</v>
      </c>
      <c r="D503" s="196" t="s">
        <v>178</v>
      </c>
      <c r="E503" s="197" t="s">
        <v>1535</v>
      </c>
      <c r="F503" s="198" t="s">
        <v>1536</v>
      </c>
      <c r="G503" s="199" t="s">
        <v>370</v>
      </c>
      <c r="H503" s="200">
        <v>7.2</v>
      </c>
      <c r="I503" s="201">
        <v>8.4700000000000006</v>
      </c>
      <c r="J503" s="202">
        <f t="shared" si="130"/>
        <v>60.98</v>
      </c>
      <c r="K503" s="203"/>
      <c r="L503" s="35"/>
      <c r="M503" s="204" t="s">
        <v>1</v>
      </c>
      <c r="N503" s="205" t="s">
        <v>39</v>
      </c>
      <c r="O503" s="71"/>
      <c r="P503" s="206">
        <f t="shared" si="131"/>
        <v>0</v>
      </c>
      <c r="Q503" s="206">
        <v>4.0000000000000003E-5</v>
      </c>
      <c r="R503" s="206">
        <f t="shared" si="132"/>
        <v>2.8800000000000001E-4</v>
      </c>
      <c r="S503" s="206">
        <v>0</v>
      </c>
      <c r="T503" s="207">
        <f t="shared" si="133"/>
        <v>0</v>
      </c>
      <c r="U503" s="30"/>
      <c r="V503" s="30"/>
      <c r="W503" s="30"/>
      <c r="X503" s="30"/>
      <c r="Y503" s="30"/>
      <c r="Z503" s="30"/>
      <c r="AA503" s="30"/>
      <c r="AB503" s="30"/>
      <c r="AC503" s="30"/>
      <c r="AD503" s="30"/>
      <c r="AE503" s="30"/>
      <c r="AR503" s="208" t="s">
        <v>240</v>
      </c>
      <c r="AT503" s="208" t="s">
        <v>178</v>
      </c>
      <c r="AU503" s="208" t="s">
        <v>86</v>
      </c>
      <c r="AY503" s="13" t="s">
        <v>176</v>
      </c>
      <c r="BE503" s="209">
        <f t="shared" si="134"/>
        <v>0</v>
      </c>
      <c r="BF503" s="209">
        <f t="shared" si="135"/>
        <v>60.98</v>
      </c>
      <c r="BG503" s="209">
        <f t="shared" si="136"/>
        <v>0</v>
      </c>
      <c r="BH503" s="209">
        <f t="shared" si="137"/>
        <v>0</v>
      </c>
      <c r="BI503" s="209">
        <f t="shared" si="138"/>
        <v>0</v>
      </c>
      <c r="BJ503" s="13" t="s">
        <v>86</v>
      </c>
      <c r="BK503" s="209">
        <f t="shared" si="139"/>
        <v>60.98</v>
      </c>
      <c r="BL503" s="13" t="s">
        <v>240</v>
      </c>
      <c r="BM503" s="208" t="s">
        <v>1537</v>
      </c>
    </row>
    <row r="504" spans="1:65" s="1" customFormat="1" ht="24.2" customHeight="1">
      <c r="A504" s="30"/>
      <c r="B504" s="31"/>
      <c r="C504" s="210" t="s">
        <v>1538</v>
      </c>
      <c r="D504" s="210" t="s">
        <v>269</v>
      </c>
      <c r="E504" s="211" t="s">
        <v>1539</v>
      </c>
      <c r="F504" s="212" t="s">
        <v>1540</v>
      </c>
      <c r="G504" s="213" t="s">
        <v>181</v>
      </c>
      <c r="H504" s="214">
        <v>7.2</v>
      </c>
      <c r="I504" s="215">
        <v>18.53</v>
      </c>
      <c r="J504" s="216">
        <f t="shared" si="130"/>
        <v>133.41999999999999</v>
      </c>
      <c r="K504" s="217"/>
      <c r="L504" s="218"/>
      <c r="M504" s="219" t="s">
        <v>1</v>
      </c>
      <c r="N504" s="220" t="s">
        <v>39</v>
      </c>
      <c r="O504" s="71"/>
      <c r="P504" s="206">
        <f t="shared" si="131"/>
        <v>0</v>
      </c>
      <c r="Q504" s="206">
        <v>1.1000000000000001E-3</v>
      </c>
      <c r="R504" s="206">
        <f t="shared" si="132"/>
        <v>7.92E-3</v>
      </c>
      <c r="S504" s="206">
        <v>0</v>
      </c>
      <c r="T504" s="207">
        <f t="shared" si="133"/>
        <v>0</v>
      </c>
      <c r="U504" s="30"/>
      <c r="V504" s="30"/>
      <c r="W504" s="30"/>
      <c r="X504" s="30"/>
      <c r="Y504" s="30"/>
      <c r="Z504" s="30"/>
      <c r="AA504" s="30"/>
      <c r="AB504" s="30"/>
      <c r="AC504" s="30"/>
      <c r="AD504" s="30"/>
      <c r="AE504" s="30"/>
      <c r="AR504" s="208" t="s">
        <v>306</v>
      </c>
      <c r="AT504" s="208" t="s">
        <v>269</v>
      </c>
      <c r="AU504" s="208" t="s">
        <v>86</v>
      </c>
      <c r="AY504" s="13" t="s">
        <v>176</v>
      </c>
      <c r="BE504" s="209">
        <f t="shared" si="134"/>
        <v>0</v>
      </c>
      <c r="BF504" s="209">
        <f t="shared" si="135"/>
        <v>133.41999999999999</v>
      </c>
      <c r="BG504" s="209">
        <f t="shared" si="136"/>
        <v>0</v>
      </c>
      <c r="BH504" s="209">
        <f t="shared" si="137"/>
        <v>0</v>
      </c>
      <c r="BI504" s="209">
        <f t="shared" si="138"/>
        <v>0</v>
      </c>
      <c r="BJ504" s="13" t="s">
        <v>86</v>
      </c>
      <c r="BK504" s="209">
        <f t="shared" si="139"/>
        <v>133.41999999999999</v>
      </c>
      <c r="BL504" s="13" t="s">
        <v>240</v>
      </c>
      <c r="BM504" s="208" t="s">
        <v>1541</v>
      </c>
    </row>
    <row r="505" spans="1:65" s="1" customFormat="1" ht="24.2" customHeight="1">
      <c r="A505" s="30"/>
      <c r="B505" s="31"/>
      <c r="C505" s="196" t="s">
        <v>1542</v>
      </c>
      <c r="D505" s="196" t="s">
        <v>178</v>
      </c>
      <c r="E505" s="197" t="s">
        <v>1543</v>
      </c>
      <c r="F505" s="198" t="s">
        <v>1544</v>
      </c>
      <c r="G505" s="199" t="s">
        <v>370</v>
      </c>
      <c r="H505" s="200">
        <v>70.25</v>
      </c>
      <c r="I505" s="201">
        <v>14.44</v>
      </c>
      <c r="J505" s="202">
        <f t="shared" si="130"/>
        <v>1014.41</v>
      </c>
      <c r="K505" s="203"/>
      <c r="L505" s="35"/>
      <c r="M505" s="204" t="s">
        <v>1</v>
      </c>
      <c r="N505" s="205" t="s">
        <v>39</v>
      </c>
      <c r="O505" s="71"/>
      <c r="P505" s="206">
        <f t="shared" si="131"/>
        <v>0</v>
      </c>
      <c r="Q505" s="206">
        <v>3.2000000000000003E-4</v>
      </c>
      <c r="R505" s="206">
        <f t="shared" si="132"/>
        <v>2.2480000000000003E-2</v>
      </c>
      <c r="S505" s="206">
        <v>0</v>
      </c>
      <c r="T505" s="207">
        <f t="shared" si="133"/>
        <v>0</v>
      </c>
      <c r="U505" s="30"/>
      <c r="V505" s="30"/>
      <c r="W505" s="30"/>
      <c r="X505" s="30"/>
      <c r="Y505" s="30"/>
      <c r="Z505" s="30"/>
      <c r="AA505" s="30"/>
      <c r="AB505" s="30"/>
      <c r="AC505" s="30"/>
      <c r="AD505" s="30"/>
      <c r="AE505" s="30"/>
      <c r="AR505" s="208" t="s">
        <v>240</v>
      </c>
      <c r="AT505" s="208" t="s">
        <v>178</v>
      </c>
      <c r="AU505" s="208" t="s">
        <v>86</v>
      </c>
      <c r="AY505" s="13" t="s">
        <v>176</v>
      </c>
      <c r="BE505" s="209">
        <f t="shared" si="134"/>
        <v>0</v>
      </c>
      <c r="BF505" s="209">
        <f t="shared" si="135"/>
        <v>1014.41</v>
      </c>
      <c r="BG505" s="209">
        <f t="shared" si="136"/>
        <v>0</v>
      </c>
      <c r="BH505" s="209">
        <f t="shared" si="137"/>
        <v>0</v>
      </c>
      <c r="BI505" s="209">
        <f t="shared" si="138"/>
        <v>0</v>
      </c>
      <c r="BJ505" s="13" t="s">
        <v>86</v>
      </c>
      <c r="BK505" s="209">
        <f t="shared" si="139"/>
        <v>1014.41</v>
      </c>
      <c r="BL505" s="13" t="s">
        <v>240</v>
      </c>
      <c r="BM505" s="208" t="s">
        <v>1545</v>
      </c>
    </row>
    <row r="506" spans="1:65" s="1" customFormat="1" ht="24.2" customHeight="1">
      <c r="A506" s="30"/>
      <c r="B506" s="31"/>
      <c r="C506" s="210" t="s">
        <v>1546</v>
      </c>
      <c r="D506" s="210" t="s">
        <v>269</v>
      </c>
      <c r="E506" s="211" t="s">
        <v>1547</v>
      </c>
      <c r="F506" s="212" t="s">
        <v>1548</v>
      </c>
      <c r="G506" s="213" t="s">
        <v>181</v>
      </c>
      <c r="H506" s="214">
        <v>70.25</v>
      </c>
      <c r="I506" s="215">
        <v>14.54</v>
      </c>
      <c r="J506" s="216">
        <f t="shared" si="130"/>
        <v>1021.44</v>
      </c>
      <c r="K506" s="217"/>
      <c r="L506" s="218"/>
      <c r="M506" s="219" t="s">
        <v>1</v>
      </c>
      <c r="N506" s="220" t="s">
        <v>39</v>
      </c>
      <c r="O506" s="71"/>
      <c r="P506" s="206">
        <f t="shared" si="131"/>
        <v>0</v>
      </c>
      <c r="Q506" s="206">
        <v>9.7999999999999997E-4</v>
      </c>
      <c r="R506" s="206">
        <f t="shared" si="132"/>
        <v>6.8845000000000003E-2</v>
      </c>
      <c r="S506" s="206">
        <v>0</v>
      </c>
      <c r="T506" s="207">
        <f t="shared" si="133"/>
        <v>0</v>
      </c>
      <c r="U506" s="30"/>
      <c r="V506" s="30"/>
      <c r="W506" s="30"/>
      <c r="X506" s="30"/>
      <c r="Y506" s="30"/>
      <c r="Z506" s="30"/>
      <c r="AA506" s="30"/>
      <c r="AB506" s="30"/>
      <c r="AC506" s="30"/>
      <c r="AD506" s="30"/>
      <c r="AE506" s="30"/>
      <c r="AR506" s="208" t="s">
        <v>306</v>
      </c>
      <c r="AT506" s="208" t="s">
        <v>269</v>
      </c>
      <c r="AU506" s="208" t="s">
        <v>86</v>
      </c>
      <c r="AY506" s="13" t="s">
        <v>176</v>
      </c>
      <c r="BE506" s="209">
        <f t="shared" si="134"/>
        <v>0</v>
      </c>
      <c r="BF506" s="209">
        <f t="shared" si="135"/>
        <v>1021.44</v>
      </c>
      <c r="BG506" s="209">
        <f t="shared" si="136"/>
        <v>0</v>
      </c>
      <c r="BH506" s="209">
        <f t="shared" si="137"/>
        <v>0</v>
      </c>
      <c r="BI506" s="209">
        <f t="shared" si="138"/>
        <v>0</v>
      </c>
      <c r="BJ506" s="13" t="s">
        <v>86</v>
      </c>
      <c r="BK506" s="209">
        <f t="shared" si="139"/>
        <v>1021.44</v>
      </c>
      <c r="BL506" s="13" t="s">
        <v>240</v>
      </c>
      <c r="BM506" s="208" t="s">
        <v>1549</v>
      </c>
    </row>
    <row r="507" spans="1:65" s="1" customFormat="1" ht="24.2" customHeight="1">
      <c r="A507" s="30"/>
      <c r="B507" s="31"/>
      <c r="C507" s="196" t="s">
        <v>1550</v>
      </c>
      <c r="D507" s="196" t="s">
        <v>178</v>
      </c>
      <c r="E507" s="197" t="s">
        <v>1551</v>
      </c>
      <c r="F507" s="198" t="s">
        <v>1552</v>
      </c>
      <c r="G507" s="199" t="s">
        <v>370</v>
      </c>
      <c r="H507" s="200">
        <v>14</v>
      </c>
      <c r="I507" s="201">
        <v>1.28</v>
      </c>
      <c r="J507" s="202">
        <f t="shared" si="130"/>
        <v>17.920000000000002</v>
      </c>
      <c r="K507" s="203"/>
      <c r="L507" s="35"/>
      <c r="M507" s="204" t="s">
        <v>1</v>
      </c>
      <c r="N507" s="205" t="s">
        <v>39</v>
      </c>
      <c r="O507" s="71"/>
      <c r="P507" s="206">
        <f t="shared" si="131"/>
        <v>0</v>
      </c>
      <c r="Q507" s="206">
        <v>0</v>
      </c>
      <c r="R507" s="206">
        <f t="shared" si="132"/>
        <v>0</v>
      </c>
      <c r="S507" s="206">
        <v>3.0000000000000001E-3</v>
      </c>
      <c r="T507" s="207">
        <f t="shared" si="133"/>
        <v>4.2000000000000003E-2</v>
      </c>
      <c r="U507" s="30"/>
      <c r="V507" s="30"/>
      <c r="W507" s="30"/>
      <c r="X507" s="30"/>
      <c r="Y507" s="30"/>
      <c r="Z507" s="30"/>
      <c r="AA507" s="30"/>
      <c r="AB507" s="30"/>
      <c r="AC507" s="30"/>
      <c r="AD507" s="30"/>
      <c r="AE507" s="30"/>
      <c r="AR507" s="208" t="s">
        <v>240</v>
      </c>
      <c r="AT507" s="208" t="s">
        <v>178</v>
      </c>
      <c r="AU507" s="208" t="s">
        <v>86</v>
      </c>
      <c r="AY507" s="13" t="s">
        <v>176</v>
      </c>
      <c r="BE507" s="209">
        <f t="shared" si="134"/>
        <v>0</v>
      </c>
      <c r="BF507" s="209">
        <f t="shared" si="135"/>
        <v>17.920000000000002</v>
      </c>
      <c r="BG507" s="209">
        <f t="shared" si="136"/>
        <v>0</v>
      </c>
      <c r="BH507" s="209">
        <f t="shared" si="137"/>
        <v>0</v>
      </c>
      <c r="BI507" s="209">
        <f t="shared" si="138"/>
        <v>0</v>
      </c>
      <c r="BJ507" s="13" t="s">
        <v>86</v>
      </c>
      <c r="BK507" s="209">
        <f t="shared" si="139"/>
        <v>17.920000000000002</v>
      </c>
      <c r="BL507" s="13" t="s">
        <v>240</v>
      </c>
      <c r="BM507" s="208" t="s">
        <v>1553</v>
      </c>
    </row>
    <row r="508" spans="1:65" s="1" customFormat="1" ht="24.2" customHeight="1">
      <c r="A508" s="30"/>
      <c r="B508" s="31"/>
      <c r="C508" s="196" t="s">
        <v>1554</v>
      </c>
      <c r="D508" s="196" t="s">
        <v>178</v>
      </c>
      <c r="E508" s="197" t="s">
        <v>1555</v>
      </c>
      <c r="F508" s="198" t="s">
        <v>1556</v>
      </c>
      <c r="G508" s="199" t="s">
        <v>370</v>
      </c>
      <c r="H508" s="200">
        <v>9</v>
      </c>
      <c r="I508" s="201">
        <v>1.93</v>
      </c>
      <c r="J508" s="202">
        <f t="shared" si="130"/>
        <v>17.37</v>
      </c>
      <c r="K508" s="203"/>
      <c r="L508" s="35"/>
      <c r="M508" s="204" t="s">
        <v>1</v>
      </c>
      <c r="N508" s="205" t="s">
        <v>39</v>
      </c>
      <c r="O508" s="71"/>
      <c r="P508" s="206">
        <f t="shared" si="131"/>
        <v>0</v>
      </c>
      <c r="Q508" s="206">
        <v>0</v>
      </c>
      <c r="R508" s="206">
        <f t="shared" si="132"/>
        <v>0</v>
      </c>
      <c r="S508" s="206">
        <v>6.0000000000000001E-3</v>
      </c>
      <c r="T508" s="207">
        <f t="shared" si="133"/>
        <v>5.3999999999999999E-2</v>
      </c>
      <c r="U508" s="30"/>
      <c r="V508" s="30"/>
      <c r="W508" s="30"/>
      <c r="X508" s="30"/>
      <c r="Y508" s="30"/>
      <c r="Z508" s="30"/>
      <c r="AA508" s="30"/>
      <c r="AB508" s="30"/>
      <c r="AC508" s="30"/>
      <c r="AD508" s="30"/>
      <c r="AE508" s="30"/>
      <c r="AR508" s="208" t="s">
        <v>240</v>
      </c>
      <c r="AT508" s="208" t="s">
        <v>178</v>
      </c>
      <c r="AU508" s="208" t="s">
        <v>86</v>
      </c>
      <c r="AY508" s="13" t="s">
        <v>176</v>
      </c>
      <c r="BE508" s="209">
        <f t="shared" si="134"/>
        <v>0</v>
      </c>
      <c r="BF508" s="209">
        <f t="shared" si="135"/>
        <v>17.37</v>
      </c>
      <c r="BG508" s="209">
        <f t="shared" si="136"/>
        <v>0</v>
      </c>
      <c r="BH508" s="209">
        <f t="shared" si="137"/>
        <v>0</v>
      </c>
      <c r="BI508" s="209">
        <f t="shared" si="138"/>
        <v>0</v>
      </c>
      <c r="BJ508" s="13" t="s">
        <v>86</v>
      </c>
      <c r="BK508" s="209">
        <f t="shared" si="139"/>
        <v>17.37</v>
      </c>
      <c r="BL508" s="13" t="s">
        <v>240</v>
      </c>
      <c r="BM508" s="208" t="s">
        <v>1557</v>
      </c>
    </row>
    <row r="509" spans="1:65" s="1" customFormat="1" ht="24.2" customHeight="1">
      <c r="A509" s="30"/>
      <c r="B509" s="31"/>
      <c r="C509" s="196" t="s">
        <v>1558</v>
      </c>
      <c r="D509" s="196" t="s">
        <v>178</v>
      </c>
      <c r="E509" s="197" t="s">
        <v>1559</v>
      </c>
      <c r="F509" s="198" t="s">
        <v>1560</v>
      </c>
      <c r="G509" s="199" t="s">
        <v>370</v>
      </c>
      <c r="H509" s="200">
        <v>9</v>
      </c>
      <c r="I509" s="201">
        <v>221.96</v>
      </c>
      <c r="J509" s="202">
        <f t="shared" si="130"/>
        <v>1997.64</v>
      </c>
      <c r="K509" s="203"/>
      <c r="L509" s="35"/>
      <c r="M509" s="204" t="s">
        <v>1</v>
      </c>
      <c r="N509" s="205" t="s">
        <v>39</v>
      </c>
      <c r="O509" s="71"/>
      <c r="P509" s="206">
        <f t="shared" si="131"/>
        <v>0</v>
      </c>
      <c r="Q509" s="206">
        <v>2.1000000000000001E-4</v>
      </c>
      <c r="R509" s="206">
        <f t="shared" si="132"/>
        <v>1.8900000000000002E-3</v>
      </c>
      <c r="S509" s="206">
        <v>0</v>
      </c>
      <c r="T509" s="207">
        <f t="shared" si="133"/>
        <v>0</v>
      </c>
      <c r="U509" s="30"/>
      <c r="V509" s="30"/>
      <c r="W509" s="30"/>
      <c r="X509" s="30"/>
      <c r="Y509" s="30"/>
      <c r="Z509" s="30"/>
      <c r="AA509" s="30"/>
      <c r="AB509" s="30"/>
      <c r="AC509" s="30"/>
      <c r="AD509" s="30"/>
      <c r="AE509" s="30"/>
      <c r="AR509" s="208" t="s">
        <v>240</v>
      </c>
      <c r="AT509" s="208" t="s">
        <v>178</v>
      </c>
      <c r="AU509" s="208" t="s">
        <v>86</v>
      </c>
      <c r="AY509" s="13" t="s">
        <v>176</v>
      </c>
      <c r="BE509" s="209">
        <f t="shared" si="134"/>
        <v>0</v>
      </c>
      <c r="BF509" s="209">
        <f t="shared" si="135"/>
        <v>1997.64</v>
      </c>
      <c r="BG509" s="209">
        <f t="shared" si="136"/>
        <v>0</v>
      </c>
      <c r="BH509" s="209">
        <f t="shared" si="137"/>
        <v>0</v>
      </c>
      <c r="BI509" s="209">
        <f t="shared" si="138"/>
        <v>0</v>
      </c>
      <c r="BJ509" s="13" t="s">
        <v>86</v>
      </c>
      <c r="BK509" s="209">
        <f t="shared" si="139"/>
        <v>1997.64</v>
      </c>
      <c r="BL509" s="13" t="s">
        <v>240</v>
      </c>
      <c r="BM509" s="208" t="s">
        <v>1561</v>
      </c>
    </row>
    <row r="510" spans="1:65" s="1" customFormat="1" ht="24.2" customHeight="1">
      <c r="A510" s="30"/>
      <c r="B510" s="31"/>
      <c r="C510" s="196" t="s">
        <v>1562</v>
      </c>
      <c r="D510" s="196" t="s">
        <v>178</v>
      </c>
      <c r="E510" s="197" t="s">
        <v>1563</v>
      </c>
      <c r="F510" s="198" t="s">
        <v>1564</v>
      </c>
      <c r="G510" s="199" t="s">
        <v>181</v>
      </c>
      <c r="H510" s="200">
        <v>3</v>
      </c>
      <c r="I510" s="201">
        <v>562.5</v>
      </c>
      <c r="J510" s="202">
        <f t="shared" si="130"/>
        <v>1687.5</v>
      </c>
      <c r="K510" s="203"/>
      <c r="L510" s="35"/>
      <c r="M510" s="204" t="s">
        <v>1</v>
      </c>
      <c r="N510" s="205" t="s">
        <v>39</v>
      </c>
      <c r="O510" s="71"/>
      <c r="P510" s="206">
        <f t="shared" si="131"/>
        <v>0</v>
      </c>
      <c r="Q510" s="206">
        <v>2.1000000000000001E-4</v>
      </c>
      <c r="R510" s="206">
        <f t="shared" si="132"/>
        <v>6.3000000000000003E-4</v>
      </c>
      <c r="S510" s="206">
        <v>0</v>
      </c>
      <c r="T510" s="207">
        <f t="shared" si="133"/>
        <v>0</v>
      </c>
      <c r="U510" s="30"/>
      <c r="V510" s="30"/>
      <c r="W510" s="30"/>
      <c r="X510" s="30"/>
      <c r="Y510" s="30"/>
      <c r="Z510" s="30"/>
      <c r="AA510" s="30"/>
      <c r="AB510" s="30"/>
      <c r="AC510" s="30"/>
      <c r="AD510" s="30"/>
      <c r="AE510" s="30"/>
      <c r="AR510" s="208" t="s">
        <v>240</v>
      </c>
      <c r="AT510" s="208" t="s">
        <v>178</v>
      </c>
      <c r="AU510" s="208" t="s">
        <v>86</v>
      </c>
      <c r="AY510" s="13" t="s">
        <v>176</v>
      </c>
      <c r="BE510" s="209">
        <f t="shared" si="134"/>
        <v>0</v>
      </c>
      <c r="BF510" s="209">
        <f t="shared" si="135"/>
        <v>1687.5</v>
      </c>
      <c r="BG510" s="209">
        <f t="shared" si="136"/>
        <v>0</v>
      </c>
      <c r="BH510" s="209">
        <f t="shared" si="137"/>
        <v>0</v>
      </c>
      <c r="BI510" s="209">
        <f t="shared" si="138"/>
        <v>0</v>
      </c>
      <c r="BJ510" s="13" t="s">
        <v>86</v>
      </c>
      <c r="BK510" s="209">
        <f t="shared" si="139"/>
        <v>1687.5</v>
      </c>
      <c r="BL510" s="13" t="s">
        <v>240</v>
      </c>
      <c r="BM510" s="208" t="s">
        <v>1565</v>
      </c>
    </row>
    <row r="511" spans="1:65" s="1" customFormat="1" ht="24.2" customHeight="1">
      <c r="A511" s="30"/>
      <c r="B511" s="31"/>
      <c r="C511" s="196" t="s">
        <v>1566</v>
      </c>
      <c r="D511" s="196" t="s">
        <v>178</v>
      </c>
      <c r="E511" s="197" t="s">
        <v>1567</v>
      </c>
      <c r="F511" s="198" t="s">
        <v>1568</v>
      </c>
      <c r="G511" s="199" t="s">
        <v>370</v>
      </c>
      <c r="H511" s="200">
        <v>1</v>
      </c>
      <c r="I511" s="201">
        <v>221.96</v>
      </c>
      <c r="J511" s="202">
        <f t="shared" si="130"/>
        <v>221.96</v>
      </c>
      <c r="K511" s="203"/>
      <c r="L511" s="35"/>
      <c r="M511" s="204" t="s">
        <v>1</v>
      </c>
      <c r="N511" s="205" t="s">
        <v>39</v>
      </c>
      <c r="O511" s="71"/>
      <c r="P511" s="206">
        <f t="shared" si="131"/>
        <v>0</v>
      </c>
      <c r="Q511" s="206">
        <v>2.1000000000000001E-4</v>
      </c>
      <c r="R511" s="206">
        <f t="shared" si="132"/>
        <v>2.1000000000000001E-4</v>
      </c>
      <c r="S511" s="206">
        <v>0</v>
      </c>
      <c r="T511" s="207">
        <f t="shared" si="133"/>
        <v>0</v>
      </c>
      <c r="U511" s="30"/>
      <c r="V511" s="30"/>
      <c r="W511" s="30"/>
      <c r="X511" s="30"/>
      <c r="Y511" s="30"/>
      <c r="Z511" s="30"/>
      <c r="AA511" s="30"/>
      <c r="AB511" s="30"/>
      <c r="AC511" s="30"/>
      <c r="AD511" s="30"/>
      <c r="AE511" s="30"/>
      <c r="AR511" s="208" t="s">
        <v>240</v>
      </c>
      <c r="AT511" s="208" t="s">
        <v>178</v>
      </c>
      <c r="AU511" s="208" t="s">
        <v>86</v>
      </c>
      <c r="AY511" s="13" t="s">
        <v>176</v>
      </c>
      <c r="BE511" s="209">
        <f t="shared" si="134"/>
        <v>0</v>
      </c>
      <c r="BF511" s="209">
        <f t="shared" si="135"/>
        <v>221.96</v>
      </c>
      <c r="BG511" s="209">
        <f t="shared" si="136"/>
        <v>0</v>
      </c>
      <c r="BH511" s="209">
        <f t="shared" si="137"/>
        <v>0</v>
      </c>
      <c r="BI511" s="209">
        <f t="shared" si="138"/>
        <v>0</v>
      </c>
      <c r="BJ511" s="13" t="s">
        <v>86</v>
      </c>
      <c r="BK511" s="209">
        <f t="shared" si="139"/>
        <v>221.96</v>
      </c>
      <c r="BL511" s="13" t="s">
        <v>240</v>
      </c>
      <c r="BM511" s="208" t="s">
        <v>1569</v>
      </c>
    </row>
    <row r="512" spans="1:65" s="1" customFormat="1" ht="24.2" customHeight="1">
      <c r="A512" s="30"/>
      <c r="B512" s="31"/>
      <c r="C512" s="196" t="s">
        <v>1570</v>
      </c>
      <c r="D512" s="196" t="s">
        <v>178</v>
      </c>
      <c r="E512" s="197" t="s">
        <v>1571</v>
      </c>
      <c r="F512" s="198" t="s">
        <v>1572</v>
      </c>
      <c r="G512" s="199" t="s">
        <v>370</v>
      </c>
      <c r="H512" s="200">
        <v>9</v>
      </c>
      <c r="I512" s="201">
        <v>223.64</v>
      </c>
      <c r="J512" s="202">
        <f t="shared" si="130"/>
        <v>2012.76</v>
      </c>
      <c r="K512" s="203"/>
      <c r="L512" s="35"/>
      <c r="M512" s="204" t="s">
        <v>1</v>
      </c>
      <c r="N512" s="205" t="s">
        <v>39</v>
      </c>
      <c r="O512" s="71"/>
      <c r="P512" s="206">
        <f t="shared" si="131"/>
        <v>0</v>
      </c>
      <c r="Q512" s="206">
        <v>2.1000000000000001E-4</v>
      </c>
      <c r="R512" s="206">
        <f t="shared" si="132"/>
        <v>1.8900000000000002E-3</v>
      </c>
      <c r="S512" s="206">
        <v>0</v>
      </c>
      <c r="T512" s="207">
        <f t="shared" si="133"/>
        <v>0</v>
      </c>
      <c r="U512" s="30"/>
      <c r="V512" s="30"/>
      <c r="W512" s="30"/>
      <c r="X512" s="30"/>
      <c r="Y512" s="30"/>
      <c r="Z512" s="30"/>
      <c r="AA512" s="30"/>
      <c r="AB512" s="30"/>
      <c r="AC512" s="30"/>
      <c r="AD512" s="30"/>
      <c r="AE512" s="30"/>
      <c r="AR512" s="208" t="s">
        <v>240</v>
      </c>
      <c r="AT512" s="208" t="s">
        <v>178</v>
      </c>
      <c r="AU512" s="208" t="s">
        <v>86</v>
      </c>
      <c r="AY512" s="13" t="s">
        <v>176</v>
      </c>
      <c r="BE512" s="209">
        <f t="shared" si="134"/>
        <v>0</v>
      </c>
      <c r="BF512" s="209">
        <f t="shared" si="135"/>
        <v>2012.76</v>
      </c>
      <c r="BG512" s="209">
        <f t="shared" si="136"/>
        <v>0</v>
      </c>
      <c r="BH512" s="209">
        <f t="shared" si="137"/>
        <v>0</v>
      </c>
      <c r="BI512" s="209">
        <f t="shared" si="138"/>
        <v>0</v>
      </c>
      <c r="BJ512" s="13" t="s">
        <v>86</v>
      </c>
      <c r="BK512" s="209">
        <f t="shared" si="139"/>
        <v>2012.76</v>
      </c>
      <c r="BL512" s="13" t="s">
        <v>240</v>
      </c>
      <c r="BM512" s="208" t="s">
        <v>1573</v>
      </c>
    </row>
    <row r="513" spans="1:65" s="1" customFormat="1" ht="24.2" customHeight="1">
      <c r="A513" s="30"/>
      <c r="B513" s="31"/>
      <c r="C513" s="196" t="s">
        <v>1574</v>
      </c>
      <c r="D513" s="196" t="s">
        <v>178</v>
      </c>
      <c r="E513" s="197" t="s">
        <v>1575</v>
      </c>
      <c r="F513" s="198" t="s">
        <v>1576</v>
      </c>
      <c r="G513" s="199" t="s">
        <v>370</v>
      </c>
      <c r="H513" s="200">
        <v>5</v>
      </c>
      <c r="I513" s="201">
        <v>223.64</v>
      </c>
      <c r="J513" s="202">
        <f t="shared" si="130"/>
        <v>1118.2</v>
      </c>
      <c r="K513" s="203"/>
      <c r="L513" s="35"/>
      <c r="M513" s="204" t="s">
        <v>1</v>
      </c>
      <c r="N513" s="205" t="s">
        <v>39</v>
      </c>
      <c r="O513" s="71"/>
      <c r="P513" s="206">
        <f t="shared" si="131"/>
        <v>0</v>
      </c>
      <c r="Q513" s="206">
        <v>2.1000000000000001E-4</v>
      </c>
      <c r="R513" s="206">
        <f t="shared" si="132"/>
        <v>1.0500000000000002E-3</v>
      </c>
      <c r="S513" s="206">
        <v>0</v>
      </c>
      <c r="T513" s="207">
        <f t="shared" si="133"/>
        <v>0</v>
      </c>
      <c r="U513" s="30"/>
      <c r="V513" s="30"/>
      <c r="W513" s="30"/>
      <c r="X513" s="30"/>
      <c r="Y513" s="30"/>
      <c r="Z513" s="30"/>
      <c r="AA513" s="30"/>
      <c r="AB513" s="30"/>
      <c r="AC513" s="30"/>
      <c r="AD513" s="30"/>
      <c r="AE513" s="30"/>
      <c r="AR513" s="208" t="s">
        <v>240</v>
      </c>
      <c r="AT513" s="208" t="s">
        <v>178</v>
      </c>
      <c r="AU513" s="208" t="s">
        <v>86</v>
      </c>
      <c r="AY513" s="13" t="s">
        <v>176</v>
      </c>
      <c r="BE513" s="209">
        <f t="shared" si="134"/>
        <v>0</v>
      </c>
      <c r="BF513" s="209">
        <f t="shared" si="135"/>
        <v>1118.2</v>
      </c>
      <c r="BG513" s="209">
        <f t="shared" si="136"/>
        <v>0</v>
      </c>
      <c r="BH513" s="209">
        <f t="shared" si="137"/>
        <v>0</v>
      </c>
      <c r="BI513" s="209">
        <f t="shared" si="138"/>
        <v>0</v>
      </c>
      <c r="BJ513" s="13" t="s">
        <v>86</v>
      </c>
      <c r="BK513" s="209">
        <f t="shared" si="139"/>
        <v>1118.2</v>
      </c>
      <c r="BL513" s="13" t="s">
        <v>240</v>
      </c>
      <c r="BM513" s="208" t="s">
        <v>1577</v>
      </c>
    </row>
    <row r="514" spans="1:65" s="1" customFormat="1" ht="24.2" customHeight="1">
      <c r="A514" s="30"/>
      <c r="B514" s="31"/>
      <c r="C514" s="196" t="s">
        <v>1578</v>
      </c>
      <c r="D514" s="196" t="s">
        <v>178</v>
      </c>
      <c r="E514" s="197" t="s">
        <v>1579</v>
      </c>
      <c r="F514" s="198" t="s">
        <v>1580</v>
      </c>
      <c r="G514" s="199" t="s">
        <v>370</v>
      </c>
      <c r="H514" s="200">
        <v>11</v>
      </c>
      <c r="I514" s="201">
        <v>225.18</v>
      </c>
      <c r="J514" s="202">
        <f t="shared" si="130"/>
        <v>2476.98</v>
      </c>
      <c r="K514" s="203"/>
      <c r="L514" s="35"/>
      <c r="M514" s="204" t="s">
        <v>1</v>
      </c>
      <c r="N514" s="205" t="s">
        <v>39</v>
      </c>
      <c r="O514" s="71"/>
      <c r="P514" s="206">
        <f t="shared" si="131"/>
        <v>0</v>
      </c>
      <c r="Q514" s="206">
        <v>2.1000000000000001E-4</v>
      </c>
      <c r="R514" s="206">
        <f t="shared" si="132"/>
        <v>2.31E-3</v>
      </c>
      <c r="S514" s="206">
        <v>0</v>
      </c>
      <c r="T514" s="207">
        <f t="shared" si="133"/>
        <v>0</v>
      </c>
      <c r="U514" s="30"/>
      <c r="V514" s="30"/>
      <c r="W514" s="30"/>
      <c r="X514" s="30"/>
      <c r="Y514" s="30"/>
      <c r="Z514" s="30"/>
      <c r="AA514" s="30"/>
      <c r="AB514" s="30"/>
      <c r="AC514" s="30"/>
      <c r="AD514" s="30"/>
      <c r="AE514" s="30"/>
      <c r="AR514" s="208" t="s">
        <v>240</v>
      </c>
      <c r="AT514" s="208" t="s">
        <v>178</v>
      </c>
      <c r="AU514" s="208" t="s">
        <v>86</v>
      </c>
      <c r="AY514" s="13" t="s">
        <v>176</v>
      </c>
      <c r="BE514" s="209">
        <f t="shared" si="134"/>
        <v>0</v>
      </c>
      <c r="BF514" s="209">
        <f t="shared" si="135"/>
        <v>2476.98</v>
      </c>
      <c r="BG514" s="209">
        <f t="shared" si="136"/>
        <v>0</v>
      </c>
      <c r="BH514" s="209">
        <f t="shared" si="137"/>
        <v>0</v>
      </c>
      <c r="BI514" s="209">
        <f t="shared" si="138"/>
        <v>0</v>
      </c>
      <c r="BJ514" s="13" t="s">
        <v>86</v>
      </c>
      <c r="BK514" s="209">
        <f t="shared" si="139"/>
        <v>2476.98</v>
      </c>
      <c r="BL514" s="13" t="s">
        <v>240</v>
      </c>
      <c r="BM514" s="208" t="s">
        <v>1581</v>
      </c>
    </row>
    <row r="515" spans="1:65" s="1" customFormat="1" ht="24.2" customHeight="1">
      <c r="A515" s="30"/>
      <c r="B515" s="31"/>
      <c r="C515" s="196" t="s">
        <v>1582</v>
      </c>
      <c r="D515" s="196" t="s">
        <v>178</v>
      </c>
      <c r="E515" s="197" t="s">
        <v>1583</v>
      </c>
      <c r="F515" s="198" t="s">
        <v>1584</v>
      </c>
      <c r="G515" s="199" t="s">
        <v>370</v>
      </c>
      <c r="H515" s="200">
        <v>2</v>
      </c>
      <c r="I515" s="201">
        <v>326.60000000000002</v>
      </c>
      <c r="J515" s="202">
        <f t="shared" si="130"/>
        <v>653.20000000000005</v>
      </c>
      <c r="K515" s="203"/>
      <c r="L515" s="35"/>
      <c r="M515" s="204" t="s">
        <v>1</v>
      </c>
      <c r="N515" s="205" t="s">
        <v>39</v>
      </c>
      <c r="O515" s="71"/>
      <c r="P515" s="206">
        <f t="shared" si="131"/>
        <v>0</v>
      </c>
      <c r="Q515" s="206">
        <v>2.1000000000000001E-4</v>
      </c>
      <c r="R515" s="206">
        <f t="shared" si="132"/>
        <v>4.2000000000000002E-4</v>
      </c>
      <c r="S515" s="206">
        <v>0</v>
      </c>
      <c r="T515" s="207">
        <f t="shared" si="133"/>
        <v>0</v>
      </c>
      <c r="U515" s="30"/>
      <c r="V515" s="30"/>
      <c r="W515" s="30"/>
      <c r="X515" s="30"/>
      <c r="Y515" s="30"/>
      <c r="Z515" s="30"/>
      <c r="AA515" s="30"/>
      <c r="AB515" s="30"/>
      <c r="AC515" s="30"/>
      <c r="AD515" s="30"/>
      <c r="AE515" s="30"/>
      <c r="AR515" s="208" t="s">
        <v>240</v>
      </c>
      <c r="AT515" s="208" t="s">
        <v>178</v>
      </c>
      <c r="AU515" s="208" t="s">
        <v>86</v>
      </c>
      <c r="AY515" s="13" t="s">
        <v>176</v>
      </c>
      <c r="BE515" s="209">
        <f t="shared" si="134"/>
        <v>0</v>
      </c>
      <c r="BF515" s="209">
        <f t="shared" si="135"/>
        <v>653.20000000000005</v>
      </c>
      <c r="BG515" s="209">
        <f t="shared" si="136"/>
        <v>0</v>
      </c>
      <c r="BH515" s="209">
        <f t="shared" si="137"/>
        <v>0</v>
      </c>
      <c r="BI515" s="209">
        <f t="shared" si="138"/>
        <v>0</v>
      </c>
      <c r="BJ515" s="13" t="s">
        <v>86</v>
      </c>
      <c r="BK515" s="209">
        <f t="shared" si="139"/>
        <v>653.20000000000005</v>
      </c>
      <c r="BL515" s="13" t="s">
        <v>240</v>
      </c>
      <c r="BM515" s="208" t="s">
        <v>1585</v>
      </c>
    </row>
    <row r="516" spans="1:65" s="1" customFormat="1" ht="24.2" customHeight="1">
      <c r="A516" s="30"/>
      <c r="B516" s="31"/>
      <c r="C516" s="196" t="s">
        <v>1586</v>
      </c>
      <c r="D516" s="196" t="s">
        <v>178</v>
      </c>
      <c r="E516" s="197" t="s">
        <v>1587</v>
      </c>
      <c r="F516" s="198" t="s">
        <v>1588</v>
      </c>
      <c r="G516" s="199" t="s">
        <v>1050</v>
      </c>
      <c r="H516" s="221">
        <v>476.74900000000002</v>
      </c>
      <c r="I516" s="201">
        <v>0.55000000000000004</v>
      </c>
      <c r="J516" s="202">
        <f t="shared" si="130"/>
        <v>262.20999999999998</v>
      </c>
      <c r="K516" s="203"/>
      <c r="L516" s="35"/>
      <c r="M516" s="204" t="s">
        <v>1</v>
      </c>
      <c r="N516" s="205" t="s">
        <v>39</v>
      </c>
      <c r="O516" s="71"/>
      <c r="P516" s="206">
        <f t="shared" si="131"/>
        <v>0</v>
      </c>
      <c r="Q516" s="206">
        <v>0</v>
      </c>
      <c r="R516" s="206">
        <f t="shared" si="132"/>
        <v>0</v>
      </c>
      <c r="S516" s="206">
        <v>0</v>
      </c>
      <c r="T516" s="207">
        <f t="shared" si="133"/>
        <v>0</v>
      </c>
      <c r="U516" s="30"/>
      <c r="V516" s="30"/>
      <c r="W516" s="30"/>
      <c r="X516" s="30"/>
      <c r="Y516" s="30"/>
      <c r="Z516" s="30"/>
      <c r="AA516" s="30"/>
      <c r="AB516" s="30"/>
      <c r="AC516" s="30"/>
      <c r="AD516" s="30"/>
      <c r="AE516" s="30"/>
      <c r="AR516" s="208" t="s">
        <v>240</v>
      </c>
      <c r="AT516" s="208" t="s">
        <v>178</v>
      </c>
      <c r="AU516" s="208" t="s">
        <v>86</v>
      </c>
      <c r="AY516" s="13" t="s">
        <v>176</v>
      </c>
      <c r="BE516" s="209">
        <f t="shared" si="134"/>
        <v>0</v>
      </c>
      <c r="BF516" s="209">
        <f t="shared" si="135"/>
        <v>262.20999999999998</v>
      </c>
      <c r="BG516" s="209">
        <f t="shared" si="136"/>
        <v>0</v>
      </c>
      <c r="BH516" s="209">
        <f t="shared" si="137"/>
        <v>0</v>
      </c>
      <c r="BI516" s="209">
        <f t="shared" si="138"/>
        <v>0</v>
      </c>
      <c r="BJ516" s="13" t="s">
        <v>86</v>
      </c>
      <c r="BK516" s="209">
        <f t="shared" si="139"/>
        <v>262.20999999999998</v>
      </c>
      <c r="BL516" s="13" t="s">
        <v>240</v>
      </c>
      <c r="BM516" s="208" t="s">
        <v>1589</v>
      </c>
    </row>
    <row r="517" spans="1:65" s="11" customFormat="1" ht="22.9" customHeight="1">
      <c r="B517" s="180"/>
      <c r="C517" s="181"/>
      <c r="D517" s="182" t="s">
        <v>72</v>
      </c>
      <c r="E517" s="194" t="s">
        <v>1590</v>
      </c>
      <c r="F517" s="194" t="s">
        <v>1591</v>
      </c>
      <c r="G517" s="181"/>
      <c r="H517" s="181"/>
      <c r="I517" s="184"/>
      <c r="J517" s="195">
        <f>BK517</f>
        <v>63284.88</v>
      </c>
      <c r="K517" s="181"/>
      <c r="L517" s="186"/>
      <c r="M517" s="187"/>
      <c r="N517" s="188"/>
      <c r="O517" s="188"/>
      <c r="P517" s="189">
        <f>SUM(P518:P547)</f>
        <v>0</v>
      </c>
      <c r="Q517" s="188"/>
      <c r="R517" s="189">
        <f>SUM(R518:R547)</f>
        <v>4.1549421499999992</v>
      </c>
      <c r="S517" s="188"/>
      <c r="T517" s="190">
        <f>SUM(T518:T547)</f>
        <v>1.8340000000000002E-2</v>
      </c>
      <c r="AR517" s="191" t="s">
        <v>86</v>
      </c>
      <c r="AT517" s="192" t="s">
        <v>72</v>
      </c>
      <c r="AU517" s="192" t="s">
        <v>80</v>
      </c>
      <c r="AY517" s="191" t="s">
        <v>176</v>
      </c>
      <c r="BK517" s="193">
        <f>SUM(BK518:BK547)</f>
        <v>63284.88</v>
      </c>
    </row>
    <row r="518" spans="1:65" s="1" customFormat="1" ht="24.2" customHeight="1">
      <c r="A518" s="30"/>
      <c r="B518" s="31"/>
      <c r="C518" s="196" t="s">
        <v>1592</v>
      </c>
      <c r="D518" s="196" t="s">
        <v>178</v>
      </c>
      <c r="E518" s="197" t="s">
        <v>1593</v>
      </c>
      <c r="F518" s="198" t="s">
        <v>1594</v>
      </c>
      <c r="G518" s="199" t="s">
        <v>1288</v>
      </c>
      <c r="H518" s="200">
        <v>12</v>
      </c>
      <c r="I518" s="201">
        <v>136.78</v>
      </c>
      <c r="J518" s="202">
        <f t="shared" ref="J518:J547" si="140">ROUND(I518*H518,2)</f>
        <v>1641.36</v>
      </c>
      <c r="K518" s="203"/>
      <c r="L518" s="35"/>
      <c r="M518" s="204" t="s">
        <v>1</v>
      </c>
      <c r="N518" s="205" t="s">
        <v>39</v>
      </c>
      <c r="O518" s="71"/>
      <c r="P518" s="206">
        <f t="shared" ref="P518:P547" si="141">O518*H518</f>
        <v>0</v>
      </c>
      <c r="Q518" s="206">
        <v>0</v>
      </c>
      <c r="R518" s="206">
        <f t="shared" ref="R518:R547" si="142">Q518*H518</f>
        <v>0</v>
      </c>
      <c r="S518" s="206">
        <v>0</v>
      </c>
      <c r="T518" s="207">
        <f t="shared" ref="T518:T547" si="143">S518*H518</f>
        <v>0</v>
      </c>
      <c r="U518" s="30"/>
      <c r="V518" s="30"/>
      <c r="W518" s="30"/>
      <c r="X518" s="30"/>
      <c r="Y518" s="30"/>
      <c r="Z518" s="30"/>
      <c r="AA518" s="30"/>
      <c r="AB518" s="30"/>
      <c r="AC518" s="30"/>
      <c r="AD518" s="30"/>
      <c r="AE518" s="30"/>
      <c r="AR518" s="208" t="s">
        <v>240</v>
      </c>
      <c r="AT518" s="208" t="s">
        <v>178</v>
      </c>
      <c r="AU518" s="208" t="s">
        <v>86</v>
      </c>
      <c r="AY518" s="13" t="s">
        <v>176</v>
      </c>
      <c r="BE518" s="209">
        <f t="shared" ref="BE518:BE547" si="144">IF(N518="základná",J518,0)</f>
        <v>0</v>
      </c>
      <c r="BF518" s="209">
        <f t="shared" ref="BF518:BF547" si="145">IF(N518="znížená",J518,0)</f>
        <v>1641.36</v>
      </c>
      <c r="BG518" s="209">
        <f t="shared" ref="BG518:BG547" si="146">IF(N518="zákl. prenesená",J518,0)</f>
        <v>0</v>
      </c>
      <c r="BH518" s="209">
        <f t="shared" ref="BH518:BH547" si="147">IF(N518="zníž. prenesená",J518,0)</f>
        <v>0</v>
      </c>
      <c r="BI518" s="209">
        <f t="shared" ref="BI518:BI547" si="148">IF(N518="nulová",J518,0)</f>
        <v>0</v>
      </c>
      <c r="BJ518" s="13" t="s">
        <v>86</v>
      </c>
      <c r="BK518" s="209">
        <f t="shared" ref="BK518:BK547" si="149">ROUND(I518*H518,2)</f>
        <v>1641.36</v>
      </c>
      <c r="BL518" s="13" t="s">
        <v>240</v>
      </c>
      <c r="BM518" s="208" t="s">
        <v>1595</v>
      </c>
    </row>
    <row r="519" spans="1:65" s="1" customFormat="1" ht="21.75" customHeight="1">
      <c r="A519" s="30"/>
      <c r="B519" s="31"/>
      <c r="C519" s="210" t="s">
        <v>1596</v>
      </c>
      <c r="D519" s="210" t="s">
        <v>269</v>
      </c>
      <c r="E519" s="211" t="s">
        <v>1597</v>
      </c>
      <c r="F519" s="212" t="s">
        <v>1598</v>
      </c>
      <c r="G519" s="213" t="s">
        <v>370</v>
      </c>
      <c r="H519" s="214">
        <v>12</v>
      </c>
      <c r="I519" s="215">
        <v>675.61</v>
      </c>
      <c r="J519" s="216">
        <f t="shared" si="140"/>
        <v>8107.32</v>
      </c>
      <c r="K519" s="217"/>
      <c r="L519" s="218"/>
      <c r="M519" s="219" t="s">
        <v>1</v>
      </c>
      <c r="N519" s="220" t="s">
        <v>39</v>
      </c>
      <c r="O519" s="71"/>
      <c r="P519" s="206">
        <f t="shared" si="141"/>
        <v>0</v>
      </c>
      <c r="Q519" s="206">
        <v>0.01</v>
      </c>
      <c r="R519" s="206">
        <f t="shared" si="142"/>
        <v>0.12</v>
      </c>
      <c r="S519" s="206">
        <v>0</v>
      </c>
      <c r="T519" s="207">
        <f t="shared" si="143"/>
        <v>0</v>
      </c>
      <c r="U519" s="30"/>
      <c r="V519" s="30"/>
      <c r="W519" s="30"/>
      <c r="X519" s="30"/>
      <c r="Y519" s="30"/>
      <c r="Z519" s="30"/>
      <c r="AA519" s="30"/>
      <c r="AB519" s="30"/>
      <c r="AC519" s="30"/>
      <c r="AD519" s="30"/>
      <c r="AE519" s="30"/>
      <c r="AR519" s="208" t="s">
        <v>306</v>
      </c>
      <c r="AT519" s="208" t="s">
        <v>269</v>
      </c>
      <c r="AU519" s="208" t="s">
        <v>86</v>
      </c>
      <c r="AY519" s="13" t="s">
        <v>176</v>
      </c>
      <c r="BE519" s="209">
        <f t="shared" si="144"/>
        <v>0</v>
      </c>
      <c r="BF519" s="209">
        <f t="shared" si="145"/>
        <v>8107.32</v>
      </c>
      <c r="BG519" s="209">
        <f t="shared" si="146"/>
        <v>0</v>
      </c>
      <c r="BH519" s="209">
        <f t="shared" si="147"/>
        <v>0</v>
      </c>
      <c r="BI519" s="209">
        <f t="shared" si="148"/>
        <v>0</v>
      </c>
      <c r="BJ519" s="13" t="s">
        <v>86</v>
      </c>
      <c r="BK519" s="209">
        <f t="shared" si="149"/>
        <v>8107.32</v>
      </c>
      <c r="BL519" s="13" t="s">
        <v>240</v>
      </c>
      <c r="BM519" s="208" t="s">
        <v>1599</v>
      </c>
    </row>
    <row r="520" spans="1:65" s="1" customFormat="1" ht="16.5" customHeight="1">
      <c r="A520" s="30"/>
      <c r="B520" s="31"/>
      <c r="C520" s="210" t="s">
        <v>1600</v>
      </c>
      <c r="D520" s="210" t="s">
        <v>269</v>
      </c>
      <c r="E520" s="211" t="s">
        <v>1601</v>
      </c>
      <c r="F520" s="212" t="s">
        <v>1602</v>
      </c>
      <c r="G520" s="213" t="s">
        <v>370</v>
      </c>
      <c r="H520" s="214">
        <v>12</v>
      </c>
      <c r="I520" s="215">
        <v>130.69999999999999</v>
      </c>
      <c r="J520" s="216">
        <f t="shared" si="140"/>
        <v>1568.4</v>
      </c>
      <c r="K520" s="217"/>
      <c r="L520" s="218"/>
      <c r="M520" s="219" t="s">
        <v>1</v>
      </c>
      <c r="N520" s="220" t="s">
        <v>39</v>
      </c>
      <c r="O520" s="71"/>
      <c r="P520" s="206">
        <f t="shared" si="141"/>
        <v>0</v>
      </c>
      <c r="Q520" s="206">
        <v>0.01</v>
      </c>
      <c r="R520" s="206">
        <f t="shared" si="142"/>
        <v>0.12</v>
      </c>
      <c r="S520" s="206">
        <v>0</v>
      </c>
      <c r="T520" s="207">
        <f t="shared" si="143"/>
        <v>0</v>
      </c>
      <c r="U520" s="30"/>
      <c r="V520" s="30"/>
      <c r="W520" s="30"/>
      <c r="X520" s="30"/>
      <c r="Y520" s="30"/>
      <c r="Z520" s="30"/>
      <c r="AA520" s="30"/>
      <c r="AB520" s="30"/>
      <c r="AC520" s="30"/>
      <c r="AD520" s="30"/>
      <c r="AE520" s="30"/>
      <c r="AR520" s="208" t="s">
        <v>306</v>
      </c>
      <c r="AT520" s="208" t="s">
        <v>269</v>
      </c>
      <c r="AU520" s="208" t="s">
        <v>86</v>
      </c>
      <c r="AY520" s="13" t="s">
        <v>176</v>
      </c>
      <c r="BE520" s="209">
        <f t="shared" si="144"/>
        <v>0</v>
      </c>
      <c r="BF520" s="209">
        <f t="shared" si="145"/>
        <v>1568.4</v>
      </c>
      <c r="BG520" s="209">
        <f t="shared" si="146"/>
        <v>0</v>
      </c>
      <c r="BH520" s="209">
        <f t="shared" si="147"/>
        <v>0</v>
      </c>
      <c r="BI520" s="209">
        <f t="shared" si="148"/>
        <v>0</v>
      </c>
      <c r="BJ520" s="13" t="s">
        <v>86</v>
      </c>
      <c r="BK520" s="209">
        <f t="shared" si="149"/>
        <v>1568.4</v>
      </c>
      <c r="BL520" s="13" t="s">
        <v>240</v>
      </c>
      <c r="BM520" s="208" t="s">
        <v>1603</v>
      </c>
    </row>
    <row r="521" spans="1:65" s="1" customFormat="1" ht="16.5" customHeight="1">
      <c r="A521" s="30"/>
      <c r="B521" s="31"/>
      <c r="C521" s="210" t="s">
        <v>1604</v>
      </c>
      <c r="D521" s="210" t="s">
        <v>269</v>
      </c>
      <c r="E521" s="211" t="s">
        <v>1605</v>
      </c>
      <c r="F521" s="212" t="s">
        <v>1606</v>
      </c>
      <c r="G521" s="213" t="s">
        <v>370</v>
      </c>
      <c r="H521" s="214">
        <v>12</v>
      </c>
      <c r="I521" s="215">
        <v>99.1</v>
      </c>
      <c r="J521" s="216">
        <f t="shared" si="140"/>
        <v>1189.2</v>
      </c>
      <c r="K521" s="217"/>
      <c r="L521" s="218"/>
      <c r="M521" s="219" t="s">
        <v>1</v>
      </c>
      <c r="N521" s="220" t="s">
        <v>39</v>
      </c>
      <c r="O521" s="71"/>
      <c r="P521" s="206">
        <f t="shared" si="141"/>
        <v>0</v>
      </c>
      <c r="Q521" s="206">
        <v>0.01</v>
      </c>
      <c r="R521" s="206">
        <f t="shared" si="142"/>
        <v>0.12</v>
      </c>
      <c r="S521" s="206">
        <v>0</v>
      </c>
      <c r="T521" s="207">
        <f t="shared" si="143"/>
        <v>0</v>
      </c>
      <c r="U521" s="30"/>
      <c r="V521" s="30"/>
      <c r="W521" s="30"/>
      <c r="X521" s="30"/>
      <c r="Y521" s="30"/>
      <c r="Z521" s="30"/>
      <c r="AA521" s="30"/>
      <c r="AB521" s="30"/>
      <c r="AC521" s="30"/>
      <c r="AD521" s="30"/>
      <c r="AE521" s="30"/>
      <c r="AR521" s="208" t="s">
        <v>306</v>
      </c>
      <c r="AT521" s="208" t="s">
        <v>269</v>
      </c>
      <c r="AU521" s="208" t="s">
        <v>86</v>
      </c>
      <c r="AY521" s="13" t="s">
        <v>176</v>
      </c>
      <c r="BE521" s="209">
        <f t="shared" si="144"/>
        <v>0</v>
      </c>
      <c r="BF521" s="209">
        <f t="shared" si="145"/>
        <v>1189.2</v>
      </c>
      <c r="BG521" s="209">
        <f t="shared" si="146"/>
        <v>0</v>
      </c>
      <c r="BH521" s="209">
        <f t="shared" si="147"/>
        <v>0</v>
      </c>
      <c r="BI521" s="209">
        <f t="shared" si="148"/>
        <v>0</v>
      </c>
      <c r="BJ521" s="13" t="s">
        <v>86</v>
      </c>
      <c r="BK521" s="209">
        <f t="shared" si="149"/>
        <v>1189.2</v>
      </c>
      <c r="BL521" s="13" t="s">
        <v>240</v>
      </c>
      <c r="BM521" s="208" t="s">
        <v>1607</v>
      </c>
    </row>
    <row r="522" spans="1:65" s="1" customFormat="1" ht="16.5" customHeight="1">
      <c r="A522" s="30"/>
      <c r="B522" s="31"/>
      <c r="C522" s="210" t="s">
        <v>1608</v>
      </c>
      <c r="D522" s="210" t="s">
        <v>269</v>
      </c>
      <c r="E522" s="211" t="s">
        <v>1609</v>
      </c>
      <c r="F522" s="212" t="s">
        <v>1610</v>
      </c>
      <c r="G522" s="213" t="s">
        <v>370</v>
      </c>
      <c r="H522" s="214">
        <v>12</v>
      </c>
      <c r="I522" s="215">
        <v>85.69</v>
      </c>
      <c r="J522" s="216">
        <f t="shared" si="140"/>
        <v>1028.28</v>
      </c>
      <c r="K522" s="217"/>
      <c r="L522" s="218"/>
      <c r="M522" s="219" t="s">
        <v>1</v>
      </c>
      <c r="N522" s="220" t="s">
        <v>39</v>
      </c>
      <c r="O522" s="71"/>
      <c r="P522" s="206">
        <f t="shared" si="141"/>
        <v>0</v>
      </c>
      <c r="Q522" s="206">
        <v>0.01</v>
      </c>
      <c r="R522" s="206">
        <f t="shared" si="142"/>
        <v>0.12</v>
      </c>
      <c r="S522" s="206">
        <v>0</v>
      </c>
      <c r="T522" s="207">
        <f t="shared" si="143"/>
        <v>0</v>
      </c>
      <c r="U522" s="30"/>
      <c r="V522" s="30"/>
      <c r="W522" s="30"/>
      <c r="X522" s="30"/>
      <c r="Y522" s="30"/>
      <c r="Z522" s="30"/>
      <c r="AA522" s="30"/>
      <c r="AB522" s="30"/>
      <c r="AC522" s="30"/>
      <c r="AD522" s="30"/>
      <c r="AE522" s="30"/>
      <c r="AR522" s="208" t="s">
        <v>306</v>
      </c>
      <c r="AT522" s="208" t="s">
        <v>269</v>
      </c>
      <c r="AU522" s="208" t="s">
        <v>86</v>
      </c>
      <c r="AY522" s="13" t="s">
        <v>176</v>
      </c>
      <c r="BE522" s="209">
        <f t="shared" si="144"/>
        <v>0</v>
      </c>
      <c r="BF522" s="209">
        <f t="shared" si="145"/>
        <v>1028.28</v>
      </c>
      <c r="BG522" s="209">
        <f t="shared" si="146"/>
        <v>0</v>
      </c>
      <c r="BH522" s="209">
        <f t="shared" si="147"/>
        <v>0</v>
      </c>
      <c r="BI522" s="209">
        <f t="shared" si="148"/>
        <v>0</v>
      </c>
      <c r="BJ522" s="13" t="s">
        <v>86</v>
      </c>
      <c r="BK522" s="209">
        <f t="shared" si="149"/>
        <v>1028.28</v>
      </c>
      <c r="BL522" s="13" t="s">
        <v>240</v>
      </c>
      <c r="BM522" s="208" t="s">
        <v>1611</v>
      </c>
    </row>
    <row r="523" spans="1:65" s="1" customFormat="1" ht="16.5" customHeight="1">
      <c r="A523" s="30"/>
      <c r="B523" s="31"/>
      <c r="C523" s="210" t="s">
        <v>1612</v>
      </c>
      <c r="D523" s="210" t="s">
        <v>269</v>
      </c>
      <c r="E523" s="211" t="s">
        <v>1613</v>
      </c>
      <c r="F523" s="212" t="s">
        <v>1614</v>
      </c>
      <c r="G523" s="213" t="s">
        <v>370</v>
      </c>
      <c r="H523" s="214">
        <v>12</v>
      </c>
      <c r="I523" s="215">
        <v>66.760000000000005</v>
      </c>
      <c r="J523" s="216">
        <f t="shared" si="140"/>
        <v>801.12</v>
      </c>
      <c r="K523" s="217"/>
      <c r="L523" s="218"/>
      <c r="M523" s="219" t="s">
        <v>1</v>
      </c>
      <c r="N523" s="220" t="s">
        <v>39</v>
      </c>
      <c r="O523" s="71"/>
      <c r="P523" s="206">
        <f t="shared" si="141"/>
        <v>0</v>
      </c>
      <c r="Q523" s="206">
        <v>0.01</v>
      </c>
      <c r="R523" s="206">
        <f t="shared" si="142"/>
        <v>0.12</v>
      </c>
      <c r="S523" s="206">
        <v>0</v>
      </c>
      <c r="T523" s="207">
        <f t="shared" si="143"/>
        <v>0</v>
      </c>
      <c r="U523" s="30"/>
      <c r="V523" s="30"/>
      <c r="W523" s="30"/>
      <c r="X523" s="30"/>
      <c r="Y523" s="30"/>
      <c r="Z523" s="30"/>
      <c r="AA523" s="30"/>
      <c r="AB523" s="30"/>
      <c r="AC523" s="30"/>
      <c r="AD523" s="30"/>
      <c r="AE523" s="30"/>
      <c r="AR523" s="208" t="s">
        <v>306</v>
      </c>
      <c r="AT523" s="208" t="s">
        <v>269</v>
      </c>
      <c r="AU523" s="208" t="s">
        <v>86</v>
      </c>
      <c r="AY523" s="13" t="s">
        <v>176</v>
      </c>
      <c r="BE523" s="209">
        <f t="shared" si="144"/>
        <v>0</v>
      </c>
      <c r="BF523" s="209">
        <f t="shared" si="145"/>
        <v>801.12</v>
      </c>
      <c r="BG523" s="209">
        <f t="shared" si="146"/>
        <v>0</v>
      </c>
      <c r="BH523" s="209">
        <f t="shared" si="147"/>
        <v>0</v>
      </c>
      <c r="BI523" s="209">
        <f t="shared" si="148"/>
        <v>0</v>
      </c>
      <c r="BJ523" s="13" t="s">
        <v>86</v>
      </c>
      <c r="BK523" s="209">
        <f t="shared" si="149"/>
        <v>801.12</v>
      </c>
      <c r="BL523" s="13" t="s">
        <v>240</v>
      </c>
      <c r="BM523" s="208" t="s">
        <v>1615</v>
      </c>
    </row>
    <row r="524" spans="1:65" s="1" customFormat="1" ht="33" customHeight="1">
      <c r="A524" s="30"/>
      <c r="B524" s="31"/>
      <c r="C524" s="196" t="s">
        <v>1616</v>
      </c>
      <c r="D524" s="196" t="s">
        <v>178</v>
      </c>
      <c r="E524" s="197" t="s">
        <v>1617</v>
      </c>
      <c r="F524" s="198" t="s">
        <v>1618</v>
      </c>
      <c r="G524" s="199" t="s">
        <v>181</v>
      </c>
      <c r="H524" s="200">
        <v>16.8</v>
      </c>
      <c r="I524" s="201">
        <v>24.84</v>
      </c>
      <c r="J524" s="202">
        <f t="shared" si="140"/>
        <v>417.31</v>
      </c>
      <c r="K524" s="203"/>
      <c r="L524" s="35"/>
      <c r="M524" s="204" t="s">
        <v>1</v>
      </c>
      <c r="N524" s="205" t="s">
        <v>39</v>
      </c>
      <c r="O524" s="71"/>
      <c r="P524" s="206">
        <f t="shared" si="141"/>
        <v>0</v>
      </c>
      <c r="Q524" s="206">
        <v>2.1000000000000001E-4</v>
      </c>
      <c r="R524" s="206">
        <f t="shared" si="142"/>
        <v>3.5280000000000003E-3</v>
      </c>
      <c r="S524" s="206">
        <v>0</v>
      </c>
      <c r="T524" s="207">
        <f t="shared" si="143"/>
        <v>0</v>
      </c>
      <c r="U524" s="30"/>
      <c r="V524" s="30"/>
      <c r="W524" s="30"/>
      <c r="X524" s="30"/>
      <c r="Y524" s="30"/>
      <c r="Z524" s="30"/>
      <c r="AA524" s="30"/>
      <c r="AB524" s="30"/>
      <c r="AC524" s="30"/>
      <c r="AD524" s="30"/>
      <c r="AE524" s="30"/>
      <c r="AR524" s="208" t="s">
        <v>240</v>
      </c>
      <c r="AT524" s="208" t="s">
        <v>178</v>
      </c>
      <c r="AU524" s="208" t="s">
        <v>86</v>
      </c>
      <c r="AY524" s="13" t="s">
        <v>176</v>
      </c>
      <c r="BE524" s="209">
        <f t="shared" si="144"/>
        <v>0</v>
      </c>
      <c r="BF524" s="209">
        <f t="shared" si="145"/>
        <v>417.31</v>
      </c>
      <c r="BG524" s="209">
        <f t="shared" si="146"/>
        <v>0</v>
      </c>
      <c r="BH524" s="209">
        <f t="shared" si="147"/>
        <v>0</v>
      </c>
      <c r="BI524" s="209">
        <f t="shared" si="148"/>
        <v>0</v>
      </c>
      <c r="BJ524" s="13" t="s">
        <v>86</v>
      </c>
      <c r="BK524" s="209">
        <f t="shared" si="149"/>
        <v>417.31</v>
      </c>
      <c r="BL524" s="13" t="s">
        <v>240</v>
      </c>
      <c r="BM524" s="208" t="s">
        <v>1619</v>
      </c>
    </row>
    <row r="525" spans="1:65" s="1" customFormat="1" ht="37.9" customHeight="1">
      <c r="A525" s="30"/>
      <c r="B525" s="31"/>
      <c r="C525" s="210" t="s">
        <v>1620</v>
      </c>
      <c r="D525" s="210" t="s">
        <v>269</v>
      </c>
      <c r="E525" s="211" t="s">
        <v>1471</v>
      </c>
      <c r="F525" s="212" t="s">
        <v>1472</v>
      </c>
      <c r="G525" s="213" t="s">
        <v>181</v>
      </c>
      <c r="H525" s="214">
        <v>16.8</v>
      </c>
      <c r="I525" s="215">
        <v>0.92</v>
      </c>
      <c r="J525" s="216">
        <f t="shared" si="140"/>
        <v>15.46</v>
      </c>
      <c r="K525" s="217"/>
      <c r="L525" s="218"/>
      <c r="M525" s="219" t="s">
        <v>1</v>
      </c>
      <c r="N525" s="220" t="s">
        <v>39</v>
      </c>
      <c r="O525" s="71"/>
      <c r="P525" s="206">
        <f t="shared" si="141"/>
        <v>0</v>
      </c>
      <c r="Q525" s="206">
        <v>1E-4</v>
      </c>
      <c r="R525" s="206">
        <f t="shared" si="142"/>
        <v>1.6800000000000001E-3</v>
      </c>
      <c r="S525" s="206">
        <v>0</v>
      </c>
      <c r="T525" s="207">
        <f t="shared" si="143"/>
        <v>0</v>
      </c>
      <c r="U525" s="30"/>
      <c r="V525" s="30"/>
      <c r="W525" s="30"/>
      <c r="X525" s="30"/>
      <c r="Y525" s="30"/>
      <c r="Z525" s="30"/>
      <c r="AA525" s="30"/>
      <c r="AB525" s="30"/>
      <c r="AC525" s="30"/>
      <c r="AD525" s="30"/>
      <c r="AE525" s="30"/>
      <c r="AR525" s="208" t="s">
        <v>306</v>
      </c>
      <c r="AT525" s="208" t="s">
        <v>269</v>
      </c>
      <c r="AU525" s="208" t="s">
        <v>86</v>
      </c>
      <c r="AY525" s="13" t="s">
        <v>176</v>
      </c>
      <c r="BE525" s="209">
        <f t="shared" si="144"/>
        <v>0</v>
      </c>
      <c r="BF525" s="209">
        <f t="shared" si="145"/>
        <v>15.46</v>
      </c>
      <c r="BG525" s="209">
        <f t="shared" si="146"/>
        <v>0</v>
      </c>
      <c r="BH525" s="209">
        <f t="shared" si="147"/>
        <v>0</v>
      </c>
      <c r="BI525" s="209">
        <f t="shared" si="148"/>
        <v>0</v>
      </c>
      <c r="BJ525" s="13" t="s">
        <v>86</v>
      </c>
      <c r="BK525" s="209">
        <f t="shared" si="149"/>
        <v>15.46</v>
      </c>
      <c r="BL525" s="13" t="s">
        <v>240</v>
      </c>
      <c r="BM525" s="208" t="s">
        <v>1621</v>
      </c>
    </row>
    <row r="526" spans="1:65" s="1" customFormat="1" ht="37.9" customHeight="1">
      <c r="A526" s="30"/>
      <c r="B526" s="31"/>
      <c r="C526" s="210" t="s">
        <v>1622</v>
      </c>
      <c r="D526" s="210" t="s">
        <v>269</v>
      </c>
      <c r="E526" s="211" t="s">
        <v>1475</v>
      </c>
      <c r="F526" s="212" t="s">
        <v>1476</v>
      </c>
      <c r="G526" s="213" t="s">
        <v>181</v>
      </c>
      <c r="H526" s="214">
        <v>16.8</v>
      </c>
      <c r="I526" s="215">
        <v>0.92</v>
      </c>
      <c r="J526" s="216">
        <f t="shared" si="140"/>
        <v>15.46</v>
      </c>
      <c r="K526" s="217"/>
      <c r="L526" s="218"/>
      <c r="M526" s="219" t="s">
        <v>1</v>
      </c>
      <c r="N526" s="220" t="s">
        <v>39</v>
      </c>
      <c r="O526" s="71"/>
      <c r="P526" s="206">
        <f t="shared" si="141"/>
        <v>0</v>
      </c>
      <c r="Q526" s="206">
        <v>1E-4</v>
      </c>
      <c r="R526" s="206">
        <f t="shared" si="142"/>
        <v>1.6800000000000001E-3</v>
      </c>
      <c r="S526" s="206">
        <v>0</v>
      </c>
      <c r="T526" s="207">
        <f t="shared" si="143"/>
        <v>0</v>
      </c>
      <c r="U526" s="30"/>
      <c r="V526" s="30"/>
      <c r="W526" s="30"/>
      <c r="X526" s="30"/>
      <c r="Y526" s="30"/>
      <c r="Z526" s="30"/>
      <c r="AA526" s="30"/>
      <c r="AB526" s="30"/>
      <c r="AC526" s="30"/>
      <c r="AD526" s="30"/>
      <c r="AE526" s="30"/>
      <c r="AR526" s="208" t="s">
        <v>306</v>
      </c>
      <c r="AT526" s="208" t="s">
        <v>269</v>
      </c>
      <c r="AU526" s="208" t="s">
        <v>86</v>
      </c>
      <c r="AY526" s="13" t="s">
        <v>176</v>
      </c>
      <c r="BE526" s="209">
        <f t="shared" si="144"/>
        <v>0</v>
      </c>
      <c r="BF526" s="209">
        <f t="shared" si="145"/>
        <v>15.46</v>
      </c>
      <c r="BG526" s="209">
        <f t="shared" si="146"/>
        <v>0</v>
      </c>
      <c r="BH526" s="209">
        <f t="shared" si="147"/>
        <v>0</v>
      </c>
      <c r="BI526" s="209">
        <f t="shared" si="148"/>
        <v>0</v>
      </c>
      <c r="BJ526" s="13" t="s">
        <v>86</v>
      </c>
      <c r="BK526" s="209">
        <f t="shared" si="149"/>
        <v>15.46</v>
      </c>
      <c r="BL526" s="13" t="s">
        <v>240</v>
      </c>
      <c r="BM526" s="208" t="s">
        <v>1623</v>
      </c>
    </row>
    <row r="527" spans="1:65" s="1" customFormat="1" ht="24.2" customHeight="1">
      <c r="A527" s="30"/>
      <c r="B527" s="31"/>
      <c r="C527" s="210" t="s">
        <v>1624</v>
      </c>
      <c r="D527" s="210" t="s">
        <v>269</v>
      </c>
      <c r="E527" s="211" t="s">
        <v>1625</v>
      </c>
      <c r="F527" s="212" t="s">
        <v>1626</v>
      </c>
      <c r="G527" s="213" t="s">
        <v>370</v>
      </c>
      <c r="H527" s="214">
        <v>1</v>
      </c>
      <c r="I527" s="215">
        <v>7041.75</v>
      </c>
      <c r="J527" s="216">
        <f t="shared" si="140"/>
        <v>7041.75</v>
      </c>
      <c r="K527" s="217"/>
      <c r="L527" s="218"/>
      <c r="M527" s="219" t="s">
        <v>1</v>
      </c>
      <c r="N527" s="220" t="s">
        <v>39</v>
      </c>
      <c r="O527" s="71"/>
      <c r="P527" s="206">
        <f t="shared" si="141"/>
        <v>0</v>
      </c>
      <c r="Q527" s="206">
        <v>0.4</v>
      </c>
      <c r="R527" s="206">
        <f t="shared" si="142"/>
        <v>0.4</v>
      </c>
      <c r="S527" s="206">
        <v>0</v>
      </c>
      <c r="T527" s="207">
        <f t="shared" si="143"/>
        <v>0</v>
      </c>
      <c r="U527" s="30"/>
      <c r="V527" s="30"/>
      <c r="W527" s="30"/>
      <c r="X527" s="30"/>
      <c r="Y527" s="30"/>
      <c r="Z527" s="30"/>
      <c r="AA527" s="30"/>
      <c r="AB527" s="30"/>
      <c r="AC527" s="30"/>
      <c r="AD527" s="30"/>
      <c r="AE527" s="30"/>
      <c r="AR527" s="208" t="s">
        <v>306</v>
      </c>
      <c r="AT527" s="208" t="s">
        <v>269</v>
      </c>
      <c r="AU527" s="208" t="s">
        <v>86</v>
      </c>
      <c r="AY527" s="13" t="s">
        <v>176</v>
      </c>
      <c r="BE527" s="209">
        <f t="shared" si="144"/>
        <v>0</v>
      </c>
      <c r="BF527" s="209">
        <f t="shared" si="145"/>
        <v>7041.75</v>
      </c>
      <c r="BG527" s="209">
        <f t="shared" si="146"/>
        <v>0</v>
      </c>
      <c r="BH527" s="209">
        <f t="shared" si="147"/>
        <v>0</v>
      </c>
      <c r="BI527" s="209">
        <f t="shared" si="148"/>
        <v>0</v>
      </c>
      <c r="BJ527" s="13" t="s">
        <v>86</v>
      </c>
      <c r="BK527" s="209">
        <f t="shared" si="149"/>
        <v>7041.75</v>
      </c>
      <c r="BL527" s="13" t="s">
        <v>240</v>
      </c>
      <c r="BM527" s="208" t="s">
        <v>1627</v>
      </c>
    </row>
    <row r="528" spans="1:65" s="1" customFormat="1" ht="24.2" customHeight="1">
      <c r="A528" s="30"/>
      <c r="B528" s="31"/>
      <c r="C528" s="196" t="s">
        <v>1628</v>
      </c>
      <c r="D528" s="196" t="s">
        <v>178</v>
      </c>
      <c r="E528" s="197" t="s">
        <v>1629</v>
      </c>
      <c r="F528" s="198" t="s">
        <v>1630</v>
      </c>
      <c r="G528" s="199" t="s">
        <v>222</v>
      </c>
      <c r="H528" s="200">
        <v>132.29499999999999</v>
      </c>
      <c r="I528" s="201">
        <v>4.83</v>
      </c>
      <c r="J528" s="202">
        <f t="shared" si="140"/>
        <v>638.98</v>
      </c>
      <c r="K528" s="203"/>
      <c r="L528" s="35"/>
      <c r="M528" s="204" t="s">
        <v>1</v>
      </c>
      <c r="N528" s="205" t="s">
        <v>39</v>
      </c>
      <c r="O528" s="71"/>
      <c r="P528" s="206">
        <f t="shared" si="141"/>
        <v>0</v>
      </c>
      <c r="Q528" s="206">
        <v>1E-4</v>
      </c>
      <c r="R528" s="206">
        <f t="shared" si="142"/>
        <v>1.32295E-2</v>
      </c>
      <c r="S528" s="206">
        <v>0</v>
      </c>
      <c r="T528" s="207">
        <f t="shared" si="143"/>
        <v>0</v>
      </c>
      <c r="U528" s="30"/>
      <c r="V528" s="30"/>
      <c r="W528" s="30"/>
      <c r="X528" s="30"/>
      <c r="Y528" s="30"/>
      <c r="Z528" s="30"/>
      <c r="AA528" s="30"/>
      <c r="AB528" s="30"/>
      <c r="AC528" s="30"/>
      <c r="AD528" s="30"/>
      <c r="AE528" s="30"/>
      <c r="AR528" s="208" t="s">
        <v>240</v>
      </c>
      <c r="AT528" s="208" t="s">
        <v>178</v>
      </c>
      <c r="AU528" s="208" t="s">
        <v>86</v>
      </c>
      <c r="AY528" s="13" t="s">
        <v>176</v>
      </c>
      <c r="BE528" s="209">
        <f t="shared" si="144"/>
        <v>0</v>
      </c>
      <c r="BF528" s="209">
        <f t="shared" si="145"/>
        <v>638.98</v>
      </c>
      <c r="BG528" s="209">
        <f t="shared" si="146"/>
        <v>0</v>
      </c>
      <c r="BH528" s="209">
        <f t="shared" si="147"/>
        <v>0</v>
      </c>
      <c r="BI528" s="209">
        <f t="shared" si="148"/>
        <v>0</v>
      </c>
      <c r="BJ528" s="13" t="s">
        <v>86</v>
      </c>
      <c r="BK528" s="209">
        <f t="shared" si="149"/>
        <v>638.98</v>
      </c>
      <c r="BL528" s="13" t="s">
        <v>240</v>
      </c>
      <c r="BM528" s="208" t="s">
        <v>1631</v>
      </c>
    </row>
    <row r="529" spans="1:65" s="1" customFormat="1" ht="16.5" customHeight="1">
      <c r="A529" s="30"/>
      <c r="B529" s="31"/>
      <c r="C529" s="210" t="s">
        <v>1632</v>
      </c>
      <c r="D529" s="210" t="s">
        <v>269</v>
      </c>
      <c r="E529" s="211" t="s">
        <v>1633</v>
      </c>
      <c r="F529" s="212" t="s">
        <v>1634</v>
      </c>
      <c r="G529" s="213" t="s">
        <v>222</v>
      </c>
      <c r="H529" s="214">
        <v>132.29499999999999</v>
      </c>
      <c r="I529" s="215">
        <v>14.6</v>
      </c>
      <c r="J529" s="216">
        <f t="shared" si="140"/>
        <v>1931.51</v>
      </c>
      <c r="K529" s="217"/>
      <c r="L529" s="218"/>
      <c r="M529" s="219" t="s">
        <v>1</v>
      </c>
      <c r="N529" s="220" t="s">
        <v>39</v>
      </c>
      <c r="O529" s="71"/>
      <c r="P529" s="206">
        <f t="shared" si="141"/>
        <v>0</v>
      </c>
      <c r="Q529" s="206">
        <v>2E-3</v>
      </c>
      <c r="R529" s="206">
        <f t="shared" si="142"/>
        <v>0.26458999999999999</v>
      </c>
      <c r="S529" s="206">
        <v>0</v>
      </c>
      <c r="T529" s="207">
        <f t="shared" si="143"/>
        <v>0</v>
      </c>
      <c r="U529" s="30"/>
      <c r="V529" s="30"/>
      <c r="W529" s="30"/>
      <c r="X529" s="30"/>
      <c r="Y529" s="30"/>
      <c r="Z529" s="30"/>
      <c r="AA529" s="30"/>
      <c r="AB529" s="30"/>
      <c r="AC529" s="30"/>
      <c r="AD529" s="30"/>
      <c r="AE529" s="30"/>
      <c r="AR529" s="208" t="s">
        <v>306</v>
      </c>
      <c r="AT529" s="208" t="s">
        <v>269</v>
      </c>
      <c r="AU529" s="208" t="s">
        <v>86</v>
      </c>
      <c r="AY529" s="13" t="s">
        <v>176</v>
      </c>
      <c r="BE529" s="209">
        <f t="shared" si="144"/>
        <v>0</v>
      </c>
      <c r="BF529" s="209">
        <f t="shared" si="145"/>
        <v>1931.51</v>
      </c>
      <c r="BG529" s="209">
        <f t="shared" si="146"/>
        <v>0</v>
      </c>
      <c r="BH529" s="209">
        <f t="shared" si="147"/>
        <v>0</v>
      </c>
      <c r="BI529" s="209">
        <f t="shared" si="148"/>
        <v>0</v>
      </c>
      <c r="BJ529" s="13" t="s">
        <v>86</v>
      </c>
      <c r="BK529" s="209">
        <f t="shared" si="149"/>
        <v>1931.51</v>
      </c>
      <c r="BL529" s="13" t="s">
        <v>240</v>
      </c>
      <c r="BM529" s="208" t="s">
        <v>1635</v>
      </c>
    </row>
    <row r="530" spans="1:65" s="1" customFormat="1" ht="24.2" customHeight="1">
      <c r="A530" s="30"/>
      <c r="B530" s="31"/>
      <c r="C530" s="196" t="s">
        <v>1636</v>
      </c>
      <c r="D530" s="196" t="s">
        <v>178</v>
      </c>
      <c r="E530" s="197" t="s">
        <v>1637</v>
      </c>
      <c r="F530" s="198" t="s">
        <v>1638</v>
      </c>
      <c r="G530" s="199" t="s">
        <v>989</v>
      </c>
      <c r="H530" s="200">
        <v>2730.953</v>
      </c>
      <c r="I530" s="201">
        <v>0.91</v>
      </c>
      <c r="J530" s="202">
        <f t="shared" si="140"/>
        <v>2485.17</v>
      </c>
      <c r="K530" s="203"/>
      <c r="L530" s="35"/>
      <c r="M530" s="204" t="s">
        <v>1</v>
      </c>
      <c r="N530" s="205" t="s">
        <v>39</v>
      </c>
      <c r="O530" s="71"/>
      <c r="P530" s="206">
        <f t="shared" si="141"/>
        <v>0</v>
      </c>
      <c r="Q530" s="206">
        <v>5.0000000000000002E-5</v>
      </c>
      <c r="R530" s="206">
        <f t="shared" si="142"/>
        <v>0.13654764999999999</v>
      </c>
      <c r="S530" s="206">
        <v>0</v>
      </c>
      <c r="T530" s="207">
        <f t="shared" si="143"/>
        <v>0</v>
      </c>
      <c r="U530" s="30"/>
      <c r="V530" s="30"/>
      <c r="W530" s="30"/>
      <c r="X530" s="30"/>
      <c r="Y530" s="30"/>
      <c r="Z530" s="30"/>
      <c r="AA530" s="30"/>
      <c r="AB530" s="30"/>
      <c r="AC530" s="30"/>
      <c r="AD530" s="30"/>
      <c r="AE530" s="30"/>
      <c r="AR530" s="208" t="s">
        <v>240</v>
      </c>
      <c r="AT530" s="208" t="s">
        <v>178</v>
      </c>
      <c r="AU530" s="208" t="s">
        <v>86</v>
      </c>
      <c r="AY530" s="13" t="s">
        <v>176</v>
      </c>
      <c r="BE530" s="209">
        <f t="shared" si="144"/>
        <v>0</v>
      </c>
      <c r="BF530" s="209">
        <f t="shared" si="145"/>
        <v>2485.17</v>
      </c>
      <c r="BG530" s="209">
        <f t="shared" si="146"/>
        <v>0</v>
      </c>
      <c r="BH530" s="209">
        <f t="shared" si="147"/>
        <v>0</v>
      </c>
      <c r="BI530" s="209">
        <f t="shared" si="148"/>
        <v>0</v>
      </c>
      <c r="BJ530" s="13" t="s">
        <v>86</v>
      </c>
      <c r="BK530" s="209">
        <f t="shared" si="149"/>
        <v>2485.17</v>
      </c>
      <c r="BL530" s="13" t="s">
        <v>240</v>
      </c>
      <c r="BM530" s="208" t="s">
        <v>1639</v>
      </c>
    </row>
    <row r="531" spans="1:65" s="1" customFormat="1" ht="16.5" customHeight="1">
      <c r="A531" s="30"/>
      <c r="B531" s="31"/>
      <c r="C531" s="210" t="s">
        <v>1640</v>
      </c>
      <c r="D531" s="210" t="s">
        <v>269</v>
      </c>
      <c r="E531" s="211" t="s">
        <v>1641</v>
      </c>
      <c r="F531" s="212" t="s">
        <v>1642</v>
      </c>
      <c r="G531" s="213" t="s">
        <v>262</v>
      </c>
      <c r="H531" s="214">
        <v>2.7309999999999999</v>
      </c>
      <c r="I531" s="215">
        <v>2250</v>
      </c>
      <c r="J531" s="216">
        <f t="shared" si="140"/>
        <v>6144.75</v>
      </c>
      <c r="K531" s="217"/>
      <c r="L531" s="218"/>
      <c r="M531" s="219" t="s">
        <v>1</v>
      </c>
      <c r="N531" s="220" t="s">
        <v>39</v>
      </c>
      <c r="O531" s="71"/>
      <c r="P531" s="206">
        <f t="shared" si="141"/>
        <v>0</v>
      </c>
      <c r="Q531" s="206">
        <v>1</v>
      </c>
      <c r="R531" s="206">
        <f t="shared" si="142"/>
        <v>2.7309999999999999</v>
      </c>
      <c r="S531" s="206">
        <v>0</v>
      </c>
      <c r="T531" s="207">
        <f t="shared" si="143"/>
        <v>0</v>
      </c>
      <c r="U531" s="30"/>
      <c r="V531" s="30"/>
      <c r="W531" s="30"/>
      <c r="X531" s="30"/>
      <c r="Y531" s="30"/>
      <c r="Z531" s="30"/>
      <c r="AA531" s="30"/>
      <c r="AB531" s="30"/>
      <c r="AC531" s="30"/>
      <c r="AD531" s="30"/>
      <c r="AE531" s="30"/>
      <c r="AR531" s="208" t="s">
        <v>306</v>
      </c>
      <c r="AT531" s="208" t="s">
        <v>269</v>
      </c>
      <c r="AU531" s="208" t="s">
        <v>86</v>
      </c>
      <c r="AY531" s="13" t="s">
        <v>176</v>
      </c>
      <c r="BE531" s="209">
        <f t="shared" si="144"/>
        <v>0</v>
      </c>
      <c r="BF531" s="209">
        <f t="shared" si="145"/>
        <v>6144.75</v>
      </c>
      <c r="BG531" s="209">
        <f t="shared" si="146"/>
        <v>0</v>
      </c>
      <c r="BH531" s="209">
        <f t="shared" si="147"/>
        <v>0</v>
      </c>
      <c r="BI531" s="209">
        <f t="shared" si="148"/>
        <v>0</v>
      </c>
      <c r="BJ531" s="13" t="s">
        <v>86</v>
      </c>
      <c r="BK531" s="209">
        <f t="shared" si="149"/>
        <v>6144.75</v>
      </c>
      <c r="BL531" s="13" t="s">
        <v>240</v>
      </c>
      <c r="BM531" s="208" t="s">
        <v>1643</v>
      </c>
    </row>
    <row r="532" spans="1:65" s="1" customFormat="1" ht="16.5" customHeight="1">
      <c r="A532" s="30"/>
      <c r="B532" s="31"/>
      <c r="C532" s="196" t="s">
        <v>1644</v>
      </c>
      <c r="D532" s="196" t="s">
        <v>178</v>
      </c>
      <c r="E532" s="197" t="s">
        <v>1645</v>
      </c>
      <c r="F532" s="198" t="s">
        <v>1646</v>
      </c>
      <c r="G532" s="199" t="s">
        <v>989</v>
      </c>
      <c r="H532" s="200">
        <v>2730.953</v>
      </c>
      <c r="I532" s="201">
        <v>2.19</v>
      </c>
      <c r="J532" s="202">
        <f t="shared" si="140"/>
        <v>5980.79</v>
      </c>
      <c r="K532" s="203"/>
      <c r="L532" s="35"/>
      <c r="M532" s="204" t="s">
        <v>1</v>
      </c>
      <c r="N532" s="205" t="s">
        <v>39</v>
      </c>
      <c r="O532" s="71"/>
      <c r="P532" s="206">
        <f t="shared" si="141"/>
        <v>0</v>
      </c>
      <c r="Q532" s="206">
        <v>0</v>
      </c>
      <c r="R532" s="206">
        <f t="shared" si="142"/>
        <v>0</v>
      </c>
      <c r="S532" s="206">
        <v>0</v>
      </c>
      <c r="T532" s="207">
        <f t="shared" si="143"/>
        <v>0</v>
      </c>
      <c r="U532" s="30"/>
      <c r="V532" s="30"/>
      <c r="W532" s="30"/>
      <c r="X532" s="30"/>
      <c r="Y532" s="30"/>
      <c r="Z532" s="30"/>
      <c r="AA532" s="30"/>
      <c r="AB532" s="30"/>
      <c r="AC532" s="30"/>
      <c r="AD532" s="30"/>
      <c r="AE532" s="30"/>
      <c r="AR532" s="208" t="s">
        <v>240</v>
      </c>
      <c r="AT532" s="208" t="s">
        <v>178</v>
      </c>
      <c r="AU532" s="208" t="s">
        <v>86</v>
      </c>
      <c r="AY532" s="13" t="s">
        <v>176</v>
      </c>
      <c r="BE532" s="209">
        <f t="shared" si="144"/>
        <v>0</v>
      </c>
      <c r="BF532" s="209">
        <f t="shared" si="145"/>
        <v>5980.79</v>
      </c>
      <c r="BG532" s="209">
        <f t="shared" si="146"/>
        <v>0</v>
      </c>
      <c r="BH532" s="209">
        <f t="shared" si="147"/>
        <v>0</v>
      </c>
      <c r="BI532" s="209">
        <f t="shared" si="148"/>
        <v>0</v>
      </c>
      <c r="BJ532" s="13" t="s">
        <v>86</v>
      </c>
      <c r="BK532" s="209">
        <f t="shared" si="149"/>
        <v>5980.79</v>
      </c>
      <c r="BL532" s="13" t="s">
        <v>240</v>
      </c>
      <c r="BM532" s="208" t="s">
        <v>1647</v>
      </c>
    </row>
    <row r="533" spans="1:65" s="1" customFormat="1" ht="16.5" customHeight="1">
      <c r="A533" s="30"/>
      <c r="B533" s="31"/>
      <c r="C533" s="196" t="s">
        <v>1648</v>
      </c>
      <c r="D533" s="196" t="s">
        <v>178</v>
      </c>
      <c r="E533" s="197" t="s">
        <v>1649</v>
      </c>
      <c r="F533" s="198" t="s">
        <v>1650</v>
      </c>
      <c r="G533" s="199" t="s">
        <v>222</v>
      </c>
      <c r="H533" s="200">
        <v>7.44</v>
      </c>
      <c r="I533" s="201">
        <v>11.97</v>
      </c>
      <c r="J533" s="202">
        <f t="shared" si="140"/>
        <v>89.06</v>
      </c>
      <c r="K533" s="203"/>
      <c r="L533" s="35"/>
      <c r="M533" s="204" t="s">
        <v>1</v>
      </c>
      <c r="N533" s="205" t="s">
        <v>39</v>
      </c>
      <c r="O533" s="71"/>
      <c r="P533" s="206">
        <f t="shared" si="141"/>
        <v>0</v>
      </c>
      <c r="Q533" s="206">
        <v>5.0000000000000002E-5</v>
      </c>
      <c r="R533" s="206">
        <f t="shared" si="142"/>
        <v>3.7200000000000004E-4</v>
      </c>
      <c r="S533" s="206">
        <v>1E-3</v>
      </c>
      <c r="T533" s="207">
        <f t="shared" si="143"/>
        <v>7.4400000000000004E-3</v>
      </c>
      <c r="U533" s="30"/>
      <c r="V533" s="30"/>
      <c r="W533" s="30"/>
      <c r="X533" s="30"/>
      <c r="Y533" s="30"/>
      <c r="Z533" s="30"/>
      <c r="AA533" s="30"/>
      <c r="AB533" s="30"/>
      <c r="AC533" s="30"/>
      <c r="AD533" s="30"/>
      <c r="AE533" s="30"/>
      <c r="AR533" s="208" t="s">
        <v>240</v>
      </c>
      <c r="AT533" s="208" t="s">
        <v>178</v>
      </c>
      <c r="AU533" s="208" t="s">
        <v>86</v>
      </c>
      <c r="AY533" s="13" t="s">
        <v>176</v>
      </c>
      <c r="BE533" s="209">
        <f t="shared" si="144"/>
        <v>0</v>
      </c>
      <c r="BF533" s="209">
        <f t="shared" si="145"/>
        <v>89.06</v>
      </c>
      <c r="BG533" s="209">
        <f t="shared" si="146"/>
        <v>0</v>
      </c>
      <c r="BH533" s="209">
        <f t="shared" si="147"/>
        <v>0</v>
      </c>
      <c r="BI533" s="209">
        <f t="shared" si="148"/>
        <v>0</v>
      </c>
      <c r="BJ533" s="13" t="s">
        <v>86</v>
      </c>
      <c r="BK533" s="209">
        <f t="shared" si="149"/>
        <v>89.06</v>
      </c>
      <c r="BL533" s="13" t="s">
        <v>240</v>
      </c>
      <c r="BM533" s="208" t="s">
        <v>1651</v>
      </c>
    </row>
    <row r="534" spans="1:65" s="1" customFormat="1" ht="16.5" customHeight="1">
      <c r="A534" s="30"/>
      <c r="B534" s="31"/>
      <c r="C534" s="196" t="s">
        <v>1652</v>
      </c>
      <c r="D534" s="196" t="s">
        <v>178</v>
      </c>
      <c r="E534" s="197" t="s">
        <v>1653</v>
      </c>
      <c r="F534" s="198" t="s">
        <v>1654</v>
      </c>
      <c r="G534" s="199" t="s">
        <v>181</v>
      </c>
      <c r="H534" s="200">
        <v>7.9</v>
      </c>
      <c r="I534" s="201">
        <v>9.01</v>
      </c>
      <c r="J534" s="202">
        <f t="shared" si="140"/>
        <v>71.180000000000007</v>
      </c>
      <c r="K534" s="203"/>
      <c r="L534" s="35"/>
      <c r="M534" s="204" t="s">
        <v>1</v>
      </c>
      <c r="N534" s="205" t="s">
        <v>39</v>
      </c>
      <c r="O534" s="71"/>
      <c r="P534" s="206">
        <f t="shared" si="141"/>
        <v>0</v>
      </c>
      <c r="Q534" s="206">
        <v>5.0000000000000002E-5</v>
      </c>
      <c r="R534" s="206">
        <f t="shared" si="142"/>
        <v>3.9500000000000006E-4</v>
      </c>
      <c r="S534" s="206">
        <v>1E-3</v>
      </c>
      <c r="T534" s="207">
        <f t="shared" si="143"/>
        <v>7.9000000000000008E-3</v>
      </c>
      <c r="U534" s="30"/>
      <c r="V534" s="30"/>
      <c r="W534" s="30"/>
      <c r="X534" s="30"/>
      <c r="Y534" s="30"/>
      <c r="Z534" s="30"/>
      <c r="AA534" s="30"/>
      <c r="AB534" s="30"/>
      <c r="AC534" s="30"/>
      <c r="AD534" s="30"/>
      <c r="AE534" s="30"/>
      <c r="AR534" s="208" t="s">
        <v>240</v>
      </c>
      <c r="AT534" s="208" t="s">
        <v>178</v>
      </c>
      <c r="AU534" s="208" t="s">
        <v>86</v>
      </c>
      <c r="AY534" s="13" t="s">
        <v>176</v>
      </c>
      <c r="BE534" s="209">
        <f t="shared" si="144"/>
        <v>0</v>
      </c>
      <c r="BF534" s="209">
        <f t="shared" si="145"/>
        <v>71.180000000000007</v>
      </c>
      <c r="BG534" s="209">
        <f t="shared" si="146"/>
        <v>0</v>
      </c>
      <c r="BH534" s="209">
        <f t="shared" si="147"/>
        <v>0</v>
      </c>
      <c r="BI534" s="209">
        <f t="shared" si="148"/>
        <v>0</v>
      </c>
      <c r="BJ534" s="13" t="s">
        <v>86</v>
      </c>
      <c r="BK534" s="209">
        <f t="shared" si="149"/>
        <v>71.180000000000007</v>
      </c>
      <c r="BL534" s="13" t="s">
        <v>240</v>
      </c>
      <c r="BM534" s="208" t="s">
        <v>1655</v>
      </c>
    </row>
    <row r="535" spans="1:65" s="1" customFormat="1" ht="16.5" customHeight="1">
      <c r="A535" s="30"/>
      <c r="B535" s="31"/>
      <c r="C535" s="196" t="s">
        <v>1656</v>
      </c>
      <c r="D535" s="196" t="s">
        <v>178</v>
      </c>
      <c r="E535" s="197" t="s">
        <v>1657</v>
      </c>
      <c r="F535" s="198" t="s">
        <v>1658</v>
      </c>
      <c r="G535" s="199" t="s">
        <v>370</v>
      </c>
      <c r="H535" s="200">
        <v>3</v>
      </c>
      <c r="I535" s="201">
        <v>45</v>
      </c>
      <c r="J535" s="202">
        <f t="shared" si="140"/>
        <v>135</v>
      </c>
      <c r="K535" s="203"/>
      <c r="L535" s="35"/>
      <c r="M535" s="204" t="s">
        <v>1</v>
      </c>
      <c r="N535" s="205" t="s">
        <v>39</v>
      </c>
      <c r="O535" s="71"/>
      <c r="P535" s="206">
        <f t="shared" si="141"/>
        <v>0</v>
      </c>
      <c r="Q535" s="206">
        <v>5.0000000000000002E-5</v>
      </c>
      <c r="R535" s="206">
        <f t="shared" si="142"/>
        <v>1.5000000000000001E-4</v>
      </c>
      <c r="S535" s="206">
        <v>1E-3</v>
      </c>
      <c r="T535" s="207">
        <f t="shared" si="143"/>
        <v>3.0000000000000001E-3</v>
      </c>
      <c r="U535" s="30"/>
      <c r="V535" s="30"/>
      <c r="W535" s="30"/>
      <c r="X535" s="30"/>
      <c r="Y535" s="30"/>
      <c r="Z535" s="30"/>
      <c r="AA535" s="30"/>
      <c r="AB535" s="30"/>
      <c r="AC535" s="30"/>
      <c r="AD535" s="30"/>
      <c r="AE535" s="30"/>
      <c r="AR535" s="208" t="s">
        <v>240</v>
      </c>
      <c r="AT535" s="208" t="s">
        <v>178</v>
      </c>
      <c r="AU535" s="208" t="s">
        <v>86</v>
      </c>
      <c r="AY535" s="13" t="s">
        <v>176</v>
      </c>
      <c r="BE535" s="209">
        <f t="shared" si="144"/>
        <v>0</v>
      </c>
      <c r="BF535" s="209">
        <f t="shared" si="145"/>
        <v>135</v>
      </c>
      <c r="BG535" s="209">
        <f t="shared" si="146"/>
        <v>0</v>
      </c>
      <c r="BH535" s="209">
        <f t="shared" si="147"/>
        <v>0</v>
      </c>
      <c r="BI535" s="209">
        <f t="shared" si="148"/>
        <v>0</v>
      </c>
      <c r="BJ535" s="13" t="s">
        <v>86</v>
      </c>
      <c r="BK535" s="209">
        <f t="shared" si="149"/>
        <v>135</v>
      </c>
      <c r="BL535" s="13" t="s">
        <v>240</v>
      </c>
      <c r="BM535" s="208" t="s">
        <v>1659</v>
      </c>
    </row>
    <row r="536" spans="1:65" s="1" customFormat="1" ht="24.2" customHeight="1">
      <c r="A536" s="30"/>
      <c r="B536" s="31"/>
      <c r="C536" s="196" t="s">
        <v>1660</v>
      </c>
      <c r="D536" s="196" t="s">
        <v>178</v>
      </c>
      <c r="E536" s="197" t="s">
        <v>1661</v>
      </c>
      <c r="F536" s="198" t="s">
        <v>1662</v>
      </c>
      <c r="G536" s="199" t="s">
        <v>370</v>
      </c>
      <c r="H536" s="200">
        <v>3</v>
      </c>
      <c r="I536" s="201">
        <v>510.8</v>
      </c>
      <c r="J536" s="202">
        <f t="shared" si="140"/>
        <v>1532.4</v>
      </c>
      <c r="K536" s="203"/>
      <c r="L536" s="35"/>
      <c r="M536" s="204" t="s">
        <v>1</v>
      </c>
      <c r="N536" s="205" t="s">
        <v>39</v>
      </c>
      <c r="O536" s="71"/>
      <c r="P536" s="206">
        <f t="shared" si="141"/>
        <v>0</v>
      </c>
      <c r="Q536" s="206">
        <v>2.1000000000000001E-4</v>
      </c>
      <c r="R536" s="206">
        <f t="shared" si="142"/>
        <v>6.3000000000000003E-4</v>
      </c>
      <c r="S536" s="206">
        <v>0</v>
      </c>
      <c r="T536" s="207">
        <f t="shared" si="143"/>
        <v>0</v>
      </c>
      <c r="U536" s="30"/>
      <c r="V536" s="30"/>
      <c r="W536" s="30"/>
      <c r="X536" s="30"/>
      <c r="Y536" s="30"/>
      <c r="Z536" s="30"/>
      <c r="AA536" s="30"/>
      <c r="AB536" s="30"/>
      <c r="AC536" s="30"/>
      <c r="AD536" s="30"/>
      <c r="AE536" s="30"/>
      <c r="AR536" s="208" t="s">
        <v>240</v>
      </c>
      <c r="AT536" s="208" t="s">
        <v>178</v>
      </c>
      <c r="AU536" s="208" t="s">
        <v>86</v>
      </c>
      <c r="AY536" s="13" t="s">
        <v>176</v>
      </c>
      <c r="BE536" s="209">
        <f t="shared" si="144"/>
        <v>0</v>
      </c>
      <c r="BF536" s="209">
        <f t="shared" si="145"/>
        <v>1532.4</v>
      </c>
      <c r="BG536" s="209">
        <f t="shared" si="146"/>
        <v>0</v>
      </c>
      <c r="BH536" s="209">
        <f t="shared" si="147"/>
        <v>0</v>
      </c>
      <c r="BI536" s="209">
        <f t="shared" si="148"/>
        <v>0</v>
      </c>
      <c r="BJ536" s="13" t="s">
        <v>86</v>
      </c>
      <c r="BK536" s="209">
        <f t="shared" si="149"/>
        <v>1532.4</v>
      </c>
      <c r="BL536" s="13" t="s">
        <v>240</v>
      </c>
      <c r="BM536" s="208" t="s">
        <v>1663</v>
      </c>
    </row>
    <row r="537" spans="1:65" s="1" customFormat="1" ht="24.2" customHeight="1">
      <c r="A537" s="30"/>
      <c r="B537" s="31"/>
      <c r="C537" s="196" t="s">
        <v>1664</v>
      </c>
      <c r="D537" s="196" t="s">
        <v>178</v>
      </c>
      <c r="E537" s="197" t="s">
        <v>1665</v>
      </c>
      <c r="F537" s="198" t="s">
        <v>1666</v>
      </c>
      <c r="G537" s="199" t="s">
        <v>370</v>
      </c>
      <c r="H537" s="200">
        <v>1</v>
      </c>
      <c r="I537" s="201">
        <v>2306.25</v>
      </c>
      <c r="J537" s="202">
        <f t="shared" si="140"/>
        <v>2306.25</v>
      </c>
      <c r="K537" s="203"/>
      <c r="L537" s="35"/>
      <c r="M537" s="204" t="s">
        <v>1</v>
      </c>
      <c r="N537" s="205" t="s">
        <v>39</v>
      </c>
      <c r="O537" s="71"/>
      <c r="P537" s="206">
        <f t="shared" si="141"/>
        <v>0</v>
      </c>
      <c r="Q537" s="206">
        <v>2.1000000000000001E-4</v>
      </c>
      <c r="R537" s="206">
        <f t="shared" si="142"/>
        <v>2.1000000000000001E-4</v>
      </c>
      <c r="S537" s="206">
        <v>0</v>
      </c>
      <c r="T537" s="207">
        <f t="shared" si="143"/>
        <v>0</v>
      </c>
      <c r="U537" s="30"/>
      <c r="V537" s="30"/>
      <c r="W537" s="30"/>
      <c r="X537" s="30"/>
      <c r="Y537" s="30"/>
      <c r="Z537" s="30"/>
      <c r="AA537" s="30"/>
      <c r="AB537" s="30"/>
      <c r="AC537" s="30"/>
      <c r="AD537" s="30"/>
      <c r="AE537" s="30"/>
      <c r="AR537" s="208" t="s">
        <v>240</v>
      </c>
      <c r="AT537" s="208" t="s">
        <v>178</v>
      </c>
      <c r="AU537" s="208" t="s">
        <v>86</v>
      </c>
      <c r="AY537" s="13" t="s">
        <v>176</v>
      </c>
      <c r="BE537" s="209">
        <f t="shared" si="144"/>
        <v>0</v>
      </c>
      <c r="BF537" s="209">
        <f t="shared" si="145"/>
        <v>2306.25</v>
      </c>
      <c r="BG537" s="209">
        <f t="shared" si="146"/>
        <v>0</v>
      </c>
      <c r="BH537" s="209">
        <f t="shared" si="147"/>
        <v>0</v>
      </c>
      <c r="BI537" s="209">
        <f t="shared" si="148"/>
        <v>0</v>
      </c>
      <c r="BJ537" s="13" t="s">
        <v>86</v>
      </c>
      <c r="BK537" s="209">
        <f t="shared" si="149"/>
        <v>2306.25</v>
      </c>
      <c r="BL537" s="13" t="s">
        <v>240</v>
      </c>
      <c r="BM537" s="208" t="s">
        <v>1667</v>
      </c>
    </row>
    <row r="538" spans="1:65" s="1" customFormat="1" ht="24.2" customHeight="1">
      <c r="A538" s="30"/>
      <c r="B538" s="31"/>
      <c r="C538" s="196" t="s">
        <v>1668</v>
      </c>
      <c r="D538" s="196" t="s">
        <v>178</v>
      </c>
      <c r="E538" s="197" t="s">
        <v>1669</v>
      </c>
      <c r="F538" s="198" t="s">
        <v>1670</v>
      </c>
      <c r="G538" s="199" t="s">
        <v>370</v>
      </c>
      <c r="H538" s="200">
        <v>1</v>
      </c>
      <c r="I538" s="201">
        <v>2690.63</v>
      </c>
      <c r="J538" s="202">
        <f t="shared" si="140"/>
        <v>2690.63</v>
      </c>
      <c r="K538" s="203"/>
      <c r="L538" s="35"/>
      <c r="M538" s="204" t="s">
        <v>1</v>
      </c>
      <c r="N538" s="205" t="s">
        <v>39</v>
      </c>
      <c r="O538" s="71"/>
      <c r="P538" s="206">
        <f t="shared" si="141"/>
        <v>0</v>
      </c>
      <c r="Q538" s="206">
        <v>2.1000000000000001E-4</v>
      </c>
      <c r="R538" s="206">
        <f t="shared" si="142"/>
        <v>2.1000000000000001E-4</v>
      </c>
      <c r="S538" s="206">
        <v>0</v>
      </c>
      <c r="T538" s="207">
        <f t="shared" si="143"/>
        <v>0</v>
      </c>
      <c r="U538" s="30"/>
      <c r="V538" s="30"/>
      <c r="W538" s="30"/>
      <c r="X538" s="30"/>
      <c r="Y538" s="30"/>
      <c r="Z538" s="30"/>
      <c r="AA538" s="30"/>
      <c r="AB538" s="30"/>
      <c r="AC538" s="30"/>
      <c r="AD538" s="30"/>
      <c r="AE538" s="30"/>
      <c r="AR538" s="208" t="s">
        <v>240</v>
      </c>
      <c r="AT538" s="208" t="s">
        <v>178</v>
      </c>
      <c r="AU538" s="208" t="s">
        <v>86</v>
      </c>
      <c r="AY538" s="13" t="s">
        <v>176</v>
      </c>
      <c r="BE538" s="209">
        <f t="shared" si="144"/>
        <v>0</v>
      </c>
      <c r="BF538" s="209">
        <f t="shared" si="145"/>
        <v>2690.63</v>
      </c>
      <c r="BG538" s="209">
        <f t="shared" si="146"/>
        <v>0</v>
      </c>
      <c r="BH538" s="209">
        <f t="shared" si="147"/>
        <v>0</v>
      </c>
      <c r="BI538" s="209">
        <f t="shared" si="148"/>
        <v>0</v>
      </c>
      <c r="BJ538" s="13" t="s">
        <v>86</v>
      </c>
      <c r="BK538" s="209">
        <f t="shared" si="149"/>
        <v>2690.63</v>
      </c>
      <c r="BL538" s="13" t="s">
        <v>240</v>
      </c>
      <c r="BM538" s="208" t="s">
        <v>1671</v>
      </c>
    </row>
    <row r="539" spans="1:65" s="1" customFormat="1" ht="24.2" customHeight="1">
      <c r="A539" s="30"/>
      <c r="B539" s="31"/>
      <c r="C539" s="196" t="s">
        <v>1672</v>
      </c>
      <c r="D539" s="196" t="s">
        <v>178</v>
      </c>
      <c r="E539" s="197" t="s">
        <v>1673</v>
      </c>
      <c r="F539" s="198" t="s">
        <v>1674</v>
      </c>
      <c r="G539" s="199" t="s">
        <v>370</v>
      </c>
      <c r="H539" s="200">
        <v>1</v>
      </c>
      <c r="I539" s="201">
        <v>4792.5</v>
      </c>
      <c r="J539" s="202">
        <f t="shared" si="140"/>
        <v>4792.5</v>
      </c>
      <c r="K539" s="203"/>
      <c r="L539" s="35"/>
      <c r="M539" s="204" t="s">
        <v>1</v>
      </c>
      <c r="N539" s="205" t="s">
        <v>39</v>
      </c>
      <c r="O539" s="71"/>
      <c r="P539" s="206">
        <f t="shared" si="141"/>
        <v>0</v>
      </c>
      <c r="Q539" s="206">
        <v>2.1000000000000001E-4</v>
      </c>
      <c r="R539" s="206">
        <f t="shared" si="142"/>
        <v>2.1000000000000001E-4</v>
      </c>
      <c r="S539" s="206">
        <v>0</v>
      </c>
      <c r="T539" s="207">
        <f t="shared" si="143"/>
        <v>0</v>
      </c>
      <c r="U539" s="30"/>
      <c r="V539" s="30"/>
      <c r="W539" s="30"/>
      <c r="X539" s="30"/>
      <c r="Y539" s="30"/>
      <c r="Z539" s="30"/>
      <c r="AA539" s="30"/>
      <c r="AB539" s="30"/>
      <c r="AC539" s="30"/>
      <c r="AD539" s="30"/>
      <c r="AE539" s="30"/>
      <c r="AR539" s="208" t="s">
        <v>240</v>
      </c>
      <c r="AT539" s="208" t="s">
        <v>178</v>
      </c>
      <c r="AU539" s="208" t="s">
        <v>86</v>
      </c>
      <c r="AY539" s="13" t="s">
        <v>176</v>
      </c>
      <c r="BE539" s="209">
        <f t="shared" si="144"/>
        <v>0</v>
      </c>
      <c r="BF539" s="209">
        <f t="shared" si="145"/>
        <v>4792.5</v>
      </c>
      <c r="BG539" s="209">
        <f t="shared" si="146"/>
        <v>0</v>
      </c>
      <c r="BH539" s="209">
        <f t="shared" si="147"/>
        <v>0</v>
      </c>
      <c r="BI539" s="209">
        <f t="shared" si="148"/>
        <v>0</v>
      </c>
      <c r="BJ539" s="13" t="s">
        <v>86</v>
      </c>
      <c r="BK539" s="209">
        <f t="shared" si="149"/>
        <v>4792.5</v>
      </c>
      <c r="BL539" s="13" t="s">
        <v>240</v>
      </c>
      <c r="BM539" s="208" t="s">
        <v>1675</v>
      </c>
    </row>
    <row r="540" spans="1:65" s="1" customFormat="1" ht="24.2" customHeight="1">
      <c r="A540" s="30"/>
      <c r="B540" s="31"/>
      <c r="C540" s="196" t="s">
        <v>1676</v>
      </c>
      <c r="D540" s="196" t="s">
        <v>178</v>
      </c>
      <c r="E540" s="197" t="s">
        <v>1677</v>
      </c>
      <c r="F540" s="198" t="s">
        <v>1678</v>
      </c>
      <c r="G540" s="199" t="s">
        <v>370</v>
      </c>
      <c r="H540" s="200">
        <v>1</v>
      </c>
      <c r="I540" s="201">
        <v>2578.5</v>
      </c>
      <c r="J540" s="202">
        <f t="shared" si="140"/>
        <v>2578.5</v>
      </c>
      <c r="K540" s="203"/>
      <c r="L540" s="35"/>
      <c r="M540" s="204" t="s">
        <v>1</v>
      </c>
      <c r="N540" s="205" t="s">
        <v>39</v>
      </c>
      <c r="O540" s="71"/>
      <c r="P540" s="206">
        <f t="shared" si="141"/>
        <v>0</v>
      </c>
      <c r="Q540" s="206">
        <v>2.1000000000000001E-4</v>
      </c>
      <c r="R540" s="206">
        <f t="shared" si="142"/>
        <v>2.1000000000000001E-4</v>
      </c>
      <c r="S540" s="206">
        <v>0</v>
      </c>
      <c r="T540" s="207">
        <f t="shared" si="143"/>
        <v>0</v>
      </c>
      <c r="U540" s="30"/>
      <c r="V540" s="30"/>
      <c r="W540" s="30"/>
      <c r="X540" s="30"/>
      <c r="Y540" s="30"/>
      <c r="Z540" s="30"/>
      <c r="AA540" s="30"/>
      <c r="AB540" s="30"/>
      <c r="AC540" s="30"/>
      <c r="AD540" s="30"/>
      <c r="AE540" s="30"/>
      <c r="AR540" s="208" t="s">
        <v>240</v>
      </c>
      <c r="AT540" s="208" t="s">
        <v>178</v>
      </c>
      <c r="AU540" s="208" t="s">
        <v>86</v>
      </c>
      <c r="AY540" s="13" t="s">
        <v>176</v>
      </c>
      <c r="BE540" s="209">
        <f t="shared" si="144"/>
        <v>0</v>
      </c>
      <c r="BF540" s="209">
        <f t="shared" si="145"/>
        <v>2578.5</v>
      </c>
      <c r="BG540" s="209">
        <f t="shared" si="146"/>
        <v>0</v>
      </c>
      <c r="BH540" s="209">
        <f t="shared" si="147"/>
        <v>0</v>
      </c>
      <c r="BI540" s="209">
        <f t="shared" si="148"/>
        <v>0</v>
      </c>
      <c r="BJ540" s="13" t="s">
        <v>86</v>
      </c>
      <c r="BK540" s="209">
        <f t="shared" si="149"/>
        <v>2578.5</v>
      </c>
      <c r="BL540" s="13" t="s">
        <v>240</v>
      </c>
      <c r="BM540" s="208" t="s">
        <v>1679</v>
      </c>
    </row>
    <row r="541" spans="1:65" s="1" customFormat="1" ht="21.75" customHeight="1">
      <c r="A541" s="30"/>
      <c r="B541" s="31"/>
      <c r="C541" s="196" t="s">
        <v>1680</v>
      </c>
      <c r="D541" s="196" t="s">
        <v>178</v>
      </c>
      <c r="E541" s="197" t="s">
        <v>1681</v>
      </c>
      <c r="F541" s="198" t="s">
        <v>1682</v>
      </c>
      <c r="G541" s="199" t="s">
        <v>370</v>
      </c>
      <c r="H541" s="200">
        <v>1</v>
      </c>
      <c r="I541" s="201">
        <v>1828.8</v>
      </c>
      <c r="J541" s="202">
        <f t="shared" si="140"/>
        <v>1828.8</v>
      </c>
      <c r="K541" s="203"/>
      <c r="L541" s="35"/>
      <c r="M541" s="204" t="s">
        <v>1</v>
      </c>
      <c r="N541" s="205" t="s">
        <v>39</v>
      </c>
      <c r="O541" s="71"/>
      <c r="P541" s="206">
        <f t="shared" si="141"/>
        <v>0</v>
      </c>
      <c r="Q541" s="206">
        <v>5.0000000000000002E-5</v>
      </c>
      <c r="R541" s="206">
        <f t="shared" si="142"/>
        <v>5.0000000000000002E-5</v>
      </c>
      <c r="S541" s="206">
        <v>0</v>
      </c>
      <c r="T541" s="207">
        <f t="shared" si="143"/>
        <v>0</v>
      </c>
      <c r="U541" s="30"/>
      <c r="V541" s="30"/>
      <c r="W541" s="30"/>
      <c r="X541" s="30"/>
      <c r="Y541" s="30"/>
      <c r="Z541" s="30"/>
      <c r="AA541" s="30"/>
      <c r="AB541" s="30"/>
      <c r="AC541" s="30"/>
      <c r="AD541" s="30"/>
      <c r="AE541" s="30"/>
      <c r="AR541" s="208" t="s">
        <v>240</v>
      </c>
      <c r="AT541" s="208" t="s">
        <v>178</v>
      </c>
      <c r="AU541" s="208" t="s">
        <v>86</v>
      </c>
      <c r="AY541" s="13" t="s">
        <v>176</v>
      </c>
      <c r="BE541" s="209">
        <f t="shared" si="144"/>
        <v>0</v>
      </c>
      <c r="BF541" s="209">
        <f t="shared" si="145"/>
        <v>1828.8</v>
      </c>
      <c r="BG541" s="209">
        <f t="shared" si="146"/>
        <v>0</v>
      </c>
      <c r="BH541" s="209">
        <f t="shared" si="147"/>
        <v>0</v>
      </c>
      <c r="BI541" s="209">
        <f t="shared" si="148"/>
        <v>0</v>
      </c>
      <c r="BJ541" s="13" t="s">
        <v>86</v>
      </c>
      <c r="BK541" s="209">
        <f t="shared" si="149"/>
        <v>1828.8</v>
      </c>
      <c r="BL541" s="13" t="s">
        <v>240</v>
      </c>
      <c r="BM541" s="208" t="s">
        <v>1683</v>
      </c>
    </row>
    <row r="542" spans="1:65" s="1" customFormat="1" ht="21.75" customHeight="1">
      <c r="A542" s="30"/>
      <c r="B542" s="31"/>
      <c r="C542" s="196" t="s">
        <v>1684</v>
      </c>
      <c r="D542" s="196" t="s">
        <v>178</v>
      </c>
      <c r="E542" s="197" t="s">
        <v>1685</v>
      </c>
      <c r="F542" s="198" t="s">
        <v>1686</v>
      </c>
      <c r="G542" s="199" t="s">
        <v>370</v>
      </c>
      <c r="H542" s="200">
        <v>1</v>
      </c>
      <c r="I542" s="201">
        <v>1606.5</v>
      </c>
      <c r="J542" s="202">
        <f t="shared" si="140"/>
        <v>1606.5</v>
      </c>
      <c r="K542" s="203"/>
      <c r="L542" s="35"/>
      <c r="M542" s="204" t="s">
        <v>1</v>
      </c>
      <c r="N542" s="205" t="s">
        <v>39</v>
      </c>
      <c r="O542" s="71"/>
      <c r="P542" s="206">
        <f t="shared" si="141"/>
        <v>0</v>
      </c>
      <c r="Q542" s="206">
        <v>5.0000000000000002E-5</v>
      </c>
      <c r="R542" s="206">
        <f t="shared" si="142"/>
        <v>5.0000000000000002E-5</v>
      </c>
      <c r="S542" s="206">
        <v>0</v>
      </c>
      <c r="T542" s="207">
        <f t="shared" si="143"/>
        <v>0</v>
      </c>
      <c r="U542" s="30"/>
      <c r="V542" s="30"/>
      <c r="W542" s="30"/>
      <c r="X542" s="30"/>
      <c r="Y542" s="30"/>
      <c r="Z542" s="30"/>
      <c r="AA542" s="30"/>
      <c r="AB542" s="30"/>
      <c r="AC542" s="30"/>
      <c r="AD542" s="30"/>
      <c r="AE542" s="30"/>
      <c r="AR542" s="208" t="s">
        <v>240</v>
      </c>
      <c r="AT542" s="208" t="s">
        <v>178</v>
      </c>
      <c r="AU542" s="208" t="s">
        <v>86</v>
      </c>
      <c r="AY542" s="13" t="s">
        <v>176</v>
      </c>
      <c r="BE542" s="209">
        <f t="shared" si="144"/>
        <v>0</v>
      </c>
      <c r="BF542" s="209">
        <f t="shared" si="145"/>
        <v>1606.5</v>
      </c>
      <c r="BG542" s="209">
        <f t="shared" si="146"/>
        <v>0</v>
      </c>
      <c r="BH542" s="209">
        <f t="shared" si="147"/>
        <v>0</v>
      </c>
      <c r="BI542" s="209">
        <f t="shared" si="148"/>
        <v>0</v>
      </c>
      <c r="BJ542" s="13" t="s">
        <v>86</v>
      </c>
      <c r="BK542" s="209">
        <f t="shared" si="149"/>
        <v>1606.5</v>
      </c>
      <c r="BL542" s="13" t="s">
        <v>240</v>
      </c>
      <c r="BM542" s="208" t="s">
        <v>1687</v>
      </c>
    </row>
    <row r="543" spans="1:65" s="1" customFormat="1" ht="21.75" customHeight="1">
      <c r="A543" s="30"/>
      <c r="B543" s="31"/>
      <c r="C543" s="196" t="s">
        <v>1688</v>
      </c>
      <c r="D543" s="196" t="s">
        <v>178</v>
      </c>
      <c r="E543" s="197" t="s">
        <v>1689</v>
      </c>
      <c r="F543" s="198" t="s">
        <v>1690</v>
      </c>
      <c r="G543" s="199" t="s">
        <v>370</v>
      </c>
      <c r="H543" s="200">
        <v>1</v>
      </c>
      <c r="I543" s="201">
        <v>3240</v>
      </c>
      <c r="J543" s="202">
        <f t="shared" si="140"/>
        <v>3240</v>
      </c>
      <c r="K543" s="203"/>
      <c r="L543" s="35"/>
      <c r="M543" s="204" t="s">
        <v>1</v>
      </c>
      <c r="N543" s="205" t="s">
        <v>39</v>
      </c>
      <c r="O543" s="71"/>
      <c r="P543" s="206">
        <f t="shared" si="141"/>
        <v>0</v>
      </c>
      <c r="Q543" s="206">
        <v>5.0000000000000002E-5</v>
      </c>
      <c r="R543" s="206">
        <f t="shared" si="142"/>
        <v>5.0000000000000002E-5</v>
      </c>
      <c r="S543" s="206">
        <v>0</v>
      </c>
      <c r="T543" s="207">
        <f t="shared" si="143"/>
        <v>0</v>
      </c>
      <c r="U543" s="30"/>
      <c r="V543" s="30"/>
      <c r="W543" s="30"/>
      <c r="X543" s="30"/>
      <c r="Y543" s="30"/>
      <c r="Z543" s="30"/>
      <c r="AA543" s="30"/>
      <c r="AB543" s="30"/>
      <c r="AC543" s="30"/>
      <c r="AD543" s="30"/>
      <c r="AE543" s="30"/>
      <c r="AR543" s="208" t="s">
        <v>240</v>
      </c>
      <c r="AT543" s="208" t="s">
        <v>178</v>
      </c>
      <c r="AU543" s="208" t="s">
        <v>86</v>
      </c>
      <c r="AY543" s="13" t="s">
        <v>176</v>
      </c>
      <c r="BE543" s="209">
        <f t="shared" si="144"/>
        <v>0</v>
      </c>
      <c r="BF543" s="209">
        <f t="shared" si="145"/>
        <v>3240</v>
      </c>
      <c r="BG543" s="209">
        <f t="shared" si="146"/>
        <v>0</v>
      </c>
      <c r="BH543" s="209">
        <f t="shared" si="147"/>
        <v>0</v>
      </c>
      <c r="BI543" s="209">
        <f t="shared" si="148"/>
        <v>0</v>
      </c>
      <c r="BJ543" s="13" t="s">
        <v>86</v>
      </c>
      <c r="BK543" s="209">
        <f t="shared" si="149"/>
        <v>3240</v>
      </c>
      <c r="BL543" s="13" t="s">
        <v>240</v>
      </c>
      <c r="BM543" s="208" t="s">
        <v>1691</v>
      </c>
    </row>
    <row r="544" spans="1:65" s="1" customFormat="1" ht="21.75" customHeight="1">
      <c r="A544" s="30"/>
      <c r="B544" s="31"/>
      <c r="C544" s="196" t="s">
        <v>1692</v>
      </c>
      <c r="D544" s="196" t="s">
        <v>178</v>
      </c>
      <c r="E544" s="197" t="s">
        <v>1693</v>
      </c>
      <c r="F544" s="198" t="s">
        <v>1694</v>
      </c>
      <c r="G544" s="199" t="s">
        <v>370</v>
      </c>
      <c r="H544" s="200">
        <v>1</v>
      </c>
      <c r="I544" s="201">
        <v>846</v>
      </c>
      <c r="J544" s="202">
        <f t="shared" si="140"/>
        <v>846</v>
      </c>
      <c r="K544" s="203"/>
      <c r="L544" s="35"/>
      <c r="M544" s="204" t="s">
        <v>1</v>
      </c>
      <c r="N544" s="205" t="s">
        <v>39</v>
      </c>
      <c r="O544" s="71"/>
      <c r="P544" s="206">
        <f t="shared" si="141"/>
        <v>0</v>
      </c>
      <c r="Q544" s="206">
        <v>5.0000000000000002E-5</v>
      </c>
      <c r="R544" s="206">
        <f t="shared" si="142"/>
        <v>5.0000000000000002E-5</v>
      </c>
      <c r="S544" s="206">
        <v>0</v>
      </c>
      <c r="T544" s="207">
        <f t="shared" si="143"/>
        <v>0</v>
      </c>
      <c r="U544" s="30"/>
      <c r="V544" s="30"/>
      <c r="W544" s="30"/>
      <c r="X544" s="30"/>
      <c r="Y544" s="30"/>
      <c r="Z544" s="30"/>
      <c r="AA544" s="30"/>
      <c r="AB544" s="30"/>
      <c r="AC544" s="30"/>
      <c r="AD544" s="30"/>
      <c r="AE544" s="30"/>
      <c r="AR544" s="208" t="s">
        <v>240</v>
      </c>
      <c r="AT544" s="208" t="s">
        <v>178</v>
      </c>
      <c r="AU544" s="208" t="s">
        <v>86</v>
      </c>
      <c r="AY544" s="13" t="s">
        <v>176</v>
      </c>
      <c r="BE544" s="209">
        <f t="shared" si="144"/>
        <v>0</v>
      </c>
      <c r="BF544" s="209">
        <f t="shared" si="145"/>
        <v>846</v>
      </c>
      <c r="BG544" s="209">
        <f t="shared" si="146"/>
        <v>0</v>
      </c>
      <c r="BH544" s="209">
        <f t="shared" si="147"/>
        <v>0</v>
      </c>
      <c r="BI544" s="209">
        <f t="shared" si="148"/>
        <v>0</v>
      </c>
      <c r="BJ544" s="13" t="s">
        <v>86</v>
      </c>
      <c r="BK544" s="209">
        <f t="shared" si="149"/>
        <v>846</v>
      </c>
      <c r="BL544" s="13" t="s">
        <v>240</v>
      </c>
      <c r="BM544" s="208" t="s">
        <v>1695</v>
      </c>
    </row>
    <row r="545" spans="1:65" s="1" customFormat="1" ht="21.75" customHeight="1">
      <c r="A545" s="30"/>
      <c r="B545" s="31"/>
      <c r="C545" s="196" t="s">
        <v>1696</v>
      </c>
      <c r="D545" s="196" t="s">
        <v>178</v>
      </c>
      <c r="E545" s="197" t="s">
        <v>1697</v>
      </c>
      <c r="F545" s="198" t="s">
        <v>1698</v>
      </c>
      <c r="G545" s="199" t="s">
        <v>370</v>
      </c>
      <c r="H545" s="200">
        <v>1</v>
      </c>
      <c r="I545" s="201">
        <v>537.77</v>
      </c>
      <c r="J545" s="202">
        <f t="shared" si="140"/>
        <v>537.77</v>
      </c>
      <c r="K545" s="203"/>
      <c r="L545" s="35"/>
      <c r="M545" s="204" t="s">
        <v>1</v>
      </c>
      <c r="N545" s="205" t="s">
        <v>39</v>
      </c>
      <c r="O545" s="71"/>
      <c r="P545" s="206">
        <f t="shared" si="141"/>
        <v>0</v>
      </c>
      <c r="Q545" s="206">
        <v>5.0000000000000002E-5</v>
      </c>
      <c r="R545" s="206">
        <f t="shared" si="142"/>
        <v>5.0000000000000002E-5</v>
      </c>
      <c r="S545" s="206">
        <v>0</v>
      </c>
      <c r="T545" s="207">
        <f t="shared" si="143"/>
        <v>0</v>
      </c>
      <c r="U545" s="30"/>
      <c r="V545" s="30"/>
      <c r="W545" s="30"/>
      <c r="X545" s="30"/>
      <c r="Y545" s="30"/>
      <c r="Z545" s="30"/>
      <c r="AA545" s="30"/>
      <c r="AB545" s="30"/>
      <c r="AC545" s="30"/>
      <c r="AD545" s="30"/>
      <c r="AE545" s="30"/>
      <c r="AR545" s="208" t="s">
        <v>240</v>
      </c>
      <c r="AT545" s="208" t="s">
        <v>178</v>
      </c>
      <c r="AU545" s="208" t="s">
        <v>86</v>
      </c>
      <c r="AY545" s="13" t="s">
        <v>176</v>
      </c>
      <c r="BE545" s="209">
        <f t="shared" si="144"/>
        <v>0</v>
      </c>
      <c r="BF545" s="209">
        <f t="shared" si="145"/>
        <v>537.77</v>
      </c>
      <c r="BG545" s="209">
        <f t="shared" si="146"/>
        <v>0</v>
      </c>
      <c r="BH545" s="209">
        <f t="shared" si="147"/>
        <v>0</v>
      </c>
      <c r="BI545" s="209">
        <f t="shared" si="148"/>
        <v>0</v>
      </c>
      <c r="BJ545" s="13" t="s">
        <v>86</v>
      </c>
      <c r="BK545" s="209">
        <f t="shared" si="149"/>
        <v>537.77</v>
      </c>
      <c r="BL545" s="13" t="s">
        <v>240</v>
      </c>
      <c r="BM545" s="208" t="s">
        <v>1699</v>
      </c>
    </row>
    <row r="546" spans="1:65" s="1" customFormat="1" ht="24.2" customHeight="1">
      <c r="A546" s="30"/>
      <c r="B546" s="31"/>
      <c r="C546" s="196" t="s">
        <v>1700</v>
      </c>
      <c r="D546" s="196" t="s">
        <v>178</v>
      </c>
      <c r="E546" s="197" t="s">
        <v>1701</v>
      </c>
      <c r="F546" s="198" t="s">
        <v>1702</v>
      </c>
      <c r="G546" s="199" t="s">
        <v>370</v>
      </c>
      <c r="H546" s="200">
        <v>1</v>
      </c>
      <c r="I546" s="201">
        <v>1458.95</v>
      </c>
      <c r="J546" s="202">
        <f t="shared" si="140"/>
        <v>1458.95</v>
      </c>
      <c r="K546" s="203"/>
      <c r="L546" s="35"/>
      <c r="M546" s="204" t="s">
        <v>1</v>
      </c>
      <c r="N546" s="205" t="s">
        <v>39</v>
      </c>
      <c r="O546" s="71"/>
      <c r="P546" s="206">
        <f t="shared" si="141"/>
        <v>0</v>
      </c>
      <c r="Q546" s="206">
        <v>5.0000000000000002E-5</v>
      </c>
      <c r="R546" s="206">
        <f t="shared" si="142"/>
        <v>5.0000000000000002E-5</v>
      </c>
      <c r="S546" s="206">
        <v>0</v>
      </c>
      <c r="T546" s="207">
        <f t="shared" si="143"/>
        <v>0</v>
      </c>
      <c r="U546" s="30"/>
      <c r="V546" s="30"/>
      <c r="W546" s="30"/>
      <c r="X546" s="30"/>
      <c r="Y546" s="30"/>
      <c r="Z546" s="30"/>
      <c r="AA546" s="30"/>
      <c r="AB546" s="30"/>
      <c r="AC546" s="30"/>
      <c r="AD546" s="30"/>
      <c r="AE546" s="30"/>
      <c r="AR546" s="208" t="s">
        <v>240</v>
      </c>
      <c r="AT546" s="208" t="s">
        <v>178</v>
      </c>
      <c r="AU546" s="208" t="s">
        <v>86</v>
      </c>
      <c r="AY546" s="13" t="s">
        <v>176</v>
      </c>
      <c r="BE546" s="209">
        <f t="shared" si="144"/>
        <v>0</v>
      </c>
      <c r="BF546" s="209">
        <f t="shared" si="145"/>
        <v>1458.95</v>
      </c>
      <c r="BG546" s="209">
        <f t="shared" si="146"/>
        <v>0</v>
      </c>
      <c r="BH546" s="209">
        <f t="shared" si="147"/>
        <v>0</v>
      </c>
      <c r="BI546" s="209">
        <f t="shared" si="148"/>
        <v>0</v>
      </c>
      <c r="BJ546" s="13" t="s">
        <v>86</v>
      </c>
      <c r="BK546" s="209">
        <f t="shared" si="149"/>
        <v>1458.95</v>
      </c>
      <c r="BL546" s="13" t="s">
        <v>240</v>
      </c>
      <c r="BM546" s="208" t="s">
        <v>1703</v>
      </c>
    </row>
    <row r="547" spans="1:65" s="1" customFormat="1" ht="24.2" customHeight="1">
      <c r="A547" s="30"/>
      <c r="B547" s="31"/>
      <c r="C547" s="196" t="s">
        <v>1704</v>
      </c>
      <c r="D547" s="196" t="s">
        <v>178</v>
      </c>
      <c r="E547" s="197" t="s">
        <v>1705</v>
      </c>
      <c r="F547" s="198" t="s">
        <v>1706</v>
      </c>
      <c r="G547" s="199" t="s">
        <v>1050</v>
      </c>
      <c r="H547" s="221">
        <v>627.20399999999995</v>
      </c>
      <c r="I547" s="201">
        <v>0.9</v>
      </c>
      <c r="J547" s="202">
        <f t="shared" si="140"/>
        <v>564.48</v>
      </c>
      <c r="K547" s="203"/>
      <c r="L547" s="35"/>
      <c r="M547" s="204" t="s">
        <v>1</v>
      </c>
      <c r="N547" s="205" t="s">
        <v>39</v>
      </c>
      <c r="O547" s="71"/>
      <c r="P547" s="206">
        <f t="shared" si="141"/>
        <v>0</v>
      </c>
      <c r="Q547" s="206">
        <v>0</v>
      </c>
      <c r="R547" s="206">
        <f t="shared" si="142"/>
        <v>0</v>
      </c>
      <c r="S547" s="206">
        <v>0</v>
      </c>
      <c r="T547" s="207">
        <f t="shared" si="143"/>
        <v>0</v>
      </c>
      <c r="U547" s="30"/>
      <c r="V547" s="30"/>
      <c r="W547" s="30"/>
      <c r="X547" s="30"/>
      <c r="Y547" s="30"/>
      <c r="Z547" s="30"/>
      <c r="AA547" s="30"/>
      <c r="AB547" s="30"/>
      <c r="AC547" s="30"/>
      <c r="AD547" s="30"/>
      <c r="AE547" s="30"/>
      <c r="AR547" s="208" t="s">
        <v>240</v>
      </c>
      <c r="AT547" s="208" t="s">
        <v>178</v>
      </c>
      <c r="AU547" s="208" t="s">
        <v>86</v>
      </c>
      <c r="AY547" s="13" t="s">
        <v>176</v>
      </c>
      <c r="BE547" s="209">
        <f t="shared" si="144"/>
        <v>0</v>
      </c>
      <c r="BF547" s="209">
        <f t="shared" si="145"/>
        <v>564.48</v>
      </c>
      <c r="BG547" s="209">
        <f t="shared" si="146"/>
        <v>0</v>
      </c>
      <c r="BH547" s="209">
        <f t="shared" si="147"/>
        <v>0</v>
      </c>
      <c r="BI547" s="209">
        <f t="shared" si="148"/>
        <v>0</v>
      </c>
      <c r="BJ547" s="13" t="s">
        <v>86</v>
      </c>
      <c r="BK547" s="209">
        <f t="shared" si="149"/>
        <v>564.48</v>
      </c>
      <c r="BL547" s="13" t="s">
        <v>240</v>
      </c>
      <c r="BM547" s="208" t="s">
        <v>1707</v>
      </c>
    </row>
    <row r="548" spans="1:65" s="11" customFormat="1" ht="22.9" customHeight="1">
      <c r="B548" s="180"/>
      <c r="C548" s="181"/>
      <c r="D548" s="182" t="s">
        <v>72</v>
      </c>
      <c r="E548" s="194" t="s">
        <v>1708</v>
      </c>
      <c r="F548" s="194" t="s">
        <v>1709</v>
      </c>
      <c r="G548" s="181"/>
      <c r="H548" s="181"/>
      <c r="I548" s="184"/>
      <c r="J548" s="195">
        <f>BK548</f>
        <v>2746.96</v>
      </c>
      <c r="K548" s="181"/>
      <c r="L548" s="186"/>
      <c r="M548" s="187"/>
      <c r="N548" s="188"/>
      <c r="O548" s="188"/>
      <c r="P548" s="189">
        <f>SUM(P549:P554)</f>
        <v>0</v>
      </c>
      <c r="Q548" s="188"/>
      <c r="R548" s="189">
        <f>SUM(R549:R554)</f>
        <v>0</v>
      </c>
      <c r="S548" s="188"/>
      <c r="T548" s="190">
        <f>SUM(T549:T554)</f>
        <v>0</v>
      </c>
      <c r="AR548" s="191" t="s">
        <v>86</v>
      </c>
      <c r="AT548" s="192" t="s">
        <v>72</v>
      </c>
      <c r="AU548" s="192" t="s">
        <v>80</v>
      </c>
      <c r="AY548" s="191" t="s">
        <v>176</v>
      </c>
      <c r="BK548" s="193">
        <f>SUM(BK549:BK554)</f>
        <v>2746.96</v>
      </c>
    </row>
    <row r="549" spans="1:65" s="1" customFormat="1" ht="21.75" customHeight="1">
      <c r="A549" s="30"/>
      <c r="B549" s="31"/>
      <c r="C549" s="196" t="s">
        <v>1710</v>
      </c>
      <c r="D549" s="196" t="s">
        <v>178</v>
      </c>
      <c r="E549" s="197" t="s">
        <v>1711</v>
      </c>
      <c r="F549" s="198" t="s">
        <v>1712</v>
      </c>
      <c r="G549" s="199" t="s">
        <v>1153</v>
      </c>
      <c r="H549" s="200">
        <v>1</v>
      </c>
      <c r="I549" s="201">
        <v>1500</v>
      </c>
      <c r="J549" s="202">
        <f t="shared" ref="J549:J554" si="150">ROUND(I549*H549,2)</f>
        <v>1500</v>
      </c>
      <c r="K549" s="203"/>
      <c r="L549" s="35"/>
      <c r="M549" s="204" t="s">
        <v>1</v>
      </c>
      <c r="N549" s="205" t="s">
        <v>39</v>
      </c>
      <c r="O549" s="71"/>
      <c r="P549" s="206">
        <f t="shared" ref="P549:P554" si="151">O549*H549</f>
        <v>0</v>
      </c>
      <c r="Q549" s="206">
        <v>0</v>
      </c>
      <c r="R549" s="206">
        <f t="shared" ref="R549:R554" si="152">Q549*H549</f>
        <v>0</v>
      </c>
      <c r="S549" s="206">
        <v>0</v>
      </c>
      <c r="T549" s="207">
        <f t="shared" ref="T549:T554" si="153">S549*H549</f>
        <v>0</v>
      </c>
      <c r="U549" s="30"/>
      <c r="V549" s="30"/>
      <c r="W549" s="30"/>
      <c r="X549" s="30"/>
      <c r="Y549" s="30"/>
      <c r="Z549" s="30"/>
      <c r="AA549" s="30"/>
      <c r="AB549" s="30"/>
      <c r="AC549" s="30"/>
      <c r="AD549" s="30"/>
      <c r="AE549" s="30"/>
      <c r="AR549" s="208" t="s">
        <v>240</v>
      </c>
      <c r="AT549" s="208" t="s">
        <v>178</v>
      </c>
      <c r="AU549" s="208" t="s">
        <v>86</v>
      </c>
      <c r="AY549" s="13" t="s">
        <v>176</v>
      </c>
      <c r="BE549" s="209">
        <f t="shared" ref="BE549:BE554" si="154">IF(N549="základná",J549,0)</f>
        <v>0</v>
      </c>
      <c r="BF549" s="209">
        <f t="shared" ref="BF549:BF554" si="155">IF(N549="znížená",J549,0)</f>
        <v>1500</v>
      </c>
      <c r="BG549" s="209">
        <f t="shared" ref="BG549:BG554" si="156">IF(N549="zákl. prenesená",J549,0)</f>
        <v>0</v>
      </c>
      <c r="BH549" s="209">
        <f t="shared" ref="BH549:BH554" si="157">IF(N549="zníž. prenesená",J549,0)</f>
        <v>0</v>
      </c>
      <c r="BI549" s="209">
        <f t="shared" ref="BI549:BI554" si="158">IF(N549="nulová",J549,0)</f>
        <v>0</v>
      </c>
      <c r="BJ549" s="13" t="s">
        <v>86</v>
      </c>
      <c r="BK549" s="209">
        <f t="shared" ref="BK549:BK554" si="159">ROUND(I549*H549,2)</f>
        <v>1500</v>
      </c>
      <c r="BL549" s="13" t="s">
        <v>240</v>
      </c>
      <c r="BM549" s="208" t="s">
        <v>1713</v>
      </c>
    </row>
    <row r="550" spans="1:65" s="1" customFormat="1" ht="21.75" customHeight="1">
      <c r="A550" s="30"/>
      <c r="B550" s="31"/>
      <c r="C550" s="196" t="s">
        <v>1714</v>
      </c>
      <c r="D550" s="196" t="s">
        <v>178</v>
      </c>
      <c r="E550" s="197" t="s">
        <v>1715</v>
      </c>
      <c r="F550" s="198" t="s">
        <v>1716</v>
      </c>
      <c r="G550" s="199" t="s">
        <v>370</v>
      </c>
      <c r="H550" s="200">
        <v>4</v>
      </c>
      <c r="I550" s="201">
        <v>245.16</v>
      </c>
      <c r="J550" s="202">
        <f t="shared" si="150"/>
        <v>980.64</v>
      </c>
      <c r="K550" s="203"/>
      <c r="L550" s="35"/>
      <c r="M550" s="204" t="s">
        <v>1</v>
      </c>
      <c r="N550" s="205" t="s">
        <v>39</v>
      </c>
      <c r="O550" s="71"/>
      <c r="P550" s="206">
        <f t="shared" si="151"/>
        <v>0</v>
      </c>
      <c r="Q550" s="206">
        <v>0</v>
      </c>
      <c r="R550" s="206">
        <f t="shared" si="152"/>
        <v>0</v>
      </c>
      <c r="S550" s="206">
        <v>0</v>
      </c>
      <c r="T550" s="207">
        <f t="shared" si="153"/>
        <v>0</v>
      </c>
      <c r="U550" s="30"/>
      <c r="V550" s="30"/>
      <c r="W550" s="30"/>
      <c r="X550" s="30"/>
      <c r="Y550" s="30"/>
      <c r="Z550" s="30"/>
      <c r="AA550" s="30"/>
      <c r="AB550" s="30"/>
      <c r="AC550" s="30"/>
      <c r="AD550" s="30"/>
      <c r="AE550" s="30"/>
      <c r="AR550" s="208" t="s">
        <v>240</v>
      </c>
      <c r="AT550" s="208" t="s">
        <v>178</v>
      </c>
      <c r="AU550" s="208" t="s">
        <v>86</v>
      </c>
      <c r="AY550" s="13" t="s">
        <v>176</v>
      </c>
      <c r="BE550" s="209">
        <f t="shared" si="154"/>
        <v>0</v>
      </c>
      <c r="BF550" s="209">
        <f t="shared" si="155"/>
        <v>980.64</v>
      </c>
      <c r="BG550" s="209">
        <f t="shared" si="156"/>
        <v>0</v>
      </c>
      <c r="BH550" s="209">
        <f t="shared" si="157"/>
        <v>0</v>
      </c>
      <c r="BI550" s="209">
        <f t="shared" si="158"/>
        <v>0</v>
      </c>
      <c r="BJ550" s="13" t="s">
        <v>86</v>
      </c>
      <c r="BK550" s="209">
        <f t="shared" si="159"/>
        <v>980.64</v>
      </c>
      <c r="BL550" s="13" t="s">
        <v>240</v>
      </c>
      <c r="BM550" s="208" t="s">
        <v>1717</v>
      </c>
    </row>
    <row r="551" spans="1:65" s="1" customFormat="1" ht="24.2" customHeight="1">
      <c r="A551" s="30"/>
      <c r="B551" s="31"/>
      <c r="C551" s="196" t="s">
        <v>1718</v>
      </c>
      <c r="D551" s="196" t="s">
        <v>178</v>
      </c>
      <c r="E551" s="197" t="s">
        <v>1719</v>
      </c>
      <c r="F551" s="198" t="s">
        <v>1720</v>
      </c>
      <c r="G551" s="199" t="s">
        <v>370</v>
      </c>
      <c r="H551" s="200">
        <v>2</v>
      </c>
      <c r="I551" s="201">
        <v>36.450000000000003</v>
      </c>
      <c r="J551" s="202">
        <f t="shared" si="150"/>
        <v>72.900000000000006</v>
      </c>
      <c r="K551" s="203"/>
      <c r="L551" s="35"/>
      <c r="M551" s="204" t="s">
        <v>1</v>
      </c>
      <c r="N551" s="205" t="s">
        <v>39</v>
      </c>
      <c r="O551" s="71"/>
      <c r="P551" s="206">
        <f t="shared" si="151"/>
        <v>0</v>
      </c>
      <c r="Q551" s="206">
        <v>0</v>
      </c>
      <c r="R551" s="206">
        <f t="shared" si="152"/>
        <v>0</v>
      </c>
      <c r="S551" s="206">
        <v>0</v>
      </c>
      <c r="T551" s="207">
        <f t="shared" si="153"/>
        <v>0</v>
      </c>
      <c r="U551" s="30"/>
      <c r="V551" s="30"/>
      <c r="W551" s="30"/>
      <c r="X551" s="30"/>
      <c r="Y551" s="30"/>
      <c r="Z551" s="30"/>
      <c r="AA551" s="30"/>
      <c r="AB551" s="30"/>
      <c r="AC551" s="30"/>
      <c r="AD551" s="30"/>
      <c r="AE551" s="30"/>
      <c r="AR551" s="208" t="s">
        <v>240</v>
      </c>
      <c r="AT551" s="208" t="s">
        <v>178</v>
      </c>
      <c r="AU551" s="208" t="s">
        <v>86</v>
      </c>
      <c r="AY551" s="13" t="s">
        <v>176</v>
      </c>
      <c r="BE551" s="209">
        <f t="shared" si="154"/>
        <v>0</v>
      </c>
      <c r="BF551" s="209">
        <f t="shared" si="155"/>
        <v>72.900000000000006</v>
      </c>
      <c r="BG551" s="209">
        <f t="shared" si="156"/>
        <v>0</v>
      </c>
      <c r="BH551" s="209">
        <f t="shared" si="157"/>
        <v>0</v>
      </c>
      <c r="BI551" s="209">
        <f t="shared" si="158"/>
        <v>0</v>
      </c>
      <c r="BJ551" s="13" t="s">
        <v>86</v>
      </c>
      <c r="BK551" s="209">
        <f t="shared" si="159"/>
        <v>72.900000000000006</v>
      </c>
      <c r="BL551" s="13" t="s">
        <v>240</v>
      </c>
      <c r="BM551" s="208" t="s">
        <v>1721</v>
      </c>
    </row>
    <row r="552" spans="1:65" s="1" customFormat="1" ht="24.2" customHeight="1">
      <c r="A552" s="30"/>
      <c r="B552" s="31"/>
      <c r="C552" s="196" t="s">
        <v>1722</v>
      </c>
      <c r="D552" s="196" t="s">
        <v>178</v>
      </c>
      <c r="E552" s="197" t="s">
        <v>1723</v>
      </c>
      <c r="F552" s="198" t="s">
        <v>1724</v>
      </c>
      <c r="G552" s="199" t="s">
        <v>370</v>
      </c>
      <c r="H552" s="200">
        <v>2</v>
      </c>
      <c r="I552" s="201">
        <v>61.14</v>
      </c>
      <c r="J552" s="202">
        <f t="shared" si="150"/>
        <v>122.28</v>
      </c>
      <c r="K552" s="203"/>
      <c r="L552" s="35"/>
      <c r="M552" s="204" t="s">
        <v>1</v>
      </c>
      <c r="N552" s="205" t="s">
        <v>39</v>
      </c>
      <c r="O552" s="71"/>
      <c r="P552" s="206">
        <f t="shared" si="151"/>
        <v>0</v>
      </c>
      <c r="Q552" s="206">
        <v>0</v>
      </c>
      <c r="R552" s="206">
        <f t="shared" si="152"/>
        <v>0</v>
      </c>
      <c r="S552" s="206">
        <v>0</v>
      </c>
      <c r="T552" s="207">
        <f t="shared" si="153"/>
        <v>0</v>
      </c>
      <c r="U552" s="30"/>
      <c r="V552" s="30"/>
      <c r="W552" s="30"/>
      <c r="X552" s="30"/>
      <c r="Y552" s="30"/>
      <c r="Z552" s="30"/>
      <c r="AA552" s="30"/>
      <c r="AB552" s="30"/>
      <c r="AC552" s="30"/>
      <c r="AD552" s="30"/>
      <c r="AE552" s="30"/>
      <c r="AR552" s="208" t="s">
        <v>240</v>
      </c>
      <c r="AT552" s="208" t="s">
        <v>178</v>
      </c>
      <c r="AU552" s="208" t="s">
        <v>86</v>
      </c>
      <c r="AY552" s="13" t="s">
        <v>176</v>
      </c>
      <c r="BE552" s="209">
        <f t="shared" si="154"/>
        <v>0</v>
      </c>
      <c r="BF552" s="209">
        <f t="shared" si="155"/>
        <v>122.28</v>
      </c>
      <c r="BG552" s="209">
        <f t="shared" si="156"/>
        <v>0</v>
      </c>
      <c r="BH552" s="209">
        <f t="shared" si="157"/>
        <v>0</v>
      </c>
      <c r="BI552" s="209">
        <f t="shared" si="158"/>
        <v>0</v>
      </c>
      <c r="BJ552" s="13" t="s">
        <v>86</v>
      </c>
      <c r="BK552" s="209">
        <f t="shared" si="159"/>
        <v>122.28</v>
      </c>
      <c r="BL552" s="13" t="s">
        <v>240</v>
      </c>
      <c r="BM552" s="208" t="s">
        <v>1725</v>
      </c>
    </row>
    <row r="553" spans="1:65" s="1" customFormat="1" ht="16.5" customHeight="1">
      <c r="A553" s="30"/>
      <c r="B553" s="31"/>
      <c r="C553" s="196" t="s">
        <v>1726</v>
      </c>
      <c r="D553" s="196" t="s">
        <v>178</v>
      </c>
      <c r="E553" s="197" t="s">
        <v>1727</v>
      </c>
      <c r="F553" s="198" t="s">
        <v>1728</v>
      </c>
      <c r="G553" s="199" t="s">
        <v>370</v>
      </c>
      <c r="H553" s="200">
        <v>1</v>
      </c>
      <c r="I553" s="201">
        <v>25.22</v>
      </c>
      <c r="J553" s="202">
        <f t="shared" si="150"/>
        <v>25.22</v>
      </c>
      <c r="K553" s="203"/>
      <c r="L553" s="35"/>
      <c r="M553" s="204" t="s">
        <v>1</v>
      </c>
      <c r="N553" s="205" t="s">
        <v>39</v>
      </c>
      <c r="O553" s="71"/>
      <c r="P553" s="206">
        <f t="shared" si="151"/>
        <v>0</v>
      </c>
      <c r="Q553" s="206">
        <v>0</v>
      </c>
      <c r="R553" s="206">
        <f t="shared" si="152"/>
        <v>0</v>
      </c>
      <c r="S553" s="206">
        <v>0</v>
      </c>
      <c r="T553" s="207">
        <f t="shared" si="153"/>
        <v>0</v>
      </c>
      <c r="U553" s="30"/>
      <c r="V553" s="30"/>
      <c r="W553" s="30"/>
      <c r="X553" s="30"/>
      <c r="Y553" s="30"/>
      <c r="Z553" s="30"/>
      <c r="AA553" s="30"/>
      <c r="AB553" s="30"/>
      <c r="AC553" s="30"/>
      <c r="AD553" s="30"/>
      <c r="AE553" s="30"/>
      <c r="AR553" s="208" t="s">
        <v>240</v>
      </c>
      <c r="AT553" s="208" t="s">
        <v>178</v>
      </c>
      <c r="AU553" s="208" t="s">
        <v>86</v>
      </c>
      <c r="AY553" s="13" t="s">
        <v>176</v>
      </c>
      <c r="BE553" s="209">
        <f t="shared" si="154"/>
        <v>0</v>
      </c>
      <c r="BF553" s="209">
        <f t="shared" si="155"/>
        <v>25.22</v>
      </c>
      <c r="BG553" s="209">
        <f t="shared" si="156"/>
        <v>0</v>
      </c>
      <c r="BH553" s="209">
        <f t="shared" si="157"/>
        <v>0</v>
      </c>
      <c r="BI553" s="209">
        <f t="shared" si="158"/>
        <v>0</v>
      </c>
      <c r="BJ553" s="13" t="s">
        <v>86</v>
      </c>
      <c r="BK553" s="209">
        <f t="shared" si="159"/>
        <v>25.22</v>
      </c>
      <c r="BL553" s="13" t="s">
        <v>240</v>
      </c>
      <c r="BM553" s="208" t="s">
        <v>1729</v>
      </c>
    </row>
    <row r="554" spans="1:65" s="1" customFormat="1" ht="24.2" customHeight="1">
      <c r="A554" s="30"/>
      <c r="B554" s="31"/>
      <c r="C554" s="196" t="s">
        <v>1730</v>
      </c>
      <c r="D554" s="196" t="s">
        <v>178</v>
      </c>
      <c r="E554" s="197" t="s">
        <v>1731</v>
      </c>
      <c r="F554" s="198" t="s">
        <v>1732</v>
      </c>
      <c r="G554" s="199" t="s">
        <v>1050</v>
      </c>
      <c r="H554" s="221">
        <v>27.01</v>
      </c>
      <c r="I554" s="201">
        <v>1.7</v>
      </c>
      <c r="J554" s="202">
        <f t="shared" si="150"/>
        <v>45.92</v>
      </c>
      <c r="K554" s="203"/>
      <c r="L554" s="35"/>
      <c r="M554" s="204" t="s">
        <v>1</v>
      </c>
      <c r="N554" s="205" t="s">
        <v>39</v>
      </c>
      <c r="O554" s="71"/>
      <c r="P554" s="206">
        <f t="shared" si="151"/>
        <v>0</v>
      </c>
      <c r="Q554" s="206">
        <v>0</v>
      </c>
      <c r="R554" s="206">
        <f t="shared" si="152"/>
        <v>0</v>
      </c>
      <c r="S554" s="206">
        <v>0</v>
      </c>
      <c r="T554" s="207">
        <f t="shared" si="153"/>
        <v>0</v>
      </c>
      <c r="U554" s="30"/>
      <c r="V554" s="30"/>
      <c r="W554" s="30"/>
      <c r="X554" s="30"/>
      <c r="Y554" s="30"/>
      <c r="Z554" s="30"/>
      <c r="AA554" s="30"/>
      <c r="AB554" s="30"/>
      <c r="AC554" s="30"/>
      <c r="AD554" s="30"/>
      <c r="AE554" s="30"/>
      <c r="AR554" s="208" t="s">
        <v>240</v>
      </c>
      <c r="AT554" s="208" t="s">
        <v>178</v>
      </c>
      <c r="AU554" s="208" t="s">
        <v>86</v>
      </c>
      <c r="AY554" s="13" t="s">
        <v>176</v>
      </c>
      <c r="BE554" s="209">
        <f t="shared" si="154"/>
        <v>0</v>
      </c>
      <c r="BF554" s="209">
        <f t="shared" si="155"/>
        <v>45.92</v>
      </c>
      <c r="BG554" s="209">
        <f t="shared" si="156"/>
        <v>0</v>
      </c>
      <c r="BH554" s="209">
        <f t="shared" si="157"/>
        <v>0</v>
      </c>
      <c r="BI554" s="209">
        <f t="shared" si="158"/>
        <v>0</v>
      </c>
      <c r="BJ554" s="13" t="s">
        <v>86</v>
      </c>
      <c r="BK554" s="209">
        <f t="shared" si="159"/>
        <v>45.92</v>
      </c>
      <c r="BL554" s="13" t="s">
        <v>240</v>
      </c>
      <c r="BM554" s="208" t="s">
        <v>1733</v>
      </c>
    </row>
    <row r="555" spans="1:65" s="11" customFormat="1" ht="22.9" customHeight="1">
      <c r="B555" s="180"/>
      <c r="C555" s="181"/>
      <c r="D555" s="182" t="s">
        <v>72</v>
      </c>
      <c r="E555" s="194" t="s">
        <v>1734</v>
      </c>
      <c r="F555" s="194" t="s">
        <v>1735</v>
      </c>
      <c r="G555" s="181"/>
      <c r="H555" s="181"/>
      <c r="I555" s="184"/>
      <c r="J555" s="195">
        <f>BK555</f>
        <v>25679.019999999997</v>
      </c>
      <c r="K555" s="181"/>
      <c r="L555" s="186"/>
      <c r="M555" s="187"/>
      <c r="N555" s="188"/>
      <c r="O555" s="188"/>
      <c r="P555" s="189">
        <f>SUM(P556:P564)</f>
        <v>0</v>
      </c>
      <c r="Q555" s="188"/>
      <c r="R555" s="189">
        <f>SUM(R556:R564)</f>
        <v>16.490528999999999</v>
      </c>
      <c r="S555" s="188"/>
      <c r="T555" s="190">
        <f>SUM(T556:T564)</f>
        <v>0</v>
      </c>
      <c r="AR555" s="191" t="s">
        <v>86</v>
      </c>
      <c r="AT555" s="192" t="s">
        <v>72</v>
      </c>
      <c r="AU555" s="192" t="s">
        <v>80</v>
      </c>
      <c r="AY555" s="191" t="s">
        <v>176</v>
      </c>
      <c r="BK555" s="193">
        <f>SUM(BK556:BK564)</f>
        <v>25679.019999999997</v>
      </c>
    </row>
    <row r="556" spans="1:65" s="1" customFormat="1" ht="24.2" customHeight="1">
      <c r="A556" s="30"/>
      <c r="B556" s="31"/>
      <c r="C556" s="196" t="s">
        <v>1736</v>
      </c>
      <c r="D556" s="196" t="s">
        <v>178</v>
      </c>
      <c r="E556" s="197" t="s">
        <v>1737</v>
      </c>
      <c r="F556" s="198" t="s">
        <v>1738</v>
      </c>
      <c r="G556" s="199" t="s">
        <v>181</v>
      </c>
      <c r="H556" s="200">
        <v>18.071999999999999</v>
      </c>
      <c r="I556" s="201">
        <v>16.329999999999998</v>
      </c>
      <c r="J556" s="202">
        <f t="shared" ref="J556:J564" si="160">ROUND(I556*H556,2)</f>
        <v>295.12</v>
      </c>
      <c r="K556" s="203"/>
      <c r="L556" s="35"/>
      <c r="M556" s="204" t="s">
        <v>1</v>
      </c>
      <c r="N556" s="205" t="s">
        <v>39</v>
      </c>
      <c r="O556" s="71"/>
      <c r="P556" s="206">
        <f t="shared" ref="P556:P564" si="161">O556*H556</f>
        <v>0</v>
      </c>
      <c r="Q556" s="206">
        <v>3.65E-3</v>
      </c>
      <c r="R556" s="206">
        <f t="shared" ref="R556:R564" si="162">Q556*H556</f>
        <v>6.5962800000000002E-2</v>
      </c>
      <c r="S556" s="206">
        <v>0</v>
      </c>
      <c r="T556" s="207">
        <f t="shared" ref="T556:T564" si="163">S556*H556</f>
        <v>0</v>
      </c>
      <c r="U556" s="30"/>
      <c r="V556" s="30"/>
      <c r="W556" s="30"/>
      <c r="X556" s="30"/>
      <c r="Y556" s="30"/>
      <c r="Z556" s="30"/>
      <c r="AA556" s="30"/>
      <c r="AB556" s="30"/>
      <c r="AC556" s="30"/>
      <c r="AD556" s="30"/>
      <c r="AE556" s="30"/>
      <c r="AR556" s="208" t="s">
        <v>240</v>
      </c>
      <c r="AT556" s="208" t="s">
        <v>178</v>
      </c>
      <c r="AU556" s="208" t="s">
        <v>86</v>
      </c>
      <c r="AY556" s="13" t="s">
        <v>176</v>
      </c>
      <c r="BE556" s="209">
        <f t="shared" ref="BE556:BE564" si="164">IF(N556="základná",J556,0)</f>
        <v>0</v>
      </c>
      <c r="BF556" s="209">
        <f t="shared" ref="BF556:BF564" si="165">IF(N556="znížená",J556,0)</f>
        <v>295.12</v>
      </c>
      <c r="BG556" s="209">
        <f t="shared" ref="BG556:BG564" si="166">IF(N556="zákl. prenesená",J556,0)</f>
        <v>0</v>
      </c>
      <c r="BH556" s="209">
        <f t="shared" ref="BH556:BH564" si="167">IF(N556="zníž. prenesená",J556,0)</f>
        <v>0</v>
      </c>
      <c r="BI556" s="209">
        <f t="shared" ref="BI556:BI564" si="168">IF(N556="nulová",J556,0)</f>
        <v>0</v>
      </c>
      <c r="BJ556" s="13" t="s">
        <v>86</v>
      </c>
      <c r="BK556" s="209">
        <f t="shared" ref="BK556:BK564" si="169">ROUND(I556*H556,2)</f>
        <v>295.12</v>
      </c>
      <c r="BL556" s="13" t="s">
        <v>240</v>
      </c>
      <c r="BM556" s="208" t="s">
        <v>1739</v>
      </c>
    </row>
    <row r="557" spans="1:65" s="1" customFormat="1" ht="16.5" customHeight="1">
      <c r="A557" s="30"/>
      <c r="B557" s="31"/>
      <c r="C557" s="210" t="s">
        <v>1740</v>
      </c>
      <c r="D557" s="210" t="s">
        <v>269</v>
      </c>
      <c r="E557" s="211" t="s">
        <v>1741</v>
      </c>
      <c r="F557" s="212" t="s">
        <v>1742</v>
      </c>
      <c r="G557" s="213" t="s">
        <v>181</v>
      </c>
      <c r="H557" s="214">
        <v>84.762</v>
      </c>
      <c r="I557" s="215">
        <v>11.34</v>
      </c>
      <c r="J557" s="216">
        <f t="shared" si="160"/>
        <v>961.2</v>
      </c>
      <c r="K557" s="217"/>
      <c r="L557" s="218"/>
      <c r="M557" s="219" t="s">
        <v>1</v>
      </c>
      <c r="N557" s="220" t="s">
        <v>39</v>
      </c>
      <c r="O557" s="71"/>
      <c r="P557" s="206">
        <f t="shared" si="161"/>
        <v>0</v>
      </c>
      <c r="Q557" s="206">
        <v>4.6999999999999999E-4</v>
      </c>
      <c r="R557" s="206">
        <f t="shared" si="162"/>
        <v>3.9838140000000001E-2</v>
      </c>
      <c r="S557" s="206">
        <v>0</v>
      </c>
      <c r="T557" s="207">
        <f t="shared" si="163"/>
        <v>0</v>
      </c>
      <c r="U557" s="30"/>
      <c r="V557" s="30"/>
      <c r="W557" s="30"/>
      <c r="X557" s="30"/>
      <c r="Y557" s="30"/>
      <c r="Z557" s="30"/>
      <c r="AA557" s="30"/>
      <c r="AB557" s="30"/>
      <c r="AC557" s="30"/>
      <c r="AD557" s="30"/>
      <c r="AE557" s="30"/>
      <c r="AR557" s="208" t="s">
        <v>306</v>
      </c>
      <c r="AT557" s="208" t="s">
        <v>269</v>
      </c>
      <c r="AU557" s="208" t="s">
        <v>86</v>
      </c>
      <c r="AY557" s="13" t="s">
        <v>176</v>
      </c>
      <c r="BE557" s="209">
        <f t="shared" si="164"/>
        <v>0</v>
      </c>
      <c r="BF557" s="209">
        <f t="shared" si="165"/>
        <v>961.2</v>
      </c>
      <c r="BG557" s="209">
        <f t="shared" si="166"/>
        <v>0</v>
      </c>
      <c r="BH557" s="209">
        <f t="shared" si="167"/>
        <v>0</v>
      </c>
      <c r="BI557" s="209">
        <f t="shared" si="168"/>
        <v>0</v>
      </c>
      <c r="BJ557" s="13" t="s">
        <v>86</v>
      </c>
      <c r="BK557" s="209">
        <f t="shared" si="169"/>
        <v>961.2</v>
      </c>
      <c r="BL557" s="13" t="s">
        <v>240</v>
      </c>
      <c r="BM557" s="208" t="s">
        <v>1743</v>
      </c>
    </row>
    <row r="558" spans="1:65" s="1" customFormat="1" ht="24.2" customHeight="1">
      <c r="A558" s="30"/>
      <c r="B558" s="31"/>
      <c r="C558" s="196" t="s">
        <v>1744</v>
      </c>
      <c r="D558" s="196" t="s">
        <v>178</v>
      </c>
      <c r="E558" s="197" t="s">
        <v>1745</v>
      </c>
      <c r="F558" s="198" t="s">
        <v>1746</v>
      </c>
      <c r="G558" s="199" t="s">
        <v>181</v>
      </c>
      <c r="H558" s="200">
        <v>247.91</v>
      </c>
      <c r="I558" s="201">
        <v>3.48</v>
      </c>
      <c r="J558" s="202">
        <f t="shared" si="160"/>
        <v>862.73</v>
      </c>
      <c r="K558" s="203"/>
      <c r="L558" s="35"/>
      <c r="M558" s="204" t="s">
        <v>1</v>
      </c>
      <c r="N558" s="205" t="s">
        <v>39</v>
      </c>
      <c r="O558" s="71"/>
      <c r="P558" s="206">
        <f t="shared" si="161"/>
        <v>0</v>
      </c>
      <c r="Q558" s="206">
        <v>8.9999999999999998E-4</v>
      </c>
      <c r="R558" s="206">
        <f t="shared" si="162"/>
        <v>0.22311899999999998</v>
      </c>
      <c r="S558" s="206">
        <v>0</v>
      </c>
      <c r="T558" s="207">
        <f t="shared" si="163"/>
        <v>0</v>
      </c>
      <c r="U558" s="30"/>
      <c r="V558" s="30"/>
      <c r="W558" s="30"/>
      <c r="X558" s="30"/>
      <c r="Y558" s="30"/>
      <c r="Z558" s="30"/>
      <c r="AA558" s="30"/>
      <c r="AB558" s="30"/>
      <c r="AC558" s="30"/>
      <c r="AD558" s="30"/>
      <c r="AE558" s="30"/>
      <c r="AR558" s="208" t="s">
        <v>240</v>
      </c>
      <c r="AT558" s="208" t="s">
        <v>178</v>
      </c>
      <c r="AU558" s="208" t="s">
        <v>86</v>
      </c>
      <c r="AY558" s="13" t="s">
        <v>176</v>
      </c>
      <c r="BE558" s="209">
        <f t="shared" si="164"/>
        <v>0</v>
      </c>
      <c r="BF558" s="209">
        <f t="shared" si="165"/>
        <v>862.73</v>
      </c>
      <c r="BG558" s="209">
        <f t="shared" si="166"/>
        <v>0</v>
      </c>
      <c r="BH558" s="209">
        <f t="shared" si="167"/>
        <v>0</v>
      </c>
      <c r="BI558" s="209">
        <f t="shared" si="168"/>
        <v>0</v>
      </c>
      <c r="BJ558" s="13" t="s">
        <v>86</v>
      </c>
      <c r="BK558" s="209">
        <f t="shared" si="169"/>
        <v>862.73</v>
      </c>
      <c r="BL558" s="13" t="s">
        <v>240</v>
      </c>
      <c r="BM558" s="208" t="s">
        <v>1747</v>
      </c>
    </row>
    <row r="559" spans="1:65" s="1" customFormat="1" ht="24.2" customHeight="1">
      <c r="A559" s="30"/>
      <c r="B559" s="31"/>
      <c r="C559" s="196" t="s">
        <v>1748</v>
      </c>
      <c r="D559" s="196" t="s">
        <v>178</v>
      </c>
      <c r="E559" s="197" t="s">
        <v>1749</v>
      </c>
      <c r="F559" s="198" t="s">
        <v>1750</v>
      </c>
      <c r="G559" s="199" t="s">
        <v>181</v>
      </c>
      <c r="H559" s="200">
        <v>66.575000000000003</v>
      </c>
      <c r="I559" s="201">
        <v>5.19</v>
      </c>
      <c r="J559" s="202">
        <f t="shared" si="160"/>
        <v>345.52</v>
      </c>
      <c r="K559" s="203"/>
      <c r="L559" s="35"/>
      <c r="M559" s="204" t="s">
        <v>1</v>
      </c>
      <c r="N559" s="205" t="s">
        <v>39</v>
      </c>
      <c r="O559" s="71"/>
      <c r="P559" s="206">
        <f t="shared" si="161"/>
        <v>0</v>
      </c>
      <c r="Q559" s="206">
        <v>8.9999999999999998E-4</v>
      </c>
      <c r="R559" s="206">
        <f t="shared" si="162"/>
        <v>5.9917499999999999E-2</v>
      </c>
      <c r="S559" s="206">
        <v>0</v>
      </c>
      <c r="T559" s="207">
        <f t="shared" si="163"/>
        <v>0</v>
      </c>
      <c r="U559" s="30"/>
      <c r="V559" s="30"/>
      <c r="W559" s="30"/>
      <c r="X559" s="30"/>
      <c r="Y559" s="30"/>
      <c r="Z559" s="30"/>
      <c r="AA559" s="30"/>
      <c r="AB559" s="30"/>
      <c r="AC559" s="30"/>
      <c r="AD559" s="30"/>
      <c r="AE559" s="30"/>
      <c r="AR559" s="208" t="s">
        <v>240</v>
      </c>
      <c r="AT559" s="208" t="s">
        <v>178</v>
      </c>
      <c r="AU559" s="208" t="s">
        <v>86</v>
      </c>
      <c r="AY559" s="13" t="s">
        <v>176</v>
      </c>
      <c r="BE559" s="209">
        <f t="shared" si="164"/>
        <v>0</v>
      </c>
      <c r="BF559" s="209">
        <f t="shared" si="165"/>
        <v>345.52</v>
      </c>
      <c r="BG559" s="209">
        <f t="shared" si="166"/>
        <v>0</v>
      </c>
      <c r="BH559" s="209">
        <f t="shared" si="167"/>
        <v>0</v>
      </c>
      <c r="BI559" s="209">
        <f t="shared" si="168"/>
        <v>0</v>
      </c>
      <c r="BJ559" s="13" t="s">
        <v>86</v>
      </c>
      <c r="BK559" s="209">
        <f t="shared" si="169"/>
        <v>345.52</v>
      </c>
      <c r="BL559" s="13" t="s">
        <v>240</v>
      </c>
      <c r="BM559" s="208" t="s">
        <v>1751</v>
      </c>
    </row>
    <row r="560" spans="1:65" s="1" customFormat="1" ht="21.75" customHeight="1">
      <c r="A560" s="30"/>
      <c r="B560" s="31"/>
      <c r="C560" s="210" t="s">
        <v>1752</v>
      </c>
      <c r="D560" s="210" t="s">
        <v>269</v>
      </c>
      <c r="E560" s="211" t="s">
        <v>1753</v>
      </c>
      <c r="F560" s="212" t="s">
        <v>1754</v>
      </c>
      <c r="G560" s="213" t="s">
        <v>181</v>
      </c>
      <c r="H560" s="214">
        <v>68.572000000000003</v>
      </c>
      <c r="I560" s="215">
        <v>25.05</v>
      </c>
      <c r="J560" s="216">
        <f t="shared" si="160"/>
        <v>1717.73</v>
      </c>
      <c r="K560" s="217"/>
      <c r="L560" s="218"/>
      <c r="M560" s="219" t="s">
        <v>1</v>
      </c>
      <c r="N560" s="220" t="s">
        <v>39</v>
      </c>
      <c r="O560" s="71"/>
      <c r="P560" s="206">
        <f t="shared" si="161"/>
        <v>0</v>
      </c>
      <c r="Q560" s="206">
        <v>2.1479999999999999E-2</v>
      </c>
      <c r="R560" s="206">
        <f t="shared" si="162"/>
        <v>1.4729265600000001</v>
      </c>
      <c r="S560" s="206">
        <v>0</v>
      </c>
      <c r="T560" s="207">
        <f t="shared" si="163"/>
        <v>0</v>
      </c>
      <c r="U560" s="30"/>
      <c r="V560" s="30"/>
      <c r="W560" s="30"/>
      <c r="X560" s="30"/>
      <c r="Y560" s="30"/>
      <c r="Z560" s="30"/>
      <c r="AA560" s="30"/>
      <c r="AB560" s="30"/>
      <c r="AC560" s="30"/>
      <c r="AD560" s="30"/>
      <c r="AE560" s="30"/>
      <c r="AR560" s="208" t="s">
        <v>306</v>
      </c>
      <c r="AT560" s="208" t="s">
        <v>269</v>
      </c>
      <c r="AU560" s="208" t="s">
        <v>86</v>
      </c>
      <c r="AY560" s="13" t="s">
        <v>176</v>
      </c>
      <c r="BE560" s="209">
        <f t="shared" si="164"/>
        <v>0</v>
      </c>
      <c r="BF560" s="209">
        <f t="shared" si="165"/>
        <v>1717.73</v>
      </c>
      <c r="BG560" s="209">
        <f t="shared" si="166"/>
        <v>0</v>
      </c>
      <c r="BH560" s="209">
        <f t="shared" si="167"/>
        <v>0</v>
      </c>
      <c r="BI560" s="209">
        <f t="shared" si="168"/>
        <v>0</v>
      </c>
      <c r="BJ560" s="13" t="s">
        <v>86</v>
      </c>
      <c r="BK560" s="209">
        <f t="shared" si="169"/>
        <v>1717.73</v>
      </c>
      <c r="BL560" s="13" t="s">
        <v>240</v>
      </c>
      <c r="BM560" s="208" t="s">
        <v>1755</v>
      </c>
    </row>
    <row r="561" spans="1:65" s="1" customFormat="1" ht="24.2" customHeight="1">
      <c r="A561" s="30"/>
      <c r="B561" s="31"/>
      <c r="C561" s="196" t="s">
        <v>1756</v>
      </c>
      <c r="D561" s="196" t="s">
        <v>178</v>
      </c>
      <c r="E561" s="197" t="s">
        <v>1757</v>
      </c>
      <c r="F561" s="198" t="s">
        <v>1758</v>
      </c>
      <c r="G561" s="199" t="s">
        <v>222</v>
      </c>
      <c r="H561" s="200">
        <v>491.97899999999998</v>
      </c>
      <c r="I561" s="201">
        <v>14.91</v>
      </c>
      <c r="J561" s="202">
        <f t="shared" si="160"/>
        <v>7335.41</v>
      </c>
      <c r="K561" s="203"/>
      <c r="L561" s="35"/>
      <c r="M561" s="204" t="s">
        <v>1</v>
      </c>
      <c r="N561" s="205" t="s">
        <v>39</v>
      </c>
      <c r="O561" s="71"/>
      <c r="P561" s="206">
        <f t="shared" si="161"/>
        <v>0</v>
      </c>
      <c r="Q561" s="206">
        <v>4.0000000000000001E-3</v>
      </c>
      <c r="R561" s="206">
        <f t="shared" si="162"/>
        <v>1.967916</v>
      </c>
      <c r="S561" s="206">
        <v>0</v>
      </c>
      <c r="T561" s="207">
        <f t="shared" si="163"/>
        <v>0</v>
      </c>
      <c r="U561" s="30"/>
      <c r="V561" s="30"/>
      <c r="W561" s="30"/>
      <c r="X561" s="30"/>
      <c r="Y561" s="30"/>
      <c r="Z561" s="30"/>
      <c r="AA561" s="30"/>
      <c r="AB561" s="30"/>
      <c r="AC561" s="30"/>
      <c r="AD561" s="30"/>
      <c r="AE561" s="30"/>
      <c r="AR561" s="208" t="s">
        <v>240</v>
      </c>
      <c r="AT561" s="208" t="s">
        <v>178</v>
      </c>
      <c r="AU561" s="208" t="s">
        <v>86</v>
      </c>
      <c r="AY561" s="13" t="s">
        <v>176</v>
      </c>
      <c r="BE561" s="209">
        <f t="shared" si="164"/>
        <v>0</v>
      </c>
      <c r="BF561" s="209">
        <f t="shared" si="165"/>
        <v>7335.41</v>
      </c>
      <c r="BG561" s="209">
        <f t="shared" si="166"/>
        <v>0</v>
      </c>
      <c r="BH561" s="209">
        <f t="shared" si="167"/>
        <v>0</v>
      </c>
      <c r="BI561" s="209">
        <f t="shared" si="168"/>
        <v>0</v>
      </c>
      <c r="BJ561" s="13" t="s">
        <v>86</v>
      </c>
      <c r="BK561" s="209">
        <f t="shared" si="169"/>
        <v>7335.41</v>
      </c>
      <c r="BL561" s="13" t="s">
        <v>240</v>
      </c>
      <c r="BM561" s="208" t="s">
        <v>1759</v>
      </c>
    </row>
    <row r="562" spans="1:65" s="1" customFormat="1" ht="21.75" customHeight="1">
      <c r="A562" s="30"/>
      <c r="B562" s="31"/>
      <c r="C562" s="210" t="s">
        <v>1760</v>
      </c>
      <c r="D562" s="210" t="s">
        <v>269</v>
      </c>
      <c r="E562" s="211" t="s">
        <v>1761</v>
      </c>
      <c r="F562" s="212" t="s">
        <v>1762</v>
      </c>
      <c r="G562" s="213" t="s">
        <v>222</v>
      </c>
      <c r="H562" s="214">
        <v>440.17099999999999</v>
      </c>
      <c r="I562" s="215">
        <v>21.78</v>
      </c>
      <c r="J562" s="216">
        <f t="shared" si="160"/>
        <v>9586.92</v>
      </c>
      <c r="K562" s="217"/>
      <c r="L562" s="218"/>
      <c r="M562" s="219" t="s">
        <v>1</v>
      </c>
      <c r="N562" s="220" t="s">
        <v>39</v>
      </c>
      <c r="O562" s="71"/>
      <c r="P562" s="206">
        <f t="shared" si="161"/>
        <v>0</v>
      </c>
      <c r="Q562" s="206">
        <v>2.1479999999999999E-2</v>
      </c>
      <c r="R562" s="206">
        <f t="shared" si="162"/>
        <v>9.4548730799999987</v>
      </c>
      <c r="S562" s="206">
        <v>0</v>
      </c>
      <c r="T562" s="207">
        <f t="shared" si="163"/>
        <v>0</v>
      </c>
      <c r="U562" s="30"/>
      <c r="V562" s="30"/>
      <c r="W562" s="30"/>
      <c r="X562" s="30"/>
      <c r="Y562" s="30"/>
      <c r="Z562" s="30"/>
      <c r="AA562" s="30"/>
      <c r="AB562" s="30"/>
      <c r="AC562" s="30"/>
      <c r="AD562" s="30"/>
      <c r="AE562" s="30"/>
      <c r="AR562" s="208" t="s">
        <v>306</v>
      </c>
      <c r="AT562" s="208" t="s">
        <v>269</v>
      </c>
      <c r="AU562" s="208" t="s">
        <v>86</v>
      </c>
      <c r="AY562" s="13" t="s">
        <v>176</v>
      </c>
      <c r="BE562" s="209">
        <f t="shared" si="164"/>
        <v>0</v>
      </c>
      <c r="BF562" s="209">
        <f t="shared" si="165"/>
        <v>9586.92</v>
      </c>
      <c r="BG562" s="209">
        <f t="shared" si="166"/>
        <v>0</v>
      </c>
      <c r="BH562" s="209">
        <f t="shared" si="167"/>
        <v>0</v>
      </c>
      <c r="BI562" s="209">
        <f t="shared" si="168"/>
        <v>0</v>
      </c>
      <c r="BJ562" s="13" t="s">
        <v>86</v>
      </c>
      <c r="BK562" s="209">
        <f t="shared" si="169"/>
        <v>9586.92</v>
      </c>
      <c r="BL562" s="13" t="s">
        <v>240</v>
      </c>
      <c r="BM562" s="208" t="s">
        <v>1763</v>
      </c>
    </row>
    <row r="563" spans="1:65" s="1" customFormat="1" ht="24.2" customHeight="1">
      <c r="A563" s="30"/>
      <c r="B563" s="31"/>
      <c r="C563" s="210" t="s">
        <v>1764</v>
      </c>
      <c r="D563" s="210" t="s">
        <v>269</v>
      </c>
      <c r="E563" s="211" t="s">
        <v>1765</v>
      </c>
      <c r="F563" s="212" t="s">
        <v>1766</v>
      </c>
      <c r="G563" s="213" t="s">
        <v>222</v>
      </c>
      <c r="H563" s="214">
        <v>149.25399999999999</v>
      </c>
      <c r="I563" s="215">
        <v>24.75</v>
      </c>
      <c r="J563" s="216">
        <f t="shared" si="160"/>
        <v>3694.04</v>
      </c>
      <c r="K563" s="217"/>
      <c r="L563" s="218"/>
      <c r="M563" s="219" t="s">
        <v>1</v>
      </c>
      <c r="N563" s="220" t="s">
        <v>39</v>
      </c>
      <c r="O563" s="71"/>
      <c r="P563" s="206">
        <f t="shared" si="161"/>
        <v>0</v>
      </c>
      <c r="Q563" s="206">
        <v>2.1479999999999999E-2</v>
      </c>
      <c r="R563" s="206">
        <f t="shared" si="162"/>
        <v>3.2059759199999998</v>
      </c>
      <c r="S563" s="206">
        <v>0</v>
      </c>
      <c r="T563" s="207">
        <f t="shared" si="163"/>
        <v>0</v>
      </c>
      <c r="U563" s="30"/>
      <c r="V563" s="30"/>
      <c r="W563" s="30"/>
      <c r="X563" s="30"/>
      <c r="Y563" s="30"/>
      <c r="Z563" s="30"/>
      <c r="AA563" s="30"/>
      <c r="AB563" s="30"/>
      <c r="AC563" s="30"/>
      <c r="AD563" s="30"/>
      <c r="AE563" s="30"/>
      <c r="AR563" s="208" t="s">
        <v>306</v>
      </c>
      <c r="AT563" s="208" t="s">
        <v>269</v>
      </c>
      <c r="AU563" s="208" t="s">
        <v>86</v>
      </c>
      <c r="AY563" s="13" t="s">
        <v>176</v>
      </c>
      <c r="BE563" s="209">
        <f t="shared" si="164"/>
        <v>0</v>
      </c>
      <c r="BF563" s="209">
        <f t="shared" si="165"/>
        <v>3694.04</v>
      </c>
      <c r="BG563" s="209">
        <f t="shared" si="166"/>
        <v>0</v>
      </c>
      <c r="BH563" s="209">
        <f t="shared" si="167"/>
        <v>0</v>
      </c>
      <c r="BI563" s="209">
        <f t="shared" si="168"/>
        <v>0</v>
      </c>
      <c r="BJ563" s="13" t="s">
        <v>86</v>
      </c>
      <c r="BK563" s="209">
        <f t="shared" si="169"/>
        <v>3694.04</v>
      </c>
      <c r="BL563" s="13" t="s">
        <v>240</v>
      </c>
      <c r="BM563" s="208" t="s">
        <v>1767</v>
      </c>
    </row>
    <row r="564" spans="1:65" s="1" customFormat="1" ht="24.2" customHeight="1">
      <c r="A564" s="30"/>
      <c r="B564" s="31"/>
      <c r="C564" s="196" t="s">
        <v>1768</v>
      </c>
      <c r="D564" s="196" t="s">
        <v>178</v>
      </c>
      <c r="E564" s="197" t="s">
        <v>1769</v>
      </c>
      <c r="F564" s="198" t="s">
        <v>1770</v>
      </c>
      <c r="G564" s="199" t="s">
        <v>1050</v>
      </c>
      <c r="H564" s="221">
        <v>247.98699999999999</v>
      </c>
      <c r="I564" s="201">
        <v>3.55</v>
      </c>
      <c r="J564" s="202">
        <f t="shared" si="160"/>
        <v>880.35</v>
      </c>
      <c r="K564" s="203"/>
      <c r="L564" s="35"/>
      <c r="M564" s="204" t="s">
        <v>1</v>
      </c>
      <c r="N564" s="205" t="s">
        <v>39</v>
      </c>
      <c r="O564" s="71"/>
      <c r="P564" s="206">
        <f t="shared" si="161"/>
        <v>0</v>
      </c>
      <c r="Q564" s="206">
        <v>0</v>
      </c>
      <c r="R564" s="206">
        <f t="shared" si="162"/>
        <v>0</v>
      </c>
      <c r="S564" s="206">
        <v>0</v>
      </c>
      <c r="T564" s="207">
        <f t="shared" si="163"/>
        <v>0</v>
      </c>
      <c r="U564" s="30"/>
      <c r="V564" s="30"/>
      <c r="W564" s="30"/>
      <c r="X564" s="30"/>
      <c r="Y564" s="30"/>
      <c r="Z564" s="30"/>
      <c r="AA564" s="30"/>
      <c r="AB564" s="30"/>
      <c r="AC564" s="30"/>
      <c r="AD564" s="30"/>
      <c r="AE564" s="30"/>
      <c r="AR564" s="208" t="s">
        <v>240</v>
      </c>
      <c r="AT564" s="208" t="s">
        <v>178</v>
      </c>
      <c r="AU564" s="208" t="s">
        <v>86</v>
      </c>
      <c r="AY564" s="13" t="s">
        <v>176</v>
      </c>
      <c r="BE564" s="209">
        <f t="shared" si="164"/>
        <v>0</v>
      </c>
      <c r="BF564" s="209">
        <f t="shared" si="165"/>
        <v>880.35</v>
      </c>
      <c r="BG564" s="209">
        <f t="shared" si="166"/>
        <v>0</v>
      </c>
      <c r="BH564" s="209">
        <f t="shared" si="167"/>
        <v>0</v>
      </c>
      <c r="BI564" s="209">
        <f t="shared" si="168"/>
        <v>0</v>
      </c>
      <c r="BJ564" s="13" t="s">
        <v>86</v>
      </c>
      <c r="BK564" s="209">
        <f t="shared" si="169"/>
        <v>880.35</v>
      </c>
      <c r="BL564" s="13" t="s">
        <v>240</v>
      </c>
      <c r="BM564" s="208" t="s">
        <v>1771</v>
      </c>
    </row>
    <row r="565" spans="1:65" s="11" customFormat="1" ht="22.9" customHeight="1">
      <c r="B565" s="180"/>
      <c r="C565" s="181"/>
      <c r="D565" s="182" t="s">
        <v>72</v>
      </c>
      <c r="E565" s="194" t="s">
        <v>1772</v>
      </c>
      <c r="F565" s="194" t="s">
        <v>1773</v>
      </c>
      <c r="G565" s="181"/>
      <c r="H565" s="181"/>
      <c r="I565" s="184"/>
      <c r="J565" s="195">
        <f>BK565</f>
        <v>28346.640000000003</v>
      </c>
      <c r="K565" s="181"/>
      <c r="L565" s="186"/>
      <c r="M565" s="187"/>
      <c r="N565" s="188"/>
      <c r="O565" s="188"/>
      <c r="P565" s="189">
        <f>SUM(P566:P574)</f>
        <v>0</v>
      </c>
      <c r="Q565" s="188"/>
      <c r="R565" s="189">
        <f>SUM(R566:R574)</f>
        <v>1.7906241399999998</v>
      </c>
      <c r="S565" s="188"/>
      <c r="T565" s="190">
        <f>SUM(T566:T574)</f>
        <v>0.35853599999999997</v>
      </c>
      <c r="AR565" s="191" t="s">
        <v>86</v>
      </c>
      <c r="AT565" s="192" t="s">
        <v>72</v>
      </c>
      <c r="AU565" s="192" t="s">
        <v>80</v>
      </c>
      <c r="AY565" s="191" t="s">
        <v>176</v>
      </c>
      <c r="BK565" s="193">
        <f>SUM(BK566:BK574)</f>
        <v>28346.640000000003</v>
      </c>
    </row>
    <row r="566" spans="1:65" s="1" customFormat="1" ht="16.5" customHeight="1">
      <c r="A566" s="30"/>
      <c r="B566" s="31"/>
      <c r="C566" s="196" t="s">
        <v>1774</v>
      </c>
      <c r="D566" s="196" t="s">
        <v>178</v>
      </c>
      <c r="E566" s="197" t="s">
        <v>1775</v>
      </c>
      <c r="F566" s="198" t="s">
        <v>1776</v>
      </c>
      <c r="G566" s="199" t="s">
        <v>181</v>
      </c>
      <c r="H566" s="200">
        <v>159.38</v>
      </c>
      <c r="I566" s="201">
        <v>1.22</v>
      </c>
      <c r="J566" s="202">
        <f t="shared" ref="J566:J574" si="170">ROUND(I566*H566,2)</f>
        <v>194.44</v>
      </c>
      <c r="K566" s="203"/>
      <c r="L566" s="35"/>
      <c r="M566" s="204" t="s">
        <v>1</v>
      </c>
      <c r="N566" s="205" t="s">
        <v>39</v>
      </c>
      <c r="O566" s="71"/>
      <c r="P566" s="206">
        <f t="shared" ref="P566:P574" si="171">O566*H566</f>
        <v>0</v>
      </c>
      <c r="Q566" s="206">
        <v>0</v>
      </c>
      <c r="R566" s="206">
        <f t="shared" ref="R566:R574" si="172">Q566*H566</f>
        <v>0</v>
      </c>
      <c r="S566" s="206">
        <v>1E-3</v>
      </c>
      <c r="T566" s="207">
        <f t="shared" ref="T566:T574" si="173">S566*H566</f>
        <v>0.15937999999999999</v>
      </c>
      <c r="U566" s="30"/>
      <c r="V566" s="30"/>
      <c r="W566" s="30"/>
      <c r="X566" s="30"/>
      <c r="Y566" s="30"/>
      <c r="Z566" s="30"/>
      <c r="AA566" s="30"/>
      <c r="AB566" s="30"/>
      <c r="AC566" s="30"/>
      <c r="AD566" s="30"/>
      <c r="AE566" s="30"/>
      <c r="AR566" s="208" t="s">
        <v>240</v>
      </c>
      <c r="AT566" s="208" t="s">
        <v>178</v>
      </c>
      <c r="AU566" s="208" t="s">
        <v>86</v>
      </c>
      <c r="AY566" s="13" t="s">
        <v>176</v>
      </c>
      <c r="BE566" s="209">
        <f t="shared" ref="BE566:BE574" si="174">IF(N566="základná",J566,0)</f>
        <v>0</v>
      </c>
      <c r="BF566" s="209">
        <f t="shared" ref="BF566:BF574" si="175">IF(N566="znížená",J566,0)</f>
        <v>194.44</v>
      </c>
      <c r="BG566" s="209">
        <f t="shared" ref="BG566:BG574" si="176">IF(N566="zákl. prenesená",J566,0)</f>
        <v>0</v>
      </c>
      <c r="BH566" s="209">
        <f t="shared" ref="BH566:BH574" si="177">IF(N566="zníž. prenesená",J566,0)</f>
        <v>0</v>
      </c>
      <c r="BI566" s="209">
        <f t="shared" ref="BI566:BI574" si="178">IF(N566="nulová",J566,0)</f>
        <v>0</v>
      </c>
      <c r="BJ566" s="13" t="s">
        <v>86</v>
      </c>
      <c r="BK566" s="209">
        <f t="shared" ref="BK566:BK574" si="179">ROUND(I566*H566,2)</f>
        <v>194.44</v>
      </c>
      <c r="BL566" s="13" t="s">
        <v>240</v>
      </c>
      <c r="BM566" s="208" t="s">
        <v>1777</v>
      </c>
    </row>
    <row r="567" spans="1:65" s="1" customFormat="1" ht="16.5" customHeight="1">
      <c r="A567" s="30"/>
      <c r="B567" s="31"/>
      <c r="C567" s="196" t="s">
        <v>1778</v>
      </c>
      <c r="D567" s="196" t="s">
        <v>178</v>
      </c>
      <c r="E567" s="197" t="s">
        <v>1779</v>
      </c>
      <c r="F567" s="198" t="s">
        <v>1780</v>
      </c>
      <c r="G567" s="199" t="s">
        <v>181</v>
      </c>
      <c r="H567" s="200">
        <v>271.096</v>
      </c>
      <c r="I567" s="201">
        <v>8.17</v>
      </c>
      <c r="J567" s="202">
        <f t="shared" si="170"/>
        <v>2214.85</v>
      </c>
      <c r="K567" s="203"/>
      <c r="L567" s="35"/>
      <c r="M567" s="204" t="s">
        <v>1</v>
      </c>
      <c r="N567" s="205" t="s">
        <v>39</v>
      </c>
      <c r="O567" s="71"/>
      <c r="P567" s="206">
        <f t="shared" si="171"/>
        <v>0</v>
      </c>
      <c r="Q567" s="206">
        <v>4.0000000000000003E-5</v>
      </c>
      <c r="R567" s="206">
        <f t="shared" si="172"/>
        <v>1.084384E-2</v>
      </c>
      <c r="S567" s="206">
        <v>0</v>
      </c>
      <c r="T567" s="207">
        <f t="shared" si="173"/>
        <v>0</v>
      </c>
      <c r="U567" s="30"/>
      <c r="V567" s="30"/>
      <c r="W567" s="30"/>
      <c r="X567" s="30"/>
      <c r="Y567" s="30"/>
      <c r="Z567" s="30"/>
      <c r="AA567" s="30"/>
      <c r="AB567" s="30"/>
      <c r="AC567" s="30"/>
      <c r="AD567" s="30"/>
      <c r="AE567" s="30"/>
      <c r="AR567" s="208" t="s">
        <v>240</v>
      </c>
      <c r="AT567" s="208" t="s">
        <v>178</v>
      </c>
      <c r="AU567" s="208" t="s">
        <v>86</v>
      </c>
      <c r="AY567" s="13" t="s">
        <v>176</v>
      </c>
      <c r="BE567" s="209">
        <f t="shared" si="174"/>
        <v>0</v>
      </c>
      <c r="BF567" s="209">
        <f t="shared" si="175"/>
        <v>2214.85</v>
      </c>
      <c r="BG567" s="209">
        <f t="shared" si="176"/>
        <v>0</v>
      </c>
      <c r="BH567" s="209">
        <f t="shared" si="177"/>
        <v>0</v>
      </c>
      <c r="BI567" s="209">
        <f t="shared" si="178"/>
        <v>0</v>
      </c>
      <c r="BJ567" s="13" t="s">
        <v>86</v>
      </c>
      <c r="BK567" s="209">
        <f t="shared" si="179"/>
        <v>2214.85</v>
      </c>
      <c r="BL567" s="13" t="s">
        <v>240</v>
      </c>
      <c r="BM567" s="208" t="s">
        <v>1781</v>
      </c>
    </row>
    <row r="568" spans="1:65" s="1" customFormat="1" ht="24.2" customHeight="1">
      <c r="A568" s="30"/>
      <c r="B568" s="31"/>
      <c r="C568" s="196" t="s">
        <v>1782</v>
      </c>
      <c r="D568" s="196" t="s">
        <v>178</v>
      </c>
      <c r="E568" s="197" t="s">
        <v>1783</v>
      </c>
      <c r="F568" s="198" t="s">
        <v>1784</v>
      </c>
      <c r="G568" s="199" t="s">
        <v>222</v>
      </c>
      <c r="H568" s="200">
        <v>199.15600000000001</v>
      </c>
      <c r="I568" s="201">
        <v>2.48</v>
      </c>
      <c r="J568" s="202">
        <f t="shared" si="170"/>
        <v>493.91</v>
      </c>
      <c r="K568" s="203"/>
      <c r="L568" s="35"/>
      <c r="M568" s="204" t="s">
        <v>1</v>
      </c>
      <c r="N568" s="205" t="s">
        <v>39</v>
      </c>
      <c r="O568" s="71"/>
      <c r="P568" s="206">
        <f t="shared" si="171"/>
        <v>0</v>
      </c>
      <c r="Q568" s="206">
        <v>0</v>
      </c>
      <c r="R568" s="206">
        <f t="shared" si="172"/>
        <v>0</v>
      </c>
      <c r="S568" s="206">
        <v>1E-3</v>
      </c>
      <c r="T568" s="207">
        <f t="shared" si="173"/>
        <v>0.199156</v>
      </c>
      <c r="U568" s="30"/>
      <c r="V568" s="30"/>
      <c r="W568" s="30"/>
      <c r="X568" s="30"/>
      <c r="Y568" s="30"/>
      <c r="Z568" s="30"/>
      <c r="AA568" s="30"/>
      <c r="AB568" s="30"/>
      <c r="AC568" s="30"/>
      <c r="AD568" s="30"/>
      <c r="AE568" s="30"/>
      <c r="AR568" s="208" t="s">
        <v>240</v>
      </c>
      <c r="AT568" s="208" t="s">
        <v>178</v>
      </c>
      <c r="AU568" s="208" t="s">
        <v>86</v>
      </c>
      <c r="AY568" s="13" t="s">
        <v>176</v>
      </c>
      <c r="BE568" s="209">
        <f t="shared" si="174"/>
        <v>0</v>
      </c>
      <c r="BF568" s="209">
        <f t="shared" si="175"/>
        <v>493.91</v>
      </c>
      <c r="BG568" s="209">
        <f t="shared" si="176"/>
        <v>0</v>
      </c>
      <c r="BH568" s="209">
        <f t="shared" si="177"/>
        <v>0</v>
      </c>
      <c r="BI568" s="209">
        <f t="shared" si="178"/>
        <v>0</v>
      </c>
      <c r="BJ568" s="13" t="s">
        <v>86</v>
      </c>
      <c r="BK568" s="209">
        <f t="shared" si="179"/>
        <v>493.91</v>
      </c>
      <c r="BL568" s="13" t="s">
        <v>240</v>
      </c>
      <c r="BM568" s="208" t="s">
        <v>1785</v>
      </c>
    </row>
    <row r="569" spans="1:65" s="1" customFormat="1" ht="16.5" customHeight="1">
      <c r="A569" s="30"/>
      <c r="B569" s="31"/>
      <c r="C569" s="196" t="s">
        <v>1786</v>
      </c>
      <c r="D569" s="196" t="s">
        <v>178</v>
      </c>
      <c r="E569" s="197" t="s">
        <v>1787</v>
      </c>
      <c r="F569" s="198" t="s">
        <v>1788</v>
      </c>
      <c r="G569" s="199" t="s">
        <v>222</v>
      </c>
      <c r="H569" s="200">
        <v>499.14499999999998</v>
      </c>
      <c r="I569" s="201">
        <v>7.94</v>
      </c>
      <c r="J569" s="202">
        <f t="shared" si="170"/>
        <v>3963.21</v>
      </c>
      <c r="K569" s="203"/>
      <c r="L569" s="35"/>
      <c r="M569" s="204" t="s">
        <v>1</v>
      </c>
      <c r="N569" s="205" t="s">
        <v>39</v>
      </c>
      <c r="O569" s="71"/>
      <c r="P569" s="206">
        <f t="shared" si="171"/>
        <v>0</v>
      </c>
      <c r="Q569" s="206">
        <v>2.9999999999999997E-4</v>
      </c>
      <c r="R569" s="206">
        <f t="shared" si="172"/>
        <v>0.14974349999999997</v>
      </c>
      <c r="S569" s="206">
        <v>0</v>
      </c>
      <c r="T569" s="207">
        <f t="shared" si="173"/>
        <v>0</v>
      </c>
      <c r="U569" s="30"/>
      <c r="V569" s="30"/>
      <c r="W569" s="30"/>
      <c r="X569" s="30"/>
      <c r="Y569" s="30"/>
      <c r="Z569" s="30"/>
      <c r="AA569" s="30"/>
      <c r="AB569" s="30"/>
      <c r="AC569" s="30"/>
      <c r="AD569" s="30"/>
      <c r="AE569" s="30"/>
      <c r="AR569" s="208" t="s">
        <v>240</v>
      </c>
      <c r="AT569" s="208" t="s">
        <v>178</v>
      </c>
      <c r="AU569" s="208" t="s">
        <v>86</v>
      </c>
      <c r="AY569" s="13" t="s">
        <v>176</v>
      </c>
      <c r="BE569" s="209">
        <f t="shared" si="174"/>
        <v>0</v>
      </c>
      <c r="BF569" s="209">
        <f t="shared" si="175"/>
        <v>3963.21</v>
      </c>
      <c r="BG569" s="209">
        <f t="shared" si="176"/>
        <v>0</v>
      </c>
      <c r="BH569" s="209">
        <f t="shared" si="177"/>
        <v>0</v>
      </c>
      <c r="BI569" s="209">
        <f t="shared" si="178"/>
        <v>0</v>
      </c>
      <c r="BJ569" s="13" t="s">
        <v>86</v>
      </c>
      <c r="BK569" s="209">
        <f t="shared" si="179"/>
        <v>3963.21</v>
      </c>
      <c r="BL569" s="13" t="s">
        <v>240</v>
      </c>
      <c r="BM569" s="208" t="s">
        <v>1789</v>
      </c>
    </row>
    <row r="570" spans="1:65" s="1" customFormat="1" ht="24.2" customHeight="1">
      <c r="A570" s="30"/>
      <c r="B570" s="31"/>
      <c r="C570" s="210" t="s">
        <v>1790</v>
      </c>
      <c r="D570" s="210" t="s">
        <v>269</v>
      </c>
      <c r="E570" s="211" t="s">
        <v>1791</v>
      </c>
      <c r="F570" s="212" t="s">
        <v>1792</v>
      </c>
      <c r="G570" s="213" t="s">
        <v>222</v>
      </c>
      <c r="H570" s="214">
        <v>549.05999999999995</v>
      </c>
      <c r="I570" s="215">
        <v>36.130000000000003</v>
      </c>
      <c r="J570" s="216">
        <f t="shared" si="170"/>
        <v>19837.54</v>
      </c>
      <c r="K570" s="217"/>
      <c r="L570" s="218"/>
      <c r="M570" s="219" t="s">
        <v>1</v>
      </c>
      <c r="N570" s="220" t="s">
        <v>39</v>
      </c>
      <c r="O570" s="71"/>
      <c r="P570" s="206">
        <f t="shared" si="171"/>
        <v>0</v>
      </c>
      <c r="Q570" s="206">
        <v>2.8999999999999998E-3</v>
      </c>
      <c r="R570" s="206">
        <f t="shared" si="172"/>
        <v>1.5922739999999997</v>
      </c>
      <c r="S570" s="206">
        <v>0</v>
      </c>
      <c r="T570" s="207">
        <f t="shared" si="173"/>
        <v>0</v>
      </c>
      <c r="U570" s="30"/>
      <c r="V570" s="30"/>
      <c r="W570" s="30"/>
      <c r="X570" s="30"/>
      <c r="Y570" s="30"/>
      <c r="Z570" s="30"/>
      <c r="AA570" s="30"/>
      <c r="AB570" s="30"/>
      <c r="AC570" s="30"/>
      <c r="AD570" s="30"/>
      <c r="AE570" s="30"/>
      <c r="AR570" s="208" t="s">
        <v>306</v>
      </c>
      <c r="AT570" s="208" t="s">
        <v>269</v>
      </c>
      <c r="AU570" s="208" t="s">
        <v>86</v>
      </c>
      <c r="AY570" s="13" t="s">
        <v>176</v>
      </c>
      <c r="BE570" s="209">
        <f t="shared" si="174"/>
        <v>0</v>
      </c>
      <c r="BF570" s="209">
        <f t="shared" si="175"/>
        <v>19837.54</v>
      </c>
      <c r="BG570" s="209">
        <f t="shared" si="176"/>
        <v>0</v>
      </c>
      <c r="BH570" s="209">
        <f t="shared" si="177"/>
        <v>0</v>
      </c>
      <c r="BI570" s="209">
        <f t="shared" si="178"/>
        <v>0</v>
      </c>
      <c r="BJ570" s="13" t="s">
        <v>86</v>
      </c>
      <c r="BK570" s="209">
        <f t="shared" si="179"/>
        <v>19837.54</v>
      </c>
      <c r="BL570" s="13" t="s">
        <v>240</v>
      </c>
      <c r="BM570" s="208" t="s">
        <v>1793</v>
      </c>
    </row>
    <row r="571" spans="1:65" s="1" customFormat="1" ht="21.75" customHeight="1">
      <c r="A571" s="30"/>
      <c r="B571" s="31"/>
      <c r="C571" s="196" t="s">
        <v>1794</v>
      </c>
      <c r="D571" s="196" t="s">
        <v>178</v>
      </c>
      <c r="E571" s="197" t="s">
        <v>1795</v>
      </c>
      <c r="F571" s="198" t="s">
        <v>1796</v>
      </c>
      <c r="G571" s="199" t="s">
        <v>222</v>
      </c>
      <c r="H571" s="200">
        <v>472.03500000000003</v>
      </c>
      <c r="I571" s="201">
        <v>1.1000000000000001</v>
      </c>
      <c r="J571" s="202">
        <f t="shared" si="170"/>
        <v>519.24</v>
      </c>
      <c r="K571" s="203"/>
      <c r="L571" s="35"/>
      <c r="M571" s="204" t="s">
        <v>1</v>
      </c>
      <c r="N571" s="205" t="s">
        <v>39</v>
      </c>
      <c r="O571" s="71"/>
      <c r="P571" s="206">
        <f t="shared" si="171"/>
        <v>0</v>
      </c>
      <c r="Q571" s="206">
        <v>0</v>
      </c>
      <c r="R571" s="206">
        <f t="shared" si="172"/>
        <v>0</v>
      </c>
      <c r="S571" s="206">
        <v>0</v>
      </c>
      <c r="T571" s="207">
        <f t="shared" si="173"/>
        <v>0</v>
      </c>
      <c r="U571" s="30"/>
      <c r="V571" s="30"/>
      <c r="W571" s="30"/>
      <c r="X571" s="30"/>
      <c r="Y571" s="30"/>
      <c r="Z571" s="30"/>
      <c r="AA571" s="30"/>
      <c r="AB571" s="30"/>
      <c r="AC571" s="30"/>
      <c r="AD571" s="30"/>
      <c r="AE571" s="30"/>
      <c r="AR571" s="208" t="s">
        <v>240</v>
      </c>
      <c r="AT571" s="208" t="s">
        <v>178</v>
      </c>
      <c r="AU571" s="208" t="s">
        <v>86</v>
      </c>
      <c r="AY571" s="13" t="s">
        <v>176</v>
      </c>
      <c r="BE571" s="209">
        <f t="shared" si="174"/>
        <v>0</v>
      </c>
      <c r="BF571" s="209">
        <f t="shared" si="175"/>
        <v>519.24</v>
      </c>
      <c r="BG571" s="209">
        <f t="shared" si="176"/>
        <v>0</v>
      </c>
      <c r="BH571" s="209">
        <f t="shared" si="177"/>
        <v>0</v>
      </c>
      <c r="BI571" s="209">
        <f t="shared" si="178"/>
        <v>0</v>
      </c>
      <c r="BJ571" s="13" t="s">
        <v>86</v>
      </c>
      <c r="BK571" s="209">
        <f t="shared" si="179"/>
        <v>519.24</v>
      </c>
      <c r="BL571" s="13" t="s">
        <v>240</v>
      </c>
      <c r="BM571" s="208" t="s">
        <v>1797</v>
      </c>
    </row>
    <row r="572" spans="1:65" s="1" customFormat="1" ht="24.2" customHeight="1">
      <c r="A572" s="30"/>
      <c r="B572" s="31"/>
      <c r="C572" s="196" t="s">
        <v>1798</v>
      </c>
      <c r="D572" s="196" t="s">
        <v>178</v>
      </c>
      <c r="E572" s="197" t="s">
        <v>1799</v>
      </c>
      <c r="F572" s="198" t="s">
        <v>1800</v>
      </c>
      <c r="G572" s="199" t="s">
        <v>222</v>
      </c>
      <c r="H572" s="200">
        <v>472.03500000000003</v>
      </c>
      <c r="I572" s="201">
        <v>0.77</v>
      </c>
      <c r="J572" s="202">
        <f t="shared" si="170"/>
        <v>363.47</v>
      </c>
      <c r="K572" s="203"/>
      <c r="L572" s="35"/>
      <c r="M572" s="204" t="s">
        <v>1</v>
      </c>
      <c r="N572" s="205" t="s">
        <v>39</v>
      </c>
      <c r="O572" s="71"/>
      <c r="P572" s="206">
        <f t="shared" si="171"/>
        <v>0</v>
      </c>
      <c r="Q572" s="206">
        <v>8.0000000000000007E-5</v>
      </c>
      <c r="R572" s="206">
        <f t="shared" si="172"/>
        <v>3.7762800000000006E-2</v>
      </c>
      <c r="S572" s="206">
        <v>0</v>
      </c>
      <c r="T572" s="207">
        <f t="shared" si="173"/>
        <v>0</v>
      </c>
      <c r="U572" s="30"/>
      <c r="V572" s="30"/>
      <c r="W572" s="30"/>
      <c r="X572" s="30"/>
      <c r="Y572" s="30"/>
      <c r="Z572" s="30"/>
      <c r="AA572" s="30"/>
      <c r="AB572" s="30"/>
      <c r="AC572" s="30"/>
      <c r="AD572" s="30"/>
      <c r="AE572" s="30"/>
      <c r="AR572" s="208" t="s">
        <v>240</v>
      </c>
      <c r="AT572" s="208" t="s">
        <v>178</v>
      </c>
      <c r="AU572" s="208" t="s">
        <v>86</v>
      </c>
      <c r="AY572" s="13" t="s">
        <v>176</v>
      </c>
      <c r="BE572" s="209">
        <f t="shared" si="174"/>
        <v>0</v>
      </c>
      <c r="BF572" s="209">
        <f t="shared" si="175"/>
        <v>363.47</v>
      </c>
      <c r="BG572" s="209">
        <f t="shared" si="176"/>
        <v>0</v>
      </c>
      <c r="BH572" s="209">
        <f t="shared" si="177"/>
        <v>0</v>
      </c>
      <c r="BI572" s="209">
        <f t="shared" si="178"/>
        <v>0</v>
      </c>
      <c r="BJ572" s="13" t="s">
        <v>86</v>
      </c>
      <c r="BK572" s="209">
        <f t="shared" si="179"/>
        <v>363.47</v>
      </c>
      <c r="BL572" s="13" t="s">
        <v>240</v>
      </c>
      <c r="BM572" s="208" t="s">
        <v>1801</v>
      </c>
    </row>
    <row r="573" spans="1:65" s="1" customFormat="1" ht="24.2" customHeight="1">
      <c r="A573" s="30"/>
      <c r="B573" s="31"/>
      <c r="C573" s="196" t="s">
        <v>1802</v>
      </c>
      <c r="D573" s="196" t="s">
        <v>178</v>
      </c>
      <c r="E573" s="197" t="s">
        <v>1803</v>
      </c>
      <c r="F573" s="198" t="s">
        <v>1804</v>
      </c>
      <c r="G573" s="199" t="s">
        <v>222</v>
      </c>
      <c r="H573" s="200">
        <v>148.23099999999999</v>
      </c>
      <c r="I573" s="201">
        <v>4.46</v>
      </c>
      <c r="J573" s="202">
        <f t="shared" si="170"/>
        <v>661.11</v>
      </c>
      <c r="K573" s="203"/>
      <c r="L573" s="35"/>
      <c r="M573" s="204" t="s">
        <v>1</v>
      </c>
      <c r="N573" s="205" t="s">
        <v>39</v>
      </c>
      <c r="O573" s="71"/>
      <c r="P573" s="206">
        <f t="shared" si="171"/>
        <v>0</v>
      </c>
      <c r="Q573" s="206">
        <v>0</v>
      </c>
      <c r="R573" s="206">
        <f t="shared" si="172"/>
        <v>0</v>
      </c>
      <c r="S573" s="206">
        <v>0</v>
      </c>
      <c r="T573" s="207">
        <f t="shared" si="173"/>
        <v>0</v>
      </c>
      <c r="U573" s="30"/>
      <c r="V573" s="30"/>
      <c r="W573" s="30"/>
      <c r="X573" s="30"/>
      <c r="Y573" s="30"/>
      <c r="Z573" s="30"/>
      <c r="AA573" s="30"/>
      <c r="AB573" s="30"/>
      <c r="AC573" s="30"/>
      <c r="AD573" s="30"/>
      <c r="AE573" s="30"/>
      <c r="AR573" s="208" t="s">
        <v>240</v>
      </c>
      <c r="AT573" s="208" t="s">
        <v>178</v>
      </c>
      <c r="AU573" s="208" t="s">
        <v>86</v>
      </c>
      <c r="AY573" s="13" t="s">
        <v>176</v>
      </c>
      <c r="BE573" s="209">
        <f t="shared" si="174"/>
        <v>0</v>
      </c>
      <c r="BF573" s="209">
        <f t="shared" si="175"/>
        <v>661.11</v>
      </c>
      <c r="BG573" s="209">
        <f t="shared" si="176"/>
        <v>0</v>
      </c>
      <c r="BH573" s="209">
        <f t="shared" si="177"/>
        <v>0</v>
      </c>
      <c r="BI573" s="209">
        <f t="shared" si="178"/>
        <v>0</v>
      </c>
      <c r="BJ573" s="13" t="s">
        <v>86</v>
      </c>
      <c r="BK573" s="209">
        <f t="shared" si="179"/>
        <v>661.11</v>
      </c>
      <c r="BL573" s="13" t="s">
        <v>240</v>
      </c>
      <c r="BM573" s="208" t="s">
        <v>1805</v>
      </c>
    </row>
    <row r="574" spans="1:65" s="1" customFormat="1" ht="24.2" customHeight="1">
      <c r="A574" s="30"/>
      <c r="B574" s="31"/>
      <c r="C574" s="196" t="s">
        <v>1806</v>
      </c>
      <c r="D574" s="196" t="s">
        <v>178</v>
      </c>
      <c r="E574" s="197" t="s">
        <v>1807</v>
      </c>
      <c r="F574" s="198" t="s">
        <v>1808</v>
      </c>
      <c r="G574" s="199" t="s">
        <v>1050</v>
      </c>
      <c r="H574" s="221">
        <v>282.47800000000001</v>
      </c>
      <c r="I574" s="201">
        <v>0.35</v>
      </c>
      <c r="J574" s="202">
        <f t="shared" si="170"/>
        <v>98.87</v>
      </c>
      <c r="K574" s="203"/>
      <c r="L574" s="35"/>
      <c r="M574" s="204" t="s">
        <v>1</v>
      </c>
      <c r="N574" s="205" t="s">
        <v>39</v>
      </c>
      <c r="O574" s="71"/>
      <c r="P574" s="206">
        <f t="shared" si="171"/>
        <v>0</v>
      </c>
      <c r="Q574" s="206">
        <v>0</v>
      </c>
      <c r="R574" s="206">
        <f t="shared" si="172"/>
        <v>0</v>
      </c>
      <c r="S574" s="206">
        <v>0</v>
      </c>
      <c r="T574" s="207">
        <f t="shared" si="173"/>
        <v>0</v>
      </c>
      <c r="U574" s="30"/>
      <c r="V574" s="30"/>
      <c r="W574" s="30"/>
      <c r="X574" s="30"/>
      <c r="Y574" s="30"/>
      <c r="Z574" s="30"/>
      <c r="AA574" s="30"/>
      <c r="AB574" s="30"/>
      <c r="AC574" s="30"/>
      <c r="AD574" s="30"/>
      <c r="AE574" s="30"/>
      <c r="AR574" s="208" t="s">
        <v>240</v>
      </c>
      <c r="AT574" s="208" t="s">
        <v>178</v>
      </c>
      <c r="AU574" s="208" t="s">
        <v>86</v>
      </c>
      <c r="AY574" s="13" t="s">
        <v>176</v>
      </c>
      <c r="BE574" s="209">
        <f t="shared" si="174"/>
        <v>0</v>
      </c>
      <c r="BF574" s="209">
        <f t="shared" si="175"/>
        <v>98.87</v>
      </c>
      <c r="BG574" s="209">
        <f t="shared" si="176"/>
        <v>0</v>
      </c>
      <c r="BH574" s="209">
        <f t="shared" si="177"/>
        <v>0</v>
      </c>
      <c r="BI574" s="209">
        <f t="shared" si="178"/>
        <v>0</v>
      </c>
      <c r="BJ574" s="13" t="s">
        <v>86</v>
      </c>
      <c r="BK574" s="209">
        <f t="shared" si="179"/>
        <v>98.87</v>
      </c>
      <c r="BL574" s="13" t="s">
        <v>240</v>
      </c>
      <c r="BM574" s="208" t="s">
        <v>1809</v>
      </c>
    </row>
    <row r="575" spans="1:65" s="11" customFormat="1" ht="22.9" customHeight="1">
      <c r="B575" s="180"/>
      <c r="C575" s="181"/>
      <c r="D575" s="182" t="s">
        <v>72</v>
      </c>
      <c r="E575" s="194" t="s">
        <v>1810</v>
      </c>
      <c r="F575" s="194" t="s">
        <v>1811</v>
      </c>
      <c r="G575" s="181"/>
      <c r="H575" s="181"/>
      <c r="I575" s="184"/>
      <c r="J575" s="195">
        <f>BK575</f>
        <v>19836.8</v>
      </c>
      <c r="K575" s="181"/>
      <c r="L575" s="186"/>
      <c r="M575" s="187"/>
      <c r="N575" s="188"/>
      <c r="O575" s="188"/>
      <c r="P575" s="189">
        <f>SUM(P576:P580)</f>
        <v>0</v>
      </c>
      <c r="Q575" s="188"/>
      <c r="R575" s="189">
        <f>SUM(R576:R580)</f>
        <v>5.9298334500000003</v>
      </c>
      <c r="S575" s="188"/>
      <c r="T575" s="190">
        <f>SUM(T576:T580)</f>
        <v>0</v>
      </c>
      <c r="AR575" s="191" t="s">
        <v>86</v>
      </c>
      <c r="AT575" s="192" t="s">
        <v>72</v>
      </c>
      <c r="AU575" s="192" t="s">
        <v>80</v>
      </c>
      <c r="AY575" s="191" t="s">
        <v>176</v>
      </c>
      <c r="BK575" s="193">
        <f>SUM(BK576:BK580)</f>
        <v>19836.8</v>
      </c>
    </row>
    <row r="576" spans="1:65" s="1" customFormat="1" ht="24.2" customHeight="1">
      <c r="A576" s="30"/>
      <c r="B576" s="31"/>
      <c r="C576" s="196" t="s">
        <v>1812</v>
      </c>
      <c r="D576" s="196" t="s">
        <v>178</v>
      </c>
      <c r="E576" s="197" t="s">
        <v>1813</v>
      </c>
      <c r="F576" s="198" t="s">
        <v>1814</v>
      </c>
      <c r="G576" s="199" t="s">
        <v>222</v>
      </c>
      <c r="H576" s="200">
        <v>394.20100000000002</v>
      </c>
      <c r="I576" s="201">
        <v>16.59</v>
      </c>
      <c r="J576" s="202">
        <f>ROUND(I576*H576,2)</f>
        <v>6539.79</v>
      </c>
      <c r="K576" s="203"/>
      <c r="L576" s="35"/>
      <c r="M576" s="204" t="s">
        <v>1</v>
      </c>
      <c r="N576" s="205" t="s">
        <v>39</v>
      </c>
      <c r="O576" s="71"/>
      <c r="P576" s="206">
        <f>O576*H576</f>
        <v>0</v>
      </c>
      <c r="Q576" s="206">
        <v>3.3500000000000001E-3</v>
      </c>
      <c r="R576" s="206">
        <f>Q576*H576</f>
        <v>1.3205733500000001</v>
      </c>
      <c r="S576" s="206">
        <v>0</v>
      </c>
      <c r="T576" s="207">
        <f>S576*H576</f>
        <v>0</v>
      </c>
      <c r="U576" s="30"/>
      <c r="V576" s="30"/>
      <c r="W576" s="30"/>
      <c r="X576" s="30"/>
      <c r="Y576" s="30"/>
      <c r="Z576" s="30"/>
      <c r="AA576" s="30"/>
      <c r="AB576" s="30"/>
      <c r="AC576" s="30"/>
      <c r="AD576" s="30"/>
      <c r="AE576" s="30"/>
      <c r="AR576" s="208" t="s">
        <v>240</v>
      </c>
      <c r="AT576" s="208" t="s">
        <v>178</v>
      </c>
      <c r="AU576" s="208" t="s">
        <v>86</v>
      </c>
      <c r="AY576" s="13" t="s">
        <v>176</v>
      </c>
      <c r="BE576" s="209">
        <f>IF(N576="základná",J576,0)</f>
        <v>0</v>
      </c>
      <c r="BF576" s="209">
        <f>IF(N576="znížená",J576,0)</f>
        <v>6539.79</v>
      </c>
      <c r="BG576" s="209">
        <f>IF(N576="zákl. prenesená",J576,0)</f>
        <v>0</v>
      </c>
      <c r="BH576" s="209">
        <f>IF(N576="zníž. prenesená",J576,0)</f>
        <v>0</v>
      </c>
      <c r="BI576" s="209">
        <f>IF(N576="nulová",J576,0)</f>
        <v>0</v>
      </c>
      <c r="BJ576" s="13" t="s">
        <v>86</v>
      </c>
      <c r="BK576" s="209">
        <f>ROUND(I576*H576,2)</f>
        <v>6539.79</v>
      </c>
      <c r="BL576" s="13" t="s">
        <v>240</v>
      </c>
      <c r="BM576" s="208" t="s">
        <v>1815</v>
      </c>
    </row>
    <row r="577" spans="1:65" s="1" customFormat="1" ht="21.75" customHeight="1">
      <c r="A577" s="30"/>
      <c r="B577" s="31"/>
      <c r="C577" s="210" t="s">
        <v>1816</v>
      </c>
      <c r="D577" s="210" t="s">
        <v>269</v>
      </c>
      <c r="E577" s="211" t="s">
        <v>1817</v>
      </c>
      <c r="F577" s="212" t="s">
        <v>1818</v>
      </c>
      <c r="G577" s="213" t="s">
        <v>222</v>
      </c>
      <c r="H577" s="214">
        <v>129.994</v>
      </c>
      <c r="I577" s="215">
        <v>20.63</v>
      </c>
      <c r="J577" s="216">
        <f>ROUND(I577*H577,2)</f>
        <v>2681.78</v>
      </c>
      <c r="K577" s="217"/>
      <c r="L577" s="218"/>
      <c r="M577" s="219" t="s">
        <v>1</v>
      </c>
      <c r="N577" s="220" t="s">
        <v>39</v>
      </c>
      <c r="O577" s="71"/>
      <c r="P577" s="206">
        <f>O577*H577</f>
        <v>0</v>
      </c>
      <c r="Q577" s="206">
        <v>1.01E-2</v>
      </c>
      <c r="R577" s="206">
        <f>Q577*H577</f>
        <v>1.3129393999999999</v>
      </c>
      <c r="S577" s="206">
        <v>0</v>
      </c>
      <c r="T577" s="207">
        <f>S577*H577</f>
        <v>0</v>
      </c>
      <c r="U577" s="30"/>
      <c r="V577" s="30"/>
      <c r="W577" s="30"/>
      <c r="X577" s="30"/>
      <c r="Y577" s="30"/>
      <c r="Z577" s="30"/>
      <c r="AA577" s="30"/>
      <c r="AB577" s="30"/>
      <c r="AC577" s="30"/>
      <c r="AD577" s="30"/>
      <c r="AE577" s="30"/>
      <c r="AR577" s="208" t="s">
        <v>306</v>
      </c>
      <c r="AT577" s="208" t="s">
        <v>269</v>
      </c>
      <c r="AU577" s="208" t="s">
        <v>86</v>
      </c>
      <c r="AY577" s="13" t="s">
        <v>176</v>
      </c>
      <c r="BE577" s="209">
        <f>IF(N577="základná",J577,0)</f>
        <v>0</v>
      </c>
      <c r="BF577" s="209">
        <f>IF(N577="znížená",J577,0)</f>
        <v>2681.78</v>
      </c>
      <c r="BG577" s="209">
        <f>IF(N577="zákl. prenesená",J577,0)</f>
        <v>0</v>
      </c>
      <c r="BH577" s="209">
        <f>IF(N577="zníž. prenesená",J577,0)</f>
        <v>0</v>
      </c>
      <c r="BI577" s="209">
        <f>IF(N577="nulová",J577,0)</f>
        <v>0</v>
      </c>
      <c r="BJ577" s="13" t="s">
        <v>86</v>
      </c>
      <c r="BK577" s="209">
        <f>ROUND(I577*H577,2)</f>
        <v>2681.78</v>
      </c>
      <c r="BL577" s="13" t="s">
        <v>240</v>
      </c>
      <c r="BM577" s="208" t="s">
        <v>1819</v>
      </c>
    </row>
    <row r="578" spans="1:65" s="1" customFormat="1" ht="16.5" customHeight="1">
      <c r="A578" s="30"/>
      <c r="B578" s="31"/>
      <c r="C578" s="210" t="s">
        <v>1820</v>
      </c>
      <c r="D578" s="210" t="s">
        <v>269</v>
      </c>
      <c r="E578" s="211" t="s">
        <v>1821</v>
      </c>
      <c r="F578" s="212" t="s">
        <v>1822</v>
      </c>
      <c r="G578" s="213" t="s">
        <v>222</v>
      </c>
      <c r="H578" s="214">
        <v>310.95699999999999</v>
      </c>
      <c r="I578" s="215">
        <v>27.2</v>
      </c>
      <c r="J578" s="216">
        <f>ROUND(I578*H578,2)</f>
        <v>8458.0300000000007</v>
      </c>
      <c r="K578" s="217"/>
      <c r="L578" s="218"/>
      <c r="M578" s="219" t="s">
        <v>1</v>
      </c>
      <c r="N578" s="220" t="s">
        <v>39</v>
      </c>
      <c r="O578" s="71"/>
      <c r="P578" s="206">
        <f>O578*H578</f>
        <v>0</v>
      </c>
      <c r="Q578" s="206">
        <v>1.01E-2</v>
      </c>
      <c r="R578" s="206">
        <f>Q578*H578</f>
        <v>3.1406657</v>
      </c>
      <c r="S578" s="206">
        <v>0</v>
      </c>
      <c r="T578" s="207">
        <f>S578*H578</f>
        <v>0</v>
      </c>
      <c r="U578" s="30"/>
      <c r="V578" s="30"/>
      <c r="W578" s="30"/>
      <c r="X578" s="30"/>
      <c r="Y578" s="30"/>
      <c r="Z578" s="30"/>
      <c r="AA578" s="30"/>
      <c r="AB578" s="30"/>
      <c r="AC578" s="30"/>
      <c r="AD578" s="30"/>
      <c r="AE578" s="30"/>
      <c r="AR578" s="208" t="s">
        <v>306</v>
      </c>
      <c r="AT578" s="208" t="s">
        <v>269</v>
      </c>
      <c r="AU578" s="208" t="s">
        <v>86</v>
      </c>
      <c r="AY578" s="13" t="s">
        <v>176</v>
      </c>
      <c r="BE578" s="209">
        <f>IF(N578="základná",J578,0)</f>
        <v>0</v>
      </c>
      <c r="BF578" s="209">
        <f>IF(N578="znížená",J578,0)</f>
        <v>8458.0300000000007</v>
      </c>
      <c r="BG578" s="209">
        <f>IF(N578="zákl. prenesená",J578,0)</f>
        <v>0</v>
      </c>
      <c r="BH578" s="209">
        <f>IF(N578="zníž. prenesená",J578,0)</f>
        <v>0</v>
      </c>
      <c r="BI578" s="209">
        <f>IF(N578="nulová",J578,0)</f>
        <v>0</v>
      </c>
      <c r="BJ578" s="13" t="s">
        <v>86</v>
      </c>
      <c r="BK578" s="209">
        <f>ROUND(I578*H578,2)</f>
        <v>8458.0300000000007</v>
      </c>
      <c r="BL578" s="13" t="s">
        <v>240</v>
      </c>
      <c r="BM578" s="208" t="s">
        <v>1823</v>
      </c>
    </row>
    <row r="579" spans="1:65" s="1" customFormat="1" ht="21.75" customHeight="1">
      <c r="A579" s="30"/>
      <c r="B579" s="31"/>
      <c r="C579" s="196" t="s">
        <v>1824</v>
      </c>
      <c r="D579" s="196" t="s">
        <v>178</v>
      </c>
      <c r="E579" s="197" t="s">
        <v>1825</v>
      </c>
      <c r="F579" s="198" t="s">
        <v>1826</v>
      </c>
      <c r="G579" s="199" t="s">
        <v>181</v>
      </c>
      <c r="H579" s="200">
        <v>311.31</v>
      </c>
      <c r="I579" s="201">
        <v>5.68</v>
      </c>
      <c r="J579" s="202">
        <f>ROUND(I579*H579,2)</f>
        <v>1768.24</v>
      </c>
      <c r="K579" s="203"/>
      <c r="L579" s="35"/>
      <c r="M579" s="204" t="s">
        <v>1</v>
      </c>
      <c r="N579" s="205" t="s">
        <v>39</v>
      </c>
      <c r="O579" s="71"/>
      <c r="P579" s="206">
        <f>O579*H579</f>
        <v>0</v>
      </c>
      <c r="Q579" s="206">
        <v>5.0000000000000001E-4</v>
      </c>
      <c r="R579" s="206">
        <f>Q579*H579</f>
        <v>0.15565500000000002</v>
      </c>
      <c r="S579" s="206">
        <v>0</v>
      </c>
      <c r="T579" s="207">
        <f>S579*H579</f>
        <v>0</v>
      </c>
      <c r="U579" s="30"/>
      <c r="V579" s="30"/>
      <c r="W579" s="30"/>
      <c r="X579" s="30"/>
      <c r="Y579" s="30"/>
      <c r="Z579" s="30"/>
      <c r="AA579" s="30"/>
      <c r="AB579" s="30"/>
      <c r="AC579" s="30"/>
      <c r="AD579" s="30"/>
      <c r="AE579" s="30"/>
      <c r="AR579" s="208" t="s">
        <v>240</v>
      </c>
      <c r="AT579" s="208" t="s">
        <v>178</v>
      </c>
      <c r="AU579" s="208" t="s">
        <v>86</v>
      </c>
      <c r="AY579" s="13" t="s">
        <v>176</v>
      </c>
      <c r="BE579" s="209">
        <f>IF(N579="základná",J579,0)</f>
        <v>0</v>
      </c>
      <c r="BF579" s="209">
        <f>IF(N579="znížená",J579,0)</f>
        <v>1768.24</v>
      </c>
      <c r="BG579" s="209">
        <f>IF(N579="zákl. prenesená",J579,0)</f>
        <v>0</v>
      </c>
      <c r="BH579" s="209">
        <f>IF(N579="zníž. prenesená",J579,0)</f>
        <v>0</v>
      </c>
      <c r="BI579" s="209">
        <f>IF(N579="nulová",J579,0)</f>
        <v>0</v>
      </c>
      <c r="BJ579" s="13" t="s">
        <v>86</v>
      </c>
      <c r="BK579" s="209">
        <f>ROUND(I579*H579,2)</f>
        <v>1768.24</v>
      </c>
      <c r="BL579" s="13" t="s">
        <v>240</v>
      </c>
      <c r="BM579" s="208" t="s">
        <v>1827</v>
      </c>
    </row>
    <row r="580" spans="1:65" s="1" customFormat="1" ht="24.2" customHeight="1">
      <c r="A580" s="30"/>
      <c r="B580" s="31"/>
      <c r="C580" s="196" t="s">
        <v>1828</v>
      </c>
      <c r="D580" s="196" t="s">
        <v>178</v>
      </c>
      <c r="E580" s="197" t="s">
        <v>1829</v>
      </c>
      <c r="F580" s="198" t="s">
        <v>1830</v>
      </c>
      <c r="G580" s="199" t="s">
        <v>1050</v>
      </c>
      <c r="H580" s="221">
        <v>194.47800000000001</v>
      </c>
      <c r="I580" s="201">
        <v>2</v>
      </c>
      <c r="J580" s="202">
        <f>ROUND(I580*H580,2)</f>
        <v>388.96</v>
      </c>
      <c r="K580" s="203"/>
      <c r="L580" s="35"/>
      <c r="M580" s="204" t="s">
        <v>1</v>
      </c>
      <c r="N580" s="205" t="s">
        <v>39</v>
      </c>
      <c r="O580" s="71"/>
      <c r="P580" s="206">
        <f>O580*H580</f>
        <v>0</v>
      </c>
      <c r="Q580" s="206">
        <v>0</v>
      </c>
      <c r="R580" s="206">
        <f>Q580*H580</f>
        <v>0</v>
      </c>
      <c r="S580" s="206">
        <v>0</v>
      </c>
      <c r="T580" s="207">
        <f>S580*H580</f>
        <v>0</v>
      </c>
      <c r="U580" s="30"/>
      <c r="V580" s="30"/>
      <c r="W580" s="30"/>
      <c r="X580" s="30"/>
      <c r="Y580" s="30"/>
      <c r="Z580" s="30"/>
      <c r="AA580" s="30"/>
      <c r="AB580" s="30"/>
      <c r="AC580" s="30"/>
      <c r="AD580" s="30"/>
      <c r="AE580" s="30"/>
      <c r="AR580" s="208" t="s">
        <v>240</v>
      </c>
      <c r="AT580" s="208" t="s">
        <v>178</v>
      </c>
      <c r="AU580" s="208" t="s">
        <v>86</v>
      </c>
      <c r="AY580" s="13" t="s">
        <v>176</v>
      </c>
      <c r="BE580" s="209">
        <f>IF(N580="základná",J580,0)</f>
        <v>0</v>
      </c>
      <c r="BF580" s="209">
        <f>IF(N580="znížená",J580,0)</f>
        <v>388.96</v>
      </c>
      <c r="BG580" s="209">
        <f>IF(N580="zákl. prenesená",J580,0)</f>
        <v>0</v>
      </c>
      <c r="BH580" s="209">
        <f>IF(N580="zníž. prenesená",J580,0)</f>
        <v>0</v>
      </c>
      <c r="BI580" s="209">
        <f>IF(N580="nulová",J580,0)</f>
        <v>0</v>
      </c>
      <c r="BJ580" s="13" t="s">
        <v>86</v>
      </c>
      <c r="BK580" s="209">
        <f>ROUND(I580*H580,2)</f>
        <v>388.96</v>
      </c>
      <c r="BL580" s="13" t="s">
        <v>240</v>
      </c>
      <c r="BM580" s="208" t="s">
        <v>1831</v>
      </c>
    </row>
    <row r="581" spans="1:65" s="11" customFormat="1" ht="22.9" customHeight="1">
      <c r="B581" s="180"/>
      <c r="C581" s="181"/>
      <c r="D581" s="182" t="s">
        <v>72</v>
      </c>
      <c r="E581" s="194" t="s">
        <v>1832</v>
      </c>
      <c r="F581" s="194" t="s">
        <v>1833</v>
      </c>
      <c r="G581" s="181"/>
      <c r="H581" s="181"/>
      <c r="I581" s="184"/>
      <c r="J581" s="195">
        <f>BK581</f>
        <v>4413.32</v>
      </c>
      <c r="K581" s="181"/>
      <c r="L581" s="186"/>
      <c r="M581" s="187"/>
      <c r="N581" s="188"/>
      <c r="O581" s="188"/>
      <c r="P581" s="189">
        <f>SUM(P582:P586)</f>
        <v>0</v>
      </c>
      <c r="Q581" s="188"/>
      <c r="R581" s="189">
        <f>SUM(R582:R586)</f>
        <v>0.36183899999999997</v>
      </c>
      <c r="S581" s="188"/>
      <c r="T581" s="190">
        <f>SUM(T582:T586)</f>
        <v>0</v>
      </c>
      <c r="AR581" s="191" t="s">
        <v>86</v>
      </c>
      <c r="AT581" s="192" t="s">
        <v>72</v>
      </c>
      <c r="AU581" s="192" t="s">
        <v>80</v>
      </c>
      <c r="AY581" s="191" t="s">
        <v>176</v>
      </c>
      <c r="BK581" s="193">
        <f>SUM(BK582:BK586)</f>
        <v>4413.32</v>
      </c>
    </row>
    <row r="582" spans="1:65" s="1" customFormat="1" ht="33" customHeight="1">
      <c r="A582" s="30"/>
      <c r="B582" s="31"/>
      <c r="C582" s="196" t="s">
        <v>1834</v>
      </c>
      <c r="D582" s="196" t="s">
        <v>178</v>
      </c>
      <c r="E582" s="197" t="s">
        <v>1835</v>
      </c>
      <c r="F582" s="198" t="s">
        <v>1836</v>
      </c>
      <c r="G582" s="199" t="s">
        <v>222</v>
      </c>
      <c r="H582" s="200">
        <v>24.73</v>
      </c>
      <c r="I582" s="201">
        <v>2</v>
      </c>
      <c r="J582" s="202">
        <f>ROUND(I582*H582,2)</f>
        <v>49.46</v>
      </c>
      <c r="K582" s="203"/>
      <c r="L582" s="35"/>
      <c r="M582" s="204" t="s">
        <v>1</v>
      </c>
      <c r="N582" s="205" t="s">
        <v>39</v>
      </c>
      <c r="O582" s="71"/>
      <c r="P582" s="206">
        <f>O582*H582</f>
        <v>0</v>
      </c>
      <c r="Q582" s="206">
        <v>0</v>
      </c>
      <c r="R582" s="206">
        <f>Q582*H582</f>
        <v>0</v>
      </c>
      <c r="S582" s="206">
        <v>0</v>
      </c>
      <c r="T582" s="207">
        <f>S582*H582</f>
        <v>0</v>
      </c>
      <c r="U582" s="30"/>
      <c r="V582" s="30"/>
      <c r="W582" s="30"/>
      <c r="X582" s="30"/>
      <c r="Y582" s="30"/>
      <c r="Z582" s="30"/>
      <c r="AA582" s="30"/>
      <c r="AB582" s="30"/>
      <c r="AC582" s="30"/>
      <c r="AD582" s="30"/>
      <c r="AE582" s="30"/>
      <c r="AR582" s="208" t="s">
        <v>240</v>
      </c>
      <c r="AT582" s="208" t="s">
        <v>178</v>
      </c>
      <c r="AU582" s="208" t="s">
        <v>86</v>
      </c>
      <c r="AY582" s="13" t="s">
        <v>176</v>
      </c>
      <c r="BE582" s="209">
        <f>IF(N582="základná",J582,0)</f>
        <v>0</v>
      </c>
      <c r="BF582" s="209">
        <f>IF(N582="znížená",J582,0)</f>
        <v>49.46</v>
      </c>
      <c r="BG582" s="209">
        <f>IF(N582="zákl. prenesená",J582,0)</f>
        <v>0</v>
      </c>
      <c r="BH582" s="209">
        <f>IF(N582="zníž. prenesená",J582,0)</f>
        <v>0</v>
      </c>
      <c r="BI582" s="209">
        <f>IF(N582="nulová",J582,0)</f>
        <v>0</v>
      </c>
      <c r="BJ582" s="13" t="s">
        <v>86</v>
      </c>
      <c r="BK582" s="209">
        <f>ROUND(I582*H582,2)</f>
        <v>49.46</v>
      </c>
      <c r="BL582" s="13" t="s">
        <v>240</v>
      </c>
      <c r="BM582" s="208" t="s">
        <v>1837</v>
      </c>
    </row>
    <row r="583" spans="1:65" s="1" customFormat="1" ht="24.2" customHeight="1">
      <c r="A583" s="30"/>
      <c r="B583" s="31"/>
      <c r="C583" s="196" t="s">
        <v>1838</v>
      </c>
      <c r="D583" s="196" t="s">
        <v>178</v>
      </c>
      <c r="E583" s="197" t="s">
        <v>1839</v>
      </c>
      <c r="F583" s="198" t="s">
        <v>1840</v>
      </c>
      <c r="G583" s="199" t="s">
        <v>222</v>
      </c>
      <c r="H583" s="200">
        <v>96.05</v>
      </c>
      <c r="I583" s="201">
        <v>5.86</v>
      </c>
      <c r="J583" s="202">
        <f>ROUND(I583*H583,2)</f>
        <v>562.85</v>
      </c>
      <c r="K583" s="203"/>
      <c r="L583" s="35"/>
      <c r="M583" s="204" t="s">
        <v>1</v>
      </c>
      <c r="N583" s="205" t="s">
        <v>39</v>
      </c>
      <c r="O583" s="71"/>
      <c r="P583" s="206">
        <f>O583*H583</f>
        <v>0</v>
      </c>
      <c r="Q583" s="206">
        <v>1.6000000000000001E-4</v>
      </c>
      <c r="R583" s="206">
        <f>Q583*H583</f>
        <v>1.5368000000000001E-2</v>
      </c>
      <c r="S583" s="206">
        <v>0</v>
      </c>
      <c r="T583" s="207">
        <f>S583*H583</f>
        <v>0</v>
      </c>
      <c r="U583" s="30"/>
      <c r="V583" s="30"/>
      <c r="W583" s="30"/>
      <c r="X583" s="30"/>
      <c r="Y583" s="30"/>
      <c r="Z583" s="30"/>
      <c r="AA583" s="30"/>
      <c r="AB583" s="30"/>
      <c r="AC583" s="30"/>
      <c r="AD583" s="30"/>
      <c r="AE583" s="30"/>
      <c r="AR583" s="208" t="s">
        <v>240</v>
      </c>
      <c r="AT583" s="208" t="s">
        <v>178</v>
      </c>
      <c r="AU583" s="208" t="s">
        <v>86</v>
      </c>
      <c r="AY583" s="13" t="s">
        <v>176</v>
      </c>
      <c r="BE583" s="209">
        <f>IF(N583="základná",J583,0)</f>
        <v>0</v>
      </c>
      <c r="BF583" s="209">
        <f>IF(N583="znížená",J583,0)</f>
        <v>562.85</v>
      </c>
      <c r="BG583" s="209">
        <f>IF(N583="zákl. prenesená",J583,0)</f>
        <v>0</v>
      </c>
      <c r="BH583" s="209">
        <f>IF(N583="zníž. prenesená",J583,0)</f>
        <v>0</v>
      </c>
      <c r="BI583" s="209">
        <f>IF(N583="nulová",J583,0)</f>
        <v>0</v>
      </c>
      <c r="BJ583" s="13" t="s">
        <v>86</v>
      </c>
      <c r="BK583" s="209">
        <f>ROUND(I583*H583,2)</f>
        <v>562.85</v>
      </c>
      <c r="BL583" s="13" t="s">
        <v>240</v>
      </c>
      <c r="BM583" s="208" t="s">
        <v>1841</v>
      </c>
    </row>
    <row r="584" spans="1:65" s="1" customFormat="1" ht="24.2" customHeight="1">
      <c r="A584" s="30"/>
      <c r="B584" s="31"/>
      <c r="C584" s="196" t="s">
        <v>1842</v>
      </c>
      <c r="D584" s="196" t="s">
        <v>178</v>
      </c>
      <c r="E584" s="197" t="s">
        <v>1843</v>
      </c>
      <c r="F584" s="198" t="s">
        <v>1844</v>
      </c>
      <c r="G584" s="199" t="s">
        <v>222</v>
      </c>
      <c r="H584" s="200">
        <v>96.05</v>
      </c>
      <c r="I584" s="201">
        <v>3.09</v>
      </c>
      <c r="J584" s="202">
        <f>ROUND(I584*H584,2)</f>
        <v>296.79000000000002</v>
      </c>
      <c r="K584" s="203"/>
      <c r="L584" s="35"/>
      <c r="M584" s="204" t="s">
        <v>1</v>
      </c>
      <c r="N584" s="205" t="s">
        <v>39</v>
      </c>
      <c r="O584" s="71"/>
      <c r="P584" s="206">
        <f>O584*H584</f>
        <v>0</v>
      </c>
      <c r="Q584" s="206">
        <v>8.0000000000000007E-5</v>
      </c>
      <c r="R584" s="206">
        <f>Q584*H584</f>
        <v>7.6840000000000007E-3</v>
      </c>
      <c r="S584" s="206">
        <v>0</v>
      </c>
      <c r="T584" s="207">
        <f>S584*H584</f>
        <v>0</v>
      </c>
      <c r="U584" s="30"/>
      <c r="V584" s="30"/>
      <c r="W584" s="30"/>
      <c r="X584" s="30"/>
      <c r="Y584" s="30"/>
      <c r="Z584" s="30"/>
      <c r="AA584" s="30"/>
      <c r="AB584" s="30"/>
      <c r="AC584" s="30"/>
      <c r="AD584" s="30"/>
      <c r="AE584" s="30"/>
      <c r="AR584" s="208" t="s">
        <v>240</v>
      </c>
      <c r="AT584" s="208" t="s">
        <v>178</v>
      </c>
      <c r="AU584" s="208" t="s">
        <v>86</v>
      </c>
      <c r="AY584" s="13" t="s">
        <v>176</v>
      </c>
      <c r="BE584" s="209">
        <f>IF(N584="základná",J584,0)</f>
        <v>0</v>
      </c>
      <c r="BF584" s="209">
        <f>IF(N584="znížená",J584,0)</f>
        <v>296.79000000000002</v>
      </c>
      <c r="BG584" s="209">
        <f>IF(N584="zákl. prenesená",J584,0)</f>
        <v>0</v>
      </c>
      <c r="BH584" s="209">
        <f>IF(N584="zníž. prenesená",J584,0)</f>
        <v>0</v>
      </c>
      <c r="BI584" s="209">
        <f>IF(N584="nulová",J584,0)</f>
        <v>0</v>
      </c>
      <c r="BJ584" s="13" t="s">
        <v>86</v>
      </c>
      <c r="BK584" s="209">
        <f>ROUND(I584*H584,2)</f>
        <v>296.79000000000002</v>
      </c>
      <c r="BL584" s="13" t="s">
        <v>240</v>
      </c>
      <c r="BM584" s="208" t="s">
        <v>1845</v>
      </c>
    </row>
    <row r="585" spans="1:65" s="1" customFormat="1" ht="16.5" customHeight="1">
      <c r="A585" s="30"/>
      <c r="B585" s="31"/>
      <c r="C585" s="196" t="s">
        <v>1846</v>
      </c>
      <c r="D585" s="196" t="s">
        <v>178</v>
      </c>
      <c r="E585" s="197" t="s">
        <v>1847</v>
      </c>
      <c r="F585" s="198" t="s">
        <v>1848</v>
      </c>
      <c r="G585" s="199" t="s">
        <v>222</v>
      </c>
      <c r="H585" s="200">
        <v>109.435</v>
      </c>
      <c r="I585" s="201">
        <v>14.74</v>
      </c>
      <c r="J585" s="202">
        <f>ROUND(I585*H585,2)</f>
        <v>1613.07</v>
      </c>
      <c r="K585" s="203"/>
      <c r="L585" s="35"/>
      <c r="M585" s="204" t="s">
        <v>1</v>
      </c>
      <c r="N585" s="205" t="s">
        <v>39</v>
      </c>
      <c r="O585" s="71"/>
      <c r="P585" s="206">
        <f>O585*H585</f>
        <v>0</v>
      </c>
      <c r="Q585" s="206">
        <v>3.6000000000000002E-4</v>
      </c>
      <c r="R585" s="206">
        <f>Q585*H585</f>
        <v>3.9396600000000004E-2</v>
      </c>
      <c r="S585" s="206">
        <v>0</v>
      </c>
      <c r="T585" s="207">
        <f>S585*H585</f>
        <v>0</v>
      </c>
      <c r="U585" s="30"/>
      <c r="V585" s="30"/>
      <c r="W585" s="30"/>
      <c r="X585" s="30"/>
      <c r="Y585" s="30"/>
      <c r="Z585" s="30"/>
      <c r="AA585" s="30"/>
      <c r="AB585" s="30"/>
      <c r="AC585" s="30"/>
      <c r="AD585" s="30"/>
      <c r="AE585" s="30"/>
      <c r="AR585" s="208" t="s">
        <v>240</v>
      </c>
      <c r="AT585" s="208" t="s">
        <v>178</v>
      </c>
      <c r="AU585" s="208" t="s">
        <v>86</v>
      </c>
      <c r="AY585" s="13" t="s">
        <v>176</v>
      </c>
      <c r="BE585" s="209">
        <f>IF(N585="základná",J585,0)</f>
        <v>0</v>
      </c>
      <c r="BF585" s="209">
        <f>IF(N585="znížená",J585,0)</f>
        <v>1613.07</v>
      </c>
      <c r="BG585" s="209">
        <f>IF(N585="zákl. prenesená",J585,0)</f>
        <v>0</v>
      </c>
      <c r="BH585" s="209">
        <f>IF(N585="zníž. prenesená",J585,0)</f>
        <v>0</v>
      </c>
      <c r="BI585" s="209">
        <f>IF(N585="nulová",J585,0)</f>
        <v>0</v>
      </c>
      <c r="BJ585" s="13" t="s">
        <v>86</v>
      </c>
      <c r="BK585" s="209">
        <f>ROUND(I585*H585,2)</f>
        <v>1613.07</v>
      </c>
      <c r="BL585" s="13" t="s">
        <v>240</v>
      </c>
      <c r="BM585" s="208" t="s">
        <v>1849</v>
      </c>
    </row>
    <row r="586" spans="1:65" s="1" customFormat="1" ht="24.2" customHeight="1">
      <c r="A586" s="30"/>
      <c r="B586" s="31"/>
      <c r="C586" s="196" t="s">
        <v>1850</v>
      </c>
      <c r="D586" s="196" t="s">
        <v>178</v>
      </c>
      <c r="E586" s="197" t="s">
        <v>1851</v>
      </c>
      <c r="F586" s="198" t="s">
        <v>1852</v>
      </c>
      <c r="G586" s="199" t="s">
        <v>222</v>
      </c>
      <c r="H586" s="200">
        <v>498.98399999999998</v>
      </c>
      <c r="I586" s="201">
        <v>3.79</v>
      </c>
      <c r="J586" s="202">
        <f>ROUND(I586*H586,2)</f>
        <v>1891.15</v>
      </c>
      <c r="K586" s="203"/>
      <c r="L586" s="35"/>
      <c r="M586" s="204" t="s">
        <v>1</v>
      </c>
      <c r="N586" s="205" t="s">
        <v>39</v>
      </c>
      <c r="O586" s="71"/>
      <c r="P586" s="206">
        <f>O586*H586</f>
        <v>0</v>
      </c>
      <c r="Q586" s="206">
        <v>5.9999999999999995E-4</v>
      </c>
      <c r="R586" s="206">
        <f>Q586*H586</f>
        <v>0.29939039999999995</v>
      </c>
      <c r="S586" s="206">
        <v>0</v>
      </c>
      <c r="T586" s="207">
        <f>S586*H586</f>
        <v>0</v>
      </c>
      <c r="U586" s="30"/>
      <c r="V586" s="30"/>
      <c r="W586" s="30"/>
      <c r="X586" s="30"/>
      <c r="Y586" s="30"/>
      <c r="Z586" s="30"/>
      <c r="AA586" s="30"/>
      <c r="AB586" s="30"/>
      <c r="AC586" s="30"/>
      <c r="AD586" s="30"/>
      <c r="AE586" s="30"/>
      <c r="AR586" s="208" t="s">
        <v>240</v>
      </c>
      <c r="AT586" s="208" t="s">
        <v>178</v>
      </c>
      <c r="AU586" s="208" t="s">
        <v>86</v>
      </c>
      <c r="AY586" s="13" t="s">
        <v>176</v>
      </c>
      <c r="BE586" s="209">
        <f>IF(N586="základná",J586,0)</f>
        <v>0</v>
      </c>
      <c r="BF586" s="209">
        <f>IF(N586="znížená",J586,0)</f>
        <v>1891.15</v>
      </c>
      <c r="BG586" s="209">
        <f>IF(N586="zákl. prenesená",J586,0)</f>
        <v>0</v>
      </c>
      <c r="BH586" s="209">
        <f>IF(N586="zníž. prenesená",J586,0)</f>
        <v>0</v>
      </c>
      <c r="BI586" s="209">
        <f>IF(N586="nulová",J586,0)</f>
        <v>0</v>
      </c>
      <c r="BJ586" s="13" t="s">
        <v>86</v>
      </c>
      <c r="BK586" s="209">
        <f>ROUND(I586*H586,2)</f>
        <v>1891.15</v>
      </c>
      <c r="BL586" s="13" t="s">
        <v>240</v>
      </c>
      <c r="BM586" s="208" t="s">
        <v>1853</v>
      </c>
    </row>
    <row r="587" spans="1:65" s="11" customFormat="1" ht="22.9" customHeight="1">
      <c r="B587" s="180"/>
      <c r="C587" s="181"/>
      <c r="D587" s="182" t="s">
        <v>72</v>
      </c>
      <c r="E587" s="194" t="s">
        <v>1854</v>
      </c>
      <c r="F587" s="194" t="s">
        <v>1855</v>
      </c>
      <c r="G587" s="181"/>
      <c r="H587" s="181"/>
      <c r="I587" s="184"/>
      <c r="J587" s="195">
        <f>BK587</f>
        <v>9687.5800000000017</v>
      </c>
      <c r="K587" s="181"/>
      <c r="L587" s="186"/>
      <c r="M587" s="187"/>
      <c r="N587" s="188"/>
      <c r="O587" s="188"/>
      <c r="P587" s="189">
        <f>SUM(P588:P595)</f>
        <v>0</v>
      </c>
      <c r="Q587" s="188"/>
      <c r="R587" s="189">
        <f>SUM(R588:R595)</f>
        <v>1.1315523300000001</v>
      </c>
      <c r="S587" s="188"/>
      <c r="T587" s="190">
        <f>SUM(T588:T595)</f>
        <v>0</v>
      </c>
      <c r="AR587" s="191" t="s">
        <v>86</v>
      </c>
      <c r="AT587" s="192" t="s">
        <v>72</v>
      </c>
      <c r="AU587" s="192" t="s">
        <v>80</v>
      </c>
      <c r="AY587" s="191" t="s">
        <v>176</v>
      </c>
      <c r="BK587" s="193">
        <f>SUM(BK588:BK595)</f>
        <v>9687.5800000000017</v>
      </c>
    </row>
    <row r="588" spans="1:65" s="1" customFormat="1" ht="21.75" customHeight="1">
      <c r="A588" s="30"/>
      <c r="B588" s="31"/>
      <c r="C588" s="196" t="s">
        <v>1856</v>
      </c>
      <c r="D588" s="196" t="s">
        <v>178</v>
      </c>
      <c r="E588" s="197" t="s">
        <v>1857</v>
      </c>
      <c r="F588" s="198" t="s">
        <v>1858</v>
      </c>
      <c r="G588" s="199" t="s">
        <v>222</v>
      </c>
      <c r="H588" s="200">
        <v>852.43200000000002</v>
      </c>
      <c r="I588" s="201">
        <v>0.95</v>
      </c>
      <c r="J588" s="202">
        <f t="shared" ref="J588:J595" si="180">ROUND(I588*H588,2)</f>
        <v>809.81</v>
      </c>
      <c r="K588" s="203"/>
      <c r="L588" s="35"/>
      <c r="M588" s="204" t="s">
        <v>1</v>
      </c>
      <c r="N588" s="205" t="s">
        <v>39</v>
      </c>
      <c r="O588" s="71"/>
      <c r="P588" s="206">
        <f t="shared" ref="P588:P595" si="181">O588*H588</f>
        <v>0</v>
      </c>
      <c r="Q588" s="206">
        <v>0</v>
      </c>
      <c r="R588" s="206">
        <f t="shared" ref="R588:R595" si="182">Q588*H588</f>
        <v>0</v>
      </c>
      <c r="S588" s="206">
        <v>0</v>
      </c>
      <c r="T588" s="207">
        <f t="shared" ref="T588:T595" si="183">S588*H588</f>
        <v>0</v>
      </c>
      <c r="U588" s="30"/>
      <c r="V588" s="30"/>
      <c r="W588" s="30"/>
      <c r="X588" s="30"/>
      <c r="Y588" s="30"/>
      <c r="Z588" s="30"/>
      <c r="AA588" s="30"/>
      <c r="AB588" s="30"/>
      <c r="AC588" s="30"/>
      <c r="AD588" s="30"/>
      <c r="AE588" s="30"/>
      <c r="AR588" s="208" t="s">
        <v>240</v>
      </c>
      <c r="AT588" s="208" t="s">
        <v>178</v>
      </c>
      <c r="AU588" s="208" t="s">
        <v>86</v>
      </c>
      <c r="AY588" s="13" t="s">
        <v>176</v>
      </c>
      <c r="BE588" s="209">
        <f t="shared" ref="BE588:BE595" si="184">IF(N588="základná",J588,0)</f>
        <v>0</v>
      </c>
      <c r="BF588" s="209">
        <f t="shared" ref="BF588:BF595" si="185">IF(N588="znížená",J588,0)</f>
        <v>809.81</v>
      </c>
      <c r="BG588" s="209">
        <f t="shared" ref="BG588:BG595" si="186">IF(N588="zákl. prenesená",J588,0)</f>
        <v>0</v>
      </c>
      <c r="BH588" s="209">
        <f t="shared" ref="BH588:BH595" si="187">IF(N588="zníž. prenesená",J588,0)</f>
        <v>0</v>
      </c>
      <c r="BI588" s="209">
        <f t="shared" ref="BI588:BI595" si="188">IF(N588="nulová",J588,0)</f>
        <v>0</v>
      </c>
      <c r="BJ588" s="13" t="s">
        <v>86</v>
      </c>
      <c r="BK588" s="209">
        <f t="shared" ref="BK588:BK595" si="189">ROUND(I588*H588,2)</f>
        <v>809.81</v>
      </c>
      <c r="BL588" s="13" t="s">
        <v>240</v>
      </c>
      <c r="BM588" s="208" t="s">
        <v>1859</v>
      </c>
    </row>
    <row r="589" spans="1:65" s="1" customFormat="1" ht="24.2" customHeight="1">
      <c r="A589" s="30"/>
      <c r="B589" s="31"/>
      <c r="C589" s="196" t="s">
        <v>1860</v>
      </c>
      <c r="D589" s="196" t="s">
        <v>178</v>
      </c>
      <c r="E589" s="197" t="s">
        <v>1861</v>
      </c>
      <c r="F589" s="198" t="s">
        <v>1862</v>
      </c>
      <c r="G589" s="199" t="s">
        <v>181</v>
      </c>
      <c r="H589" s="200">
        <v>358.67500000000001</v>
      </c>
      <c r="I589" s="201">
        <v>0.34</v>
      </c>
      <c r="J589" s="202">
        <f t="shared" si="180"/>
        <v>121.95</v>
      </c>
      <c r="K589" s="203"/>
      <c r="L589" s="35"/>
      <c r="M589" s="204" t="s">
        <v>1</v>
      </c>
      <c r="N589" s="205" t="s">
        <v>39</v>
      </c>
      <c r="O589" s="71"/>
      <c r="P589" s="206">
        <f t="shared" si="181"/>
        <v>0</v>
      </c>
      <c r="Q589" s="206">
        <v>0</v>
      </c>
      <c r="R589" s="206">
        <f t="shared" si="182"/>
        <v>0</v>
      </c>
      <c r="S589" s="206">
        <v>0</v>
      </c>
      <c r="T589" s="207">
        <f t="shared" si="183"/>
        <v>0</v>
      </c>
      <c r="U589" s="30"/>
      <c r="V589" s="30"/>
      <c r="W589" s="30"/>
      <c r="X589" s="30"/>
      <c r="Y589" s="30"/>
      <c r="Z589" s="30"/>
      <c r="AA589" s="30"/>
      <c r="AB589" s="30"/>
      <c r="AC589" s="30"/>
      <c r="AD589" s="30"/>
      <c r="AE589" s="30"/>
      <c r="AR589" s="208" t="s">
        <v>240</v>
      </c>
      <c r="AT589" s="208" t="s">
        <v>178</v>
      </c>
      <c r="AU589" s="208" t="s">
        <v>86</v>
      </c>
      <c r="AY589" s="13" t="s">
        <v>176</v>
      </c>
      <c r="BE589" s="209">
        <f t="shared" si="184"/>
        <v>0</v>
      </c>
      <c r="BF589" s="209">
        <f t="shared" si="185"/>
        <v>121.95</v>
      </c>
      <c r="BG589" s="209">
        <f t="shared" si="186"/>
        <v>0</v>
      </c>
      <c r="BH589" s="209">
        <f t="shared" si="187"/>
        <v>0</v>
      </c>
      <c r="BI589" s="209">
        <f t="shared" si="188"/>
        <v>0</v>
      </c>
      <c r="BJ589" s="13" t="s">
        <v>86</v>
      </c>
      <c r="BK589" s="209">
        <f t="shared" si="189"/>
        <v>121.95</v>
      </c>
      <c r="BL589" s="13" t="s">
        <v>240</v>
      </c>
      <c r="BM589" s="208" t="s">
        <v>1863</v>
      </c>
    </row>
    <row r="590" spans="1:65" s="1" customFormat="1" ht="24.2" customHeight="1">
      <c r="A590" s="30"/>
      <c r="B590" s="31"/>
      <c r="C590" s="196" t="s">
        <v>1864</v>
      </c>
      <c r="D590" s="196" t="s">
        <v>178</v>
      </c>
      <c r="E590" s="197" t="s">
        <v>1865</v>
      </c>
      <c r="F590" s="198" t="s">
        <v>1866</v>
      </c>
      <c r="G590" s="199" t="s">
        <v>222</v>
      </c>
      <c r="H590" s="200">
        <v>2487.5610000000001</v>
      </c>
      <c r="I590" s="201">
        <v>0.77</v>
      </c>
      <c r="J590" s="202">
        <f t="shared" si="180"/>
        <v>1915.42</v>
      </c>
      <c r="K590" s="203"/>
      <c r="L590" s="35"/>
      <c r="M590" s="204" t="s">
        <v>1</v>
      </c>
      <c r="N590" s="205" t="s">
        <v>39</v>
      </c>
      <c r="O590" s="71"/>
      <c r="P590" s="206">
        <f t="shared" si="181"/>
        <v>0</v>
      </c>
      <c r="Q590" s="206">
        <v>1E-4</v>
      </c>
      <c r="R590" s="206">
        <f t="shared" si="182"/>
        <v>0.24875610000000004</v>
      </c>
      <c r="S590" s="206">
        <v>0</v>
      </c>
      <c r="T590" s="207">
        <f t="shared" si="183"/>
        <v>0</v>
      </c>
      <c r="U590" s="30"/>
      <c r="V590" s="30"/>
      <c r="W590" s="30"/>
      <c r="X590" s="30"/>
      <c r="Y590" s="30"/>
      <c r="Z590" s="30"/>
      <c r="AA590" s="30"/>
      <c r="AB590" s="30"/>
      <c r="AC590" s="30"/>
      <c r="AD590" s="30"/>
      <c r="AE590" s="30"/>
      <c r="AR590" s="208" t="s">
        <v>240</v>
      </c>
      <c r="AT590" s="208" t="s">
        <v>178</v>
      </c>
      <c r="AU590" s="208" t="s">
        <v>86</v>
      </c>
      <c r="AY590" s="13" t="s">
        <v>176</v>
      </c>
      <c r="BE590" s="209">
        <f t="shared" si="184"/>
        <v>0</v>
      </c>
      <c r="BF590" s="209">
        <f t="shared" si="185"/>
        <v>1915.42</v>
      </c>
      <c r="BG590" s="209">
        <f t="shared" si="186"/>
        <v>0</v>
      </c>
      <c r="BH590" s="209">
        <f t="shared" si="187"/>
        <v>0</v>
      </c>
      <c r="BI590" s="209">
        <f t="shared" si="188"/>
        <v>0</v>
      </c>
      <c r="BJ590" s="13" t="s">
        <v>86</v>
      </c>
      <c r="BK590" s="209">
        <f t="shared" si="189"/>
        <v>1915.42</v>
      </c>
      <c r="BL590" s="13" t="s">
        <v>240</v>
      </c>
      <c r="BM590" s="208" t="s">
        <v>1867</v>
      </c>
    </row>
    <row r="591" spans="1:65" s="1" customFormat="1" ht="24.2" customHeight="1">
      <c r="A591" s="30"/>
      <c r="B591" s="31"/>
      <c r="C591" s="196" t="s">
        <v>1868</v>
      </c>
      <c r="D591" s="196" t="s">
        <v>178</v>
      </c>
      <c r="E591" s="197" t="s">
        <v>1869</v>
      </c>
      <c r="F591" s="198" t="s">
        <v>1870</v>
      </c>
      <c r="G591" s="199" t="s">
        <v>222</v>
      </c>
      <c r="H591" s="200">
        <v>852.43200000000002</v>
      </c>
      <c r="I591" s="201">
        <v>0.13</v>
      </c>
      <c r="J591" s="202">
        <f t="shared" si="180"/>
        <v>110.82</v>
      </c>
      <c r="K591" s="203"/>
      <c r="L591" s="35"/>
      <c r="M591" s="204" t="s">
        <v>1</v>
      </c>
      <c r="N591" s="205" t="s">
        <v>39</v>
      </c>
      <c r="O591" s="71"/>
      <c r="P591" s="206">
        <f t="shared" si="181"/>
        <v>0</v>
      </c>
      <c r="Q591" s="206">
        <v>0</v>
      </c>
      <c r="R591" s="206">
        <f t="shared" si="182"/>
        <v>0</v>
      </c>
      <c r="S591" s="206">
        <v>0</v>
      </c>
      <c r="T591" s="207">
        <f t="shared" si="183"/>
        <v>0</v>
      </c>
      <c r="U591" s="30"/>
      <c r="V591" s="30"/>
      <c r="W591" s="30"/>
      <c r="X591" s="30"/>
      <c r="Y591" s="30"/>
      <c r="Z591" s="30"/>
      <c r="AA591" s="30"/>
      <c r="AB591" s="30"/>
      <c r="AC591" s="30"/>
      <c r="AD591" s="30"/>
      <c r="AE591" s="30"/>
      <c r="AR591" s="208" t="s">
        <v>240</v>
      </c>
      <c r="AT591" s="208" t="s">
        <v>178</v>
      </c>
      <c r="AU591" s="208" t="s">
        <v>86</v>
      </c>
      <c r="AY591" s="13" t="s">
        <v>176</v>
      </c>
      <c r="BE591" s="209">
        <f t="shared" si="184"/>
        <v>0</v>
      </c>
      <c r="BF591" s="209">
        <f t="shared" si="185"/>
        <v>110.82</v>
      </c>
      <c r="BG591" s="209">
        <f t="shared" si="186"/>
        <v>0</v>
      </c>
      <c r="BH591" s="209">
        <f t="shared" si="187"/>
        <v>0</v>
      </c>
      <c r="BI591" s="209">
        <f t="shared" si="188"/>
        <v>0</v>
      </c>
      <c r="BJ591" s="13" t="s">
        <v>86</v>
      </c>
      <c r="BK591" s="209">
        <f t="shared" si="189"/>
        <v>110.82</v>
      </c>
      <c r="BL591" s="13" t="s">
        <v>240</v>
      </c>
      <c r="BM591" s="208" t="s">
        <v>1871</v>
      </c>
    </row>
    <row r="592" spans="1:65" s="1" customFormat="1" ht="24.2" customHeight="1">
      <c r="A592" s="30"/>
      <c r="B592" s="31"/>
      <c r="C592" s="196" t="s">
        <v>1872</v>
      </c>
      <c r="D592" s="196" t="s">
        <v>178</v>
      </c>
      <c r="E592" s="197" t="s">
        <v>1873</v>
      </c>
      <c r="F592" s="198" t="s">
        <v>1874</v>
      </c>
      <c r="G592" s="199" t="s">
        <v>222</v>
      </c>
      <c r="H592" s="200">
        <v>164.78</v>
      </c>
      <c r="I592" s="201">
        <v>0.22</v>
      </c>
      <c r="J592" s="202">
        <f t="shared" si="180"/>
        <v>36.25</v>
      </c>
      <c r="K592" s="203"/>
      <c r="L592" s="35"/>
      <c r="M592" s="204" t="s">
        <v>1</v>
      </c>
      <c r="N592" s="205" t="s">
        <v>39</v>
      </c>
      <c r="O592" s="71"/>
      <c r="P592" s="206">
        <f t="shared" si="181"/>
        <v>0</v>
      </c>
      <c r="Q592" s="206">
        <v>3.0000000000000001E-5</v>
      </c>
      <c r="R592" s="206">
        <f t="shared" si="182"/>
        <v>4.9434000000000006E-3</v>
      </c>
      <c r="S592" s="206">
        <v>0</v>
      </c>
      <c r="T592" s="207">
        <f t="shared" si="183"/>
        <v>0</v>
      </c>
      <c r="U592" s="30"/>
      <c r="V592" s="30"/>
      <c r="W592" s="30"/>
      <c r="X592" s="30"/>
      <c r="Y592" s="30"/>
      <c r="Z592" s="30"/>
      <c r="AA592" s="30"/>
      <c r="AB592" s="30"/>
      <c r="AC592" s="30"/>
      <c r="AD592" s="30"/>
      <c r="AE592" s="30"/>
      <c r="AR592" s="208" t="s">
        <v>240</v>
      </c>
      <c r="AT592" s="208" t="s">
        <v>178</v>
      </c>
      <c r="AU592" s="208" t="s">
        <v>86</v>
      </c>
      <c r="AY592" s="13" t="s">
        <v>176</v>
      </c>
      <c r="BE592" s="209">
        <f t="shared" si="184"/>
        <v>0</v>
      </c>
      <c r="BF592" s="209">
        <f t="shared" si="185"/>
        <v>36.25</v>
      </c>
      <c r="BG592" s="209">
        <f t="shared" si="186"/>
        <v>0</v>
      </c>
      <c r="BH592" s="209">
        <f t="shared" si="187"/>
        <v>0</v>
      </c>
      <c r="BI592" s="209">
        <f t="shared" si="188"/>
        <v>0</v>
      </c>
      <c r="BJ592" s="13" t="s">
        <v>86</v>
      </c>
      <c r="BK592" s="209">
        <f t="shared" si="189"/>
        <v>36.25</v>
      </c>
      <c r="BL592" s="13" t="s">
        <v>240</v>
      </c>
      <c r="BM592" s="208" t="s">
        <v>1875</v>
      </c>
    </row>
    <row r="593" spans="1:65" s="1" customFormat="1" ht="24.2" customHeight="1">
      <c r="A593" s="30"/>
      <c r="B593" s="31"/>
      <c r="C593" s="196" t="s">
        <v>1876</v>
      </c>
      <c r="D593" s="196" t="s">
        <v>178</v>
      </c>
      <c r="E593" s="197" t="s">
        <v>1877</v>
      </c>
      <c r="F593" s="198" t="s">
        <v>1878</v>
      </c>
      <c r="G593" s="199" t="s">
        <v>222</v>
      </c>
      <c r="H593" s="200">
        <v>379.71800000000002</v>
      </c>
      <c r="I593" s="201">
        <v>0.81</v>
      </c>
      <c r="J593" s="202">
        <f t="shared" si="180"/>
        <v>307.57</v>
      </c>
      <c r="K593" s="203"/>
      <c r="L593" s="35"/>
      <c r="M593" s="204" t="s">
        <v>1</v>
      </c>
      <c r="N593" s="205" t="s">
        <v>39</v>
      </c>
      <c r="O593" s="71"/>
      <c r="P593" s="206">
        <f t="shared" si="181"/>
        <v>0</v>
      </c>
      <c r="Q593" s="206">
        <v>1.4999999999999999E-4</v>
      </c>
      <c r="R593" s="206">
        <f t="shared" si="182"/>
        <v>5.69577E-2</v>
      </c>
      <c r="S593" s="206">
        <v>0</v>
      </c>
      <c r="T593" s="207">
        <f t="shared" si="183"/>
        <v>0</v>
      </c>
      <c r="U593" s="30"/>
      <c r="V593" s="30"/>
      <c r="W593" s="30"/>
      <c r="X593" s="30"/>
      <c r="Y593" s="30"/>
      <c r="Z593" s="30"/>
      <c r="AA593" s="30"/>
      <c r="AB593" s="30"/>
      <c r="AC593" s="30"/>
      <c r="AD593" s="30"/>
      <c r="AE593" s="30"/>
      <c r="AR593" s="208" t="s">
        <v>240</v>
      </c>
      <c r="AT593" s="208" t="s">
        <v>178</v>
      </c>
      <c r="AU593" s="208" t="s">
        <v>86</v>
      </c>
      <c r="AY593" s="13" t="s">
        <v>176</v>
      </c>
      <c r="BE593" s="209">
        <f t="shared" si="184"/>
        <v>0</v>
      </c>
      <c r="BF593" s="209">
        <f t="shared" si="185"/>
        <v>307.57</v>
      </c>
      <c r="BG593" s="209">
        <f t="shared" si="186"/>
        <v>0</v>
      </c>
      <c r="BH593" s="209">
        <f t="shared" si="187"/>
        <v>0</v>
      </c>
      <c r="BI593" s="209">
        <f t="shared" si="188"/>
        <v>0</v>
      </c>
      <c r="BJ593" s="13" t="s">
        <v>86</v>
      </c>
      <c r="BK593" s="209">
        <f t="shared" si="189"/>
        <v>307.57</v>
      </c>
      <c r="BL593" s="13" t="s">
        <v>240</v>
      </c>
      <c r="BM593" s="208" t="s">
        <v>1879</v>
      </c>
    </row>
    <row r="594" spans="1:65" s="1" customFormat="1" ht="24.2" customHeight="1">
      <c r="A594" s="30"/>
      <c r="B594" s="31"/>
      <c r="C594" s="196" t="s">
        <v>1880</v>
      </c>
      <c r="D594" s="196" t="s">
        <v>178</v>
      </c>
      <c r="E594" s="197" t="s">
        <v>1881</v>
      </c>
      <c r="F594" s="198" t="s">
        <v>1882</v>
      </c>
      <c r="G594" s="199" t="s">
        <v>222</v>
      </c>
      <c r="H594" s="200">
        <v>984.19</v>
      </c>
      <c r="I594" s="201">
        <v>1.1299999999999999</v>
      </c>
      <c r="J594" s="202">
        <f t="shared" si="180"/>
        <v>1112.1300000000001</v>
      </c>
      <c r="K594" s="203"/>
      <c r="L594" s="35"/>
      <c r="M594" s="204" t="s">
        <v>1</v>
      </c>
      <c r="N594" s="205" t="s">
        <v>39</v>
      </c>
      <c r="O594" s="71"/>
      <c r="P594" s="206">
        <f t="shared" si="181"/>
        <v>0</v>
      </c>
      <c r="Q594" s="206">
        <v>0</v>
      </c>
      <c r="R594" s="206">
        <f t="shared" si="182"/>
        <v>0</v>
      </c>
      <c r="S594" s="206">
        <v>0</v>
      </c>
      <c r="T594" s="207">
        <f t="shared" si="183"/>
        <v>0</v>
      </c>
      <c r="U594" s="30"/>
      <c r="V594" s="30"/>
      <c r="W594" s="30"/>
      <c r="X594" s="30"/>
      <c r="Y594" s="30"/>
      <c r="Z594" s="30"/>
      <c r="AA594" s="30"/>
      <c r="AB594" s="30"/>
      <c r="AC594" s="30"/>
      <c r="AD594" s="30"/>
      <c r="AE594" s="30"/>
      <c r="AR594" s="208" t="s">
        <v>240</v>
      </c>
      <c r="AT594" s="208" t="s">
        <v>178</v>
      </c>
      <c r="AU594" s="208" t="s">
        <v>86</v>
      </c>
      <c r="AY594" s="13" t="s">
        <v>176</v>
      </c>
      <c r="BE594" s="209">
        <f t="shared" si="184"/>
        <v>0</v>
      </c>
      <c r="BF594" s="209">
        <f t="shared" si="185"/>
        <v>1112.1300000000001</v>
      </c>
      <c r="BG594" s="209">
        <f t="shared" si="186"/>
        <v>0</v>
      </c>
      <c r="BH594" s="209">
        <f t="shared" si="187"/>
        <v>0</v>
      </c>
      <c r="BI594" s="209">
        <f t="shared" si="188"/>
        <v>0</v>
      </c>
      <c r="BJ594" s="13" t="s">
        <v>86</v>
      </c>
      <c r="BK594" s="209">
        <f t="shared" si="189"/>
        <v>1112.1300000000001</v>
      </c>
      <c r="BL594" s="13" t="s">
        <v>240</v>
      </c>
      <c r="BM594" s="208" t="s">
        <v>1883</v>
      </c>
    </row>
    <row r="595" spans="1:65" s="1" customFormat="1" ht="33" customHeight="1">
      <c r="A595" s="30"/>
      <c r="B595" s="31"/>
      <c r="C595" s="196" t="s">
        <v>1884</v>
      </c>
      <c r="D595" s="196" t="s">
        <v>178</v>
      </c>
      <c r="E595" s="197" t="s">
        <v>1885</v>
      </c>
      <c r="F595" s="198" t="s">
        <v>1886</v>
      </c>
      <c r="G595" s="199" t="s">
        <v>222</v>
      </c>
      <c r="H595" s="200">
        <v>2487.5610000000001</v>
      </c>
      <c r="I595" s="201">
        <v>2.12</v>
      </c>
      <c r="J595" s="202">
        <f t="shared" si="180"/>
        <v>5273.63</v>
      </c>
      <c r="K595" s="203"/>
      <c r="L595" s="35"/>
      <c r="M595" s="204" t="s">
        <v>1</v>
      </c>
      <c r="N595" s="205" t="s">
        <v>39</v>
      </c>
      <c r="O595" s="71"/>
      <c r="P595" s="206">
        <f t="shared" si="181"/>
        <v>0</v>
      </c>
      <c r="Q595" s="206">
        <v>3.3E-4</v>
      </c>
      <c r="R595" s="206">
        <f t="shared" si="182"/>
        <v>0.82089513000000003</v>
      </c>
      <c r="S595" s="206">
        <v>0</v>
      </c>
      <c r="T595" s="207">
        <f t="shared" si="183"/>
        <v>0</v>
      </c>
      <c r="U595" s="30"/>
      <c r="V595" s="30"/>
      <c r="W595" s="30"/>
      <c r="X595" s="30"/>
      <c r="Y595" s="30"/>
      <c r="Z595" s="30"/>
      <c r="AA595" s="30"/>
      <c r="AB595" s="30"/>
      <c r="AC595" s="30"/>
      <c r="AD595" s="30"/>
      <c r="AE595" s="30"/>
      <c r="AR595" s="208" t="s">
        <v>240</v>
      </c>
      <c r="AT595" s="208" t="s">
        <v>178</v>
      </c>
      <c r="AU595" s="208" t="s">
        <v>86</v>
      </c>
      <c r="AY595" s="13" t="s">
        <v>176</v>
      </c>
      <c r="BE595" s="209">
        <f t="shared" si="184"/>
        <v>0</v>
      </c>
      <c r="BF595" s="209">
        <f t="shared" si="185"/>
        <v>5273.63</v>
      </c>
      <c r="BG595" s="209">
        <f t="shared" si="186"/>
        <v>0</v>
      </c>
      <c r="BH595" s="209">
        <f t="shared" si="187"/>
        <v>0</v>
      </c>
      <c r="BI595" s="209">
        <f t="shared" si="188"/>
        <v>0</v>
      </c>
      <c r="BJ595" s="13" t="s">
        <v>86</v>
      </c>
      <c r="BK595" s="209">
        <f t="shared" si="189"/>
        <v>5273.63</v>
      </c>
      <c r="BL595" s="13" t="s">
        <v>240</v>
      </c>
      <c r="BM595" s="208" t="s">
        <v>1887</v>
      </c>
    </row>
    <row r="596" spans="1:65" s="11" customFormat="1" ht="22.9" customHeight="1">
      <c r="B596" s="180"/>
      <c r="C596" s="181"/>
      <c r="D596" s="182" t="s">
        <v>72</v>
      </c>
      <c r="E596" s="194" t="s">
        <v>1888</v>
      </c>
      <c r="F596" s="194" t="s">
        <v>1889</v>
      </c>
      <c r="G596" s="181"/>
      <c r="H596" s="181"/>
      <c r="I596" s="184"/>
      <c r="J596" s="195">
        <f>BK596</f>
        <v>1800</v>
      </c>
      <c r="K596" s="181"/>
      <c r="L596" s="186"/>
      <c r="M596" s="187"/>
      <c r="N596" s="188"/>
      <c r="O596" s="188"/>
      <c r="P596" s="189">
        <f>P597</f>
        <v>0</v>
      </c>
      <c r="Q596" s="188"/>
      <c r="R596" s="189">
        <f>R597</f>
        <v>0</v>
      </c>
      <c r="S596" s="188"/>
      <c r="T596" s="190">
        <f>T597</f>
        <v>0</v>
      </c>
      <c r="AR596" s="191" t="s">
        <v>86</v>
      </c>
      <c r="AT596" s="192" t="s">
        <v>72</v>
      </c>
      <c r="AU596" s="192" t="s">
        <v>80</v>
      </c>
      <c r="AY596" s="191" t="s">
        <v>176</v>
      </c>
      <c r="BK596" s="193">
        <f>BK597</f>
        <v>1800</v>
      </c>
    </row>
    <row r="597" spans="1:65" s="1" customFormat="1" ht="24.2" customHeight="1">
      <c r="A597" s="30"/>
      <c r="B597" s="31"/>
      <c r="C597" s="196" t="s">
        <v>1890</v>
      </c>
      <c r="D597" s="196" t="s">
        <v>178</v>
      </c>
      <c r="E597" s="197" t="s">
        <v>1891</v>
      </c>
      <c r="F597" s="198" t="s">
        <v>1892</v>
      </c>
      <c r="G597" s="199" t="s">
        <v>1153</v>
      </c>
      <c r="H597" s="200">
        <v>1</v>
      </c>
      <c r="I597" s="201">
        <v>1800</v>
      </c>
      <c r="J597" s="202">
        <f>ROUND(I597*H597,2)</f>
        <v>1800</v>
      </c>
      <c r="K597" s="203"/>
      <c r="L597" s="35"/>
      <c r="M597" s="204" t="s">
        <v>1</v>
      </c>
      <c r="N597" s="205" t="s">
        <v>39</v>
      </c>
      <c r="O597" s="71"/>
      <c r="P597" s="206">
        <f>O597*H597</f>
        <v>0</v>
      </c>
      <c r="Q597" s="206">
        <v>0</v>
      </c>
      <c r="R597" s="206">
        <f>Q597*H597</f>
        <v>0</v>
      </c>
      <c r="S597" s="206">
        <v>0</v>
      </c>
      <c r="T597" s="207">
        <f>S597*H597</f>
        <v>0</v>
      </c>
      <c r="U597" s="30"/>
      <c r="V597" s="30"/>
      <c r="W597" s="30"/>
      <c r="X597" s="30"/>
      <c r="Y597" s="30"/>
      <c r="Z597" s="30"/>
      <c r="AA597" s="30"/>
      <c r="AB597" s="30"/>
      <c r="AC597" s="30"/>
      <c r="AD597" s="30"/>
      <c r="AE597" s="30"/>
      <c r="AR597" s="208" t="s">
        <v>240</v>
      </c>
      <c r="AT597" s="208" t="s">
        <v>178</v>
      </c>
      <c r="AU597" s="208" t="s">
        <v>86</v>
      </c>
      <c r="AY597" s="13" t="s">
        <v>176</v>
      </c>
      <c r="BE597" s="209">
        <f>IF(N597="základná",J597,0)</f>
        <v>0</v>
      </c>
      <c r="BF597" s="209">
        <f>IF(N597="znížená",J597,0)</f>
        <v>1800</v>
      </c>
      <c r="BG597" s="209">
        <f>IF(N597="zákl. prenesená",J597,0)</f>
        <v>0</v>
      </c>
      <c r="BH597" s="209">
        <f>IF(N597="zníž. prenesená",J597,0)</f>
        <v>0</v>
      </c>
      <c r="BI597" s="209">
        <f>IF(N597="nulová",J597,0)</f>
        <v>0</v>
      </c>
      <c r="BJ597" s="13" t="s">
        <v>86</v>
      </c>
      <c r="BK597" s="209">
        <f>ROUND(I597*H597,2)</f>
        <v>1800</v>
      </c>
      <c r="BL597" s="13" t="s">
        <v>240</v>
      </c>
      <c r="BM597" s="208" t="s">
        <v>1893</v>
      </c>
    </row>
    <row r="598" spans="1:65" s="11" customFormat="1" ht="25.9" customHeight="1">
      <c r="B598" s="180"/>
      <c r="C598" s="181"/>
      <c r="D598" s="182" t="s">
        <v>72</v>
      </c>
      <c r="E598" s="183" t="s">
        <v>269</v>
      </c>
      <c r="F598" s="183" t="s">
        <v>1894</v>
      </c>
      <c r="G598" s="181"/>
      <c r="H598" s="181"/>
      <c r="I598" s="184"/>
      <c r="J598" s="185">
        <f>BK598</f>
        <v>535.6</v>
      </c>
      <c r="K598" s="181"/>
      <c r="L598" s="186"/>
      <c r="M598" s="187"/>
      <c r="N598" s="188"/>
      <c r="O598" s="188"/>
      <c r="P598" s="189">
        <f>P599</f>
        <v>0</v>
      </c>
      <c r="Q598" s="188"/>
      <c r="R598" s="189">
        <f>R599</f>
        <v>0</v>
      </c>
      <c r="S598" s="188"/>
      <c r="T598" s="190">
        <f>T599</f>
        <v>4.095E-2</v>
      </c>
      <c r="AR598" s="191" t="s">
        <v>188</v>
      </c>
      <c r="AT598" s="192" t="s">
        <v>72</v>
      </c>
      <c r="AU598" s="192" t="s">
        <v>73</v>
      </c>
      <c r="AY598" s="191" t="s">
        <v>176</v>
      </c>
      <c r="BK598" s="193">
        <f>BK599</f>
        <v>535.6</v>
      </c>
    </row>
    <row r="599" spans="1:65" s="11" customFormat="1" ht="22.9" customHeight="1">
      <c r="B599" s="180"/>
      <c r="C599" s="181"/>
      <c r="D599" s="182" t="s">
        <v>72</v>
      </c>
      <c r="E599" s="194" t="s">
        <v>1895</v>
      </c>
      <c r="F599" s="194" t="s">
        <v>1896</v>
      </c>
      <c r="G599" s="181"/>
      <c r="H599" s="181"/>
      <c r="I599" s="184"/>
      <c r="J599" s="195">
        <f>BK599</f>
        <v>535.6</v>
      </c>
      <c r="K599" s="181"/>
      <c r="L599" s="186"/>
      <c r="M599" s="187"/>
      <c r="N599" s="188"/>
      <c r="O599" s="188"/>
      <c r="P599" s="189">
        <f>P600</f>
        <v>0</v>
      </c>
      <c r="Q599" s="188"/>
      <c r="R599" s="189">
        <f>R600</f>
        <v>0</v>
      </c>
      <c r="S599" s="188"/>
      <c r="T599" s="190">
        <f>T600</f>
        <v>4.095E-2</v>
      </c>
      <c r="AR599" s="191" t="s">
        <v>188</v>
      </c>
      <c r="AT599" s="192" t="s">
        <v>72</v>
      </c>
      <c r="AU599" s="192" t="s">
        <v>80</v>
      </c>
      <c r="AY599" s="191" t="s">
        <v>176</v>
      </c>
      <c r="BK599" s="193">
        <f>BK600</f>
        <v>535.6</v>
      </c>
    </row>
    <row r="600" spans="1:65" s="1" customFormat="1" ht="16.5" customHeight="1">
      <c r="A600" s="30"/>
      <c r="B600" s="31"/>
      <c r="C600" s="196" t="s">
        <v>1897</v>
      </c>
      <c r="D600" s="196" t="s">
        <v>178</v>
      </c>
      <c r="E600" s="197" t="s">
        <v>1898</v>
      </c>
      <c r="F600" s="198" t="s">
        <v>1899</v>
      </c>
      <c r="G600" s="199" t="s">
        <v>181</v>
      </c>
      <c r="H600" s="200">
        <v>65</v>
      </c>
      <c r="I600" s="201">
        <v>8.24</v>
      </c>
      <c r="J600" s="202">
        <f>ROUND(I600*H600,2)</f>
        <v>535.6</v>
      </c>
      <c r="K600" s="203"/>
      <c r="L600" s="35"/>
      <c r="M600" s="204" t="s">
        <v>1</v>
      </c>
      <c r="N600" s="205" t="s">
        <v>39</v>
      </c>
      <c r="O600" s="71"/>
      <c r="P600" s="206">
        <f>O600*H600</f>
        <v>0</v>
      </c>
      <c r="Q600" s="206">
        <v>0</v>
      </c>
      <c r="R600" s="206">
        <f>Q600*H600</f>
        <v>0</v>
      </c>
      <c r="S600" s="206">
        <v>6.3000000000000003E-4</v>
      </c>
      <c r="T600" s="207">
        <f>S600*H600</f>
        <v>4.095E-2</v>
      </c>
      <c r="U600" s="30"/>
      <c r="V600" s="30"/>
      <c r="W600" s="30"/>
      <c r="X600" s="30"/>
      <c r="Y600" s="30"/>
      <c r="Z600" s="30"/>
      <c r="AA600" s="30"/>
      <c r="AB600" s="30"/>
      <c r="AC600" s="30"/>
      <c r="AD600" s="30"/>
      <c r="AE600" s="30"/>
      <c r="AR600" s="208" t="s">
        <v>436</v>
      </c>
      <c r="AT600" s="208" t="s">
        <v>178</v>
      </c>
      <c r="AU600" s="208" t="s">
        <v>86</v>
      </c>
      <c r="AY600" s="13" t="s">
        <v>176</v>
      </c>
      <c r="BE600" s="209">
        <f>IF(N600="základná",J600,0)</f>
        <v>0</v>
      </c>
      <c r="BF600" s="209">
        <f>IF(N600="znížená",J600,0)</f>
        <v>535.6</v>
      </c>
      <c r="BG600" s="209">
        <f>IF(N600="zákl. prenesená",J600,0)</f>
        <v>0</v>
      </c>
      <c r="BH600" s="209">
        <f>IF(N600="zníž. prenesená",J600,0)</f>
        <v>0</v>
      </c>
      <c r="BI600" s="209">
        <f>IF(N600="nulová",J600,0)</f>
        <v>0</v>
      </c>
      <c r="BJ600" s="13" t="s">
        <v>86</v>
      </c>
      <c r="BK600" s="209">
        <f>ROUND(I600*H600,2)</f>
        <v>535.6</v>
      </c>
      <c r="BL600" s="13" t="s">
        <v>436</v>
      </c>
      <c r="BM600" s="208" t="s">
        <v>1900</v>
      </c>
    </row>
    <row r="601" spans="1:65" s="11" customFormat="1" ht="25.9" customHeight="1">
      <c r="B601" s="180"/>
      <c r="C601" s="181"/>
      <c r="D601" s="182" t="s">
        <v>72</v>
      </c>
      <c r="E601" s="183" t="s">
        <v>1901</v>
      </c>
      <c r="F601" s="183" t="s">
        <v>1902</v>
      </c>
      <c r="G601" s="181"/>
      <c r="H601" s="181"/>
      <c r="I601" s="184"/>
      <c r="J601" s="185">
        <f>BK601</f>
        <v>675</v>
      </c>
      <c r="K601" s="181"/>
      <c r="L601" s="186"/>
      <c r="M601" s="187"/>
      <c r="N601" s="188"/>
      <c r="O601" s="188"/>
      <c r="P601" s="189">
        <f>P602</f>
        <v>0</v>
      </c>
      <c r="Q601" s="188"/>
      <c r="R601" s="189">
        <f>R602</f>
        <v>0</v>
      </c>
      <c r="S601" s="188"/>
      <c r="T601" s="190">
        <f>T602</f>
        <v>0</v>
      </c>
      <c r="AR601" s="191" t="s">
        <v>182</v>
      </c>
      <c r="AT601" s="192" t="s">
        <v>72</v>
      </c>
      <c r="AU601" s="192" t="s">
        <v>73</v>
      </c>
      <c r="AY601" s="191" t="s">
        <v>176</v>
      </c>
      <c r="BK601" s="193">
        <f>BK602</f>
        <v>675</v>
      </c>
    </row>
    <row r="602" spans="1:65" s="1" customFormat="1" ht="16.5" customHeight="1">
      <c r="A602" s="30"/>
      <c r="B602" s="31"/>
      <c r="C602" s="196" t="s">
        <v>1903</v>
      </c>
      <c r="D602" s="196" t="s">
        <v>178</v>
      </c>
      <c r="E602" s="197" t="s">
        <v>1904</v>
      </c>
      <c r="F602" s="198" t="s">
        <v>1905</v>
      </c>
      <c r="G602" s="199" t="s">
        <v>370</v>
      </c>
      <c r="H602" s="200">
        <v>5</v>
      </c>
      <c r="I602" s="201">
        <v>135</v>
      </c>
      <c r="J602" s="202">
        <f>ROUND(I602*H602,2)</f>
        <v>675</v>
      </c>
      <c r="K602" s="203"/>
      <c r="L602" s="35"/>
      <c r="M602" s="222" t="s">
        <v>1</v>
      </c>
      <c r="N602" s="223" t="s">
        <v>39</v>
      </c>
      <c r="O602" s="224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0"/>
      <c r="V602" s="30"/>
      <c r="W602" s="30"/>
      <c r="X602" s="30"/>
      <c r="Y602" s="30"/>
      <c r="Z602" s="30"/>
      <c r="AA602" s="30"/>
      <c r="AB602" s="30"/>
      <c r="AC602" s="30"/>
      <c r="AD602" s="30"/>
      <c r="AE602" s="30"/>
      <c r="AR602" s="208" t="s">
        <v>1906</v>
      </c>
      <c r="AT602" s="208" t="s">
        <v>178</v>
      </c>
      <c r="AU602" s="208" t="s">
        <v>80</v>
      </c>
      <c r="AY602" s="13" t="s">
        <v>176</v>
      </c>
      <c r="BE602" s="209">
        <f>IF(N602="základná",J602,0)</f>
        <v>0</v>
      </c>
      <c r="BF602" s="209">
        <f>IF(N602="znížená",J602,0)</f>
        <v>675</v>
      </c>
      <c r="BG602" s="209">
        <f>IF(N602="zákl. prenesená",J602,0)</f>
        <v>0</v>
      </c>
      <c r="BH602" s="209">
        <f>IF(N602="zníž. prenesená",J602,0)</f>
        <v>0</v>
      </c>
      <c r="BI602" s="209">
        <f>IF(N602="nulová",J602,0)</f>
        <v>0</v>
      </c>
      <c r="BJ602" s="13" t="s">
        <v>86</v>
      </c>
      <c r="BK602" s="209">
        <f>ROUND(I602*H602,2)</f>
        <v>675</v>
      </c>
      <c r="BL602" s="13" t="s">
        <v>1906</v>
      </c>
      <c r="BM602" s="208" t="s">
        <v>1907</v>
      </c>
    </row>
    <row r="603" spans="1:65" s="1" customFormat="1" ht="6.95" customHeight="1">
      <c r="A603" s="30"/>
      <c r="B603" s="54"/>
      <c r="C603" s="55"/>
      <c r="D603" s="55"/>
      <c r="E603" s="55"/>
      <c r="F603" s="55"/>
      <c r="G603" s="55"/>
      <c r="H603" s="55"/>
      <c r="I603" s="55"/>
      <c r="J603" s="55"/>
      <c r="K603" s="55"/>
      <c r="L603" s="35"/>
      <c r="M603" s="30"/>
      <c r="O603" s="30"/>
      <c r="P603" s="30"/>
      <c r="Q603" s="30"/>
      <c r="R603" s="30"/>
      <c r="S603" s="30"/>
      <c r="T603" s="30"/>
      <c r="U603" s="30"/>
      <c r="V603" s="30"/>
      <c r="W603" s="30"/>
      <c r="X603" s="30"/>
      <c r="Y603" s="30"/>
      <c r="Z603" s="30"/>
      <c r="AA603" s="30"/>
      <c r="AB603" s="30"/>
      <c r="AC603" s="30"/>
      <c r="AD603" s="30"/>
      <c r="AE603" s="30"/>
    </row>
  </sheetData>
  <sheetProtection password="CC35" sheet="1" objects="1" scenarios="1" formatColumns="0" formatRows="0" autoFilter="0"/>
  <autoFilter ref="C150:K602"/>
  <mergeCells count="12">
    <mergeCell ref="E143:H143"/>
    <mergeCell ref="L2:V2"/>
    <mergeCell ref="E85:H85"/>
    <mergeCell ref="E87:H87"/>
    <mergeCell ref="E89:H89"/>
    <mergeCell ref="E139:H139"/>
    <mergeCell ref="E141:H14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90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1908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ROUND(J129, 2)</f>
        <v>74564.56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ROUND((SUM(BE129:BE303)),  2)</f>
        <v>0</v>
      </c>
      <c r="G35" s="131"/>
      <c r="H35" s="131"/>
      <c r="I35" s="132">
        <v>0.2</v>
      </c>
      <c r="J35" s="130">
        <f>ROUND(((SUM(BE129:BE303))*I35),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ROUND((SUM(BF129:BF303)),  2)</f>
        <v>74564.56</v>
      </c>
      <c r="G36" s="131"/>
      <c r="H36" s="131"/>
      <c r="I36" s="132">
        <v>0.2</v>
      </c>
      <c r="J36" s="130">
        <f>ROUND(((SUM(BF129:BF303))*I36),  2)</f>
        <v>14912.91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ROUND((SUM(BG129:BG303)),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ROUND((SUM(BH129:BH303)),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ROUND((SUM(BI129:BI303)),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89477.47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02 - Zdravotechnické inštalácie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J129</f>
        <v>74564.56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1909</v>
      </c>
      <c r="E99" s="160"/>
      <c r="F99" s="160"/>
      <c r="G99" s="160"/>
      <c r="H99" s="160"/>
      <c r="I99" s="160"/>
      <c r="J99" s="161">
        <f>J130</f>
        <v>16727.739999999998</v>
      </c>
      <c r="K99" s="158"/>
      <c r="L99" s="162"/>
    </row>
    <row r="100" spans="1:47" s="8" customFormat="1" ht="24.95" hidden="1" customHeight="1">
      <c r="B100" s="157"/>
      <c r="C100" s="158"/>
      <c r="D100" s="159" t="s">
        <v>1910</v>
      </c>
      <c r="E100" s="160"/>
      <c r="F100" s="160"/>
      <c r="G100" s="160"/>
      <c r="H100" s="160"/>
      <c r="I100" s="160"/>
      <c r="J100" s="161">
        <f>J141</f>
        <v>1022.28</v>
      </c>
      <c r="K100" s="158"/>
      <c r="L100" s="162"/>
    </row>
    <row r="101" spans="1:47" s="8" customFormat="1" ht="24.95" hidden="1" customHeight="1">
      <c r="B101" s="157"/>
      <c r="C101" s="158"/>
      <c r="D101" s="159" t="s">
        <v>1911</v>
      </c>
      <c r="E101" s="160"/>
      <c r="F101" s="160"/>
      <c r="G101" s="160"/>
      <c r="H101" s="160"/>
      <c r="I101" s="160"/>
      <c r="J101" s="161">
        <f>J143</f>
        <v>3750.7900000000004</v>
      </c>
      <c r="K101" s="158"/>
      <c r="L101" s="162"/>
    </row>
    <row r="102" spans="1:47" s="8" customFormat="1" ht="24.95" hidden="1" customHeight="1">
      <c r="B102" s="157"/>
      <c r="C102" s="158"/>
      <c r="D102" s="159" t="s">
        <v>1912</v>
      </c>
      <c r="E102" s="160"/>
      <c r="F102" s="160"/>
      <c r="G102" s="160"/>
      <c r="H102" s="160"/>
      <c r="I102" s="160"/>
      <c r="J102" s="161">
        <f>J159</f>
        <v>636.30999999999995</v>
      </c>
      <c r="K102" s="158"/>
      <c r="L102" s="162"/>
    </row>
    <row r="103" spans="1:47" s="8" customFormat="1" ht="24.95" hidden="1" customHeight="1">
      <c r="B103" s="157"/>
      <c r="C103" s="158"/>
      <c r="D103" s="159" t="s">
        <v>1913</v>
      </c>
      <c r="E103" s="160"/>
      <c r="F103" s="160"/>
      <c r="G103" s="160"/>
      <c r="H103" s="160"/>
      <c r="I103" s="160"/>
      <c r="J103" s="161">
        <f>J161</f>
        <v>8166.88</v>
      </c>
      <c r="K103" s="158"/>
      <c r="L103" s="162"/>
    </row>
    <row r="104" spans="1:47" s="8" customFormat="1" ht="24.95" hidden="1" customHeight="1">
      <c r="B104" s="157"/>
      <c r="C104" s="158"/>
      <c r="D104" s="159" t="s">
        <v>1914</v>
      </c>
      <c r="E104" s="160"/>
      <c r="F104" s="160"/>
      <c r="G104" s="160"/>
      <c r="H104" s="160"/>
      <c r="I104" s="160"/>
      <c r="J104" s="161">
        <f>J185</f>
        <v>23167.89</v>
      </c>
      <c r="K104" s="158"/>
      <c r="L104" s="162"/>
    </row>
    <row r="105" spans="1:47" s="8" customFormat="1" ht="24.95" hidden="1" customHeight="1">
      <c r="B105" s="157"/>
      <c r="C105" s="158"/>
      <c r="D105" s="159" t="s">
        <v>1915</v>
      </c>
      <c r="E105" s="160"/>
      <c r="F105" s="160"/>
      <c r="G105" s="160"/>
      <c r="H105" s="160"/>
      <c r="I105" s="160"/>
      <c r="J105" s="161">
        <f>J228</f>
        <v>17043.240000000002</v>
      </c>
      <c r="K105" s="158"/>
      <c r="L105" s="162"/>
    </row>
    <row r="106" spans="1:47" s="8" customFormat="1" ht="24.95" hidden="1" customHeight="1">
      <c r="B106" s="157"/>
      <c r="C106" s="158"/>
      <c r="D106" s="159" t="s">
        <v>1916</v>
      </c>
      <c r="E106" s="160"/>
      <c r="F106" s="160"/>
      <c r="G106" s="160"/>
      <c r="H106" s="160"/>
      <c r="I106" s="160"/>
      <c r="J106" s="161">
        <f>J290</f>
        <v>3912.0400000000004</v>
      </c>
      <c r="K106" s="158"/>
      <c r="L106" s="162"/>
    </row>
    <row r="107" spans="1:47" s="8" customFormat="1" ht="24.95" hidden="1" customHeight="1">
      <c r="B107" s="157"/>
      <c r="C107" s="158"/>
      <c r="D107" s="159" t="s">
        <v>1917</v>
      </c>
      <c r="E107" s="160"/>
      <c r="F107" s="160"/>
      <c r="G107" s="160"/>
      <c r="H107" s="160"/>
      <c r="I107" s="160"/>
      <c r="J107" s="161">
        <f>J300</f>
        <v>137.38999999999999</v>
      </c>
      <c r="K107" s="158"/>
      <c r="L107" s="162"/>
    </row>
    <row r="108" spans="1:47" s="1" customFormat="1" ht="21.75" hidden="1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6.95" hidden="1" customHeight="1">
      <c r="A109" s="30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ht="11.25" hidden="1"/>
    <row r="111" spans="1:47" ht="11.25" hidden="1"/>
    <row r="112" spans="1:47" ht="11.25" hidden="1"/>
    <row r="113" spans="1:31" s="1" customFormat="1" ht="6.95" customHeight="1">
      <c r="A113" s="30"/>
      <c r="B113" s="56"/>
      <c r="C113" s="57"/>
      <c r="D113" s="57"/>
      <c r="E113" s="57"/>
      <c r="F113" s="57"/>
      <c r="G113" s="57"/>
      <c r="H113" s="57"/>
      <c r="I113" s="57"/>
      <c r="J113" s="57"/>
      <c r="K113" s="57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31" s="1" customFormat="1" ht="24.95" customHeight="1">
      <c r="A114" s="30"/>
      <c r="B114" s="31"/>
      <c r="C114" s="19" t="s">
        <v>162</v>
      </c>
      <c r="D114" s="32"/>
      <c r="E114" s="32"/>
      <c r="F114" s="32"/>
      <c r="G114" s="32"/>
      <c r="H114" s="32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1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1" customFormat="1" ht="12" customHeight="1">
      <c r="A116" s="30"/>
      <c r="B116" s="31"/>
      <c r="C116" s="25" t="s">
        <v>15</v>
      </c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1" customFormat="1" ht="16.5" customHeight="1">
      <c r="A117" s="30"/>
      <c r="B117" s="31"/>
      <c r="C117" s="32"/>
      <c r="D117" s="32"/>
      <c r="E117" s="284" t="str">
        <f>E7</f>
        <v>Prístavba základnej školy Suchá nad Parnou</v>
      </c>
      <c r="F117" s="285"/>
      <c r="G117" s="285"/>
      <c r="H117" s="285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ht="12" customHeight="1">
      <c r="B118" s="17"/>
      <c r="C118" s="25" t="s">
        <v>122</v>
      </c>
      <c r="D118" s="18"/>
      <c r="E118" s="18"/>
      <c r="F118" s="18"/>
      <c r="G118" s="18"/>
      <c r="H118" s="18"/>
      <c r="I118" s="18"/>
      <c r="J118" s="18"/>
      <c r="K118" s="18"/>
      <c r="L118" s="16"/>
    </row>
    <row r="119" spans="1:31" s="1" customFormat="1" ht="16.5" customHeight="1">
      <c r="A119" s="30"/>
      <c r="B119" s="31"/>
      <c r="C119" s="32"/>
      <c r="D119" s="32"/>
      <c r="E119" s="284" t="s">
        <v>123</v>
      </c>
      <c r="F119" s="286"/>
      <c r="G119" s="286"/>
      <c r="H119" s="286"/>
      <c r="I119" s="32"/>
      <c r="J119" s="32"/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1" customFormat="1" ht="12" customHeight="1">
      <c r="A120" s="30"/>
      <c r="B120" s="31"/>
      <c r="C120" s="25" t="s">
        <v>124</v>
      </c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6.5" customHeight="1">
      <c r="A121" s="30"/>
      <c r="B121" s="31"/>
      <c r="C121" s="32"/>
      <c r="D121" s="32"/>
      <c r="E121" s="234" t="str">
        <f>E11</f>
        <v>02 - Zdravotechnické inštalácie</v>
      </c>
      <c r="F121" s="286"/>
      <c r="G121" s="286"/>
      <c r="H121" s="286"/>
      <c r="I121" s="32"/>
      <c r="J121" s="32"/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1" customFormat="1" ht="6.95" customHeight="1">
      <c r="A122" s="30"/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1" customFormat="1" ht="12" customHeight="1">
      <c r="A123" s="30"/>
      <c r="B123" s="31"/>
      <c r="C123" s="25" t="s">
        <v>19</v>
      </c>
      <c r="D123" s="32"/>
      <c r="E123" s="32"/>
      <c r="F123" s="23" t="str">
        <f>F14</f>
        <v xml:space="preserve"> </v>
      </c>
      <c r="G123" s="32"/>
      <c r="H123" s="32"/>
      <c r="I123" s="25" t="s">
        <v>21</v>
      </c>
      <c r="J123" s="66" t="str">
        <f>IF(J14="","",J14)</f>
        <v>9. 2. 2022</v>
      </c>
      <c r="K123" s="32"/>
      <c r="L123" s="5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1" customFormat="1" ht="6.95" customHeight="1">
      <c r="A124" s="30"/>
      <c r="B124" s="31"/>
      <c r="C124" s="32"/>
      <c r="D124" s="32"/>
      <c r="E124" s="32"/>
      <c r="F124" s="32"/>
      <c r="G124" s="32"/>
      <c r="H124" s="32"/>
      <c r="I124" s="32"/>
      <c r="J124" s="32"/>
      <c r="K124" s="32"/>
      <c r="L124" s="51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1" customFormat="1" ht="25.7" customHeight="1">
      <c r="A125" s="30"/>
      <c r="B125" s="31"/>
      <c r="C125" s="25" t="s">
        <v>23</v>
      </c>
      <c r="D125" s="32"/>
      <c r="E125" s="32"/>
      <c r="F125" s="23" t="str">
        <f>E17</f>
        <v>Obec Suchá nad Parnou</v>
      </c>
      <c r="G125" s="32"/>
      <c r="H125" s="32"/>
      <c r="I125" s="25" t="s">
        <v>28</v>
      </c>
      <c r="J125" s="28" t="str">
        <f>E23</f>
        <v>Ing.arch.  Martin Holeš</v>
      </c>
      <c r="K125" s="32"/>
      <c r="L125" s="51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5.2" customHeight="1">
      <c r="A126" s="30"/>
      <c r="B126" s="31"/>
      <c r="C126" s="25" t="s">
        <v>27</v>
      </c>
      <c r="D126" s="32"/>
      <c r="E126" s="32"/>
      <c r="F126" s="23" t="str">
        <f>IF(E20="","",E20)</f>
        <v>EURO-ŠTUKONZ a.s.</v>
      </c>
      <c r="G126" s="32"/>
      <c r="H126" s="32"/>
      <c r="I126" s="25" t="s">
        <v>31</v>
      </c>
      <c r="J126" s="28" t="str">
        <f>E26</f>
        <v xml:space="preserve"> </v>
      </c>
      <c r="K126" s="32"/>
      <c r="L126" s="51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1" customFormat="1" ht="10.35" customHeight="1">
      <c r="A127" s="30"/>
      <c r="B127" s="31"/>
      <c r="C127" s="32"/>
      <c r="D127" s="32"/>
      <c r="E127" s="32"/>
      <c r="F127" s="32"/>
      <c r="G127" s="32"/>
      <c r="H127" s="32"/>
      <c r="I127" s="32"/>
      <c r="J127" s="32"/>
      <c r="K127" s="32"/>
      <c r="L127" s="51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0" customFormat="1" ht="29.25" customHeight="1">
      <c r="A128" s="168"/>
      <c r="B128" s="169"/>
      <c r="C128" s="170" t="s">
        <v>163</v>
      </c>
      <c r="D128" s="171" t="s">
        <v>58</v>
      </c>
      <c r="E128" s="171" t="s">
        <v>54</v>
      </c>
      <c r="F128" s="171" t="s">
        <v>55</v>
      </c>
      <c r="G128" s="171" t="s">
        <v>164</v>
      </c>
      <c r="H128" s="171" t="s">
        <v>165</v>
      </c>
      <c r="I128" s="171" t="s">
        <v>166</v>
      </c>
      <c r="J128" s="172" t="s">
        <v>128</v>
      </c>
      <c r="K128" s="173" t="s">
        <v>167</v>
      </c>
      <c r="L128" s="174"/>
      <c r="M128" s="75" t="s">
        <v>1</v>
      </c>
      <c r="N128" s="76" t="s">
        <v>37</v>
      </c>
      <c r="O128" s="76" t="s">
        <v>168</v>
      </c>
      <c r="P128" s="76" t="s">
        <v>169</v>
      </c>
      <c r="Q128" s="76" t="s">
        <v>170</v>
      </c>
      <c r="R128" s="76" t="s">
        <v>171</v>
      </c>
      <c r="S128" s="76" t="s">
        <v>172</v>
      </c>
      <c r="T128" s="77" t="s">
        <v>173</v>
      </c>
      <c r="U128" s="168"/>
      <c r="V128" s="168"/>
      <c r="W128" s="168"/>
      <c r="X128" s="168"/>
      <c r="Y128" s="168"/>
      <c r="Z128" s="168"/>
      <c r="AA128" s="168"/>
      <c r="AB128" s="168"/>
      <c r="AC128" s="168"/>
      <c r="AD128" s="168"/>
      <c r="AE128" s="168"/>
    </row>
    <row r="129" spans="1:65" s="1" customFormat="1" ht="22.9" customHeight="1">
      <c r="A129" s="30"/>
      <c r="B129" s="31"/>
      <c r="C129" s="82" t="s">
        <v>129</v>
      </c>
      <c r="D129" s="32"/>
      <c r="E129" s="32"/>
      <c r="F129" s="32"/>
      <c r="G129" s="32"/>
      <c r="H129" s="32"/>
      <c r="I129" s="32"/>
      <c r="J129" s="175">
        <f>BK129</f>
        <v>74564.56</v>
      </c>
      <c r="K129" s="32"/>
      <c r="L129" s="35"/>
      <c r="M129" s="78"/>
      <c r="N129" s="176"/>
      <c r="O129" s="79"/>
      <c r="P129" s="177">
        <f>P130+P141+P143+P159+P161+P185+P228+P290+P300</f>
        <v>0</v>
      </c>
      <c r="Q129" s="79"/>
      <c r="R129" s="177">
        <f>R130+R141+R143+R159+R161+R185+R228+R290+R300</f>
        <v>0</v>
      </c>
      <c r="S129" s="79"/>
      <c r="T129" s="178">
        <f>T130+T141+T143+T159+T161+T185+T228+T290+T300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72</v>
      </c>
      <c r="AU129" s="13" t="s">
        <v>130</v>
      </c>
      <c r="BK129" s="179">
        <f>BK130+BK141+BK143+BK159+BK161+BK185+BK228+BK290+BK300</f>
        <v>74564.56</v>
      </c>
    </row>
    <row r="130" spans="1:65" s="11" customFormat="1" ht="25.9" customHeight="1">
      <c r="B130" s="180"/>
      <c r="C130" s="181"/>
      <c r="D130" s="182" t="s">
        <v>72</v>
      </c>
      <c r="E130" s="183" t="s">
        <v>80</v>
      </c>
      <c r="F130" s="183" t="s">
        <v>1918</v>
      </c>
      <c r="G130" s="181"/>
      <c r="H130" s="181"/>
      <c r="I130" s="184"/>
      <c r="J130" s="185">
        <f>BK130</f>
        <v>16727.739999999998</v>
      </c>
      <c r="K130" s="181"/>
      <c r="L130" s="186"/>
      <c r="M130" s="187"/>
      <c r="N130" s="188"/>
      <c r="O130" s="188"/>
      <c r="P130" s="189">
        <f>SUM(P131:P140)</f>
        <v>0</v>
      </c>
      <c r="Q130" s="188"/>
      <c r="R130" s="189">
        <f>SUM(R131:R140)</f>
        <v>0</v>
      </c>
      <c r="S130" s="188"/>
      <c r="T130" s="190">
        <f>SUM(T131:T140)</f>
        <v>0</v>
      </c>
      <c r="AR130" s="191" t="s">
        <v>80</v>
      </c>
      <c r="AT130" s="192" t="s">
        <v>72</v>
      </c>
      <c r="AU130" s="192" t="s">
        <v>73</v>
      </c>
      <c r="AY130" s="191" t="s">
        <v>176</v>
      </c>
      <c r="BK130" s="193">
        <f>SUM(BK131:BK140)</f>
        <v>16727.739999999998</v>
      </c>
    </row>
    <row r="131" spans="1:65" s="1" customFormat="1" ht="16.5" customHeight="1">
      <c r="A131" s="30"/>
      <c r="B131" s="31"/>
      <c r="C131" s="196" t="s">
        <v>80</v>
      </c>
      <c r="D131" s="196" t="s">
        <v>178</v>
      </c>
      <c r="E131" s="197" t="s">
        <v>1919</v>
      </c>
      <c r="F131" s="198" t="s">
        <v>1920</v>
      </c>
      <c r="G131" s="199" t="s">
        <v>1921</v>
      </c>
      <c r="H131" s="200">
        <v>0.25600000000000001</v>
      </c>
      <c r="I131" s="201">
        <v>2250</v>
      </c>
      <c r="J131" s="202">
        <f t="shared" ref="J131:J140" si="0">ROUND(I131*H131,2)</f>
        <v>576</v>
      </c>
      <c r="K131" s="203"/>
      <c r="L131" s="35"/>
      <c r="M131" s="204" t="s">
        <v>1</v>
      </c>
      <c r="N131" s="205" t="s">
        <v>39</v>
      </c>
      <c r="O131" s="71"/>
      <c r="P131" s="206">
        <f t="shared" ref="P131:P140" si="1">O131*H131</f>
        <v>0</v>
      </c>
      <c r="Q131" s="206">
        <v>0</v>
      </c>
      <c r="R131" s="206">
        <f t="shared" ref="R131:R140" si="2">Q131*H131</f>
        <v>0</v>
      </c>
      <c r="S131" s="206">
        <v>0</v>
      </c>
      <c r="T131" s="207">
        <f t="shared" ref="T131:T140" si="3"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80</v>
      </c>
      <c r="AY131" s="13" t="s">
        <v>176</v>
      </c>
      <c r="BE131" s="209">
        <f t="shared" ref="BE131:BE140" si="4">IF(N131="základná",J131,0)</f>
        <v>0</v>
      </c>
      <c r="BF131" s="209">
        <f t="shared" ref="BF131:BF140" si="5">IF(N131="znížená",J131,0)</f>
        <v>576</v>
      </c>
      <c r="BG131" s="209">
        <f t="shared" ref="BG131:BG140" si="6">IF(N131="zákl. prenesená",J131,0)</f>
        <v>0</v>
      </c>
      <c r="BH131" s="209">
        <f t="shared" ref="BH131:BH140" si="7">IF(N131="zníž. prenesená",J131,0)</f>
        <v>0</v>
      </c>
      <c r="BI131" s="209">
        <f t="shared" ref="BI131:BI140" si="8">IF(N131="nulová",J131,0)</f>
        <v>0</v>
      </c>
      <c r="BJ131" s="13" t="s">
        <v>86</v>
      </c>
      <c r="BK131" s="209">
        <f t="shared" ref="BK131:BK140" si="9">ROUND(I131*H131,2)</f>
        <v>576</v>
      </c>
      <c r="BL131" s="13" t="s">
        <v>182</v>
      </c>
      <c r="BM131" s="208" t="s">
        <v>86</v>
      </c>
    </row>
    <row r="132" spans="1:65" s="1" customFormat="1" ht="21.75" customHeight="1">
      <c r="A132" s="30"/>
      <c r="B132" s="31"/>
      <c r="C132" s="196" t="s">
        <v>86</v>
      </c>
      <c r="D132" s="196" t="s">
        <v>178</v>
      </c>
      <c r="E132" s="197" t="s">
        <v>1922</v>
      </c>
      <c r="F132" s="198" t="s">
        <v>1923</v>
      </c>
      <c r="G132" s="199" t="s">
        <v>186</v>
      </c>
      <c r="H132" s="200">
        <v>130.56</v>
      </c>
      <c r="I132" s="201">
        <v>1.0900000000000001</v>
      </c>
      <c r="J132" s="202">
        <f t="shared" si="0"/>
        <v>142.31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142.31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142.31</v>
      </c>
      <c r="BL132" s="13" t="s">
        <v>182</v>
      </c>
      <c r="BM132" s="208" t="s">
        <v>182</v>
      </c>
    </row>
    <row r="133" spans="1:65" s="1" customFormat="1" ht="21.75" customHeight="1">
      <c r="A133" s="30"/>
      <c r="B133" s="31"/>
      <c r="C133" s="196" t="s">
        <v>188</v>
      </c>
      <c r="D133" s="196" t="s">
        <v>178</v>
      </c>
      <c r="E133" s="197" t="s">
        <v>1924</v>
      </c>
      <c r="F133" s="198" t="s">
        <v>1925</v>
      </c>
      <c r="G133" s="199" t="s">
        <v>186</v>
      </c>
      <c r="H133" s="200">
        <v>130.56</v>
      </c>
      <c r="I133" s="201">
        <v>66.83</v>
      </c>
      <c r="J133" s="202">
        <f t="shared" si="0"/>
        <v>8725.32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8725.32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8725.32</v>
      </c>
      <c r="BL133" s="13" t="s">
        <v>182</v>
      </c>
      <c r="BM133" s="208" t="s">
        <v>199</v>
      </c>
    </row>
    <row r="134" spans="1:65" s="1" customFormat="1" ht="24.2" customHeight="1">
      <c r="A134" s="30"/>
      <c r="B134" s="31"/>
      <c r="C134" s="196" t="s">
        <v>182</v>
      </c>
      <c r="D134" s="196" t="s">
        <v>178</v>
      </c>
      <c r="E134" s="197" t="s">
        <v>1926</v>
      </c>
      <c r="F134" s="198" t="s">
        <v>1927</v>
      </c>
      <c r="G134" s="199" t="s">
        <v>186</v>
      </c>
      <c r="H134" s="200">
        <v>130.56</v>
      </c>
      <c r="I134" s="201">
        <v>5.45</v>
      </c>
      <c r="J134" s="202">
        <f t="shared" si="0"/>
        <v>711.55</v>
      </c>
      <c r="K134" s="203"/>
      <c r="L134" s="35"/>
      <c r="M134" s="204" t="s">
        <v>1</v>
      </c>
      <c r="N134" s="205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182</v>
      </c>
      <c r="AT134" s="208" t="s">
        <v>178</v>
      </c>
      <c r="AU134" s="208" t="s">
        <v>80</v>
      </c>
      <c r="AY134" s="13" t="s">
        <v>176</v>
      </c>
      <c r="BE134" s="209">
        <f t="shared" si="4"/>
        <v>0</v>
      </c>
      <c r="BF134" s="209">
        <f t="shared" si="5"/>
        <v>711.55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711.55</v>
      </c>
      <c r="BL134" s="13" t="s">
        <v>182</v>
      </c>
      <c r="BM134" s="208" t="s">
        <v>207</v>
      </c>
    </row>
    <row r="135" spans="1:65" s="1" customFormat="1" ht="24.2" customHeight="1">
      <c r="A135" s="30"/>
      <c r="B135" s="31"/>
      <c r="C135" s="196" t="s">
        <v>195</v>
      </c>
      <c r="D135" s="196" t="s">
        <v>178</v>
      </c>
      <c r="E135" s="197" t="s">
        <v>1928</v>
      </c>
      <c r="F135" s="198" t="s">
        <v>1929</v>
      </c>
      <c r="G135" s="199" t="s">
        <v>186</v>
      </c>
      <c r="H135" s="200">
        <v>130.56</v>
      </c>
      <c r="I135" s="201">
        <v>5.6</v>
      </c>
      <c r="J135" s="202">
        <f t="shared" si="0"/>
        <v>731.14</v>
      </c>
      <c r="K135" s="203"/>
      <c r="L135" s="35"/>
      <c r="M135" s="204" t="s">
        <v>1</v>
      </c>
      <c r="N135" s="205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182</v>
      </c>
      <c r="AT135" s="208" t="s">
        <v>178</v>
      </c>
      <c r="AU135" s="208" t="s">
        <v>80</v>
      </c>
      <c r="AY135" s="13" t="s">
        <v>176</v>
      </c>
      <c r="BE135" s="209">
        <f t="shared" si="4"/>
        <v>0</v>
      </c>
      <c r="BF135" s="209">
        <f t="shared" si="5"/>
        <v>731.14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731.14</v>
      </c>
      <c r="BL135" s="13" t="s">
        <v>182</v>
      </c>
      <c r="BM135" s="208" t="s">
        <v>215</v>
      </c>
    </row>
    <row r="136" spans="1:65" s="1" customFormat="1" ht="16.5" customHeight="1">
      <c r="A136" s="30"/>
      <c r="B136" s="31"/>
      <c r="C136" s="196" t="s">
        <v>199</v>
      </c>
      <c r="D136" s="196" t="s">
        <v>178</v>
      </c>
      <c r="E136" s="197" t="s">
        <v>1930</v>
      </c>
      <c r="F136" s="198" t="s">
        <v>1931</v>
      </c>
      <c r="G136" s="199" t="s">
        <v>186</v>
      </c>
      <c r="H136" s="200">
        <v>130.56</v>
      </c>
      <c r="I136" s="201">
        <v>2.0299999999999998</v>
      </c>
      <c r="J136" s="202">
        <f t="shared" si="0"/>
        <v>265.04000000000002</v>
      </c>
      <c r="K136" s="203"/>
      <c r="L136" s="35"/>
      <c r="M136" s="204" t="s">
        <v>1</v>
      </c>
      <c r="N136" s="205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182</v>
      </c>
      <c r="AT136" s="208" t="s">
        <v>178</v>
      </c>
      <c r="AU136" s="208" t="s">
        <v>80</v>
      </c>
      <c r="AY136" s="13" t="s">
        <v>176</v>
      </c>
      <c r="BE136" s="209">
        <f t="shared" si="4"/>
        <v>0</v>
      </c>
      <c r="BF136" s="209">
        <f t="shared" si="5"/>
        <v>265.04000000000002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265.04000000000002</v>
      </c>
      <c r="BL136" s="13" t="s">
        <v>182</v>
      </c>
      <c r="BM136" s="208" t="s">
        <v>224</v>
      </c>
    </row>
    <row r="137" spans="1:65" s="1" customFormat="1" ht="21.75" customHeight="1">
      <c r="A137" s="30"/>
      <c r="B137" s="31"/>
      <c r="C137" s="196" t="s">
        <v>203</v>
      </c>
      <c r="D137" s="196" t="s">
        <v>178</v>
      </c>
      <c r="E137" s="197" t="s">
        <v>1932</v>
      </c>
      <c r="F137" s="198" t="s">
        <v>1933</v>
      </c>
      <c r="G137" s="199" t="s">
        <v>186</v>
      </c>
      <c r="H137" s="200">
        <v>130.56</v>
      </c>
      <c r="I137" s="201">
        <v>5.17</v>
      </c>
      <c r="J137" s="202">
        <f t="shared" si="0"/>
        <v>675</v>
      </c>
      <c r="K137" s="203"/>
      <c r="L137" s="35"/>
      <c r="M137" s="204" t="s">
        <v>1</v>
      </c>
      <c r="N137" s="205" t="s">
        <v>39</v>
      </c>
      <c r="O137" s="71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182</v>
      </c>
      <c r="AT137" s="208" t="s">
        <v>178</v>
      </c>
      <c r="AU137" s="208" t="s">
        <v>80</v>
      </c>
      <c r="AY137" s="13" t="s">
        <v>176</v>
      </c>
      <c r="BE137" s="209">
        <f t="shared" si="4"/>
        <v>0</v>
      </c>
      <c r="BF137" s="209">
        <f t="shared" si="5"/>
        <v>675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86</v>
      </c>
      <c r="BK137" s="209">
        <f t="shared" si="9"/>
        <v>675</v>
      </c>
      <c r="BL137" s="13" t="s">
        <v>182</v>
      </c>
      <c r="BM137" s="208" t="s">
        <v>232</v>
      </c>
    </row>
    <row r="138" spans="1:65" s="1" customFormat="1" ht="16.5" customHeight="1">
      <c r="A138" s="30"/>
      <c r="B138" s="31"/>
      <c r="C138" s="196" t="s">
        <v>207</v>
      </c>
      <c r="D138" s="196" t="s">
        <v>178</v>
      </c>
      <c r="E138" s="197" t="s">
        <v>1934</v>
      </c>
      <c r="F138" s="198" t="s">
        <v>1935</v>
      </c>
      <c r="G138" s="199" t="s">
        <v>186</v>
      </c>
      <c r="H138" s="200">
        <v>107.52</v>
      </c>
      <c r="I138" s="201">
        <v>16.93</v>
      </c>
      <c r="J138" s="202">
        <f t="shared" si="0"/>
        <v>1820.31</v>
      </c>
      <c r="K138" s="203"/>
      <c r="L138" s="35"/>
      <c r="M138" s="204" t="s">
        <v>1</v>
      </c>
      <c r="N138" s="205" t="s">
        <v>39</v>
      </c>
      <c r="O138" s="71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182</v>
      </c>
      <c r="AT138" s="208" t="s">
        <v>178</v>
      </c>
      <c r="AU138" s="208" t="s">
        <v>80</v>
      </c>
      <c r="AY138" s="13" t="s">
        <v>176</v>
      </c>
      <c r="BE138" s="209">
        <f t="shared" si="4"/>
        <v>0</v>
      </c>
      <c r="BF138" s="209">
        <f t="shared" si="5"/>
        <v>1820.31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86</v>
      </c>
      <c r="BK138" s="209">
        <f t="shared" si="9"/>
        <v>1820.31</v>
      </c>
      <c r="BL138" s="13" t="s">
        <v>182</v>
      </c>
      <c r="BM138" s="208" t="s">
        <v>240</v>
      </c>
    </row>
    <row r="139" spans="1:65" s="1" customFormat="1" ht="16.5" customHeight="1">
      <c r="A139" s="30"/>
      <c r="B139" s="31"/>
      <c r="C139" s="196" t="s">
        <v>211</v>
      </c>
      <c r="D139" s="196" t="s">
        <v>178</v>
      </c>
      <c r="E139" s="197" t="s">
        <v>1936</v>
      </c>
      <c r="F139" s="198" t="s">
        <v>1937</v>
      </c>
      <c r="G139" s="199" t="s">
        <v>186</v>
      </c>
      <c r="H139" s="200">
        <v>18.5</v>
      </c>
      <c r="I139" s="201">
        <v>10.029999999999999</v>
      </c>
      <c r="J139" s="202">
        <f t="shared" si="0"/>
        <v>185.56</v>
      </c>
      <c r="K139" s="203"/>
      <c r="L139" s="35"/>
      <c r="M139" s="204" t="s">
        <v>1</v>
      </c>
      <c r="N139" s="205" t="s">
        <v>39</v>
      </c>
      <c r="O139" s="71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182</v>
      </c>
      <c r="AT139" s="208" t="s">
        <v>178</v>
      </c>
      <c r="AU139" s="208" t="s">
        <v>80</v>
      </c>
      <c r="AY139" s="13" t="s">
        <v>176</v>
      </c>
      <c r="BE139" s="209">
        <f t="shared" si="4"/>
        <v>0</v>
      </c>
      <c r="BF139" s="209">
        <f t="shared" si="5"/>
        <v>185.56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86</v>
      </c>
      <c r="BK139" s="209">
        <f t="shared" si="9"/>
        <v>185.56</v>
      </c>
      <c r="BL139" s="13" t="s">
        <v>182</v>
      </c>
      <c r="BM139" s="208" t="s">
        <v>248</v>
      </c>
    </row>
    <row r="140" spans="1:65" s="1" customFormat="1" ht="16.5" customHeight="1">
      <c r="A140" s="30"/>
      <c r="B140" s="31"/>
      <c r="C140" s="210" t="s">
        <v>215</v>
      </c>
      <c r="D140" s="210" t="s">
        <v>269</v>
      </c>
      <c r="E140" s="211" t="s">
        <v>1938</v>
      </c>
      <c r="F140" s="212" t="s">
        <v>1939</v>
      </c>
      <c r="G140" s="213" t="s">
        <v>186</v>
      </c>
      <c r="H140" s="214">
        <v>107.52</v>
      </c>
      <c r="I140" s="215">
        <v>26.93</v>
      </c>
      <c r="J140" s="216">
        <f t="shared" si="0"/>
        <v>2895.51</v>
      </c>
      <c r="K140" s="217"/>
      <c r="L140" s="218"/>
      <c r="M140" s="219" t="s">
        <v>1</v>
      </c>
      <c r="N140" s="220" t="s">
        <v>39</v>
      </c>
      <c r="O140" s="71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207</v>
      </c>
      <c r="AT140" s="208" t="s">
        <v>269</v>
      </c>
      <c r="AU140" s="208" t="s">
        <v>80</v>
      </c>
      <c r="AY140" s="13" t="s">
        <v>176</v>
      </c>
      <c r="BE140" s="209">
        <f t="shared" si="4"/>
        <v>0</v>
      </c>
      <c r="BF140" s="209">
        <f t="shared" si="5"/>
        <v>2895.51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86</v>
      </c>
      <c r="BK140" s="209">
        <f t="shared" si="9"/>
        <v>2895.51</v>
      </c>
      <c r="BL140" s="13" t="s">
        <v>182</v>
      </c>
      <c r="BM140" s="208" t="s">
        <v>7</v>
      </c>
    </row>
    <row r="141" spans="1:65" s="11" customFormat="1" ht="25.9" customHeight="1">
      <c r="B141" s="180"/>
      <c r="C141" s="181"/>
      <c r="D141" s="182" t="s">
        <v>72</v>
      </c>
      <c r="E141" s="183" t="s">
        <v>182</v>
      </c>
      <c r="F141" s="183" t="s">
        <v>1940</v>
      </c>
      <c r="G141" s="181"/>
      <c r="H141" s="181"/>
      <c r="I141" s="184"/>
      <c r="J141" s="185">
        <f>BK141</f>
        <v>1022.28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80</v>
      </c>
      <c r="AT141" s="192" t="s">
        <v>72</v>
      </c>
      <c r="AU141" s="192" t="s">
        <v>73</v>
      </c>
      <c r="AY141" s="191" t="s">
        <v>176</v>
      </c>
      <c r="BK141" s="193">
        <f>BK142</f>
        <v>1022.28</v>
      </c>
    </row>
    <row r="142" spans="1:65" s="1" customFormat="1" ht="24.2" customHeight="1">
      <c r="A142" s="30"/>
      <c r="B142" s="31"/>
      <c r="C142" s="196" t="s">
        <v>219</v>
      </c>
      <c r="D142" s="196" t="s">
        <v>178</v>
      </c>
      <c r="E142" s="197" t="s">
        <v>1941</v>
      </c>
      <c r="F142" s="198" t="s">
        <v>1942</v>
      </c>
      <c r="G142" s="199" t="s">
        <v>186</v>
      </c>
      <c r="H142" s="200">
        <v>23.04</v>
      </c>
      <c r="I142" s="201">
        <v>44.37</v>
      </c>
      <c r="J142" s="202">
        <f>ROUND(I142*H142,2)</f>
        <v>1022.28</v>
      </c>
      <c r="K142" s="203"/>
      <c r="L142" s="35"/>
      <c r="M142" s="204" t="s">
        <v>1</v>
      </c>
      <c r="N142" s="205" t="s">
        <v>39</v>
      </c>
      <c r="O142" s="71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80</v>
      </c>
      <c r="AY142" s="13" t="s">
        <v>176</v>
      </c>
      <c r="BE142" s="209">
        <f>IF(N142="základná",J142,0)</f>
        <v>0</v>
      </c>
      <c r="BF142" s="209">
        <f>IF(N142="znížená",J142,0)</f>
        <v>1022.28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3" t="s">
        <v>86</v>
      </c>
      <c r="BK142" s="209">
        <f>ROUND(I142*H142,2)</f>
        <v>1022.28</v>
      </c>
      <c r="BL142" s="13" t="s">
        <v>182</v>
      </c>
      <c r="BM142" s="208" t="s">
        <v>264</v>
      </c>
    </row>
    <row r="143" spans="1:65" s="11" customFormat="1" ht="25.9" customHeight="1">
      <c r="B143" s="180"/>
      <c r="C143" s="181"/>
      <c r="D143" s="182" t="s">
        <v>72</v>
      </c>
      <c r="E143" s="183" t="s">
        <v>207</v>
      </c>
      <c r="F143" s="183" t="s">
        <v>1943</v>
      </c>
      <c r="G143" s="181"/>
      <c r="H143" s="181"/>
      <c r="I143" s="184"/>
      <c r="J143" s="185">
        <f>BK143</f>
        <v>3750.7900000000004</v>
      </c>
      <c r="K143" s="181"/>
      <c r="L143" s="186"/>
      <c r="M143" s="187"/>
      <c r="N143" s="188"/>
      <c r="O143" s="188"/>
      <c r="P143" s="189">
        <f>SUM(P144:P158)</f>
        <v>0</v>
      </c>
      <c r="Q143" s="188"/>
      <c r="R143" s="189">
        <f>SUM(R144:R158)</f>
        <v>0</v>
      </c>
      <c r="S143" s="188"/>
      <c r="T143" s="190">
        <f>SUM(T144:T158)</f>
        <v>0</v>
      </c>
      <c r="AR143" s="191" t="s">
        <v>80</v>
      </c>
      <c r="AT143" s="192" t="s">
        <v>72</v>
      </c>
      <c r="AU143" s="192" t="s">
        <v>73</v>
      </c>
      <c r="AY143" s="191" t="s">
        <v>176</v>
      </c>
      <c r="BK143" s="193">
        <f>SUM(BK144:BK158)</f>
        <v>3750.7900000000004</v>
      </c>
    </row>
    <row r="144" spans="1:65" s="1" customFormat="1" ht="21.75" customHeight="1">
      <c r="A144" s="30"/>
      <c r="B144" s="31"/>
      <c r="C144" s="196" t="s">
        <v>224</v>
      </c>
      <c r="D144" s="196" t="s">
        <v>178</v>
      </c>
      <c r="E144" s="197" t="s">
        <v>1944</v>
      </c>
      <c r="F144" s="198" t="s">
        <v>1945</v>
      </c>
      <c r="G144" s="199" t="s">
        <v>181</v>
      </c>
      <c r="H144" s="200">
        <v>15</v>
      </c>
      <c r="I144" s="201">
        <v>0.55000000000000004</v>
      </c>
      <c r="J144" s="202">
        <f t="shared" ref="J144:J158" si="10">ROUND(I144*H144,2)</f>
        <v>8.25</v>
      </c>
      <c r="K144" s="203"/>
      <c r="L144" s="35"/>
      <c r="M144" s="204" t="s">
        <v>1</v>
      </c>
      <c r="N144" s="205" t="s">
        <v>39</v>
      </c>
      <c r="O144" s="71"/>
      <c r="P144" s="206">
        <f t="shared" ref="P144:P158" si="11">O144*H144</f>
        <v>0</v>
      </c>
      <c r="Q144" s="206">
        <v>0</v>
      </c>
      <c r="R144" s="206">
        <f t="shared" ref="R144:R158" si="12">Q144*H144</f>
        <v>0</v>
      </c>
      <c r="S144" s="206">
        <v>0</v>
      </c>
      <c r="T144" s="207">
        <f t="shared" ref="T144:T158" si="13"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182</v>
      </c>
      <c r="AT144" s="208" t="s">
        <v>178</v>
      </c>
      <c r="AU144" s="208" t="s">
        <v>80</v>
      </c>
      <c r="AY144" s="13" t="s">
        <v>176</v>
      </c>
      <c r="BE144" s="209">
        <f t="shared" ref="BE144:BE158" si="14">IF(N144="základná",J144,0)</f>
        <v>0</v>
      </c>
      <c r="BF144" s="209">
        <f t="shared" ref="BF144:BF158" si="15">IF(N144="znížená",J144,0)</f>
        <v>8.25</v>
      </c>
      <c r="BG144" s="209">
        <f t="shared" ref="BG144:BG158" si="16">IF(N144="zákl. prenesená",J144,0)</f>
        <v>0</v>
      </c>
      <c r="BH144" s="209">
        <f t="shared" ref="BH144:BH158" si="17">IF(N144="zníž. prenesená",J144,0)</f>
        <v>0</v>
      </c>
      <c r="BI144" s="209">
        <f t="shared" ref="BI144:BI158" si="18">IF(N144="nulová",J144,0)</f>
        <v>0</v>
      </c>
      <c r="BJ144" s="13" t="s">
        <v>86</v>
      </c>
      <c r="BK144" s="209">
        <f t="shared" ref="BK144:BK158" si="19">ROUND(I144*H144,2)</f>
        <v>8.25</v>
      </c>
      <c r="BL144" s="13" t="s">
        <v>182</v>
      </c>
      <c r="BM144" s="208" t="s">
        <v>273</v>
      </c>
    </row>
    <row r="145" spans="1:65" s="1" customFormat="1" ht="21.75" customHeight="1">
      <c r="A145" s="30"/>
      <c r="B145" s="31"/>
      <c r="C145" s="196" t="s">
        <v>228</v>
      </c>
      <c r="D145" s="196" t="s">
        <v>178</v>
      </c>
      <c r="E145" s="197" t="s">
        <v>1946</v>
      </c>
      <c r="F145" s="198" t="s">
        <v>1947</v>
      </c>
      <c r="G145" s="199" t="s">
        <v>181</v>
      </c>
      <c r="H145" s="200">
        <v>6</v>
      </c>
      <c r="I145" s="201">
        <v>0.68</v>
      </c>
      <c r="J145" s="202">
        <f t="shared" si="10"/>
        <v>4.08</v>
      </c>
      <c r="K145" s="203"/>
      <c r="L145" s="35"/>
      <c r="M145" s="204" t="s">
        <v>1</v>
      </c>
      <c r="N145" s="205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80</v>
      </c>
      <c r="AY145" s="13" t="s">
        <v>176</v>
      </c>
      <c r="BE145" s="209">
        <f t="shared" si="14"/>
        <v>0</v>
      </c>
      <c r="BF145" s="209">
        <f t="shared" si="15"/>
        <v>4.08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4.08</v>
      </c>
      <c r="BL145" s="13" t="s">
        <v>182</v>
      </c>
      <c r="BM145" s="208" t="s">
        <v>281</v>
      </c>
    </row>
    <row r="146" spans="1:65" s="1" customFormat="1" ht="21.75" customHeight="1">
      <c r="A146" s="30"/>
      <c r="B146" s="31"/>
      <c r="C146" s="196" t="s">
        <v>232</v>
      </c>
      <c r="D146" s="196" t="s">
        <v>178</v>
      </c>
      <c r="E146" s="197" t="s">
        <v>1948</v>
      </c>
      <c r="F146" s="198" t="s">
        <v>1949</v>
      </c>
      <c r="G146" s="199" t="s">
        <v>181</v>
      </c>
      <c r="H146" s="200">
        <v>40</v>
      </c>
      <c r="I146" s="201">
        <v>0.75</v>
      </c>
      <c r="J146" s="202">
        <f t="shared" si="10"/>
        <v>30</v>
      </c>
      <c r="K146" s="203"/>
      <c r="L146" s="35"/>
      <c r="M146" s="204" t="s">
        <v>1</v>
      </c>
      <c r="N146" s="205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182</v>
      </c>
      <c r="AT146" s="208" t="s">
        <v>178</v>
      </c>
      <c r="AU146" s="208" t="s">
        <v>80</v>
      </c>
      <c r="AY146" s="13" t="s">
        <v>176</v>
      </c>
      <c r="BE146" s="209">
        <f t="shared" si="14"/>
        <v>0</v>
      </c>
      <c r="BF146" s="209">
        <f t="shared" si="15"/>
        <v>30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30</v>
      </c>
      <c r="BL146" s="13" t="s">
        <v>182</v>
      </c>
      <c r="BM146" s="208" t="s">
        <v>290</v>
      </c>
    </row>
    <row r="147" spans="1:65" s="1" customFormat="1" ht="21.75" customHeight="1">
      <c r="A147" s="30"/>
      <c r="B147" s="31"/>
      <c r="C147" s="210" t="s">
        <v>236</v>
      </c>
      <c r="D147" s="210" t="s">
        <v>269</v>
      </c>
      <c r="E147" s="211" t="s">
        <v>1950</v>
      </c>
      <c r="F147" s="212" t="s">
        <v>1951</v>
      </c>
      <c r="G147" s="213" t="s">
        <v>1952</v>
      </c>
      <c r="H147" s="214">
        <v>3</v>
      </c>
      <c r="I147" s="215">
        <v>12.96</v>
      </c>
      <c r="J147" s="216">
        <f t="shared" si="10"/>
        <v>38.880000000000003</v>
      </c>
      <c r="K147" s="217"/>
      <c r="L147" s="218"/>
      <c r="M147" s="219" t="s">
        <v>1</v>
      </c>
      <c r="N147" s="220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207</v>
      </c>
      <c r="AT147" s="208" t="s">
        <v>269</v>
      </c>
      <c r="AU147" s="208" t="s">
        <v>80</v>
      </c>
      <c r="AY147" s="13" t="s">
        <v>176</v>
      </c>
      <c r="BE147" s="209">
        <f t="shared" si="14"/>
        <v>0</v>
      </c>
      <c r="BF147" s="209">
        <f t="shared" si="15"/>
        <v>38.880000000000003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38.880000000000003</v>
      </c>
      <c r="BL147" s="13" t="s">
        <v>182</v>
      </c>
      <c r="BM147" s="208" t="s">
        <v>298</v>
      </c>
    </row>
    <row r="148" spans="1:65" s="1" customFormat="1" ht="21.75" customHeight="1">
      <c r="A148" s="30"/>
      <c r="B148" s="31"/>
      <c r="C148" s="210" t="s">
        <v>240</v>
      </c>
      <c r="D148" s="210" t="s">
        <v>269</v>
      </c>
      <c r="E148" s="211" t="s">
        <v>1953</v>
      </c>
      <c r="F148" s="212" t="s">
        <v>1954</v>
      </c>
      <c r="G148" s="213" t="s">
        <v>1952</v>
      </c>
      <c r="H148" s="214">
        <v>1</v>
      </c>
      <c r="I148" s="215">
        <v>27.92</v>
      </c>
      <c r="J148" s="216">
        <f t="shared" si="10"/>
        <v>27.92</v>
      </c>
      <c r="K148" s="217"/>
      <c r="L148" s="218"/>
      <c r="M148" s="219" t="s">
        <v>1</v>
      </c>
      <c r="N148" s="220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207</v>
      </c>
      <c r="AT148" s="208" t="s">
        <v>269</v>
      </c>
      <c r="AU148" s="208" t="s">
        <v>80</v>
      </c>
      <c r="AY148" s="13" t="s">
        <v>176</v>
      </c>
      <c r="BE148" s="209">
        <f t="shared" si="14"/>
        <v>0</v>
      </c>
      <c r="BF148" s="209">
        <f t="shared" si="15"/>
        <v>27.92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27.92</v>
      </c>
      <c r="BL148" s="13" t="s">
        <v>182</v>
      </c>
      <c r="BM148" s="208" t="s">
        <v>306</v>
      </c>
    </row>
    <row r="149" spans="1:65" s="1" customFormat="1" ht="21.75" customHeight="1">
      <c r="A149" s="30"/>
      <c r="B149" s="31"/>
      <c r="C149" s="210" t="s">
        <v>244</v>
      </c>
      <c r="D149" s="210" t="s">
        <v>269</v>
      </c>
      <c r="E149" s="211" t="s">
        <v>1955</v>
      </c>
      <c r="F149" s="212" t="s">
        <v>1956</v>
      </c>
      <c r="G149" s="213" t="s">
        <v>1952</v>
      </c>
      <c r="H149" s="214">
        <v>7</v>
      </c>
      <c r="I149" s="215">
        <v>43.63</v>
      </c>
      <c r="J149" s="216">
        <f t="shared" si="10"/>
        <v>305.41000000000003</v>
      </c>
      <c r="K149" s="217"/>
      <c r="L149" s="218"/>
      <c r="M149" s="219" t="s">
        <v>1</v>
      </c>
      <c r="N149" s="220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207</v>
      </c>
      <c r="AT149" s="208" t="s">
        <v>269</v>
      </c>
      <c r="AU149" s="208" t="s">
        <v>80</v>
      </c>
      <c r="AY149" s="13" t="s">
        <v>176</v>
      </c>
      <c r="BE149" s="209">
        <f t="shared" si="14"/>
        <v>0</v>
      </c>
      <c r="BF149" s="209">
        <f t="shared" si="15"/>
        <v>305.41000000000003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305.41000000000003</v>
      </c>
      <c r="BL149" s="13" t="s">
        <v>182</v>
      </c>
      <c r="BM149" s="208" t="s">
        <v>314</v>
      </c>
    </row>
    <row r="150" spans="1:65" s="1" customFormat="1" ht="33" customHeight="1">
      <c r="A150" s="30"/>
      <c r="B150" s="31"/>
      <c r="C150" s="196" t="s">
        <v>248</v>
      </c>
      <c r="D150" s="196" t="s">
        <v>178</v>
      </c>
      <c r="E150" s="197" t="s">
        <v>1957</v>
      </c>
      <c r="F150" s="198" t="s">
        <v>1958</v>
      </c>
      <c r="G150" s="199" t="s">
        <v>181</v>
      </c>
      <c r="H150" s="200">
        <v>170</v>
      </c>
      <c r="I150" s="201">
        <v>1.35</v>
      </c>
      <c r="J150" s="202">
        <f t="shared" si="10"/>
        <v>229.5</v>
      </c>
      <c r="K150" s="203"/>
      <c r="L150" s="35"/>
      <c r="M150" s="204" t="s">
        <v>1</v>
      </c>
      <c r="N150" s="205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80</v>
      </c>
      <c r="AY150" s="13" t="s">
        <v>176</v>
      </c>
      <c r="BE150" s="209">
        <f t="shared" si="14"/>
        <v>0</v>
      </c>
      <c r="BF150" s="209">
        <f t="shared" si="15"/>
        <v>229.5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229.5</v>
      </c>
      <c r="BL150" s="13" t="s">
        <v>182</v>
      </c>
      <c r="BM150" s="208" t="s">
        <v>322</v>
      </c>
    </row>
    <row r="151" spans="1:65" s="1" customFormat="1" ht="33" customHeight="1">
      <c r="A151" s="30"/>
      <c r="B151" s="31"/>
      <c r="C151" s="196" t="s">
        <v>252</v>
      </c>
      <c r="D151" s="196" t="s">
        <v>178</v>
      </c>
      <c r="E151" s="197" t="s">
        <v>1959</v>
      </c>
      <c r="F151" s="198" t="s">
        <v>1960</v>
      </c>
      <c r="G151" s="199" t="s">
        <v>181</v>
      </c>
      <c r="H151" s="200">
        <v>25</v>
      </c>
      <c r="I151" s="201">
        <v>1.8</v>
      </c>
      <c r="J151" s="202">
        <f t="shared" si="10"/>
        <v>45</v>
      </c>
      <c r="K151" s="203"/>
      <c r="L151" s="35"/>
      <c r="M151" s="204" t="s">
        <v>1</v>
      </c>
      <c r="N151" s="205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80</v>
      </c>
      <c r="AY151" s="13" t="s">
        <v>176</v>
      </c>
      <c r="BE151" s="209">
        <f t="shared" si="14"/>
        <v>0</v>
      </c>
      <c r="BF151" s="209">
        <f t="shared" si="15"/>
        <v>45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45</v>
      </c>
      <c r="BL151" s="13" t="s">
        <v>182</v>
      </c>
      <c r="BM151" s="208" t="s">
        <v>330</v>
      </c>
    </row>
    <row r="152" spans="1:65" s="1" customFormat="1" ht="24.2" customHeight="1">
      <c r="A152" s="30"/>
      <c r="B152" s="31"/>
      <c r="C152" s="210" t="s">
        <v>7</v>
      </c>
      <c r="D152" s="210" t="s">
        <v>269</v>
      </c>
      <c r="E152" s="211" t="s">
        <v>1961</v>
      </c>
      <c r="F152" s="212" t="s">
        <v>1962</v>
      </c>
      <c r="G152" s="213" t="s">
        <v>1952</v>
      </c>
      <c r="H152" s="214">
        <v>14</v>
      </c>
      <c r="I152" s="215">
        <v>40.479999999999997</v>
      </c>
      <c r="J152" s="216">
        <f t="shared" si="10"/>
        <v>566.72</v>
      </c>
      <c r="K152" s="217"/>
      <c r="L152" s="218"/>
      <c r="M152" s="219" t="s">
        <v>1</v>
      </c>
      <c r="N152" s="220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207</v>
      </c>
      <c r="AT152" s="208" t="s">
        <v>269</v>
      </c>
      <c r="AU152" s="208" t="s">
        <v>80</v>
      </c>
      <c r="AY152" s="13" t="s">
        <v>176</v>
      </c>
      <c r="BE152" s="209">
        <f t="shared" si="14"/>
        <v>0</v>
      </c>
      <c r="BF152" s="209">
        <f t="shared" si="15"/>
        <v>566.72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566.72</v>
      </c>
      <c r="BL152" s="13" t="s">
        <v>182</v>
      </c>
      <c r="BM152" s="208" t="s">
        <v>338</v>
      </c>
    </row>
    <row r="153" spans="1:65" s="1" customFormat="1" ht="24.2" customHeight="1">
      <c r="A153" s="30"/>
      <c r="B153" s="31"/>
      <c r="C153" s="210" t="s">
        <v>259</v>
      </c>
      <c r="D153" s="210" t="s">
        <v>269</v>
      </c>
      <c r="E153" s="211" t="s">
        <v>1963</v>
      </c>
      <c r="F153" s="212" t="s">
        <v>1964</v>
      </c>
      <c r="G153" s="213" t="s">
        <v>1952</v>
      </c>
      <c r="H153" s="214">
        <v>16</v>
      </c>
      <c r="I153" s="215">
        <v>43.67</v>
      </c>
      <c r="J153" s="216">
        <f t="shared" si="10"/>
        <v>698.72</v>
      </c>
      <c r="K153" s="217"/>
      <c r="L153" s="218"/>
      <c r="M153" s="219" t="s">
        <v>1</v>
      </c>
      <c r="N153" s="220" t="s">
        <v>39</v>
      </c>
      <c r="O153" s="71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207</v>
      </c>
      <c r="AT153" s="208" t="s">
        <v>269</v>
      </c>
      <c r="AU153" s="208" t="s">
        <v>80</v>
      </c>
      <c r="AY153" s="13" t="s">
        <v>176</v>
      </c>
      <c r="BE153" s="209">
        <f t="shared" si="14"/>
        <v>0</v>
      </c>
      <c r="BF153" s="209">
        <f t="shared" si="15"/>
        <v>698.72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3" t="s">
        <v>86</v>
      </c>
      <c r="BK153" s="209">
        <f t="shared" si="19"/>
        <v>698.72</v>
      </c>
      <c r="BL153" s="13" t="s">
        <v>182</v>
      </c>
      <c r="BM153" s="208" t="s">
        <v>346</v>
      </c>
    </row>
    <row r="154" spans="1:65" s="1" customFormat="1" ht="24.2" customHeight="1">
      <c r="A154" s="30"/>
      <c r="B154" s="31"/>
      <c r="C154" s="210" t="s">
        <v>264</v>
      </c>
      <c r="D154" s="210" t="s">
        <v>269</v>
      </c>
      <c r="E154" s="211" t="s">
        <v>1965</v>
      </c>
      <c r="F154" s="212" t="s">
        <v>1966</v>
      </c>
      <c r="G154" s="213" t="s">
        <v>1952</v>
      </c>
      <c r="H154" s="214">
        <v>4</v>
      </c>
      <c r="I154" s="215">
        <v>84.77</v>
      </c>
      <c r="J154" s="216">
        <f t="shared" si="10"/>
        <v>339.08</v>
      </c>
      <c r="K154" s="217"/>
      <c r="L154" s="218"/>
      <c r="M154" s="219" t="s">
        <v>1</v>
      </c>
      <c r="N154" s="220" t="s">
        <v>39</v>
      </c>
      <c r="O154" s="71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207</v>
      </c>
      <c r="AT154" s="208" t="s">
        <v>269</v>
      </c>
      <c r="AU154" s="208" t="s">
        <v>80</v>
      </c>
      <c r="AY154" s="13" t="s">
        <v>176</v>
      </c>
      <c r="BE154" s="209">
        <f t="shared" si="14"/>
        <v>0</v>
      </c>
      <c r="BF154" s="209">
        <f t="shared" si="15"/>
        <v>339.08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3" t="s">
        <v>86</v>
      </c>
      <c r="BK154" s="209">
        <f t="shared" si="19"/>
        <v>339.08</v>
      </c>
      <c r="BL154" s="13" t="s">
        <v>182</v>
      </c>
      <c r="BM154" s="208" t="s">
        <v>355</v>
      </c>
    </row>
    <row r="155" spans="1:65" s="1" customFormat="1" ht="24.2" customHeight="1">
      <c r="A155" s="30"/>
      <c r="B155" s="31"/>
      <c r="C155" s="210" t="s">
        <v>268</v>
      </c>
      <c r="D155" s="210" t="s">
        <v>269</v>
      </c>
      <c r="E155" s="211" t="s">
        <v>1967</v>
      </c>
      <c r="F155" s="212" t="s">
        <v>1968</v>
      </c>
      <c r="G155" s="213" t="s">
        <v>1952</v>
      </c>
      <c r="H155" s="214">
        <v>5</v>
      </c>
      <c r="I155" s="215">
        <v>130.63999999999999</v>
      </c>
      <c r="J155" s="216">
        <f t="shared" si="10"/>
        <v>653.20000000000005</v>
      </c>
      <c r="K155" s="217"/>
      <c r="L155" s="218"/>
      <c r="M155" s="219" t="s">
        <v>1</v>
      </c>
      <c r="N155" s="220" t="s">
        <v>39</v>
      </c>
      <c r="O155" s="71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207</v>
      </c>
      <c r="AT155" s="208" t="s">
        <v>269</v>
      </c>
      <c r="AU155" s="208" t="s">
        <v>80</v>
      </c>
      <c r="AY155" s="13" t="s">
        <v>176</v>
      </c>
      <c r="BE155" s="209">
        <f t="shared" si="14"/>
        <v>0</v>
      </c>
      <c r="BF155" s="209">
        <f t="shared" si="15"/>
        <v>653.20000000000005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3" t="s">
        <v>86</v>
      </c>
      <c r="BK155" s="209">
        <f t="shared" si="19"/>
        <v>653.20000000000005</v>
      </c>
      <c r="BL155" s="13" t="s">
        <v>182</v>
      </c>
      <c r="BM155" s="208" t="s">
        <v>363</v>
      </c>
    </row>
    <row r="156" spans="1:65" s="1" customFormat="1" ht="24.2" customHeight="1">
      <c r="A156" s="30"/>
      <c r="B156" s="31"/>
      <c r="C156" s="196" t="s">
        <v>273</v>
      </c>
      <c r="D156" s="196" t="s">
        <v>178</v>
      </c>
      <c r="E156" s="197" t="s">
        <v>1969</v>
      </c>
      <c r="F156" s="198" t="s">
        <v>1970</v>
      </c>
      <c r="G156" s="199" t="s">
        <v>181</v>
      </c>
      <c r="H156" s="200">
        <v>195</v>
      </c>
      <c r="I156" s="201">
        <v>2.8</v>
      </c>
      <c r="J156" s="202">
        <f t="shared" si="10"/>
        <v>546</v>
      </c>
      <c r="K156" s="203"/>
      <c r="L156" s="35"/>
      <c r="M156" s="204" t="s">
        <v>1</v>
      </c>
      <c r="N156" s="205" t="s">
        <v>39</v>
      </c>
      <c r="O156" s="71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182</v>
      </c>
      <c r="AT156" s="208" t="s">
        <v>178</v>
      </c>
      <c r="AU156" s="208" t="s">
        <v>80</v>
      </c>
      <c r="AY156" s="13" t="s">
        <v>176</v>
      </c>
      <c r="BE156" s="209">
        <f t="shared" si="14"/>
        <v>0</v>
      </c>
      <c r="BF156" s="209">
        <f t="shared" si="15"/>
        <v>546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3" t="s">
        <v>86</v>
      </c>
      <c r="BK156" s="209">
        <f t="shared" si="19"/>
        <v>546</v>
      </c>
      <c r="BL156" s="13" t="s">
        <v>182</v>
      </c>
      <c r="BM156" s="208" t="s">
        <v>372</v>
      </c>
    </row>
    <row r="157" spans="1:65" s="1" customFormat="1" ht="24.2" customHeight="1">
      <c r="A157" s="30"/>
      <c r="B157" s="31"/>
      <c r="C157" s="196" t="s">
        <v>277</v>
      </c>
      <c r="D157" s="196" t="s">
        <v>178</v>
      </c>
      <c r="E157" s="197" t="s">
        <v>1971</v>
      </c>
      <c r="F157" s="198" t="s">
        <v>1972</v>
      </c>
      <c r="G157" s="199" t="s">
        <v>181</v>
      </c>
      <c r="H157" s="200">
        <v>61</v>
      </c>
      <c r="I157" s="201">
        <v>3.47</v>
      </c>
      <c r="J157" s="202">
        <f t="shared" si="10"/>
        <v>211.67</v>
      </c>
      <c r="K157" s="203"/>
      <c r="L157" s="35"/>
      <c r="M157" s="204" t="s">
        <v>1</v>
      </c>
      <c r="N157" s="205" t="s">
        <v>39</v>
      </c>
      <c r="O157" s="71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182</v>
      </c>
      <c r="AT157" s="208" t="s">
        <v>178</v>
      </c>
      <c r="AU157" s="208" t="s">
        <v>80</v>
      </c>
      <c r="AY157" s="13" t="s">
        <v>176</v>
      </c>
      <c r="BE157" s="209">
        <f t="shared" si="14"/>
        <v>0</v>
      </c>
      <c r="BF157" s="209">
        <f t="shared" si="15"/>
        <v>211.67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3" t="s">
        <v>86</v>
      </c>
      <c r="BK157" s="209">
        <f t="shared" si="19"/>
        <v>211.67</v>
      </c>
      <c r="BL157" s="13" t="s">
        <v>182</v>
      </c>
      <c r="BM157" s="208" t="s">
        <v>380</v>
      </c>
    </row>
    <row r="158" spans="1:65" s="1" customFormat="1" ht="16.5" customHeight="1">
      <c r="A158" s="30"/>
      <c r="B158" s="31"/>
      <c r="C158" s="196" t="s">
        <v>281</v>
      </c>
      <c r="D158" s="196" t="s">
        <v>178</v>
      </c>
      <c r="E158" s="197" t="s">
        <v>1973</v>
      </c>
      <c r="F158" s="198" t="s">
        <v>1974</v>
      </c>
      <c r="G158" s="199" t="s">
        <v>181</v>
      </c>
      <c r="H158" s="200">
        <v>61</v>
      </c>
      <c r="I158" s="201">
        <v>0.76</v>
      </c>
      <c r="J158" s="202">
        <f t="shared" si="10"/>
        <v>46.36</v>
      </c>
      <c r="K158" s="203"/>
      <c r="L158" s="35"/>
      <c r="M158" s="204" t="s">
        <v>1</v>
      </c>
      <c r="N158" s="205" t="s">
        <v>39</v>
      </c>
      <c r="O158" s="71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80</v>
      </c>
      <c r="AY158" s="13" t="s">
        <v>176</v>
      </c>
      <c r="BE158" s="209">
        <f t="shared" si="14"/>
        <v>0</v>
      </c>
      <c r="BF158" s="209">
        <f t="shared" si="15"/>
        <v>46.36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3" t="s">
        <v>86</v>
      </c>
      <c r="BK158" s="209">
        <f t="shared" si="19"/>
        <v>46.36</v>
      </c>
      <c r="BL158" s="13" t="s">
        <v>182</v>
      </c>
      <c r="BM158" s="208" t="s">
        <v>388</v>
      </c>
    </row>
    <row r="159" spans="1:65" s="11" customFormat="1" ht="25.9" customHeight="1">
      <c r="B159" s="180"/>
      <c r="C159" s="181"/>
      <c r="D159" s="182" t="s">
        <v>72</v>
      </c>
      <c r="E159" s="183" t="s">
        <v>211</v>
      </c>
      <c r="F159" s="183" t="s">
        <v>1975</v>
      </c>
      <c r="G159" s="181"/>
      <c r="H159" s="181"/>
      <c r="I159" s="184"/>
      <c r="J159" s="185">
        <f>BK159</f>
        <v>636.30999999999995</v>
      </c>
      <c r="K159" s="181"/>
      <c r="L159" s="186"/>
      <c r="M159" s="187"/>
      <c r="N159" s="188"/>
      <c r="O159" s="188"/>
      <c r="P159" s="189">
        <f>P160</f>
        <v>0</v>
      </c>
      <c r="Q159" s="188"/>
      <c r="R159" s="189">
        <f>R160</f>
        <v>0</v>
      </c>
      <c r="S159" s="188"/>
      <c r="T159" s="190">
        <f>T160</f>
        <v>0</v>
      </c>
      <c r="AR159" s="191" t="s">
        <v>80</v>
      </c>
      <c r="AT159" s="192" t="s">
        <v>72</v>
      </c>
      <c r="AU159" s="192" t="s">
        <v>73</v>
      </c>
      <c r="AY159" s="191" t="s">
        <v>176</v>
      </c>
      <c r="BK159" s="193">
        <f>BK160</f>
        <v>636.30999999999995</v>
      </c>
    </row>
    <row r="160" spans="1:65" s="1" customFormat="1" ht="24.2" customHeight="1">
      <c r="A160" s="30"/>
      <c r="B160" s="31"/>
      <c r="C160" s="196" t="s">
        <v>286</v>
      </c>
      <c r="D160" s="196" t="s">
        <v>178</v>
      </c>
      <c r="E160" s="197" t="s">
        <v>1976</v>
      </c>
      <c r="F160" s="198" t="s">
        <v>1977</v>
      </c>
      <c r="G160" s="199" t="s">
        <v>262</v>
      </c>
      <c r="H160" s="200">
        <v>219.416</v>
      </c>
      <c r="I160" s="201">
        <v>2.9</v>
      </c>
      <c r="J160" s="202">
        <f>ROUND(I160*H160,2)</f>
        <v>636.30999999999995</v>
      </c>
      <c r="K160" s="203"/>
      <c r="L160" s="35"/>
      <c r="M160" s="204" t="s">
        <v>1</v>
      </c>
      <c r="N160" s="205" t="s">
        <v>39</v>
      </c>
      <c r="O160" s="71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182</v>
      </c>
      <c r="AT160" s="208" t="s">
        <v>178</v>
      </c>
      <c r="AU160" s="208" t="s">
        <v>80</v>
      </c>
      <c r="AY160" s="13" t="s">
        <v>176</v>
      </c>
      <c r="BE160" s="209">
        <f>IF(N160="základná",J160,0)</f>
        <v>0</v>
      </c>
      <c r="BF160" s="209">
        <f>IF(N160="znížená",J160,0)</f>
        <v>636.30999999999995</v>
      </c>
      <c r="BG160" s="209">
        <f>IF(N160="zákl. prenesená",J160,0)</f>
        <v>0</v>
      </c>
      <c r="BH160" s="209">
        <f>IF(N160="zníž. prenesená",J160,0)</f>
        <v>0</v>
      </c>
      <c r="BI160" s="209">
        <f>IF(N160="nulová",J160,0)</f>
        <v>0</v>
      </c>
      <c r="BJ160" s="13" t="s">
        <v>86</v>
      </c>
      <c r="BK160" s="209">
        <f>ROUND(I160*H160,2)</f>
        <v>636.30999999999995</v>
      </c>
      <c r="BL160" s="13" t="s">
        <v>182</v>
      </c>
      <c r="BM160" s="208" t="s">
        <v>396</v>
      </c>
    </row>
    <row r="161" spans="1:65" s="11" customFormat="1" ht="25.9" customHeight="1">
      <c r="B161" s="180"/>
      <c r="C161" s="181"/>
      <c r="D161" s="182" t="s">
        <v>72</v>
      </c>
      <c r="E161" s="183" t="s">
        <v>1271</v>
      </c>
      <c r="F161" s="183" t="s">
        <v>1978</v>
      </c>
      <c r="G161" s="181"/>
      <c r="H161" s="181"/>
      <c r="I161" s="184"/>
      <c r="J161" s="185">
        <f>BK161</f>
        <v>8166.88</v>
      </c>
      <c r="K161" s="181"/>
      <c r="L161" s="186"/>
      <c r="M161" s="187"/>
      <c r="N161" s="188"/>
      <c r="O161" s="188"/>
      <c r="P161" s="189">
        <f>SUM(P162:P184)</f>
        <v>0</v>
      </c>
      <c r="Q161" s="188"/>
      <c r="R161" s="189">
        <f>SUM(R162:R184)</f>
        <v>0</v>
      </c>
      <c r="S161" s="188"/>
      <c r="T161" s="190">
        <f>SUM(T162:T184)</f>
        <v>0</v>
      </c>
      <c r="AR161" s="191" t="s">
        <v>86</v>
      </c>
      <c r="AT161" s="192" t="s">
        <v>72</v>
      </c>
      <c r="AU161" s="192" t="s">
        <v>73</v>
      </c>
      <c r="AY161" s="191" t="s">
        <v>176</v>
      </c>
      <c r="BK161" s="193">
        <f>SUM(BK162:BK184)</f>
        <v>8166.88</v>
      </c>
    </row>
    <row r="162" spans="1:65" s="1" customFormat="1" ht="16.5" customHeight="1">
      <c r="A162" s="30"/>
      <c r="B162" s="31"/>
      <c r="C162" s="196" t="s">
        <v>290</v>
      </c>
      <c r="D162" s="196" t="s">
        <v>178</v>
      </c>
      <c r="E162" s="197" t="s">
        <v>1979</v>
      </c>
      <c r="F162" s="198" t="s">
        <v>1980</v>
      </c>
      <c r="G162" s="199" t="s">
        <v>181</v>
      </c>
      <c r="H162" s="200">
        <v>50</v>
      </c>
      <c r="I162" s="201">
        <v>16.97</v>
      </c>
      <c r="J162" s="202">
        <f t="shared" ref="J162:J184" si="20">ROUND(I162*H162,2)</f>
        <v>848.5</v>
      </c>
      <c r="K162" s="203"/>
      <c r="L162" s="35"/>
      <c r="M162" s="204" t="s">
        <v>1</v>
      </c>
      <c r="N162" s="205" t="s">
        <v>39</v>
      </c>
      <c r="O162" s="71"/>
      <c r="P162" s="206">
        <f t="shared" ref="P162:P184" si="21">O162*H162</f>
        <v>0</v>
      </c>
      <c r="Q162" s="206">
        <v>0</v>
      </c>
      <c r="R162" s="206">
        <f t="shared" ref="R162:R184" si="22">Q162*H162</f>
        <v>0</v>
      </c>
      <c r="S162" s="206">
        <v>0</v>
      </c>
      <c r="T162" s="207">
        <f t="shared" ref="T162:T184" si="23"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240</v>
      </c>
      <c r="AT162" s="208" t="s">
        <v>178</v>
      </c>
      <c r="AU162" s="208" t="s">
        <v>80</v>
      </c>
      <c r="AY162" s="13" t="s">
        <v>176</v>
      </c>
      <c r="BE162" s="209">
        <f t="shared" ref="BE162:BE184" si="24">IF(N162="základná",J162,0)</f>
        <v>0</v>
      </c>
      <c r="BF162" s="209">
        <f t="shared" ref="BF162:BF184" si="25">IF(N162="znížená",J162,0)</f>
        <v>848.5</v>
      </c>
      <c r="BG162" s="209">
        <f t="shared" ref="BG162:BG184" si="26">IF(N162="zákl. prenesená",J162,0)</f>
        <v>0</v>
      </c>
      <c r="BH162" s="209">
        <f t="shared" ref="BH162:BH184" si="27">IF(N162="zníž. prenesená",J162,0)</f>
        <v>0</v>
      </c>
      <c r="BI162" s="209">
        <f t="shared" ref="BI162:BI184" si="28">IF(N162="nulová",J162,0)</f>
        <v>0</v>
      </c>
      <c r="BJ162" s="13" t="s">
        <v>86</v>
      </c>
      <c r="BK162" s="209">
        <f t="shared" ref="BK162:BK184" si="29">ROUND(I162*H162,2)</f>
        <v>848.5</v>
      </c>
      <c r="BL162" s="13" t="s">
        <v>240</v>
      </c>
      <c r="BM162" s="208" t="s">
        <v>404</v>
      </c>
    </row>
    <row r="163" spans="1:65" s="1" customFormat="1" ht="16.5" customHeight="1">
      <c r="A163" s="30"/>
      <c r="B163" s="31"/>
      <c r="C163" s="196" t="s">
        <v>294</v>
      </c>
      <c r="D163" s="196" t="s">
        <v>178</v>
      </c>
      <c r="E163" s="197" t="s">
        <v>1981</v>
      </c>
      <c r="F163" s="198" t="s">
        <v>1982</v>
      </c>
      <c r="G163" s="199" t="s">
        <v>181</v>
      </c>
      <c r="H163" s="200">
        <v>60</v>
      </c>
      <c r="I163" s="201">
        <v>20.82</v>
      </c>
      <c r="J163" s="202">
        <f t="shared" si="20"/>
        <v>1249.2</v>
      </c>
      <c r="K163" s="203"/>
      <c r="L163" s="35"/>
      <c r="M163" s="204" t="s">
        <v>1</v>
      </c>
      <c r="N163" s="205" t="s">
        <v>39</v>
      </c>
      <c r="O163" s="71"/>
      <c r="P163" s="206">
        <f t="shared" si="21"/>
        <v>0</v>
      </c>
      <c r="Q163" s="206">
        <v>0</v>
      </c>
      <c r="R163" s="206">
        <f t="shared" si="22"/>
        <v>0</v>
      </c>
      <c r="S163" s="206">
        <v>0</v>
      </c>
      <c r="T163" s="207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240</v>
      </c>
      <c r="AT163" s="208" t="s">
        <v>178</v>
      </c>
      <c r="AU163" s="208" t="s">
        <v>80</v>
      </c>
      <c r="AY163" s="13" t="s">
        <v>176</v>
      </c>
      <c r="BE163" s="209">
        <f t="shared" si="24"/>
        <v>0</v>
      </c>
      <c r="BF163" s="209">
        <f t="shared" si="25"/>
        <v>1249.2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3" t="s">
        <v>86</v>
      </c>
      <c r="BK163" s="209">
        <f t="shared" si="29"/>
        <v>1249.2</v>
      </c>
      <c r="BL163" s="13" t="s">
        <v>240</v>
      </c>
      <c r="BM163" s="208" t="s">
        <v>412</v>
      </c>
    </row>
    <row r="164" spans="1:65" s="1" customFormat="1" ht="16.5" customHeight="1">
      <c r="A164" s="30"/>
      <c r="B164" s="31"/>
      <c r="C164" s="196" t="s">
        <v>298</v>
      </c>
      <c r="D164" s="196" t="s">
        <v>178</v>
      </c>
      <c r="E164" s="197" t="s">
        <v>1983</v>
      </c>
      <c r="F164" s="198" t="s">
        <v>1984</v>
      </c>
      <c r="G164" s="199" t="s">
        <v>181</v>
      </c>
      <c r="H164" s="200">
        <v>10</v>
      </c>
      <c r="I164" s="201">
        <v>12.94</v>
      </c>
      <c r="J164" s="202">
        <f t="shared" si="20"/>
        <v>129.4</v>
      </c>
      <c r="K164" s="203"/>
      <c r="L164" s="35"/>
      <c r="M164" s="204" t="s">
        <v>1</v>
      </c>
      <c r="N164" s="205" t="s">
        <v>39</v>
      </c>
      <c r="O164" s="71"/>
      <c r="P164" s="206">
        <f t="shared" si="21"/>
        <v>0</v>
      </c>
      <c r="Q164" s="206">
        <v>0</v>
      </c>
      <c r="R164" s="206">
        <f t="shared" si="22"/>
        <v>0</v>
      </c>
      <c r="S164" s="206">
        <v>0</v>
      </c>
      <c r="T164" s="207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240</v>
      </c>
      <c r="AT164" s="208" t="s">
        <v>178</v>
      </c>
      <c r="AU164" s="208" t="s">
        <v>80</v>
      </c>
      <c r="AY164" s="13" t="s">
        <v>176</v>
      </c>
      <c r="BE164" s="209">
        <f t="shared" si="24"/>
        <v>0</v>
      </c>
      <c r="BF164" s="209">
        <f t="shared" si="25"/>
        <v>129.4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3" t="s">
        <v>86</v>
      </c>
      <c r="BK164" s="209">
        <f t="shared" si="29"/>
        <v>129.4</v>
      </c>
      <c r="BL164" s="13" t="s">
        <v>240</v>
      </c>
      <c r="BM164" s="208" t="s">
        <v>420</v>
      </c>
    </row>
    <row r="165" spans="1:65" s="1" customFormat="1" ht="16.5" customHeight="1">
      <c r="A165" s="30"/>
      <c r="B165" s="31"/>
      <c r="C165" s="196" t="s">
        <v>302</v>
      </c>
      <c r="D165" s="196" t="s">
        <v>178</v>
      </c>
      <c r="E165" s="197" t="s">
        <v>1985</v>
      </c>
      <c r="F165" s="198" t="s">
        <v>1986</v>
      </c>
      <c r="G165" s="199" t="s">
        <v>181</v>
      </c>
      <c r="H165" s="200">
        <v>70</v>
      </c>
      <c r="I165" s="201">
        <v>14.6</v>
      </c>
      <c r="J165" s="202">
        <f t="shared" si="20"/>
        <v>1022</v>
      </c>
      <c r="K165" s="203"/>
      <c r="L165" s="35"/>
      <c r="M165" s="204" t="s">
        <v>1</v>
      </c>
      <c r="N165" s="205" t="s">
        <v>39</v>
      </c>
      <c r="O165" s="71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240</v>
      </c>
      <c r="AT165" s="208" t="s">
        <v>178</v>
      </c>
      <c r="AU165" s="208" t="s">
        <v>80</v>
      </c>
      <c r="AY165" s="13" t="s">
        <v>176</v>
      </c>
      <c r="BE165" s="209">
        <f t="shared" si="24"/>
        <v>0</v>
      </c>
      <c r="BF165" s="209">
        <f t="shared" si="25"/>
        <v>1022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3" t="s">
        <v>86</v>
      </c>
      <c r="BK165" s="209">
        <f t="shared" si="29"/>
        <v>1022</v>
      </c>
      <c r="BL165" s="13" t="s">
        <v>240</v>
      </c>
      <c r="BM165" s="208" t="s">
        <v>428</v>
      </c>
    </row>
    <row r="166" spans="1:65" s="1" customFormat="1" ht="16.5" customHeight="1">
      <c r="A166" s="30"/>
      <c r="B166" s="31"/>
      <c r="C166" s="196" t="s">
        <v>306</v>
      </c>
      <c r="D166" s="196" t="s">
        <v>178</v>
      </c>
      <c r="E166" s="197" t="s">
        <v>1987</v>
      </c>
      <c r="F166" s="198" t="s">
        <v>1988</v>
      </c>
      <c r="G166" s="199" t="s">
        <v>181</v>
      </c>
      <c r="H166" s="200">
        <v>40</v>
      </c>
      <c r="I166" s="201">
        <v>15.61</v>
      </c>
      <c r="J166" s="202">
        <f t="shared" si="20"/>
        <v>624.4</v>
      </c>
      <c r="K166" s="203"/>
      <c r="L166" s="35"/>
      <c r="M166" s="204" t="s">
        <v>1</v>
      </c>
      <c r="N166" s="205" t="s">
        <v>39</v>
      </c>
      <c r="O166" s="71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240</v>
      </c>
      <c r="AT166" s="208" t="s">
        <v>178</v>
      </c>
      <c r="AU166" s="208" t="s">
        <v>80</v>
      </c>
      <c r="AY166" s="13" t="s">
        <v>176</v>
      </c>
      <c r="BE166" s="209">
        <f t="shared" si="24"/>
        <v>0</v>
      </c>
      <c r="BF166" s="209">
        <f t="shared" si="25"/>
        <v>624.4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3" t="s">
        <v>86</v>
      </c>
      <c r="BK166" s="209">
        <f t="shared" si="29"/>
        <v>624.4</v>
      </c>
      <c r="BL166" s="13" t="s">
        <v>240</v>
      </c>
      <c r="BM166" s="208" t="s">
        <v>436</v>
      </c>
    </row>
    <row r="167" spans="1:65" s="1" customFormat="1" ht="21.75" customHeight="1">
      <c r="A167" s="30"/>
      <c r="B167" s="31"/>
      <c r="C167" s="196" t="s">
        <v>310</v>
      </c>
      <c r="D167" s="196" t="s">
        <v>178</v>
      </c>
      <c r="E167" s="197" t="s">
        <v>1989</v>
      </c>
      <c r="F167" s="198" t="s">
        <v>1990</v>
      </c>
      <c r="G167" s="199" t="s">
        <v>1952</v>
      </c>
      <c r="H167" s="200">
        <v>10</v>
      </c>
      <c r="I167" s="201">
        <v>2.64</v>
      </c>
      <c r="J167" s="202">
        <f t="shared" si="20"/>
        <v>26.4</v>
      </c>
      <c r="K167" s="203"/>
      <c r="L167" s="35"/>
      <c r="M167" s="204" t="s">
        <v>1</v>
      </c>
      <c r="N167" s="205" t="s">
        <v>39</v>
      </c>
      <c r="O167" s="71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240</v>
      </c>
      <c r="AT167" s="208" t="s">
        <v>178</v>
      </c>
      <c r="AU167" s="208" t="s">
        <v>80</v>
      </c>
      <c r="AY167" s="13" t="s">
        <v>176</v>
      </c>
      <c r="BE167" s="209">
        <f t="shared" si="24"/>
        <v>0</v>
      </c>
      <c r="BF167" s="209">
        <f t="shared" si="25"/>
        <v>26.4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3" t="s">
        <v>86</v>
      </c>
      <c r="BK167" s="209">
        <f t="shared" si="29"/>
        <v>26.4</v>
      </c>
      <c r="BL167" s="13" t="s">
        <v>240</v>
      </c>
      <c r="BM167" s="208" t="s">
        <v>444</v>
      </c>
    </row>
    <row r="168" spans="1:65" s="1" customFormat="1" ht="21.75" customHeight="1">
      <c r="A168" s="30"/>
      <c r="B168" s="31"/>
      <c r="C168" s="196" t="s">
        <v>314</v>
      </c>
      <c r="D168" s="196" t="s">
        <v>178</v>
      </c>
      <c r="E168" s="197" t="s">
        <v>1991</v>
      </c>
      <c r="F168" s="198" t="s">
        <v>1992</v>
      </c>
      <c r="G168" s="199" t="s">
        <v>1952</v>
      </c>
      <c r="H168" s="200">
        <v>19</v>
      </c>
      <c r="I168" s="201">
        <v>2.81</v>
      </c>
      <c r="J168" s="202">
        <f t="shared" si="20"/>
        <v>53.39</v>
      </c>
      <c r="K168" s="203"/>
      <c r="L168" s="35"/>
      <c r="M168" s="204" t="s">
        <v>1</v>
      </c>
      <c r="N168" s="205" t="s">
        <v>39</v>
      </c>
      <c r="O168" s="71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240</v>
      </c>
      <c r="AT168" s="208" t="s">
        <v>178</v>
      </c>
      <c r="AU168" s="208" t="s">
        <v>80</v>
      </c>
      <c r="AY168" s="13" t="s">
        <v>176</v>
      </c>
      <c r="BE168" s="209">
        <f t="shared" si="24"/>
        <v>0</v>
      </c>
      <c r="BF168" s="209">
        <f t="shared" si="25"/>
        <v>53.39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3" t="s">
        <v>86</v>
      </c>
      <c r="BK168" s="209">
        <f t="shared" si="29"/>
        <v>53.39</v>
      </c>
      <c r="BL168" s="13" t="s">
        <v>240</v>
      </c>
      <c r="BM168" s="208" t="s">
        <v>452</v>
      </c>
    </row>
    <row r="169" spans="1:65" s="1" customFormat="1" ht="21.75" customHeight="1">
      <c r="A169" s="30"/>
      <c r="B169" s="31"/>
      <c r="C169" s="196" t="s">
        <v>318</v>
      </c>
      <c r="D169" s="196" t="s">
        <v>178</v>
      </c>
      <c r="E169" s="197" t="s">
        <v>1993</v>
      </c>
      <c r="F169" s="198" t="s">
        <v>1994</v>
      </c>
      <c r="G169" s="199" t="s">
        <v>1952</v>
      </c>
      <c r="H169" s="200">
        <v>6</v>
      </c>
      <c r="I169" s="201">
        <v>3.11</v>
      </c>
      <c r="J169" s="202">
        <f t="shared" si="20"/>
        <v>18.66</v>
      </c>
      <c r="K169" s="203"/>
      <c r="L169" s="35"/>
      <c r="M169" s="204" t="s">
        <v>1</v>
      </c>
      <c r="N169" s="205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240</v>
      </c>
      <c r="AT169" s="208" t="s">
        <v>178</v>
      </c>
      <c r="AU169" s="208" t="s">
        <v>80</v>
      </c>
      <c r="AY169" s="13" t="s">
        <v>176</v>
      </c>
      <c r="BE169" s="209">
        <f t="shared" si="24"/>
        <v>0</v>
      </c>
      <c r="BF169" s="209">
        <f t="shared" si="25"/>
        <v>18.66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18.66</v>
      </c>
      <c r="BL169" s="13" t="s">
        <v>240</v>
      </c>
      <c r="BM169" s="208" t="s">
        <v>460</v>
      </c>
    </row>
    <row r="170" spans="1:65" s="1" customFormat="1" ht="21.75" customHeight="1">
      <c r="A170" s="30"/>
      <c r="B170" s="31"/>
      <c r="C170" s="196" t="s">
        <v>322</v>
      </c>
      <c r="D170" s="196" t="s">
        <v>178</v>
      </c>
      <c r="E170" s="197" t="s">
        <v>1995</v>
      </c>
      <c r="F170" s="198" t="s">
        <v>1996</v>
      </c>
      <c r="G170" s="199" t="s">
        <v>1952</v>
      </c>
      <c r="H170" s="200">
        <v>14</v>
      </c>
      <c r="I170" s="201">
        <v>4.59</v>
      </c>
      <c r="J170" s="202">
        <f t="shared" si="20"/>
        <v>64.260000000000005</v>
      </c>
      <c r="K170" s="203"/>
      <c r="L170" s="35"/>
      <c r="M170" s="204" t="s">
        <v>1</v>
      </c>
      <c r="N170" s="205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240</v>
      </c>
      <c r="AT170" s="208" t="s">
        <v>178</v>
      </c>
      <c r="AU170" s="208" t="s">
        <v>80</v>
      </c>
      <c r="AY170" s="13" t="s">
        <v>176</v>
      </c>
      <c r="BE170" s="209">
        <f t="shared" si="24"/>
        <v>0</v>
      </c>
      <c r="BF170" s="209">
        <f t="shared" si="25"/>
        <v>64.260000000000005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64.260000000000005</v>
      </c>
      <c r="BL170" s="13" t="s">
        <v>240</v>
      </c>
      <c r="BM170" s="208" t="s">
        <v>468</v>
      </c>
    </row>
    <row r="171" spans="1:65" s="1" customFormat="1" ht="24.2" customHeight="1">
      <c r="A171" s="30"/>
      <c r="B171" s="31"/>
      <c r="C171" s="196" t="s">
        <v>326</v>
      </c>
      <c r="D171" s="196" t="s">
        <v>178</v>
      </c>
      <c r="E171" s="197" t="s">
        <v>1997</v>
      </c>
      <c r="F171" s="198" t="s">
        <v>1998</v>
      </c>
      <c r="G171" s="199" t="s">
        <v>1952</v>
      </c>
      <c r="H171" s="200">
        <v>4</v>
      </c>
      <c r="I171" s="201">
        <v>202.82</v>
      </c>
      <c r="J171" s="202">
        <f t="shared" si="20"/>
        <v>811.28</v>
      </c>
      <c r="K171" s="203"/>
      <c r="L171" s="35"/>
      <c r="M171" s="204" t="s">
        <v>1</v>
      </c>
      <c r="N171" s="205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240</v>
      </c>
      <c r="AT171" s="208" t="s">
        <v>178</v>
      </c>
      <c r="AU171" s="208" t="s">
        <v>80</v>
      </c>
      <c r="AY171" s="13" t="s">
        <v>176</v>
      </c>
      <c r="BE171" s="209">
        <f t="shared" si="24"/>
        <v>0</v>
      </c>
      <c r="BF171" s="209">
        <f t="shared" si="25"/>
        <v>811.28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811.28</v>
      </c>
      <c r="BL171" s="13" t="s">
        <v>240</v>
      </c>
      <c r="BM171" s="208" t="s">
        <v>476</v>
      </c>
    </row>
    <row r="172" spans="1:65" s="1" customFormat="1" ht="21.75" customHeight="1">
      <c r="A172" s="30"/>
      <c r="B172" s="31"/>
      <c r="C172" s="196" t="s">
        <v>330</v>
      </c>
      <c r="D172" s="196" t="s">
        <v>178</v>
      </c>
      <c r="E172" s="197" t="s">
        <v>1999</v>
      </c>
      <c r="F172" s="198" t="s">
        <v>2000</v>
      </c>
      <c r="G172" s="199" t="s">
        <v>1952</v>
      </c>
      <c r="H172" s="200">
        <v>2</v>
      </c>
      <c r="I172" s="201">
        <v>371.22</v>
      </c>
      <c r="J172" s="202">
        <f t="shared" si="20"/>
        <v>742.44</v>
      </c>
      <c r="K172" s="203"/>
      <c r="L172" s="35"/>
      <c r="M172" s="204" t="s">
        <v>1</v>
      </c>
      <c r="N172" s="205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240</v>
      </c>
      <c r="AT172" s="208" t="s">
        <v>178</v>
      </c>
      <c r="AU172" s="208" t="s">
        <v>80</v>
      </c>
      <c r="AY172" s="13" t="s">
        <v>176</v>
      </c>
      <c r="BE172" s="209">
        <f t="shared" si="24"/>
        <v>0</v>
      </c>
      <c r="BF172" s="209">
        <f t="shared" si="25"/>
        <v>742.44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742.44</v>
      </c>
      <c r="BL172" s="13" t="s">
        <v>240</v>
      </c>
      <c r="BM172" s="208" t="s">
        <v>485</v>
      </c>
    </row>
    <row r="173" spans="1:65" s="1" customFormat="1" ht="16.5" customHeight="1">
      <c r="A173" s="30"/>
      <c r="B173" s="31"/>
      <c r="C173" s="196" t="s">
        <v>334</v>
      </c>
      <c r="D173" s="196" t="s">
        <v>178</v>
      </c>
      <c r="E173" s="197" t="s">
        <v>2001</v>
      </c>
      <c r="F173" s="198" t="s">
        <v>2002</v>
      </c>
      <c r="G173" s="199" t="s">
        <v>1952</v>
      </c>
      <c r="H173" s="200">
        <v>4</v>
      </c>
      <c r="I173" s="201">
        <v>14.6</v>
      </c>
      <c r="J173" s="202">
        <f t="shared" si="20"/>
        <v>58.4</v>
      </c>
      <c r="K173" s="203"/>
      <c r="L173" s="35"/>
      <c r="M173" s="204" t="s">
        <v>1</v>
      </c>
      <c r="N173" s="205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240</v>
      </c>
      <c r="AT173" s="208" t="s">
        <v>178</v>
      </c>
      <c r="AU173" s="208" t="s">
        <v>80</v>
      </c>
      <c r="AY173" s="13" t="s">
        <v>176</v>
      </c>
      <c r="BE173" s="209">
        <f t="shared" si="24"/>
        <v>0</v>
      </c>
      <c r="BF173" s="209">
        <f t="shared" si="25"/>
        <v>58.4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58.4</v>
      </c>
      <c r="BL173" s="13" t="s">
        <v>240</v>
      </c>
      <c r="BM173" s="208" t="s">
        <v>493</v>
      </c>
    </row>
    <row r="174" spans="1:65" s="1" customFormat="1" ht="21.75" customHeight="1">
      <c r="A174" s="30"/>
      <c r="B174" s="31"/>
      <c r="C174" s="196" t="s">
        <v>338</v>
      </c>
      <c r="D174" s="196" t="s">
        <v>178</v>
      </c>
      <c r="E174" s="197" t="s">
        <v>2003</v>
      </c>
      <c r="F174" s="198" t="s">
        <v>2004</v>
      </c>
      <c r="G174" s="199" t="s">
        <v>1952</v>
      </c>
      <c r="H174" s="200">
        <v>2</v>
      </c>
      <c r="I174" s="201">
        <v>25.84</v>
      </c>
      <c r="J174" s="202">
        <f t="shared" si="20"/>
        <v>51.68</v>
      </c>
      <c r="K174" s="203"/>
      <c r="L174" s="35"/>
      <c r="M174" s="204" t="s">
        <v>1</v>
      </c>
      <c r="N174" s="205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240</v>
      </c>
      <c r="AT174" s="208" t="s">
        <v>178</v>
      </c>
      <c r="AU174" s="208" t="s">
        <v>80</v>
      </c>
      <c r="AY174" s="13" t="s">
        <v>176</v>
      </c>
      <c r="BE174" s="209">
        <f t="shared" si="24"/>
        <v>0</v>
      </c>
      <c r="BF174" s="209">
        <f t="shared" si="25"/>
        <v>51.68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51.68</v>
      </c>
      <c r="BL174" s="13" t="s">
        <v>240</v>
      </c>
      <c r="BM174" s="208" t="s">
        <v>501</v>
      </c>
    </row>
    <row r="175" spans="1:65" s="1" customFormat="1" ht="16.5" customHeight="1">
      <c r="A175" s="30"/>
      <c r="B175" s="31"/>
      <c r="C175" s="196" t="s">
        <v>342</v>
      </c>
      <c r="D175" s="196" t="s">
        <v>178</v>
      </c>
      <c r="E175" s="197" t="s">
        <v>2005</v>
      </c>
      <c r="F175" s="198" t="s">
        <v>2006</v>
      </c>
      <c r="G175" s="199" t="s">
        <v>1952</v>
      </c>
      <c r="H175" s="200">
        <v>1</v>
      </c>
      <c r="I175" s="201">
        <v>41.1</v>
      </c>
      <c r="J175" s="202">
        <f t="shared" si="20"/>
        <v>41.1</v>
      </c>
      <c r="K175" s="203"/>
      <c r="L175" s="35"/>
      <c r="M175" s="204" t="s">
        <v>1</v>
      </c>
      <c r="N175" s="205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240</v>
      </c>
      <c r="AT175" s="208" t="s">
        <v>178</v>
      </c>
      <c r="AU175" s="208" t="s">
        <v>80</v>
      </c>
      <c r="AY175" s="13" t="s">
        <v>176</v>
      </c>
      <c r="BE175" s="209">
        <f t="shared" si="24"/>
        <v>0</v>
      </c>
      <c r="BF175" s="209">
        <f t="shared" si="25"/>
        <v>41.1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41.1</v>
      </c>
      <c r="BL175" s="13" t="s">
        <v>240</v>
      </c>
      <c r="BM175" s="208" t="s">
        <v>509</v>
      </c>
    </row>
    <row r="176" spans="1:65" s="1" customFormat="1" ht="16.5" customHeight="1">
      <c r="A176" s="30"/>
      <c r="B176" s="31"/>
      <c r="C176" s="196" t="s">
        <v>346</v>
      </c>
      <c r="D176" s="196" t="s">
        <v>178</v>
      </c>
      <c r="E176" s="197" t="s">
        <v>2007</v>
      </c>
      <c r="F176" s="198" t="s">
        <v>2008</v>
      </c>
      <c r="G176" s="199" t="s">
        <v>1952</v>
      </c>
      <c r="H176" s="200">
        <v>18</v>
      </c>
      <c r="I176" s="201">
        <v>19.03</v>
      </c>
      <c r="J176" s="202">
        <f t="shared" si="20"/>
        <v>342.54</v>
      </c>
      <c r="K176" s="203"/>
      <c r="L176" s="35"/>
      <c r="M176" s="204" t="s">
        <v>1</v>
      </c>
      <c r="N176" s="205" t="s">
        <v>39</v>
      </c>
      <c r="O176" s="71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240</v>
      </c>
      <c r="AT176" s="208" t="s">
        <v>178</v>
      </c>
      <c r="AU176" s="208" t="s">
        <v>80</v>
      </c>
      <c r="AY176" s="13" t="s">
        <v>176</v>
      </c>
      <c r="BE176" s="209">
        <f t="shared" si="24"/>
        <v>0</v>
      </c>
      <c r="BF176" s="209">
        <f t="shared" si="25"/>
        <v>342.54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3" t="s">
        <v>86</v>
      </c>
      <c r="BK176" s="209">
        <f t="shared" si="29"/>
        <v>342.54</v>
      </c>
      <c r="BL176" s="13" t="s">
        <v>240</v>
      </c>
      <c r="BM176" s="208" t="s">
        <v>517</v>
      </c>
    </row>
    <row r="177" spans="1:65" s="1" customFormat="1" ht="16.5" customHeight="1">
      <c r="A177" s="30"/>
      <c r="B177" s="31"/>
      <c r="C177" s="196" t="s">
        <v>351</v>
      </c>
      <c r="D177" s="196" t="s">
        <v>178</v>
      </c>
      <c r="E177" s="197" t="s">
        <v>2009</v>
      </c>
      <c r="F177" s="198" t="s">
        <v>2010</v>
      </c>
      <c r="G177" s="199" t="s">
        <v>1952</v>
      </c>
      <c r="H177" s="200">
        <v>1</v>
      </c>
      <c r="I177" s="201">
        <v>23.24</v>
      </c>
      <c r="J177" s="202">
        <f t="shared" si="20"/>
        <v>23.24</v>
      </c>
      <c r="K177" s="203"/>
      <c r="L177" s="35"/>
      <c r="M177" s="204" t="s">
        <v>1</v>
      </c>
      <c r="N177" s="205" t="s">
        <v>39</v>
      </c>
      <c r="O177" s="71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240</v>
      </c>
      <c r="AT177" s="208" t="s">
        <v>178</v>
      </c>
      <c r="AU177" s="208" t="s">
        <v>80</v>
      </c>
      <c r="AY177" s="13" t="s">
        <v>176</v>
      </c>
      <c r="BE177" s="209">
        <f t="shared" si="24"/>
        <v>0</v>
      </c>
      <c r="BF177" s="209">
        <f t="shared" si="25"/>
        <v>23.24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3" t="s">
        <v>86</v>
      </c>
      <c r="BK177" s="209">
        <f t="shared" si="29"/>
        <v>23.24</v>
      </c>
      <c r="BL177" s="13" t="s">
        <v>240</v>
      </c>
      <c r="BM177" s="208" t="s">
        <v>525</v>
      </c>
    </row>
    <row r="178" spans="1:65" s="1" customFormat="1" ht="21.75" customHeight="1">
      <c r="A178" s="30"/>
      <c r="B178" s="31"/>
      <c r="C178" s="196" t="s">
        <v>355</v>
      </c>
      <c r="D178" s="196" t="s">
        <v>178</v>
      </c>
      <c r="E178" s="197" t="s">
        <v>2011</v>
      </c>
      <c r="F178" s="198" t="s">
        <v>2012</v>
      </c>
      <c r="G178" s="199" t="s">
        <v>1952</v>
      </c>
      <c r="H178" s="200">
        <v>8</v>
      </c>
      <c r="I178" s="201">
        <v>55.21</v>
      </c>
      <c r="J178" s="202">
        <f t="shared" si="20"/>
        <v>441.68</v>
      </c>
      <c r="K178" s="203"/>
      <c r="L178" s="35"/>
      <c r="M178" s="204" t="s">
        <v>1</v>
      </c>
      <c r="N178" s="205" t="s">
        <v>39</v>
      </c>
      <c r="O178" s="71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240</v>
      </c>
      <c r="AT178" s="208" t="s">
        <v>178</v>
      </c>
      <c r="AU178" s="208" t="s">
        <v>80</v>
      </c>
      <c r="AY178" s="13" t="s">
        <v>176</v>
      </c>
      <c r="BE178" s="209">
        <f t="shared" si="24"/>
        <v>0</v>
      </c>
      <c r="BF178" s="209">
        <f t="shared" si="25"/>
        <v>441.68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3" t="s">
        <v>86</v>
      </c>
      <c r="BK178" s="209">
        <f t="shared" si="29"/>
        <v>441.68</v>
      </c>
      <c r="BL178" s="13" t="s">
        <v>240</v>
      </c>
      <c r="BM178" s="208" t="s">
        <v>533</v>
      </c>
    </row>
    <row r="179" spans="1:65" s="1" customFormat="1" ht="16.5" customHeight="1">
      <c r="A179" s="30"/>
      <c r="B179" s="31"/>
      <c r="C179" s="196" t="s">
        <v>359</v>
      </c>
      <c r="D179" s="196" t="s">
        <v>178</v>
      </c>
      <c r="E179" s="197" t="s">
        <v>2013</v>
      </c>
      <c r="F179" s="198" t="s">
        <v>2014</v>
      </c>
      <c r="G179" s="199" t="s">
        <v>1952</v>
      </c>
      <c r="H179" s="200">
        <v>10</v>
      </c>
      <c r="I179" s="201">
        <v>74.62</v>
      </c>
      <c r="J179" s="202">
        <f t="shared" si="20"/>
        <v>746.2</v>
      </c>
      <c r="K179" s="203"/>
      <c r="L179" s="35"/>
      <c r="M179" s="204" t="s">
        <v>1</v>
      </c>
      <c r="N179" s="205" t="s">
        <v>39</v>
      </c>
      <c r="O179" s="71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240</v>
      </c>
      <c r="AT179" s="208" t="s">
        <v>178</v>
      </c>
      <c r="AU179" s="208" t="s">
        <v>80</v>
      </c>
      <c r="AY179" s="13" t="s">
        <v>176</v>
      </c>
      <c r="BE179" s="209">
        <f t="shared" si="24"/>
        <v>0</v>
      </c>
      <c r="BF179" s="209">
        <f t="shared" si="25"/>
        <v>746.2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3" t="s">
        <v>86</v>
      </c>
      <c r="BK179" s="209">
        <f t="shared" si="29"/>
        <v>746.2</v>
      </c>
      <c r="BL179" s="13" t="s">
        <v>240</v>
      </c>
      <c r="BM179" s="208" t="s">
        <v>541</v>
      </c>
    </row>
    <row r="180" spans="1:65" s="1" customFormat="1" ht="16.5" customHeight="1">
      <c r="A180" s="30"/>
      <c r="B180" s="31"/>
      <c r="C180" s="196" t="s">
        <v>363</v>
      </c>
      <c r="D180" s="196" t="s">
        <v>178</v>
      </c>
      <c r="E180" s="197" t="s">
        <v>2015</v>
      </c>
      <c r="F180" s="198" t="s">
        <v>2016</v>
      </c>
      <c r="G180" s="199" t="s">
        <v>1952</v>
      </c>
      <c r="H180" s="200">
        <v>9</v>
      </c>
      <c r="I180" s="201">
        <v>2.2599999999999998</v>
      </c>
      <c r="J180" s="202">
        <f t="shared" si="20"/>
        <v>20.34</v>
      </c>
      <c r="K180" s="203"/>
      <c r="L180" s="35"/>
      <c r="M180" s="204" t="s">
        <v>1</v>
      </c>
      <c r="N180" s="205" t="s">
        <v>39</v>
      </c>
      <c r="O180" s="71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240</v>
      </c>
      <c r="AT180" s="208" t="s">
        <v>178</v>
      </c>
      <c r="AU180" s="208" t="s">
        <v>80</v>
      </c>
      <c r="AY180" s="13" t="s">
        <v>176</v>
      </c>
      <c r="BE180" s="209">
        <f t="shared" si="24"/>
        <v>0</v>
      </c>
      <c r="BF180" s="209">
        <f t="shared" si="25"/>
        <v>20.34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3" t="s">
        <v>86</v>
      </c>
      <c r="BK180" s="209">
        <f t="shared" si="29"/>
        <v>20.34</v>
      </c>
      <c r="BL180" s="13" t="s">
        <v>240</v>
      </c>
      <c r="BM180" s="208" t="s">
        <v>549</v>
      </c>
    </row>
    <row r="181" spans="1:65" s="1" customFormat="1" ht="16.5" customHeight="1">
      <c r="A181" s="30"/>
      <c r="B181" s="31"/>
      <c r="C181" s="196" t="s">
        <v>367</v>
      </c>
      <c r="D181" s="196" t="s">
        <v>178</v>
      </c>
      <c r="E181" s="197" t="s">
        <v>2017</v>
      </c>
      <c r="F181" s="198" t="s">
        <v>2018</v>
      </c>
      <c r="G181" s="199" t="s">
        <v>181</v>
      </c>
      <c r="H181" s="200">
        <v>230</v>
      </c>
      <c r="I181" s="201">
        <v>0.86</v>
      </c>
      <c r="J181" s="202">
        <f t="shared" si="20"/>
        <v>197.8</v>
      </c>
      <c r="K181" s="203"/>
      <c r="L181" s="35"/>
      <c r="M181" s="204" t="s">
        <v>1</v>
      </c>
      <c r="N181" s="205" t="s">
        <v>39</v>
      </c>
      <c r="O181" s="71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240</v>
      </c>
      <c r="AT181" s="208" t="s">
        <v>178</v>
      </c>
      <c r="AU181" s="208" t="s">
        <v>80</v>
      </c>
      <c r="AY181" s="13" t="s">
        <v>176</v>
      </c>
      <c r="BE181" s="209">
        <f t="shared" si="24"/>
        <v>0</v>
      </c>
      <c r="BF181" s="209">
        <f t="shared" si="25"/>
        <v>197.8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3" t="s">
        <v>86</v>
      </c>
      <c r="BK181" s="209">
        <f t="shared" si="29"/>
        <v>197.8</v>
      </c>
      <c r="BL181" s="13" t="s">
        <v>240</v>
      </c>
      <c r="BM181" s="208" t="s">
        <v>557</v>
      </c>
    </row>
    <row r="182" spans="1:65" s="1" customFormat="1" ht="16.5" customHeight="1">
      <c r="A182" s="30"/>
      <c r="B182" s="31"/>
      <c r="C182" s="196" t="s">
        <v>372</v>
      </c>
      <c r="D182" s="196" t="s">
        <v>178</v>
      </c>
      <c r="E182" s="197" t="s">
        <v>2019</v>
      </c>
      <c r="F182" s="198" t="s">
        <v>2020</v>
      </c>
      <c r="G182" s="199" t="s">
        <v>181</v>
      </c>
      <c r="H182" s="200">
        <v>60</v>
      </c>
      <c r="I182" s="201">
        <v>1.04</v>
      </c>
      <c r="J182" s="202">
        <f t="shared" si="20"/>
        <v>62.4</v>
      </c>
      <c r="K182" s="203"/>
      <c r="L182" s="35"/>
      <c r="M182" s="204" t="s">
        <v>1</v>
      </c>
      <c r="N182" s="205" t="s">
        <v>39</v>
      </c>
      <c r="O182" s="71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240</v>
      </c>
      <c r="AT182" s="208" t="s">
        <v>178</v>
      </c>
      <c r="AU182" s="208" t="s">
        <v>80</v>
      </c>
      <c r="AY182" s="13" t="s">
        <v>176</v>
      </c>
      <c r="BE182" s="209">
        <f t="shared" si="24"/>
        <v>0</v>
      </c>
      <c r="BF182" s="209">
        <f t="shared" si="25"/>
        <v>62.4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3" t="s">
        <v>86</v>
      </c>
      <c r="BK182" s="209">
        <f t="shared" si="29"/>
        <v>62.4</v>
      </c>
      <c r="BL182" s="13" t="s">
        <v>240</v>
      </c>
      <c r="BM182" s="208" t="s">
        <v>566</v>
      </c>
    </row>
    <row r="183" spans="1:65" s="1" customFormat="1" ht="16.5" customHeight="1">
      <c r="A183" s="30"/>
      <c r="B183" s="31"/>
      <c r="C183" s="196" t="s">
        <v>376</v>
      </c>
      <c r="D183" s="196" t="s">
        <v>178</v>
      </c>
      <c r="E183" s="197" t="s">
        <v>2021</v>
      </c>
      <c r="F183" s="198" t="s">
        <v>2022</v>
      </c>
      <c r="G183" s="199" t="s">
        <v>2023</v>
      </c>
      <c r="H183" s="200">
        <v>30</v>
      </c>
      <c r="I183" s="201">
        <v>18.95</v>
      </c>
      <c r="J183" s="202">
        <f t="shared" si="20"/>
        <v>568.5</v>
      </c>
      <c r="K183" s="203"/>
      <c r="L183" s="35"/>
      <c r="M183" s="204" t="s">
        <v>1</v>
      </c>
      <c r="N183" s="205" t="s">
        <v>39</v>
      </c>
      <c r="O183" s="71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240</v>
      </c>
      <c r="AT183" s="208" t="s">
        <v>178</v>
      </c>
      <c r="AU183" s="208" t="s">
        <v>80</v>
      </c>
      <c r="AY183" s="13" t="s">
        <v>176</v>
      </c>
      <c r="BE183" s="209">
        <f t="shared" si="24"/>
        <v>0</v>
      </c>
      <c r="BF183" s="209">
        <f t="shared" si="25"/>
        <v>568.5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3" t="s">
        <v>86</v>
      </c>
      <c r="BK183" s="209">
        <f t="shared" si="29"/>
        <v>568.5</v>
      </c>
      <c r="BL183" s="13" t="s">
        <v>240</v>
      </c>
      <c r="BM183" s="208" t="s">
        <v>575</v>
      </c>
    </row>
    <row r="184" spans="1:65" s="1" customFormat="1" ht="24.2" customHeight="1">
      <c r="A184" s="30"/>
      <c r="B184" s="31"/>
      <c r="C184" s="196" t="s">
        <v>380</v>
      </c>
      <c r="D184" s="196" t="s">
        <v>178</v>
      </c>
      <c r="E184" s="197" t="s">
        <v>2024</v>
      </c>
      <c r="F184" s="198" t="s">
        <v>2025</v>
      </c>
      <c r="G184" s="199" t="s">
        <v>262</v>
      </c>
      <c r="H184" s="200">
        <v>1.71</v>
      </c>
      <c r="I184" s="201">
        <v>13.49</v>
      </c>
      <c r="J184" s="202">
        <f t="shared" si="20"/>
        <v>23.07</v>
      </c>
      <c r="K184" s="203"/>
      <c r="L184" s="35"/>
      <c r="M184" s="204" t="s">
        <v>1</v>
      </c>
      <c r="N184" s="205" t="s">
        <v>39</v>
      </c>
      <c r="O184" s="71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240</v>
      </c>
      <c r="AT184" s="208" t="s">
        <v>178</v>
      </c>
      <c r="AU184" s="208" t="s">
        <v>80</v>
      </c>
      <c r="AY184" s="13" t="s">
        <v>176</v>
      </c>
      <c r="BE184" s="209">
        <f t="shared" si="24"/>
        <v>0</v>
      </c>
      <c r="BF184" s="209">
        <f t="shared" si="25"/>
        <v>23.07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3" t="s">
        <v>86</v>
      </c>
      <c r="BK184" s="209">
        <f t="shared" si="29"/>
        <v>23.07</v>
      </c>
      <c r="BL184" s="13" t="s">
        <v>240</v>
      </c>
      <c r="BM184" s="208" t="s">
        <v>583</v>
      </c>
    </row>
    <row r="185" spans="1:65" s="11" customFormat="1" ht="25.9" customHeight="1">
      <c r="B185" s="180"/>
      <c r="C185" s="181"/>
      <c r="D185" s="182" t="s">
        <v>72</v>
      </c>
      <c r="E185" s="183" t="s">
        <v>1277</v>
      </c>
      <c r="F185" s="183" t="s">
        <v>2026</v>
      </c>
      <c r="G185" s="181"/>
      <c r="H185" s="181"/>
      <c r="I185" s="184"/>
      <c r="J185" s="185">
        <f>BK185</f>
        <v>23167.89</v>
      </c>
      <c r="K185" s="181"/>
      <c r="L185" s="186"/>
      <c r="M185" s="187"/>
      <c r="N185" s="188"/>
      <c r="O185" s="188"/>
      <c r="P185" s="189">
        <f>SUM(P186:P227)</f>
        <v>0</v>
      </c>
      <c r="Q185" s="188"/>
      <c r="R185" s="189">
        <f>SUM(R186:R227)</f>
        <v>0</v>
      </c>
      <c r="S185" s="188"/>
      <c r="T185" s="190">
        <f>SUM(T186:T227)</f>
        <v>0</v>
      </c>
      <c r="AR185" s="191" t="s">
        <v>86</v>
      </c>
      <c r="AT185" s="192" t="s">
        <v>72</v>
      </c>
      <c r="AU185" s="192" t="s">
        <v>73</v>
      </c>
      <c r="AY185" s="191" t="s">
        <v>176</v>
      </c>
      <c r="BK185" s="193">
        <f>SUM(BK186:BK227)</f>
        <v>23167.89</v>
      </c>
    </row>
    <row r="186" spans="1:65" s="1" customFormat="1" ht="24.2" customHeight="1">
      <c r="A186" s="30"/>
      <c r="B186" s="31"/>
      <c r="C186" s="196" t="s">
        <v>384</v>
      </c>
      <c r="D186" s="196" t="s">
        <v>178</v>
      </c>
      <c r="E186" s="197" t="s">
        <v>2027</v>
      </c>
      <c r="F186" s="198" t="s">
        <v>2028</v>
      </c>
      <c r="G186" s="199" t="s">
        <v>181</v>
      </c>
      <c r="H186" s="200">
        <v>230</v>
      </c>
      <c r="I186" s="201">
        <v>16.690000000000001</v>
      </c>
      <c r="J186" s="202">
        <f t="shared" ref="J186:J227" si="30">ROUND(I186*H186,2)</f>
        <v>3838.7</v>
      </c>
      <c r="K186" s="203"/>
      <c r="L186" s="35"/>
      <c r="M186" s="204" t="s">
        <v>1</v>
      </c>
      <c r="N186" s="205" t="s">
        <v>39</v>
      </c>
      <c r="O186" s="71"/>
      <c r="P186" s="206">
        <f t="shared" ref="P186:P227" si="31">O186*H186</f>
        <v>0</v>
      </c>
      <c r="Q186" s="206">
        <v>0</v>
      </c>
      <c r="R186" s="206">
        <f t="shared" ref="R186:R227" si="32">Q186*H186</f>
        <v>0</v>
      </c>
      <c r="S186" s="206">
        <v>0</v>
      </c>
      <c r="T186" s="207">
        <f t="shared" ref="T186:T227" si="3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240</v>
      </c>
      <c r="AT186" s="208" t="s">
        <v>178</v>
      </c>
      <c r="AU186" s="208" t="s">
        <v>80</v>
      </c>
      <c r="AY186" s="13" t="s">
        <v>176</v>
      </c>
      <c r="BE186" s="209">
        <f t="shared" ref="BE186:BE227" si="34">IF(N186="základná",J186,0)</f>
        <v>0</v>
      </c>
      <c r="BF186" s="209">
        <f t="shared" ref="BF186:BF227" si="35">IF(N186="znížená",J186,0)</f>
        <v>3838.7</v>
      </c>
      <c r="BG186" s="209">
        <f t="shared" ref="BG186:BG227" si="36">IF(N186="zákl. prenesená",J186,0)</f>
        <v>0</v>
      </c>
      <c r="BH186" s="209">
        <f t="shared" ref="BH186:BH227" si="37">IF(N186="zníž. prenesená",J186,0)</f>
        <v>0</v>
      </c>
      <c r="BI186" s="209">
        <f t="shared" ref="BI186:BI227" si="38">IF(N186="nulová",J186,0)</f>
        <v>0</v>
      </c>
      <c r="BJ186" s="13" t="s">
        <v>86</v>
      </c>
      <c r="BK186" s="209">
        <f t="shared" ref="BK186:BK227" si="39">ROUND(I186*H186,2)</f>
        <v>3838.7</v>
      </c>
      <c r="BL186" s="13" t="s">
        <v>240</v>
      </c>
      <c r="BM186" s="208" t="s">
        <v>591</v>
      </c>
    </row>
    <row r="187" spans="1:65" s="1" customFormat="1" ht="24.2" customHeight="1">
      <c r="A187" s="30"/>
      <c r="B187" s="31"/>
      <c r="C187" s="196" t="s">
        <v>388</v>
      </c>
      <c r="D187" s="196" t="s">
        <v>178</v>
      </c>
      <c r="E187" s="197" t="s">
        <v>2029</v>
      </c>
      <c r="F187" s="198" t="s">
        <v>2030</v>
      </c>
      <c r="G187" s="199" t="s">
        <v>181</v>
      </c>
      <c r="H187" s="200">
        <v>135</v>
      </c>
      <c r="I187" s="201">
        <v>20.86</v>
      </c>
      <c r="J187" s="202">
        <f t="shared" si="30"/>
        <v>2816.1</v>
      </c>
      <c r="K187" s="203"/>
      <c r="L187" s="35"/>
      <c r="M187" s="204" t="s">
        <v>1</v>
      </c>
      <c r="N187" s="205" t="s">
        <v>39</v>
      </c>
      <c r="O187" s="71"/>
      <c r="P187" s="206">
        <f t="shared" si="31"/>
        <v>0</v>
      </c>
      <c r="Q187" s="206">
        <v>0</v>
      </c>
      <c r="R187" s="206">
        <f t="shared" si="32"/>
        <v>0</v>
      </c>
      <c r="S187" s="206">
        <v>0</v>
      </c>
      <c r="T187" s="207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240</v>
      </c>
      <c r="AT187" s="208" t="s">
        <v>178</v>
      </c>
      <c r="AU187" s="208" t="s">
        <v>80</v>
      </c>
      <c r="AY187" s="13" t="s">
        <v>176</v>
      </c>
      <c r="BE187" s="209">
        <f t="shared" si="34"/>
        <v>0</v>
      </c>
      <c r="BF187" s="209">
        <f t="shared" si="35"/>
        <v>2816.1</v>
      </c>
      <c r="BG187" s="209">
        <f t="shared" si="36"/>
        <v>0</v>
      </c>
      <c r="BH187" s="209">
        <f t="shared" si="37"/>
        <v>0</v>
      </c>
      <c r="BI187" s="209">
        <f t="shared" si="38"/>
        <v>0</v>
      </c>
      <c r="BJ187" s="13" t="s">
        <v>86</v>
      </c>
      <c r="BK187" s="209">
        <f t="shared" si="39"/>
        <v>2816.1</v>
      </c>
      <c r="BL187" s="13" t="s">
        <v>240</v>
      </c>
      <c r="BM187" s="208" t="s">
        <v>599</v>
      </c>
    </row>
    <row r="188" spans="1:65" s="1" customFormat="1" ht="24.2" customHeight="1">
      <c r="A188" s="30"/>
      <c r="B188" s="31"/>
      <c r="C188" s="196" t="s">
        <v>392</v>
      </c>
      <c r="D188" s="196" t="s">
        <v>178</v>
      </c>
      <c r="E188" s="197" t="s">
        <v>2031</v>
      </c>
      <c r="F188" s="198" t="s">
        <v>2032</v>
      </c>
      <c r="G188" s="199" t="s">
        <v>181</v>
      </c>
      <c r="H188" s="200">
        <v>65</v>
      </c>
      <c r="I188" s="201">
        <v>23.18</v>
      </c>
      <c r="J188" s="202">
        <f t="shared" si="30"/>
        <v>1506.7</v>
      </c>
      <c r="K188" s="203"/>
      <c r="L188" s="35"/>
      <c r="M188" s="204" t="s">
        <v>1</v>
      </c>
      <c r="N188" s="205" t="s">
        <v>39</v>
      </c>
      <c r="O188" s="71"/>
      <c r="P188" s="206">
        <f t="shared" si="31"/>
        <v>0</v>
      </c>
      <c r="Q188" s="206">
        <v>0</v>
      </c>
      <c r="R188" s="206">
        <f t="shared" si="32"/>
        <v>0</v>
      </c>
      <c r="S188" s="206">
        <v>0</v>
      </c>
      <c r="T188" s="207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240</v>
      </c>
      <c r="AT188" s="208" t="s">
        <v>178</v>
      </c>
      <c r="AU188" s="208" t="s">
        <v>80</v>
      </c>
      <c r="AY188" s="13" t="s">
        <v>176</v>
      </c>
      <c r="BE188" s="209">
        <f t="shared" si="34"/>
        <v>0</v>
      </c>
      <c r="BF188" s="209">
        <f t="shared" si="35"/>
        <v>1506.7</v>
      </c>
      <c r="BG188" s="209">
        <f t="shared" si="36"/>
        <v>0</v>
      </c>
      <c r="BH188" s="209">
        <f t="shared" si="37"/>
        <v>0</v>
      </c>
      <c r="BI188" s="209">
        <f t="shared" si="38"/>
        <v>0</v>
      </c>
      <c r="BJ188" s="13" t="s">
        <v>86</v>
      </c>
      <c r="BK188" s="209">
        <f t="shared" si="39"/>
        <v>1506.7</v>
      </c>
      <c r="BL188" s="13" t="s">
        <v>240</v>
      </c>
      <c r="BM188" s="208" t="s">
        <v>607</v>
      </c>
    </row>
    <row r="189" spans="1:65" s="1" customFormat="1" ht="24.2" customHeight="1">
      <c r="A189" s="30"/>
      <c r="B189" s="31"/>
      <c r="C189" s="196" t="s">
        <v>396</v>
      </c>
      <c r="D189" s="196" t="s">
        <v>178</v>
      </c>
      <c r="E189" s="197" t="s">
        <v>2033</v>
      </c>
      <c r="F189" s="198" t="s">
        <v>2034</v>
      </c>
      <c r="G189" s="199" t="s">
        <v>181</v>
      </c>
      <c r="H189" s="200">
        <v>15</v>
      </c>
      <c r="I189" s="201">
        <v>48.85</v>
      </c>
      <c r="J189" s="202">
        <f t="shared" si="30"/>
        <v>732.75</v>
      </c>
      <c r="K189" s="203"/>
      <c r="L189" s="35"/>
      <c r="M189" s="204" t="s">
        <v>1</v>
      </c>
      <c r="N189" s="205" t="s">
        <v>39</v>
      </c>
      <c r="O189" s="71"/>
      <c r="P189" s="206">
        <f t="shared" si="31"/>
        <v>0</v>
      </c>
      <c r="Q189" s="206">
        <v>0</v>
      </c>
      <c r="R189" s="206">
        <f t="shared" si="32"/>
        <v>0</v>
      </c>
      <c r="S189" s="206">
        <v>0</v>
      </c>
      <c r="T189" s="207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240</v>
      </c>
      <c r="AT189" s="208" t="s">
        <v>178</v>
      </c>
      <c r="AU189" s="208" t="s">
        <v>80</v>
      </c>
      <c r="AY189" s="13" t="s">
        <v>176</v>
      </c>
      <c r="BE189" s="209">
        <f t="shared" si="34"/>
        <v>0</v>
      </c>
      <c r="BF189" s="209">
        <f t="shared" si="35"/>
        <v>732.75</v>
      </c>
      <c r="BG189" s="209">
        <f t="shared" si="36"/>
        <v>0</v>
      </c>
      <c r="BH189" s="209">
        <f t="shared" si="37"/>
        <v>0</v>
      </c>
      <c r="BI189" s="209">
        <f t="shared" si="38"/>
        <v>0</v>
      </c>
      <c r="BJ189" s="13" t="s">
        <v>86</v>
      </c>
      <c r="BK189" s="209">
        <f t="shared" si="39"/>
        <v>732.75</v>
      </c>
      <c r="BL189" s="13" t="s">
        <v>240</v>
      </c>
      <c r="BM189" s="208" t="s">
        <v>615</v>
      </c>
    </row>
    <row r="190" spans="1:65" s="1" customFormat="1" ht="24.2" customHeight="1">
      <c r="A190" s="30"/>
      <c r="B190" s="31"/>
      <c r="C190" s="196" t="s">
        <v>400</v>
      </c>
      <c r="D190" s="196" t="s">
        <v>178</v>
      </c>
      <c r="E190" s="197" t="s">
        <v>2035</v>
      </c>
      <c r="F190" s="198" t="s">
        <v>2036</v>
      </c>
      <c r="G190" s="199" t="s">
        <v>181</v>
      </c>
      <c r="H190" s="200">
        <v>55</v>
      </c>
      <c r="I190" s="201">
        <v>53.73</v>
      </c>
      <c r="J190" s="202">
        <f t="shared" si="30"/>
        <v>2955.15</v>
      </c>
      <c r="K190" s="203"/>
      <c r="L190" s="35"/>
      <c r="M190" s="204" t="s">
        <v>1</v>
      </c>
      <c r="N190" s="205" t="s">
        <v>39</v>
      </c>
      <c r="O190" s="71"/>
      <c r="P190" s="206">
        <f t="shared" si="31"/>
        <v>0</v>
      </c>
      <c r="Q190" s="206">
        <v>0</v>
      </c>
      <c r="R190" s="206">
        <f t="shared" si="32"/>
        <v>0</v>
      </c>
      <c r="S190" s="206">
        <v>0</v>
      </c>
      <c r="T190" s="207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240</v>
      </c>
      <c r="AT190" s="208" t="s">
        <v>178</v>
      </c>
      <c r="AU190" s="208" t="s">
        <v>80</v>
      </c>
      <c r="AY190" s="13" t="s">
        <v>176</v>
      </c>
      <c r="BE190" s="209">
        <f t="shared" si="34"/>
        <v>0</v>
      </c>
      <c r="BF190" s="209">
        <f t="shared" si="35"/>
        <v>2955.15</v>
      </c>
      <c r="BG190" s="209">
        <f t="shared" si="36"/>
        <v>0</v>
      </c>
      <c r="BH190" s="209">
        <f t="shared" si="37"/>
        <v>0</v>
      </c>
      <c r="BI190" s="209">
        <f t="shared" si="38"/>
        <v>0</v>
      </c>
      <c r="BJ190" s="13" t="s">
        <v>86</v>
      </c>
      <c r="BK190" s="209">
        <f t="shared" si="39"/>
        <v>2955.15</v>
      </c>
      <c r="BL190" s="13" t="s">
        <v>240</v>
      </c>
      <c r="BM190" s="208" t="s">
        <v>623</v>
      </c>
    </row>
    <row r="191" spans="1:65" s="1" customFormat="1" ht="24.2" customHeight="1">
      <c r="A191" s="30"/>
      <c r="B191" s="31"/>
      <c r="C191" s="196" t="s">
        <v>404</v>
      </c>
      <c r="D191" s="196" t="s">
        <v>178</v>
      </c>
      <c r="E191" s="197" t="s">
        <v>2037</v>
      </c>
      <c r="F191" s="198" t="s">
        <v>2038</v>
      </c>
      <c r="G191" s="199" t="s">
        <v>2039</v>
      </c>
      <c r="H191" s="200">
        <v>1</v>
      </c>
      <c r="I191" s="201">
        <v>71.91</v>
      </c>
      <c r="J191" s="202">
        <f t="shared" si="30"/>
        <v>71.91</v>
      </c>
      <c r="K191" s="203"/>
      <c r="L191" s="35"/>
      <c r="M191" s="204" t="s">
        <v>1</v>
      </c>
      <c r="N191" s="205" t="s">
        <v>39</v>
      </c>
      <c r="O191" s="71"/>
      <c r="P191" s="206">
        <f t="shared" si="31"/>
        <v>0</v>
      </c>
      <c r="Q191" s="206">
        <v>0</v>
      </c>
      <c r="R191" s="206">
        <f t="shared" si="32"/>
        <v>0</v>
      </c>
      <c r="S191" s="206">
        <v>0</v>
      </c>
      <c r="T191" s="207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240</v>
      </c>
      <c r="AT191" s="208" t="s">
        <v>178</v>
      </c>
      <c r="AU191" s="208" t="s">
        <v>80</v>
      </c>
      <c r="AY191" s="13" t="s">
        <v>176</v>
      </c>
      <c r="BE191" s="209">
        <f t="shared" si="34"/>
        <v>0</v>
      </c>
      <c r="BF191" s="209">
        <f t="shared" si="35"/>
        <v>71.91</v>
      </c>
      <c r="BG191" s="209">
        <f t="shared" si="36"/>
        <v>0</v>
      </c>
      <c r="BH191" s="209">
        <f t="shared" si="37"/>
        <v>0</v>
      </c>
      <c r="BI191" s="209">
        <f t="shared" si="38"/>
        <v>0</v>
      </c>
      <c r="BJ191" s="13" t="s">
        <v>86</v>
      </c>
      <c r="BK191" s="209">
        <f t="shared" si="39"/>
        <v>71.91</v>
      </c>
      <c r="BL191" s="13" t="s">
        <v>240</v>
      </c>
      <c r="BM191" s="208" t="s">
        <v>631</v>
      </c>
    </row>
    <row r="192" spans="1:65" s="1" customFormat="1" ht="24.2" customHeight="1">
      <c r="A192" s="30"/>
      <c r="B192" s="31"/>
      <c r="C192" s="196" t="s">
        <v>408</v>
      </c>
      <c r="D192" s="196" t="s">
        <v>178</v>
      </c>
      <c r="E192" s="197" t="s">
        <v>2040</v>
      </c>
      <c r="F192" s="198" t="s">
        <v>2041</v>
      </c>
      <c r="G192" s="199" t="s">
        <v>1952</v>
      </c>
      <c r="H192" s="200">
        <v>1</v>
      </c>
      <c r="I192" s="201">
        <v>36.71</v>
      </c>
      <c r="J192" s="202">
        <f t="shared" si="30"/>
        <v>36.71</v>
      </c>
      <c r="K192" s="203"/>
      <c r="L192" s="35"/>
      <c r="M192" s="204" t="s">
        <v>1</v>
      </c>
      <c r="N192" s="205" t="s">
        <v>39</v>
      </c>
      <c r="O192" s="71"/>
      <c r="P192" s="206">
        <f t="shared" si="31"/>
        <v>0</v>
      </c>
      <c r="Q192" s="206">
        <v>0</v>
      </c>
      <c r="R192" s="206">
        <f t="shared" si="32"/>
        <v>0</v>
      </c>
      <c r="S192" s="206">
        <v>0</v>
      </c>
      <c r="T192" s="207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240</v>
      </c>
      <c r="AT192" s="208" t="s">
        <v>178</v>
      </c>
      <c r="AU192" s="208" t="s">
        <v>80</v>
      </c>
      <c r="AY192" s="13" t="s">
        <v>176</v>
      </c>
      <c r="BE192" s="209">
        <f t="shared" si="34"/>
        <v>0</v>
      </c>
      <c r="BF192" s="209">
        <f t="shared" si="35"/>
        <v>36.71</v>
      </c>
      <c r="BG192" s="209">
        <f t="shared" si="36"/>
        <v>0</v>
      </c>
      <c r="BH192" s="209">
        <f t="shared" si="37"/>
        <v>0</v>
      </c>
      <c r="BI192" s="209">
        <f t="shared" si="38"/>
        <v>0</v>
      </c>
      <c r="BJ192" s="13" t="s">
        <v>86</v>
      </c>
      <c r="BK192" s="209">
        <f t="shared" si="39"/>
        <v>36.71</v>
      </c>
      <c r="BL192" s="13" t="s">
        <v>240</v>
      </c>
      <c r="BM192" s="208" t="s">
        <v>639</v>
      </c>
    </row>
    <row r="193" spans="1:65" s="1" customFormat="1" ht="24.2" customHeight="1">
      <c r="A193" s="30"/>
      <c r="B193" s="31"/>
      <c r="C193" s="196" t="s">
        <v>412</v>
      </c>
      <c r="D193" s="196" t="s">
        <v>178</v>
      </c>
      <c r="E193" s="197" t="s">
        <v>2042</v>
      </c>
      <c r="F193" s="198" t="s">
        <v>2043</v>
      </c>
      <c r="G193" s="199" t="s">
        <v>181</v>
      </c>
      <c r="H193" s="200">
        <v>10</v>
      </c>
      <c r="I193" s="201">
        <v>38.659999999999997</v>
      </c>
      <c r="J193" s="202">
        <f t="shared" si="30"/>
        <v>386.6</v>
      </c>
      <c r="K193" s="203"/>
      <c r="L193" s="35"/>
      <c r="M193" s="204" t="s">
        <v>1</v>
      </c>
      <c r="N193" s="205" t="s">
        <v>39</v>
      </c>
      <c r="O193" s="71"/>
      <c r="P193" s="206">
        <f t="shared" si="31"/>
        <v>0</v>
      </c>
      <c r="Q193" s="206">
        <v>0</v>
      </c>
      <c r="R193" s="206">
        <f t="shared" si="32"/>
        <v>0</v>
      </c>
      <c r="S193" s="206">
        <v>0</v>
      </c>
      <c r="T193" s="207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240</v>
      </c>
      <c r="AT193" s="208" t="s">
        <v>178</v>
      </c>
      <c r="AU193" s="208" t="s">
        <v>80</v>
      </c>
      <c r="AY193" s="13" t="s">
        <v>176</v>
      </c>
      <c r="BE193" s="209">
        <f t="shared" si="34"/>
        <v>0</v>
      </c>
      <c r="BF193" s="209">
        <f t="shared" si="35"/>
        <v>386.6</v>
      </c>
      <c r="BG193" s="209">
        <f t="shared" si="36"/>
        <v>0</v>
      </c>
      <c r="BH193" s="209">
        <f t="shared" si="37"/>
        <v>0</v>
      </c>
      <c r="BI193" s="209">
        <f t="shared" si="38"/>
        <v>0</v>
      </c>
      <c r="BJ193" s="13" t="s">
        <v>86</v>
      </c>
      <c r="BK193" s="209">
        <f t="shared" si="39"/>
        <v>386.6</v>
      </c>
      <c r="BL193" s="13" t="s">
        <v>240</v>
      </c>
      <c r="BM193" s="208" t="s">
        <v>647</v>
      </c>
    </row>
    <row r="194" spans="1:65" s="1" customFormat="1" ht="24.2" customHeight="1">
      <c r="A194" s="30"/>
      <c r="B194" s="31"/>
      <c r="C194" s="196" t="s">
        <v>416</v>
      </c>
      <c r="D194" s="196" t="s">
        <v>178</v>
      </c>
      <c r="E194" s="197" t="s">
        <v>2044</v>
      </c>
      <c r="F194" s="198" t="s">
        <v>2045</v>
      </c>
      <c r="G194" s="199" t="s">
        <v>181</v>
      </c>
      <c r="H194" s="200">
        <v>50</v>
      </c>
      <c r="I194" s="201">
        <v>53.23</v>
      </c>
      <c r="J194" s="202">
        <f t="shared" si="30"/>
        <v>2661.5</v>
      </c>
      <c r="K194" s="203"/>
      <c r="L194" s="35"/>
      <c r="M194" s="204" t="s">
        <v>1</v>
      </c>
      <c r="N194" s="205" t="s">
        <v>39</v>
      </c>
      <c r="O194" s="71"/>
      <c r="P194" s="206">
        <f t="shared" si="31"/>
        <v>0</v>
      </c>
      <c r="Q194" s="206">
        <v>0</v>
      </c>
      <c r="R194" s="206">
        <f t="shared" si="32"/>
        <v>0</v>
      </c>
      <c r="S194" s="206">
        <v>0</v>
      </c>
      <c r="T194" s="207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240</v>
      </c>
      <c r="AT194" s="208" t="s">
        <v>178</v>
      </c>
      <c r="AU194" s="208" t="s">
        <v>80</v>
      </c>
      <c r="AY194" s="13" t="s">
        <v>176</v>
      </c>
      <c r="BE194" s="209">
        <f t="shared" si="34"/>
        <v>0</v>
      </c>
      <c r="BF194" s="209">
        <f t="shared" si="35"/>
        <v>2661.5</v>
      </c>
      <c r="BG194" s="209">
        <f t="shared" si="36"/>
        <v>0</v>
      </c>
      <c r="BH194" s="209">
        <f t="shared" si="37"/>
        <v>0</v>
      </c>
      <c r="BI194" s="209">
        <f t="shared" si="38"/>
        <v>0</v>
      </c>
      <c r="BJ194" s="13" t="s">
        <v>86</v>
      </c>
      <c r="BK194" s="209">
        <f t="shared" si="39"/>
        <v>2661.5</v>
      </c>
      <c r="BL194" s="13" t="s">
        <v>240</v>
      </c>
      <c r="BM194" s="208" t="s">
        <v>655</v>
      </c>
    </row>
    <row r="195" spans="1:65" s="1" customFormat="1" ht="16.5" customHeight="1">
      <c r="A195" s="30"/>
      <c r="B195" s="31"/>
      <c r="C195" s="196" t="s">
        <v>420</v>
      </c>
      <c r="D195" s="196" t="s">
        <v>178</v>
      </c>
      <c r="E195" s="197" t="s">
        <v>2046</v>
      </c>
      <c r="F195" s="198" t="s">
        <v>2047</v>
      </c>
      <c r="G195" s="199" t="s">
        <v>181</v>
      </c>
      <c r="H195" s="200">
        <v>230</v>
      </c>
      <c r="I195" s="201">
        <v>4.43</v>
      </c>
      <c r="J195" s="202">
        <f t="shared" si="30"/>
        <v>1018.9</v>
      </c>
      <c r="K195" s="203"/>
      <c r="L195" s="35"/>
      <c r="M195" s="204" t="s">
        <v>1</v>
      </c>
      <c r="N195" s="205" t="s">
        <v>39</v>
      </c>
      <c r="O195" s="71"/>
      <c r="P195" s="206">
        <f t="shared" si="31"/>
        <v>0</v>
      </c>
      <c r="Q195" s="206">
        <v>0</v>
      </c>
      <c r="R195" s="206">
        <f t="shared" si="32"/>
        <v>0</v>
      </c>
      <c r="S195" s="206">
        <v>0</v>
      </c>
      <c r="T195" s="207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240</v>
      </c>
      <c r="AT195" s="208" t="s">
        <v>178</v>
      </c>
      <c r="AU195" s="208" t="s">
        <v>80</v>
      </c>
      <c r="AY195" s="13" t="s">
        <v>176</v>
      </c>
      <c r="BE195" s="209">
        <f t="shared" si="34"/>
        <v>0</v>
      </c>
      <c r="BF195" s="209">
        <f t="shared" si="35"/>
        <v>1018.9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3" t="s">
        <v>86</v>
      </c>
      <c r="BK195" s="209">
        <f t="shared" si="39"/>
        <v>1018.9</v>
      </c>
      <c r="BL195" s="13" t="s">
        <v>240</v>
      </c>
      <c r="BM195" s="208" t="s">
        <v>663</v>
      </c>
    </row>
    <row r="196" spans="1:65" s="1" customFormat="1" ht="16.5" customHeight="1">
      <c r="A196" s="30"/>
      <c r="B196" s="31"/>
      <c r="C196" s="196" t="s">
        <v>424</v>
      </c>
      <c r="D196" s="196" t="s">
        <v>178</v>
      </c>
      <c r="E196" s="197" t="s">
        <v>2048</v>
      </c>
      <c r="F196" s="198" t="s">
        <v>2049</v>
      </c>
      <c r="G196" s="199" t="s">
        <v>181</v>
      </c>
      <c r="H196" s="200">
        <v>135</v>
      </c>
      <c r="I196" s="201">
        <v>4.7</v>
      </c>
      <c r="J196" s="202">
        <f t="shared" si="30"/>
        <v>634.5</v>
      </c>
      <c r="K196" s="203"/>
      <c r="L196" s="35"/>
      <c r="M196" s="204" t="s">
        <v>1</v>
      </c>
      <c r="N196" s="205" t="s">
        <v>39</v>
      </c>
      <c r="O196" s="71"/>
      <c r="P196" s="206">
        <f t="shared" si="31"/>
        <v>0</v>
      </c>
      <c r="Q196" s="206">
        <v>0</v>
      </c>
      <c r="R196" s="206">
        <f t="shared" si="32"/>
        <v>0</v>
      </c>
      <c r="S196" s="206">
        <v>0</v>
      </c>
      <c r="T196" s="207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240</v>
      </c>
      <c r="AT196" s="208" t="s">
        <v>178</v>
      </c>
      <c r="AU196" s="208" t="s">
        <v>80</v>
      </c>
      <c r="AY196" s="13" t="s">
        <v>176</v>
      </c>
      <c r="BE196" s="209">
        <f t="shared" si="34"/>
        <v>0</v>
      </c>
      <c r="BF196" s="209">
        <f t="shared" si="35"/>
        <v>634.5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3" t="s">
        <v>86</v>
      </c>
      <c r="BK196" s="209">
        <f t="shared" si="39"/>
        <v>634.5</v>
      </c>
      <c r="BL196" s="13" t="s">
        <v>240</v>
      </c>
      <c r="BM196" s="208" t="s">
        <v>671</v>
      </c>
    </row>
    <row r="197" spans="1:65" s="1" customFormat="1" ht="16.5" customHeight="1">
      <c r="A197" s="30"/>
      <c r="B197" s="31"/>
      <c r="C197" s="196" t="s">
        <v>428</v>
      </c>
      <c r="D197" s="196" t="s">
        <v>178</v>
      </c>
      <c r="E197" s="197" t="s">
        <v>2050</v>
      </c>
      <c r="F197" s="198" t="s">
        <v>2051</v>
      </c>
      <c r="G197" s="199" t="s">
        <v>181</v>
      </c>
      <c r="H197" s="200">
        <v>75</v>
      </c>
      <c r="I197" s="201">
        <v>5.15</v>
      </c>
      <c r="J197" s="202">
        <f t="shared" si="30"/>
        <v>386.25</v>
      </c>
      <c r="K197" s="203"/>
      <c r="L197" s="35"/>
      <c r="M197" s="204" t="s">
        <v>1</v>
      </c>
      <c r="N197" s="205" t="s">
        <v>39</v>
      </c>
      <c r="O197" s="71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240</v>
      </c>
      <c r="AT197" s="208" t="s">
        <v>178</v>
      </c>
      <c r="AU197" s="208" t="s">
        <v>80</v>
      </c>
      <c r="AY197" s="13" t="s">
        <v>176</v>
      </c>
      <c r="BE197" s="209">
        <f t="shared" si="34"/>
        <v>0</v>
      </c>
      <c r="BF197" s="209">
        <f t="shared" si="35"/>
        <v>386.25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3" t="s">
        <v>86</v>
      </c>
      <c r="BK197" s="209">
        <f t="shared" si="39"/>
        <v>386.25</v>
      </c>
      <c r="BL197" s="13" t="s">
        <v>240</v>
      </c>
      <c r="BM197" s="208" t="s">
        <v>679</v>
      </c>
    </row>
    <row r="198" spans="1:65" s="1" customFormat="1" ht="16.5" customHeight="1">
      <c r="A198" s="30"/>
      <c r="B198" s="31"/>
      <c r="C198" s="196" t="s">
        <v>432</v>
      </c>
      <c r="D198" s="196" t="s">
        <v>178</v>
      </c>
      <c r="E198" s="197" t="s">
        <v>2052</v>
      </c>
      <c r="F198" s="198" t="s">
        <v>2053</v>
      </c>
      <c r="G198" s="199" t="s">
        <v>181</v>
      </c>
      <c r="H198" s="200">
        <v>65</v>
      </c>
      <c r="I198" s="201">
        <v>5.6</v>
      </c>
      <c r="J198" s="202">
        <f t="shared" si="30"/>
        <v>364</v>
      </c>
      <c r="K198" s="203"/>
      <c r="L198" s="35"/>
      <c r="M198" s="204" t="s">
        <v>1</v>
      </c>
      <c r="N198" s="205" t="s">
        <v>39</v>
      </c>
      <c r="O198" s="71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240</v>
      </c>
      <c r="AT198" s="208" t="s">
        <v>178</v>
      </c>
      <c r="AU198" s="208" t="s">
        <v>80</v>
      </c>
      <c r="AY198" s="13" t="s">
        <v>176</v>
      </c>
      <c r="BE198" s="209">
        <f t="shared" si="34"/>
        <v>0</v>
      </c>
      <c r="BF198" s="209">
        <f t="shared" si="35"/>
        <v>364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3" t="s">
        <v>86</v>
      </c>
      <c r="BK198" s="209">
        <f t="shared" si="39"/>
        <v>364</v>
      </c>
      <c r="BL198" s="13" t="s">
        <v>240</v>
      </c>
      <c r="BM198" s="208" t="s">
        <v>687</v>
      </c>
    </row>
    <row r="199" spans="1:65" s="1" customFormat="1" ht="16.5" customHeight="1">
      <c r="A199" s="30"/>
      <c r="B199" s="31"/>
      <c r="C199" s="196" t="s">
        <v>436</v>
      </c>
      <c r="D199" s="196" t="s">
        <v>178</v>
      </c>
      <c r="E199" s="197" t="s">
        <v>2054</v>
      </c>
      <c r="F199" s="198" t="s">
        <v>2055</v>
      </c>
      <c r="G199" s="199" t="s">
        <v>181</v>
      </c>
      <c r="H199" s="200">
        <v>55</v>
      </c>
      <c r="I199" s="201">
        <v>6.53</v>
      </c>
      <c r="J199" s="202">
        <f t="shared" si="30"/>
        <v>359.15</v>
      </c>
      <c r="K199" s="203"/>
      <c r="L199" s="35"/>
      <c r="M199" s="204" t="s">
        <v>1</v>
      </c>
      <c r="N199" s="205" t="s">
        <v>39</v>
      </c>
      <c r="O199" s="71"/>
      <c r="P199" s="206">
        <f t="shared" si="31"/>
        <v>0</v>
      </c>
      <c r="Q199" s="206">
        <v>0</v>
      </c>
      <c r="R199" s="206">
        <f t="shared" si="32"/>
        <v>0</v>
      </c>
      <c r="S199" s="206">
        <v>0</v>
      </c>
      <c r="T199" s="207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240</v>
      </c>
      <c r="AT199" s="208" t="s">
        <v>178</v>
      </c>
      <c r="AU199" s="208" t="s">
        <v>80</v>
      </c>
      <c r="AY199" s="13" t="s">
        <v>176</v>
      </c>
      <c r="BE199" s="209">
        <f t="shared" si="34"/>
        <v>0</v>
      </c>
      <c r="BF199" s="209">
        <f t="shared" si="35"/>
        <v>359.15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3" t="s">
        <v>86</v>
      </c>
      <c r="BK199" s="209">
        <f t="shared" si="39"/>
        <v>359.15</v>
      </c>
      <c r="BL199" s="13" t="s">
        <v>240</v>
      </c>
      <c r="BM199" s="208" t="s">
        <v>695</v>
      </c>
    </row>
    <row r="200" spans="1:65" s="1" customFormat="1" ht="16.5" customHeight="1">
      <c r="A200" s="30"/>
      <c r="B200" s="31"/>
      <c r="C200" s="210" t="s">
        <v>440</v>
      </c>
      <c r="D200" s="210" t="s">
        <v>269</v>
      </c>
      <c r="E200" s="211" t="s">
        <v>2056</v>
      </c>
      <c r="F200" s="212" t="s">
        <v>2057</v>
      </c>
      <c r="G200" s="213" t="s">
        <v>2058</v>
      </c>
      <c r="H200" s="214">
        <v>0.4</v>
      </c>
      <c r="I200" s="215">
        <v>94.63</v>
      </c>
      <c r="J200" s="216">
        <f t="shared" si="30"/>
        <v>37.85</v>
      </c>
      <c r="K200" s="217"/>
      <c r="L200" s="218"/>
      <c r="M200" s="219" t="s">
        <v>1</v>
      </c>
      <c r="N200" s="220" t="s">
        <v>39</v>
      </c>
      <c r="O200" s="71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306</v>
      </c>
      <c r="AT200" s="208" t="s">
        <v>269</v>
      </c>
      <c r="AU200" s="208" t="s">
        <v>80</v>
      </c>
      <c r="AY200" s="13" t="s">
        <v>176</v>
      </c>
      <c r="BE200" s="209">
        <f t="shared" si="34"/>
        <v>0</v>
      </c>
      <c r="BF200" s="209">
        <f t="shared" si="35"/>
        <v>37.85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3" t="s">
        <v>86</v>
      </c>
      <c r="BK200" s="209">
        <f t="shared" si="39"/>
        <v>37.85</v>
      </c>
      <c r="BL200" s="13" t="s">
        <v>240</v>
      </c>
      <c r="BM200" s="208" t="s">
        <v>703</v>
      </c>
    </row>
    <row r="201" spans="1:65" s="1" customFormat="1" ht="16.5" customHeight="1">
      <c r="A201" s="30"/>
      <c r="B201" s="31"/>
      <c r="C201" s="210" t="s">
        <v>444</v>
      </c>
      <c r="D201" s="210" t="s">
        <v>269</v>
      </c>
      <c r="E201" s="211" t="s">
        <v>2059</v>
      </c>
      <c r="F201" s="212" t="s">
        <v>2060</v>
      </c>
      <c r="G201" s="213" t="s">
        <v>1952</v>
      </c>
      <c r="H201" s="214">
        <v>20</v>
      </c>
      <c r="I201" s="215">
        <v>3.76</v>
      </c>
      <c r="J201" s="216">
        <f t="shared" si="30"/>
        <v>75.2</v>
      </c>
      <c r="K201" s="217"/>
      <c r="L201" s="218"/>
      <c r="M201" s="219" t="s">
        <v>1</v>
      </c>
      <c r="N201" s="220" t="s">
        <v>39</v>
      </c>
      <c r="O201" s="71"/>
      <c r="P201" s="206">
        <f t="shared" si="31"/>
        <v>0</v>
      </c>
      <c r="Q201" s="206">
        <v>0</v>
      </c>
      <c r="R201" s="206">
        <f t="shared" si="32"/>
        <v>0</v>
      </c>
      <c r="S201" s="206">
        <v>0</v>
      </c>
      <c r="T201" s="207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306</v>
      </c>
      <c r="AT201" s="208" t="s">
        <v>269</v>
      </c>
      <c r="AU201" s="208" t="s">
        <v>80</v>
      </c>
      <c r="AY201" s="13" t="s">
        <v>176</v>
      </c>
      <c r="BE201" s="209">
        <f t="shared" si="34"/>
        <v>0</v>
      </c>
      <c r="BF201" s="209">
        <f t="shared" si="35"/>
        <v>75.2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3" t="s">
        <v>86</v>
      </c>
      <c r="BK201" s="209">
        <f t="shared" si="39"/>
        <v>75.2</v>
      </c>
      <c r="BL201" s="13" t="s">
        <v>240</v>
      </c>
      <c r="BM201" s="208" t="s">
        <v>711</v>
      </c>
    </row>
    <row r="202" spans="1:65" s="1" customFormat="1" ht="24.2" customHeight="1">
      <c r="A202" s="30"/>
      <c r="B202" s="31"/>
      <c r="C202" s="196" t="s">
        <v>448</v>
      </c>
      <c r="D202" s="196" t="s">
        <v>178</v>
      </c>
      <c r="E202" s="197" t="s">
        <v>2061</v>
      </c>
      <c r="F202" s="198" t="s">
        <v>2062</v>
      </c>
      <c r="G202" s="199" t="s">
        <v>1952</v>
      </c>
      <c r="H202" s="200">
        <v>48</v>
      </c>
      <c r="I202" s="201">
        <v>8.0399999999999991</v>
      </c>
      <c r="J202" s="202">
        <f t="shared" si="30"/>
        <v>385.92</v>
      </c>
      <c r="K202" s="203"/>
      <c r="L202" s="35"/>
      <c r="M202" s="204" t="s">
        <v>1</v>
      </c>
      <c r="N202" s="205" t="s">
        <v>39</v>
      </c>
      <c r="O202" s="71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240</v>
      </c>
      <c r="AT202" s="208" t="s">
        <v>178</v>
      </c>
      <c r="AU202" s="208" t="s">
        <v>80</v>
      </c>
      <c r="AY202" s="13" t="s">
        <v>176</v>
      </c>
      <c r="BE202" s="209">
        <f t="shared" si="34"/>
        <v>0</v>
      </c>
      <c r="BF202" s="209">
        <f t="shared" si="35"/>
        <v>385.92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3" t="s">
        <v>86</v>
      </c>
      <c r="BK202" s="209">
        <f t="shared" si="39"/>
        <v>385.92</v>
      </c>
      <c r="BL202" s="13" t="s">
        <v>240</v>
      </c>
      <c r="BM202" s="208" t="s">
        <v>719</v>
      </c>
    </row>
    <row r="203" spans="1:65" s="1" customFormat="1" ht="24.2" customHeight="1">
      <c r="A203" s="30"/>
      <c r="B203" s="31"/>
      <c r="C203" s="196" t="s">
        <v>452</v>
      </c>
      <c r="D203" s="196" t="s">
        <v>178</v>
      </c>
      <c r="E203" s="197" t="s">
        <v>2063</v>
      </c>
      <c r="F203" s="198" t="s">
        <v>2064</v>
      </c>
      <c r="G203" s="199" t="s">
        <v>2065</v>
      </c>
      <c r="H203" s="200">
        <v>10</v>
      </c>
      <c r="I203" s="201">
        <v>16.07</v>
      </c>
      <c r="J203" s="202">
        <f t="shared" si="30"/>
        <v>160.69999999999999</v>
      </c>
      <c r="K203" s="203"/>
      <c r="L203" s="35"/>
      <c r="M203" s="204" t="s">
        <v>1</v>
      </c>
      <c r="N203" s="205" t="s">
        <v>39</v>
      </c>
      <c r="O203" s="71"/>
      <c r="P203" s="206">
        <f t="shared" si="31"/>
        <v>0</v>
      </c>
      <c r="Q203" s="206">
        <v>0</v>
      </c>
      <c r="R203" s="206">
        <f t="shared" si="32"/>
        <v>0</v>
      </c>
      <c r="S203" s="206">
        <v>0</v>
      </c>
      <c r="T203" s="207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240</v>
      </c>
      <c r="AT203" s="208" t="s">
        <v>178</v>
      </c>
      <c r="AU203" s="208" t="s">
        <v>80</v>
      </c>
      <c r="AY203" s="13" t="s">
        <v>176</v>
      </c>
      <c r="BE203" s="209">
        <f t="shared" si="34"/>
        <v>0</v>
      </c>
      <c r="BF203" s="209">
        <f t="shared" si="35"/>
        <v>160.69999999999999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3" t="s">
        <v>86</v>
      </c>
      <c r="BK203" s="209">
        <f t="shared" si="39"/>
        <v>160.69999999999999</v>
      </c>
      <c r="BL203" s="13" t="s">
        <v>240</v>
      </c>
      <c r="BM203" s="208" t="s">
        <v>728</v>
      </c>
    </row>
    <row r="204" spans="1:65" s="1" customFormat="1" ht="24.2" customHeight="1">
      <c r="A204" s="30"/>
      <c r="B204" s="31"/>
      <c r="C204" s="196" t="s">
        <v>456</v>
      </c>
      <c r="D204" s="196" t="s">
        <v>178</v>
      </c>
      <c r="E204" s="197" t="s">
        <v>2066</v>
      </c>
      <c r="F204" s="198" t="s">
        <v>2067</v>
      </c>
      <c r="G204" s="199" t="s">
        <v>1952</v>
      </c>
      <c r="H204" s="200">
        <v>4</v>
      </c>
      <c r="I204" s="201">
        <v>7.79</v>
      </c>
      <c r="J204" s="202">
        <f t="shared" si="30"/>
        <v>31.16</v>
      </c>
      <c r="K204" s="203"/>
      <c r="L204" s="35"/>
      <c r="M204" s="204" t="s">
        <v>1</v>
      </c>
      <c r="N204" s="205" t="s">
        <v>39</v>
      </c>
      <c r="O204" s="71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240</v>
      </c>
      <c r="AT204" s="208" t="s">
        <v>178</v>
      </c>
      <c r="AU204" s="208" t="s">
        <v>80</v>
      </c>
      <c r="AY204" s="13" t="s">
        <v>176</v>
      </c>
      <c r="BE204" s="209">
        <f t="shared" si="34"/>
        <v>0</v>
      </c>
      <c r="BF204" s="209">
        <f t="shared" si="35"/>
        <v>31.16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3" t="s">
        <v>86</v>
      </c>
      <c r="BK204" s="209">
        <f t="shared" si="39"/>
        <v>31.16</v>
      </c>
      <c r="BL204" s="13" t="s">
        <v>240</v>
      </c>
      <c r="BM204" s="208" t="s">
        <v>736</v>
      </c>
    </row>
    <row r="205" spans="1:65" s="1" customFormat="1" ht="21.75" customHeight="1">
      <c r="A205" s="30"/>
      <c r="B205" s="31"/>
      <c r="C205" s="196" t="s">
        <v>460</v>
      </c>
      <c r="D205" s="196" t="s">
        <v>178</v>
      </c>
      <c r="E205" s="197" t="s">
        <v>2068</v>
      </c>
      <c r="F205" s="198" t="s">
        <v>2069</v>
      </c>
      <c r="G205" s="199" t="s">
        <v>1952</v>
      </c>
      <c r="H205" s="200">
        <v>4</v>
      </c>
      <c r="I205" s="201">
        <v>3.95</v>
      </c>
      <c r="J205" s="202">
        <f t="shared" si="30"/>
        <v>15.8</v>
      </c>
      <c r="K205" s="203"/>
      <c r="L205" s="35"/>
      <c r="M205" s="204" t="s">
        <v>1</v>
      </c>
      <c r="N205" s="205" t="s">
        <v>39</v>
      </c>
      <c r="O205" s="71"/>
      <c r="P205" s="206">
        <f t="shared" si="31"/>
        <v>0</v>
      </c>
      <c r="Q205" s="206">
        <v>0</v>
      </c>
      <c r="R205" s="206">
        <f t="shared" si="32"/>
        <v>0</v>
      </c>
      <c r="S205" s="206">
        <v>0</v>
      </c>
      <c r="T205" s="207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240</v>
      </c>
      <c r="AT205" s="208" t="s">
        <v>178</v>
      </c>
      <c r="AU205" s="208" t="s">
        <v>80</v>
      </c>
      <c r="AY205" s="13" t="s">
        <v>176</v>
      </c>
      <c r="BE205" s="209">
        <f t="shared" si="34"/>
        <v>0</v>
      </c>
      <c r="BF205" s="209">
        <f t="shared" si="35"/>
        <v>15.8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3" t="s">
        <v>86</v>
      </c>
      <c r="BK205" s="209">
        <f t="shared" si="39"/>
        <v>15.8</v>
      </c>
      <c r="BL205" s="13" t="s">
        <v>240</v>
      </c>
      <c r="BM205" s="208" t="s">
        <v>744</v>
      </c>
    </row>
    <row r="206" spans="1:65" s="1" customFormat="1" ht="21.75" customHeight="1">
      <c r="A206" s="30"/>
      <c r="B206" s="31"/>
      <c r="C206" s="196" t="s">
        <v>464</v>
      </c>
      <c r="D206" s="196" t="s">
        <v>178</v>
      </c>
      <c r="E206" s="197" t="s">
        <v>2070</v>
      </c>
      <c r="F206" s="198" t="s">
        <v>2071</v>
      </c>
      <c r="G206" s="199" t="s">
        <v>1952</v>
      </c>
      <c r="H206" s="200">
        <v>14</v>
      </c>
      <c r="I206" s="201">
        <v>9.74</v>
      </c>
      <c r="J206" s="202">
        <f t="shared" si="30"/>
        <v>136.36000000000001</v>
      </c>
      <c r="K206" s="203"/>
      <c r="L206" s="35"/>
      <c r="M206" s="204" t="s">
        <v>1</v>
      </c>
      <c r="N206" s="205" t="s">
        <v>39</v>
      </c>
      <c r="O206" s="71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240</v>
      </c>
      <c r="AT206" s="208" t="s">
        <v>178</v>
      </c>
      <c r="AU206" s="208" t="s">
        <v>80</v>
      </c>
      <c r="AY206" s="13" t="s">
        <v>176</v>
      </c>
      <c r="BE206" s="209">
        <f t="shared" si="34"/>
        <v>0</v>
      </c>
      <c r="BF206" s="209">
        <f t="shared" si="35"/>
        <v>136.36000000000001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3" t="s">
        <v>86</v>
      </c>
      <c r="BK206" s="209">
        <f t="shared" si="39"/>
        <v>136.36000000000001</v>
      </c>
      <c r="BL206" s="13" t="s">
        <v>240</v>
      </c>
      <c r="BM206" s="208" t="s">
        <v>752</v>
      </c>
    </row>
    <row r="207" spans="1:65" s="1" customFormat="1" ht="21.75" customHeight="1">
      <c r="A207" s="30"/>
      <c r="B207" s="31"/>
      <c r="C207" s="196" t="s">
        <v>468</v>
      </c>
      <c r="D207" s="196" t="s">
        <v>178</v>
      </c>
      <c r="E207" s="197" t="s">
        <v>2072</v>
      </c>
      <c r="F207" s="198" t="s">
        <v>2073</v>
      </c>
      <c r="G207" s="199" t="s">
        <v>1952</v>
      </c>
      <c r="H207" s="200">
        <v>2</v>
      </c>
      <c r="I207" s="201">
        <v>16.399999999999999</v>
      </c>
      <c r="J207" s="202">
        <f t="shared" si="30"/>
        <v>32.799999999999997</v>
      </c>
      <c r="K207" s="203"/>
      <c r="L207" s="35"/>
      <c r="M207" s="204" t="s">
        <v>1</v>
      </c>
      <c r="N207" s="205" t="s">
        <v>39</v>
      </c>
      <c r="O207" s="71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240</v>
      </c>
      <c r="AT207" s="208" t="s">
        <v>178</v>
      </c>
      <c r="AU207" s="208" t="s">
        <v>80</v>
      </c>
      <c r="AY207" s="13" t="s">
        <v>176</v>
      </c>
      <c r="BE207" s="209">
        <f t="shared" si="34"/>
        <v>0</v>
      </c>
      <c r="BF207" s="209">
        <f t="shared" si="35"/>
        <v>32.799999999999997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3" t="s">
        <v>86</v>
      </c>
      <c r="BK207" s="209">
        <f t="shared" si="39"/>
        <v>32.799999999999997</v>
      </c>
      <c r="BL207" s="13" t="s">
        <v>240</v>
      </c>
      <c r="BM207" s="208" t="s">
        <v>760</v>
      </c>
    </row>
    <row r="208" spans="1:65" s="1" customFormat="1" ht="21.75" customHeight="1">
      <c r="A208" s="30"/>
      <c r="B208" s="31"/>
      <c r="C208" s="196" t="s">
        <v>472</v>
      </c>
      <c r="D208" s="196" t="s">
        <v>178</v>
      </c>
      <c r="E208" s="197" t="s">
        <v>2074</v>
      </c>
      <c r="F208" s="198" t="s">
        <v>2075</v>
      </c>
      <c r="G208" s="199" t="s">
        <v>1952</v>
      </c>
      <c r="H208" s="200">
        <v>1</v>
      </c>
      <c r="I208" s="201">
        <v>22.2</v>
      </c>
      <c r="J208" s="202">
        <f t="shared" si="30"/>
        <v>22.2</v>
      </c>
      <c r="K208" s="203"/>
      <c r="L208" s="35"/>
      <c r="M208" s="204" t="s">
        <v>1</v>
      </c>
      <c r="N208" s="205" t="s">
        <v>39</v>
      </c>
      <c r="O208" s="71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240</v>
      </c>
      <c r="AT208" s="208" t="s">
        <v>178</v>
      </c>
      <c r="AU208" s="208" t="s">
        <v>80</v>
      </c>
      <c r="AY208" s="13" t="s">
        <v>176</v>
      </c>
      <c r="BE208" s="209">
        <f t="shared" si="34"/>
        <v>0</v>
      </c>
      <c r="BF208" s="209">
        <f t="shared" si="35"/>
        <v>22.2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3" t="s">
        <v>86</v>
      </c>
      <c r="BK208" s="209">
        <f t="shared" si="39"/>
        <v>22.2</v>
      </c>
      <c r="BL208" s="13" t="s">
        <v>240</v>
      </c>
      <c r="BM208" s="208" t="s">
        <v>768</v>
      </c>
    </row>
    <row r="209" spans="1:65" s="1" customFormat="1" ht="21.75" customHeight="1">
      <c r="A209" s="30"/>
      <c r="B209" s="31"/>
      <c r="C209" s="196" t="s">
        <v>476</v>
      </c>
      <c r="D209" s="196" t="s">
        <v>178</v>
      </c>
      <c r="E209" s="197" t="s">
        <v>2076</v>
      </c>
      <c r="F209" s="198" t="s">
        <v>2077</v>
      </c>
      <c r="G209" s="199" t="s">
        <v>1952</v>
      </c>
      <c r="H209" s="200">
        <v>3</v>
      </c>
      <c r="I209" s="201">
        <v>28.24</v>
      </c>
      <c r="J209" s="202">
        <f t="shared" si="30"/>
        <v>84.72</v>
      </c>
      <c r="K209" s="203"/>
      <c r="L209" s="35"/>
      <c r="M209" s="204" t="s">
        <v>1</v>
      </c>
      <c r="N209" s="205" t="s">
        <v>39</v>
      </c>
      <c r="O209" s="71"/>
      <c r="P209" s="206">
        <f t="shared" si="31"/>
        <v>0</v>
      </c>
      <c r="Q209" s="206">
        <v>0</v>
      </c>
      <c r="R209" s="206">
        <f t="shared" si="32"/>
        <v>0</v>
      </c>
      <c r="S209" s="206">
        <v>0</v>
      </c>
      <c r="T209" s="207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240</v>
      </c>
      <c r="AT209" s="208" t="s">
        <v>178</v>
      </c>
      <c r="AU209" s="208" t="s">
        <v>80</v>
      </c>
      <c r="AY209" s="13" t="s">
        <v>176</v>
      </c>
      <c r="BE209" s="209">
        <f t="shared" si="34"/>
        <v>0</v>
      </c>
      <c r="BF209" s="209">
        <f t="shared" si="35"/>
        <v>84.72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3" t="s">
        <v>86</v>
      </c>
      <c r="BK209" s="209">
        <f t="shared" si="39"/>
        <v>84.72</v>
      </c>
      <c r="BL209" s="13" t="s">
        <v>240</v>
      </c>
      <c r="BM209" s="208" t="s">
        <v>776</v>
      </c>
    </row>
    <row r="210" spans="1:65" s="1" customFormat="1" ht="21.75" customHeight="1">
      <c r="A210" s="30"/>
      <c r="B210" s="31"/>
      <c r="C210" s="196" t="s">
        <v>481</v>
      </c>
      <c r="D210" s="196" t="s">
        <v>178</v>
      </c>
      <c r="E210" s="197" t="s">
        <v>2078</v>
      </c>
      <c r="F210" s="198" t="s">
        <v>2079</v>
      </c>
      <c r="G210" s="199" t="s">
        <v>1952</v>
      </c>
      <c r="H210" s="200">
        <v>1</v>
      </c>
      <c r="I210" s="201">
        <v>41.56</v>
      </c>
      <c r="J210" s="202">
        <f t="shared" si="30"/>
        <v>41.56</v>
      </c>
      <c r="K210" s="203"/>
      <c r="L210" s="35"/>
      <c r="M210" s="204" t="s">
        <v>1</v>
      </c>
      <c r="N210" s="205" t="s">
        <v>39</v>
      </c>
      <c r="O210" s="71"/>
      <c r="P210" s="206">
        <f t="shared" si="31"/>
        <v>0</v>
      </c>
      <c r="Q210" s="206">
        <v>0</v>
      </c>
      <c r="R210" s="206">
        <f t="shared" si="32"/>
        <v>0</v>
      </c>
      <c r="S210" s="206">
        <v>0</v>
      </c>
      <c r="T210" s="207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240</v>
      </c>
      <c r="AT210" s="208" t="s">
        <v>178</v>
      </c>
      <c r="AU210" s="208" t="s">
        <v>80</v>
      </c>
      <c r="AY210" s="13" t="s">
        <v>176</v>
      </c>
      <c r="BE210" s="209">
        <f t="shared" si="34"/>
        <v>0</v>
      </c>
      <c r="BF210" s="209">
        <f t="shared" si="35"/>
        <v>41.56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3" t="s">
        <v>86</v>
      </c>
      <c r="BK210" s="209">
        <f t="shared" si="39"/>
        <v>41.56</v>
      </c>
      <c r="BL210" s="13" t="s">
        <v>240</v>
      </c>
      <c r="BM210" s="208" t="s">
        <v>784</v>
      </c>
    </row>
    <row r="211" spans="1:65" s="1" customFormat="1" ht="21.75" customHeight="1">
      <c r="A211" s="30"/>
      <c r="B211" s="31"/>
      <c r="C211" s="196" t="s">
        <v>485</v>
      </c>
      <c r="D211" s="196" t="s">
        <v>178</v>
      </c>
      <c r="E211" s="197" t="s">
        <v>2080</v>
      </c>
      <c r="F211" s="198" t="s">
        <v>2081</v>
      </c>
      <c r="G211" s="199" t="s">
        <v>1952</v>
      </c>
      <c r="H211" s="200">
        <v>2</v>
      </c>
      <c r="I211" s="201">
        <v>7.78</v>
      </c>
      <c r="J211" s="202">
        <f t="shared" si="30"/>
        <v>15.56</v>
      </c>
      <c r="K211" s="203"/>
      <c r="L211" s="35"/>
      <c r="M211" s="204" t="s">
        <v>1</v>
      </c>
      <c r="N211" s="205" t="s">
        <v>39</v>
      </c>
      <c r="O211" s="71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240</v>
      </c>
      <c r="AT211" s="208" t="s">
        <v>178</v>
      </c>
      <c r="AU211" s="208" t="s">
        <v>80</v>
      </c>
      <c r="AY211" s="13" t="s">
        <v>176</v>
      </c>
      <c r="BE211" s="209">
        <f t="shared" si="34"/>
        <v>0</v>
      </c>
      <c r="BF211" s="209">
        <f t="shared" si="35"/>
        <v>15.56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3" t="s">
        <v>86</v>
      </c>
      <c r="BK211" s="209">
        <f t="shared" si="39"/>
        <v>15.56</v>
      </c>
      <c r="BL211" s="13" t="s">
        <v>240</v>
      </c>
      <c r="BM211" s="208" t="s">
        <v>792</v>
      </c>
    </row>
    <row r="212" spans="1:65" s="1" customFormat="1" ht="21.75" customHeight="1">
      <c r="A212" s="30"/>
      <c r="B212" s="31"/>
      <c r="C212" s="196" t="s">
        <v>489</v>
      </c>
      <c r="D212" s="196" t="s">
        <v>178</v>
      </c>
      <c r="E212" s="197" t="s">
        <v>2082</v>
      </c>
      <c r="F212" s="198" t="s">
        <v>2083</v>
      </c>
      <c r="G212" s="199" t="s">
        <v>1952</v>
      </c>
      <c r="H212" s="200">
        <v>1</v>
      </c>
      <c r="I212" s="201">
        <v>12.41</v>
      </c>
      <c r="J212" s="202">
        <f t="shared" si="30"/>
        <v>12.41</v>
      </c>
      <c r="K212" s="203"/>
      <c r="L212" s="35"/>
      <c r="M212" s="204" t="s">
        <v>1</v>
      </c>
      <c r="N212" s="205" t="s">
        <v>39</v>
      </c>
      <c r="O212" s="71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240</v>
      </c>
      <c r="AT212" s="208" t="s">
        <v>178</v>
      </c>
      <c r="AU212" s="208" t="s">
        <v>80</v>
      </c>
      <c r="AY212" s="13" t="s">
        <v>176</v>
      </c>
      <c r="BE212" s="209">
        <f t="shared" si="34"/>
        <v>0</v>
      </c>
      <c r="BF212" s="209">
        <f t="shared" si="35"/>
        <v>12.41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3" t="s">
        <v>86</v>
      </c>
      <c r="BK212" s="209">
        <f t="shared" si="39"/>
        <v>12.41</v>
      </c>
      <c r="BL212" s="13" t="s">
        <v>240</v>
      </c>
      <c r="BM212" s="208" t="s">
        <v>800</v>
      </c>
    </row>
    <row r="213" spans="1:65" s="1" customFormat="1" ht="21.75" customHeight="1">
      <c r="A213" s="30"/>
      <c r="B213" s="31"/>
      <c r="C213" s="196" t="s">
        <v>493</v>
      </c>
      <c r="D213" s="196" t="s">
        <v>178</v>
      </c>
      <c r="E213" s="197" t="s">
        <v>2084</v>
      </c>
      <c r="F213" s="198" t="s">
        <v>2085</v>
      </c>
      <c r="G213" s="199" t="s">
        <v>1952</v>
      </c>
      <c r="H213" s="200">
        <v>1</v>
      </c>
      <c r="I213" s="201">
        <v>16.78</v>
      </c>
      <c r="J213" s="202">
        <f t="shared" si="30"/>
        <v>16.78</v>
      </c>
      <c r="K213" s="203"/>
      <c r="L213" s="35"/>
      <c r="M213" s="204" t="s">
        <v>1</v>
      </c>
      <c r="N213" s="205" t="s">
        <v>39</v>
      </c>
      <c r="O213" s="71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240</v>
      </c>
      <c r="AT213" s="208" t="s">
        <v>178</v>
      </c>
      <c r="AU213" s="208" t="s">
        <v>80</v>
      </c>
      <c r="AY213" s="13" t="s">
        <v>176</v>
      </c>
      <c r="BE213" s="209">
        <f t="shared" si="34"/>
        <v>0</v>
      </c>
      <c r="BF213" s="209">
        <f t="shared" si="35"/>
        <v>16.78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3" t="s">
        <v>86</v>
      </c>
      <c r="BK213" s="209">
        <f t="shared" si="39"/>
        <v>16.78</v>
      </c>
      <c r="BL213" s="13" t="s">
        <v>240</v>
      </c>
      <c r="BM213" s="208" t="s">
        <v>808</v>
      </c>
    </row>
    <row r="214" spans="1:65" s="1" customFormat="1" ht="21.75" customHeight="1">
      <c r="A214" s="30"/>
      <c r="B214" s="31"/>
      <c r="C214" s="196" t="s">
        <v>497</v>
      </c>
      <c r="D214" s="196" t="s">
        <v>178</v>
      </c>
      <c r="E214" s="197" t="s">
        <v>2086</v>
      </c>
      <c r="F214" s="198" t="s">
        <v>2087</v>
      </c>
      <c r="G214" s="199" t="s">
        <v>1952</v>
      </c>
      <c r="H214" s="200">
        <v>1</v>
      </c>
      <c r="I214" s="201">
        <v>20.95</v>
      </c>
      <c r="J214" s="202">
        <f t="shared" si="30"/>
        <v>20.95</v>
      </c>
      <c r="K214" s="203"/>
      <c r="L214" s="35"/>
      <c r="M214" s="204" t="s">
        <v>1</v>
      </c>
      <c r="N214" s="205" t="s">
        <v>39</v>
      </c>
      <c r="O214" s="71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240</v>
      </c>
      <c r="AT214" s="208" t="s">
        <v>178</v>
      </c>
      <c r="AU214" s="208" t="s">
        <v>80</v>
      </c>
      <c r="AY214" s="13" t="s">
        <v>176</v>
      </c>
      <c r="BE214" s="209">
        <f t="shared" si="34"/>
        <v>0</v>
      </c>
      <c r="BF214" s="209">
        <f t="shared" si="35"/>
        <v>20.95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3" t="s">
        <v>86</v>
      </c>
      <c r="BK214" s="209">
        <f t="shared" si="39"/>
        <v>20.95</v>
      </c>
      <c r="BL214" s="13" t="s">
        <v>240</v>
      </c>
      <c r="BM214" s="208" t="s">
        <v>816</v>
      </c>
    </row>
    <row r="215" spans="1:65" s="1" customFormat="1" ht="24.2" customHeight="1">
      <c r="A215" s="30"/>
      <c r="B215" s="31"/>
      <c r="C215" s="196" t="s">
        <v>501</v>
      </c>
      <c r="D215" s="196" t="s">
        <v>178</v>
      </c>
      <c r="E215" s="197" t="s">
        <v>2088</v>
      </c>
      <c r="F215" s="198" t="s">
        <v>2089</v>
      </c>
      <c r="G215" s="199" t="s">
        <v>1952</v>
      </c>
      <c r="H215" s="200">
        <v>1</v>
      </c>
      <c r="I215" s="201">
        <v>37.9</v>
      </c>
      <c r="J215" s="202">
        <f t="shared" si="30"/>
        <v>37.9</v>
      </c>
      <c r="K215" s="203"/>
      <c r="L215" s="35"/>
      <c r="M215" s="204" t="s">
        <v>1</v>
      </c>
      <c r="N215" s="205" t="s">
        <v>39</v>
      </c>
      <c r="O215" s="71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240</v>
      </c>
      <c r="AT215" s="208" t="s">
        <v>178</v>
      </c>
      <c r="AU215" s="208" t="s">
        <v>80</v>
      </c>
      <c r="AY215" s="13" t="s">
        <v>176</v>
      </c>
      <c r="BE215" s="209">
        <f t="shared" si="34"/>
        <v>0</v>
      </c>
      <c r="BF215" s="209">
        <f t="shared" si="35"/>
        <v>37.9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3" t="s">
        <v>86</v>
      </c>
      <c r="BK215" s="209">
        <f t="shared" si="39"/>
        <v>37.9</v>
      </c>
      <c r="BL215" s="13" t="s">
        <v>240</v>
      </c>
      <c r="BM215" s="208" t="s">
        <v>824</v>
      </c>
    </row>
    <row r="216" spans="1:65" s="1" customFormat="1" ht="24.2" customHeight="1">
      <c r="A216" s="30"/>
      <c r="B216" s="31"/>
      <c r="C216" s="196" t="s">
        <v>505</v>
      </c>
      <c r="D216" s="196" t="s">
        <v>178</v>
      </c>
      <c r="E216" s="197" t="s">
        <v>2090</v>
      </c>
      <c r="F216" s="198" t="s">
        <v>2091</v>
      </c>
      <c r="G216" s="199" t="s">
        <v>1952</v>
      </c>
      <c r="H216" s="200">
        <v>1</v>
      </c>
      <c r="I216" s="201">
        <v>72.040000000000006</v>
      </c>
      <c r="J216" s="202">
        <f t="shared" si="30"/>
        <v>72.040000000000006</v>
      </c>
      <c r="K216" s="203"/>
      <c r="L216" s="35"/>
      <c r="M216" s="204" t="s">
        <v>1</v>
      </c>
      <c r="N216" s="205" t="s">
        <v>39</v>
      </c>
      <c r="O216" s="71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240</v>
      </c>
      <c r="AT216" s="208" t="s">
        <v>178</v>
      </c>
      <c r="AU216" s="208" t="s">
        <v>80</v>
      </c>
      <c r="AY216" s="13" t="s">
        <v>176</v>
      </c>
      <c r="BE216" s="209">
        <f t="shared" si="34"/>
        <v>0</v>
      </c>
      <c r="BF216" s="209">
        <f t="shared" si="35"/>
        <v>72.040000000000006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3" t="s">
        <v>86</v>
      </c>
      <c r="BK216" s="209">
        <f t="shared" si="39"/>
        <v>72.040000000000006</v>
      </c>
      <c r="BL216" s="13" t="s">
        <v>240</v>
      </c>
      <c r="BM216" s="208" t="s">
        <v>832</v>
      </c>
    </row>
    <row r="217" spans="1:65" s="1" customFormat="1" ht="16.5" customHeight="1">
      <c r="A217" s="30"/>
      <c r="B217" s="31"/>
      <c r="C217" s="196" t="s">
        <v>509</v>
      </c>
      <c r="D217" s="196" t="s">
        <v>178</v>
      </c>
      <c r="E217" s="197" t="s">
        <v>2092</v>
      </c>
      <c r="F217" s="198" t="s">
        <v>2093</v>
      </c>
      <c r="G217" s="199" t="s">
        <v>1952</v>
      </c>
      <c r="H217" s="200">
        <v>16</v>
      </c>
      <c r="I217" s="201">
        <v>4.34</v>
      </c>
      <c r="J217" s="202">
        <f t="shared" si="30"/>
        <v>69.44</v>
      </c>
      <c r="K217" s="203"/>
      <c r="L217" s="35"/>
      <c r="M217" s="204" t="s">
        <v>1</v>
      </c>
      <c r="N217" s="205" t="s">
        <v>39</v>
      </c>
      <c r="O217" s="71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240</v>
      </c>
      <c r="AT217" s="208" t="s">
        <v>178</v>
      </c>
      <c r="AU217" s="208" t="s">
        <v>80</v>
      </c>
      <c r="AY217" s="13" t="s">
        <v>176</v>
      </c>
      <c r="BE217" s="209">
        <f t="shared" si="34"/>
        <v>0</v>
      </c>
      <c r="BF217" s="209">
        <f t="shared" si="35"/>
        <v>69.44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3" t="s">
        <v>86</v>
      </c>
      <c r="BK217" s="209">
        <f t="shared" si="39"/>
        <v>69.44</v>
      </c>
      <c r="BL217" s="13" t="s">
        <v>240</v>
      </c>
      <c r="BM217" s="208" t="s">
        <v>840</v>
      </c>
    </row>
    <row r="218" spans="1:65" s="1" customFormat="1" ht="16.5" customHeight="1">
      <c r="A218" s="30"/>
      <c r="B218" s="31"/>
      <c r="C218" s="196" t="s">
        <v>513</v>
      </c>
      <c r="D218" s="196" t="s">
        <v>178</v>
      </c>
      <c r="E218" s="197" t="s">
        <v>2094</v>
      </c>
      <c r="F218" s="198" t="s">
        <v>2095</v>
      </c>
      <c r="G218" s="199" t="s">
        <v>1952</v>
      </c>
      <c r="H218" s="200">
        <v>3</v>
      </c>
      <c r="I218" s="201">
        <v>4.5999999999999996</v>
      </c>
      <c r="J218" s="202">
        <f t="shared" si="30"/>
        <v>13.8</v>
      </c>
      <c r="K218" s="203"/>
      <c r="L218" s="35"/>
      <c r="M218" s="204" t="s">
        <v>1</v>
      </c>
      <c r="N218" s="205" t="s">
        <v>39</v>
      </c>
      <c r="O218" s="71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240</v>
      </c>
      <c r="AT218" s="208" t="s">
        <v>178</v>
      </c>
      <c r="AU218" s="208" t="s">
        <v>80</v>
      </c>
      <c r="AY218" s="13" t="s">
        <v>176</v>
      </c>
      <c r="BE218" s="209">
        <f t="shared" si="34"/>
        <v>0</v>
      </c>
      <c r="BF218" s="209">
        <f t="shared" si="35"/>
        <v>13.8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3" t="s">
        <v>86</v>
      </c>
      <c r="BK218" s="209">
        <f t="shared" si="39"/>
        <v>13.8</v>
      </c>
      <c r="BL218" s="13" t="s">
        <v>240</v>
      </c>
      <c r="BM218" s="208" t="s">
        <v>848</v>
      </c>
    </row>
    <row r="219" spans="1:65" s="1" customFormat="1" ht="16.5" customHeight="1">
      <c r="A219" s="30"/>
      <c r="B219" s="31"/>
      <c r="C219" s="196" t="s">
        <v>517</v>
      </c>
      <c r="D219" s="196" t="s">
        <v>178</v>
      </c>
      <c r="E219" s="197" t="s">
        <v>2096</v>
      </c>
      <c r="F219" s="198" t="s">
        <v>2097</v>
      </c>
      <c r="G219" s="199" t="s">
        <v>1952</v>
      </c>
      <c r="H219" s="200">
        <v>2</v>
      </c>
      <c r="I219" s="201">
        <v>5.43</v>
      </c>
      <c r="J219" s="202">
        <f t="shared" si="30"/>
        <v>10.86</v>
      </c>
      <c r="K219" s="203"/>
      <c r="L219" s="35"/>
      <c r="M219" s="204" t="s">
        <v>1</v>
      </c>
      <c r="N219" s="205" t="s">
        <v>39</v>
      </c>
      <c r="O219" s="71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240</v>
      </c>
      <c r="AT219" s="208" t="s">
        <v>178</v>
      </c>
      <c r="AU219" s="208" t="s">
        <v>80</v>
      </c>
      <c r="AY219" s="13" t="s">
        <v>176</v>
      </c>
      <c r="BE219" s="209">
        <f t="shared" si="34"/>
        <v>0</v>
      </c>
      <c r="BF219" s="209">
        <f t="shared" si="35"/>
        <v>10.86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3" t="s">
        <v>86</v>
      </c>
      <c r="BK219" s="209">
        <f t="shared" si="39"/>
        <v>10.86</v>
      </c>
      <c r="BL219" s="13" t="s">
        <v>240</v>
      </c>
      <c r="BM219" s="208" t="s">
        <v>856</v>
      </c>
    </row>
    <row r="220" spans="1:65" s="1" customFormat="1" ht="16.5" customHeight="1">
      <c r="A220" s="30"/>
      <c r="B220" s="31"/>
      <c r="C220" s="196" t="s">
        <v>521</v>
      </c>
      <c r="D220" s="196" t="s">
        <v>178</v>
      </c>
      <c r="E220" s="197" t="s">
        <v>2098</v>
      </c>
      <c r="F220" s="198" t="s">
        <v>2099</v>
      </c>
      <c r="G220" s="199" t="s">
        <v>1952</v>
      </c>
      <c r="H220" s="200">
        <v>4</v>
      </c>
      <c r="I220" s="201">
        <v>7.01</v>
      </c>
      <c r="J220" s="202">
        <f t="shared" si="30"/>
        <v>28.04</v>
      </c>
      <c r="K220" s="203"/>
      <c r="L220" s="35"/>
      <c r="M220" s="204" t="s">
        <v>1</v>
      </c>
      <c r="N220" s="205" t="s">
        <v>39</v>
      </c>
      <c r="O220" s="71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240</v>
      </c>
      <c r="AT220" s="208" t="s">
        <v>178</v>
      </c>
      <c r="AU220" s="208" t="s">
        <v>80</v>
      </c>
      <c r="AY220" s="13" t="s">
        <v>176</v>
      </c>
      <c r="BE220" s="209">
        <f t="shared" si="34"/>
        <v>0</v>
      </c>
      <c r="BF220" s="209">
        <f t="shared" si="35"/>
        <v>28.04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3" t="s">
        <v>86</v>
      </c>
      <c r="BK220" s="209">
        <f t="shared" si="39"/>
        <v>28.04</v>
      </c>
      <c r="BL220" s="13" t="s">
        <v>240</v>
      </c>
      <c r="BM220" s="208" t="s">
        <v>864</v>
      </c>
    </row>
    <row r="221" spans="1:65" s="1" customFormat="1" ht="16.5" customHeight="1">
      <c r="A221" s="30"/>
      <c r="B221" s="31"/>
      <c r="C221" s="196" t="s">
        <v>525</v>
      </c>
      <c r="D221" s="196" t="s">
        <v>178</v>
      </c>
      <c r="E221" s="197" t="s">
        <v>2100</v>
      </c>
      <c r="F221" s="198" t="s">
        <v>2101</v>
      </c>
      <c r="G221" s="199" t="s">
        <v>1952</v>
      </c>
      <c r="H221" s="200">
        <v>1</v>
      </c>
      <c r="I221" s="201">
        <v>8.42</v>
      </c>
      <c r="J221" s="202">
        <f t="shared" si="30"/>
        <v>8.42</v>
      </c>
      <c r="K221" s="203"/>
      <c r="L221" s="35"/>
      <c r="M221" s="204" t="s">
        <v>1</v>
      </c>
      <c r="N221" s="205" t="s">
        <v>39</v>
      </c>
      <c r="O221" s="71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240</v>
      </c>
      <c r="AT221" s="208" t="s">
        <v>178</v>
      </c>
      <c r="AU221" s="208" t="s">
        <v>80</v>
      </c>
      <c r="AY221" s="13" t="s">
        <v>176</v>
      </c>
      <c r="BE221" s="209">
        <f t="shared" si="34"/>
        <v>0</v>
      </c>
      <c r="BF221" s="209">
        <f t="shared" si="35"/>
        <v>8.42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3" t="s">
        <v>86</v>
      </c>
      <c r="BK221" s="209">
        <f t="shared" si="39"/>
        <v>8.42</v>
      </c>
      <c r="BL221" s="13" t="s">
        <v>240</v>
      </c>
      <c r="BM221" s="208" t="s">
        <v>872</v>
      </c>
    </row>
    <row r="222" spans="1:65" s="1" customFormat="1" ht="16.5" customHeight="1">
      <c r="A222" s="30"/>
      <c r="B222" s="31"/>
      <c r="C222" s="196" t="s">
        <v>529</v>
      </c>
      <c r="D222" s="196" t="s">
        <v>178</v>
      </c>
      <c r="E222" s="197" t="s">
        <v>2102</v>
      </c>
      <c r="F222" s="198" t="s">
        <v>2103</v>
      </c>
      <c r="G222" s="199" t="s">
        <v>2039</v>
      </c>
      <c r="H222" s="200">
        <v>3</v>
      </c>
      <c r="I222" s="201">
        <v>23.06</v>
      </c>
      <c r="J222" s="202">
        <f t="shared" si="30"/>
        <v>69.180000000000007</v>
      </c>
      <c r="K222" s="203"/>
      <c r="L222" s="35"/>
      <c r="M222" s="204" t="s">
        <v>1</v>
      </c>
      <c r="N222" s="205" t="s">
        <v>39</v>
      </c>
      <c r="O222" s="71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240</v>
      </c>
      <c r="AT222" s="208" t="s">
        <v>178</v>
      </c>
      <c r="AU222" s="208" t="s">
        <v>80</v>
      </c>
      <c r="AY222" s="13" t="s">
        <v>176</v>
      </c>
      <c r="BE222" s="209">
        <f t="shared" si="34"/>
        <v>0</v>
      </c>
      <c r="BF222" s="209">
        <f t="shared" si="35"/>
        <v>69.180000000000007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3" t="s">
        <v>86</v>
      </c>
      <c r="BK222" s="209">
        <f t="shared" si="39"/>
        <v>69.180000000000007</v>
      </c>
      <c r="BL222" s="13" t="s">
        <v>240</v>
      </c>
      <c r="BM222" s="208" t="s">
        <v>880</v>
      </c>
    </row>
    <row r="223" spans="1:65" s="1" customFormat="1" ht="24.2" customHeight="1">
      <c r="A223" s="30"/>
      <c r="B223" s="31"/>
      <c r="C223" s="196" t="s">
        <v>533</v>
      </c>
      <c r="D223" s="196" t="s">
        <v>178</v>
      </c>
      <c r="E223" s="197" t="s">
        <v>2104</v>
      </c>
      <c r="F223" s="198" t="s">
        <v>2105</v>
      </c>
      <c r="G223" s="199" t="s">
        <v>2039</v>
      </c>
      <c r="H223" s="200">
        <v>3</v>
      </c>
      <c r="I223" s="201">
        <v>559.03</v>
      </c>
      <c r="J223" s="202">
        <f t="shared" si="30"/>
        <v>1677.09</v>
      </c>
      <c r="K223" s="203"/>
      <c r="L223" s="35"/>
      <c r="M223" s="204" t="s">
        <v>1</v>
      </c>
      <c r="N223" s="205" t="s">
        <v>39</v>
      </c>
      <c r="O223" s="71"/>
      <c r="P223" s="206">
        <f t="shared" si="31"/>
        <v>0</v>
      </c>
      <c r="Q223" s="206">
        <v>0</v>
      </c>
      <c r="R223" s="206">
        <f t="shared" si="32"/>
        <v>0</v>
      </c>
      <c r="S223" s="206">
        <v>0</v>
      </c>
      <c r="T223" s="207">
        <f t="shared" si="3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240</v>
      </c>
      <c r="AT223" s="208" t="s">
        <v>178</v>
      </c>
      <c r="AU223" s="208" t="s">
        <v>80</v>
      </c>
      <c r="AY223" s="13" t="s">
        <v>176</v>
      </c>
      <c r="BE223" s="209">
        <f t="shared" si="34"/>
        <v>0</v>
      </c>
      <c r="BF223" s="209">
        <f t="shared" si="35"/>
        <v>1677.09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3" t="s">
        <v>86</v>
      </c>
      <c r="BK223" s="209">
        <f t="shared" si="39"/>
        <v>1677.09</v>
      </c>
      <c r="BL223" s="13" t="s">
        <v>240</v>
      </c>
      <c r="BM223" s="208" t="s">
        <v>888</v>
      </c>
    </row>
    <row r="224" spans="1:65" s="1" customFormat="1" ht="21.75" customHeight="1">
      <c r="A224" s="30"/>
      <c r="B224" s="31"/>
      <c r="C224" s="196" t="s">
        <v>537</v>
      </c>
      <c r="D224" s="196" t="s">
        <v>178</v>
      </c>
      <c r="E224" s="197" t="s">
        <v>2106</v>
      </c>
      <c r="F224" s="198" t="s">
        <v>2107</v>
      </c>
      <c r="G224" s="199" t="s">
        <v>181</v>
      </c>
      <c r="H224" s="200">
        <v>500</v>
      </c>
      <c r="I224" s="201">
        <v>1.6</v>
      </c>
      <c r="J224" s="202">
        <f t="shared" si="30"/>
        <v>800</v>
      </c>
      <c r="K224" s="203"/>
      <c r="L224" s="35"/>
      <c r="M224" s="204" t="s">
        <v>1</v>
      </c>
      <c r="N224" s="205" t="s">
        <v>39</v>
      </c>
      <c r="O224" s="71"/>
      <c r="P224" s="206">
        <f t="shared" si="31"/>
        <v>0</v>
      </c>
      <c r="Q224" s="206">
        <v>0</v>
      </c>
      <c r="R224" s="206">
        <f t="shared" si="32"/>
        <v>0</v>
      </c>
      <c r="S224" s="206">
        <v>0</v>
      </c>
      <c r="T224" s="207">
        <f t="shared" si="3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208" t="s">
        <v>240</v>
      </c>
      <c r="AT224" s="208" t="s">
        <v>178</v>
      </c>
      <c r="AU224" s="208" t="s">
        <v>80</v>
      </c>
      <c r="AY224" s="13" t="s">
        <v>176</v>
      </c>
      <c r="BE224" s="209">
        <f t="shared" si="34"/>
        <v>0</v>
      </c>
      <c r="BF224" s="209">
        <f t="shared" si="35"/>
        <v>800</v>
      </c>
      <c r="BG224" s="209">
        <f t="shared" si="36"/>
        <v>0</v>
      </c>
      <c r="BH224" s="209">
        <f t="shared" si="37"/>
        <v>0</v>
      </c>
      <c r="BI224" s="209">
        <f t="shared" si="38"/>
        <v>0</v>
      </c>
      <c r="BJ224" s="13" t="s">
        <v>86</v>
      </c>
      <c r="BK224" s="209">
        <f t="shared" si="39"/>
        <v>800</v>
      </c>
      <c r="BL224" s="13" t="s">
        <v>240</v>
      </c>
      <c r="BM224" s="208" t="s">
        <v>896</v>
      </c>
    </row>
    <row r="225" spans="1:65" s="1" customFormat="1" ht="21.75" customHeight="1">
      <c r="A225" s="30"/>
      <c r="B225" s="31"/>
      <c r="C225" s="196" t="s">
        <v>541</v>
      </c>
      <c r="D225" s="196" t="s">
        <v>178</v>
      </c>
      <c r="E225" s="197" t="s">
        <v>2108</v>
      </c>
      <c r="F225" s="198" t="s">
        <v>2109</v>
      </c>
      <c r="G225" s="199" t="s">
        <v>181</v>
      </c>
      <c r="H225" s="200">
        <v>500</v>
      </c>
      <c r="I225" s="201">
        <v>1.1299999999999999</v>
      </c>
      <c r="J225" s="202">
        <f t="shared" si="30"/>
        <v>565</v>
      </c>
      <c r="K225" s="203"/>
      <c r="L225" s="35"/>
      <c r="M225" s="204" t="s">
        <v>1</v>
      </c>
      <c r="N225" s="205" t="s">
        <v>39</v>
      </c>
      <c r="O225" s="71"/>
      <c r="P225" s="206">
        <f t="shared" si="31"/>
        <v>0</v>
      </c>
      <c r="Q225" s="206">
        <v>0</v>
      </c>
      <c r="R225" s="206">
        <f t="shared" si="32"/>
        <v>0</v>
      </c>
      <c r="S225" s="206">
        <v>0</v>
      </c>
      <c r="T225" s="207">
        <f t="shared" si="3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208" t="s">
        <v>240</v>
      </c>
      <c r="AT225" s="208" t="s">
        <v>178</v>
      </c>
      <c r="AU225" s="208" t="s">
        <v>80</v>
      </c>
      <c r="AY225" s="13" t="s">
        <v>176</v>
      </c>
      <c r="BE225" s="209">
        <f t="shared" si="34"/>
        <v>0</v>
      </c>
      <c r="BF225" s="209">
        <f t="shared" si="35"/>
        <v>565</v>
      </c>
      <c r="BG225" s="209">
        <f t="shared" si="36"/>
        <v>0</v>
      </c>
      <c r="BH225" s="209">
        <f t="shared" si="37"/>
        <v>0</v>
      </c>
      <c r="BI225" s="209">
        <f t="shared" si="38"/>
        <v>0</v>
      </c>
      <c r="BJ225" s="13" t="s">
        <v>86</v>
      </c>
      <c r="BK225" s="209">
        <f t="shared" si="39"/>
        <v>565</v>
      </c>
      <c r="BL225" s="13" t="s">
        <v>240</v>
      </c>
      <c r="BM225" s="208" t="s">
        <v>904</v>
      </c>
    </row>
    <row r="226" spans="1:65" s="1" customFormat="1" ht="16.5" customHeight="1">
      <c r="A226" s="30"/>
      <c r="B226" s="31"/>
      <c r="C226" s="196" t="s">
        <v>545</v>
      </c>
      <c r="D226" s="196" t="s">
        <v>178</v>
      </c>
      <c r="E226" s="197" t="s">
        <v>2110</v>
      </c>
      <c r="F226" s="198" t="s">
        <v>2111</v>
      </c>
      <c r="G226" s="199" t="s">
        <v>2023</v>
      </c>
      <c r="H226" s="200">
        <v>50</v>
      </c>
      <c r="I226" s="201">
        <v>18.95</v>
      </c>
      <c r="J226" s="202">
        <f t="shared" si="30"/>
        <v>947.5</v>
      </c>
      <c r="K226" s="203"/>
      <c r="L226" s="35"/>
      <c r="M226" s="204" t="s">
        <v>1</v>
      </c>
      <c r="N226" s="205" t="s">
        <v>39</v>
      </c>
      <c r="O226" s="71"/>
      <c r="P226" s="206">
        <f t="shared" si="31"/>
        <v>0</v>
      </c>
      <c r="Q226" s="206">
        <v>0</v>
      </c>
      <c r="R226" s="206">
        <f t="shared" si="32"/>
        <v>0</v>
      </c>
      <c r="S226" s="206">
        <v>0</v>
      </c>
      <c r="T226" s="207">
        <f t="shared" si="3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208" t="s">
        <v>240</v>
      </c>
      <c r="AT226" s="208" t="s">
        <v>178</v>
      </c>
      <c r="AU226" s="208" t="s">
        <v>80</v>
      </c>
      <c r="AY226" s="13" t="s">
        <v>176</v>
      </c>
      <c r="BE226" s="209">
        <f t="shared" si="34"/>
        <v>0</v>
      </c>
      <c r="BF226" s="209">
        <f t="shared" si="35"/>
        <v>947.5</v>
      </c>
      <c r="BG226" s="209">
        <f t="shared" si="36"/>
        <v>0</v>
      </c>
      <c r="BH226" s="209">
        <f t="shared" si="37"/>
        <v>0</v>
      </c>
      <c r="BI226" s="209">
        <f t="shared" si="38"/>
        <v>0</v>
      </c>
      <c r="BJ226" s="13" t="s">
        <v>86</v>
      </c>
      <c r="BK226" s="209">
        <f t="shared" si="39"/>
        <v>947.5</v>
      </c>
      <c r="BL226" s="13" t="s">
        <v>240</v>
      </c>
      <c r="BM226" s="208" t="s">
        <v>912</v>
      </c>
    </row>
    <row r="227" spans="1:65" s="1" customFormat="1" ht="24.2" customHeight="1">
      <c r="A227" s="30"/>
      <c r="B227" s="31"/>
      <c r="C227" s="196" t="s">
        <v>549</v>
      </c>
      <c r="D227" s="196" t="s">
        <v>178</v>
      </c>
      <c r="E227" s="197" t="s">
        <v>2112</v>
      </c>
      <c r="F227" s="198" t="s">
        <v>2113</v>
      </c>
      <c r="G227" s="199" t="s">
        <v>262</v>
      </c>
      <c r="H227" s="200">
        <v>0.79500000000000004</v>
      </c>
      <c r="I227" s="201">
        <v>12.24</v>
      </c>
      <c r="J227" s="202">
        <f t="shared" si="30"/>
        <v>9.73</v>
      </c>
      <c r="K227" s="203"/>
      <c r="L227" s="35"/>
      <c r="M227" s="204" t="s">
        <v>1</v>
      </c>
      <c r="N227" s="205" t="s">
        <v>39</v>
      </c>
      <c r="O227" s="71"/>
      <c r="P227" s="206">
        <f t="shared" si="31"/>
        <v>0</v>
      </c>
      <c r="Q227" s="206">
        <v>0</v>
      </c>
      <c r="R227" s="206">
        <f t="shared" si="32"/>
        <v>0</v>
      </c>
      <c r="S227" s="206">
        <v>0</v>
      </c>
      <c r="T227" s="207">
        <f t="shared" si="3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208" t="s">
        <v>240</v>
      </c>
      <c r="AT227" s="208" t="s">
        <v>178</v>
      </c>
      <c r="AU227" s="208" t="s">
        <v>80</v>
      </c>
      <c r="AY227" s="13" t="s">
        <v>176</v>
      </c>
      <c r="BE227" s="209">
        <f t="shared" si="34"/>
        <v>0</v>
      </c>
      <c r="BF227" s="209">
        <f t="shared" si="35"/>
        <v>9.73</v>
      </c>
      <c r="BG227" s="209">
        <f t="shared" si="36"/>
        <v>0</v>
      </c>
      <c r="BH227" s="209">
        <f t="shared" si="37"/>
        <v>0</v>
      </c>
      <c r="BI227" s="209">
        <f t="shared" si="38"/>
        <v>0</v>
      </c>
      <c r="BJ227" s="13" t="s">
        <v>86</v>
      </c>
      <c r="BK227" s="209">
        <f t="shared" si="39"/>
        <v>9.73</v>
      </c>
      <c r="BL227" s="13" t="s">
        <v>240</v>
      </c>
      <c r="BM227" s="208" t="s">
        <v>921</v>
      </c>
    </row>
    <row r="228" spans="1:65" s="11" customFormat="1" ht="25.9" customHeight="1">
      <c r="B228" s="180"/>
      <c r="C228" s="181"/>
      <c r="D228" s="182" t="s">
        <v>72</v>
      </c>
      <c r="E228" s="183" t="s">
        <v>1283</v>
      </c>
      <c r="F228" s="183" t="s">
        <v>2114</v>
      </c>
      <c r="G228" s="181"/>
      <c r="H228" s="181"/>
      <c r="I228" s="184"/>
      <c r="J228" s="185">
        <f>BK228</f>
        <v>17043.240000000002</v>
      </c>
      <c r="K228" s="181"/>
      <c r="L228" s="186"/>
      <c r="M228" s="187"/>
      <c r="N228" s="188"/>
      <c r="O228" s="188"/>
      <c r="P228" s="189">
        <f>SUM(P229:P289)</f>
        <v>0</v>
      </c>
      <c r="Q228" s="188"/>
      <c r="R228" s="189">
        <f>SUM(R229:R289)</f>
        <v>0</v>
      </c>
      <c r="S228" s="188"/>
      <c r="T228" s="190">
        <f>SUM(T229:T289)</f>
        <v>0</v>
      </c>
      <c r="AR228" s="191" t="s">
        <v>86</v>
      </c>
      <c r="AT228" s="192" t="s">
        <v>72</v>
      </c>
      <c r="AU228" s="192" t="s">
        <v>73</v>
      </c>
      <c r="AY228" s="191" t="s">
        <v>176</v>
      </c>
      <c r="BK228" s="193">
        <f>SUM(BK229:BK289)</f>
        <v>17043.240000000002</v>
      </c>
    </row>
    <row r="229" spans="1:65" s="1" customFormat="1" ht="24.2" customHeight="1">
      <c r="A229" s="30"/>
      <c r="B229" s="31"/>
      <c r="C229" s="196" t="s">
        <v>553</v>
      </c>
      <c r="D229" s="196" t="s">
        <v>178</v>
      </c>
      <c r="E229" s="197" t="s">
        <v>2115</v>
      </c>
      <c r="F229" s="198" t="s">
        <v>2116</v>
      </c>
      <c r="G229" s="199" t="s">
        <v>2039</v>
      </c>
      <c r="H229" s="200">
        <v>8</v>
      </c>
      <c r="I229" s="201">
        <v>45.3</v>
      </c>
      <c r="J229" s="202">
        <f t="shared" ref="J229:J260" si="40">ROUND(I229*H229,2)</f>
        <v>362.4</v>
      </c>
      <c r="K229" s="203"/>
      <c r="L229" s="35"/>
      <c r="M229" s="204" t="s">
        <v>1</v>
      </c>
      <c r="N229" s="205" t="s">
        <v>39</v>
      </c>
      <c r="O229" s="71"/>
      <c r="P229" s="206">
        <f t="shared" ref="P229:P260" si="41">O229*H229</f>
        <v>0</v>
      </c>
      <c r="Q229" s="206">
        <v>0</v>
      </c>
      <c r="R229" s="206">
        <f t="shared" ref="R229:R260" si="42">Q229*H229</f>
        <v>0</v>
      </c>
      <c r="S229" s="206">
        <v>0</v>
      </c>
      <c r="T229" s="207">
        <f t="shared" ref="T229:T260" si="43"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208" t="s">
        <v>240</v>
      </c>
      <c r="AT229" s="208" t="s">
        <v>178</v>
      </c>
      <c r="AU229" s="208" t="s">
        <v>80</v>
      </c>
      <c r="AY229" s="13" t="s">
        <v>176</v>
      </c>
      <c r="BE229" s="209">
        <f t="shared" ref="BE229:BE260" si="44">IF(N229="základná",J229,0)</f>
        <v>0</v>
      </c>
      <c r="BF229" s="209">
        <f t="shared" ref="BF229:BF260" si="45">IF(N229="znížená",J229,0)</f>
        <v>362.4</v>
      </c>
      <c r="BG229" s="209">
        <f t="shared" ref="BG229:BG260" si="46">IF(N229="zákl. prenesená",J229,0)</f>
        <v>0</v>
      </c>
      <c r="BH229" s="209">
        <f t="shared" ref="BH229:BH260" si="47">IF(N229="zníž. prenesená",J229,0)</f>
        <v>0</v>
      </c>
      <c r="BI229" s="209">
        <f t="shared" ref="BI229:BI260" si="48">IF(N229="nulová",J229,0)</f>
        <v>0</v>
      </c>
      <c r="BJ229" s="13" t="s">
        <v>86</v>
      </c>
      <c r="BK229" s="209">
        <f t="shared" ref="BK229:BK260" si="49">ROUND(I229*H229,2)</f>
        <v>362.4</v>
      </c>
      <c r="BL229" s="13" t="s">
        <v>240</v>
      </c>
      <c r="BM229" s="208" t="s">
        <v>929</v>
      </c>
    </row>
    <row r="230" spans="1:65" s="1" customFormat="1" ht="16.5" customHeight="1">
      <c r="A230" s="30"/>
      <c r="B230" s="31"/>
      <c r="C230" s="210" t="s">
        <v>557</v>
      </c>
      <c r="D230" s="210" t="s">
        <v>269</v>
      </c>
      <c r="E230" s="211" t="s">
        <v>2117</v>
      </c>
      <c r="F230" s="212" t="s">
        <v>2118</v>
      </c>
      <c r="G230" s="213" t="s">
        <v>1952</v>
      </c>
      <c r="H230" s="214">
        <v>8</v>
      </c>
      <c r="I230" s="215">
        <v>57.92</v>
      </c>
      <c r="J230" s="216">
        <f t="shared" si="40"/>
        <v>463.36</v>
      </c>
      <c r="K230" s="217"/>
      <c r="L230" s="218"/>
      <c r="M230" s="219" t="s">
        <v>1</v>
      </c>
      <c r="N230" s="220" t="s">
        <v>39</v>
      </c>
      <c r="O230" s="71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208" t="s">
        <v>306</v>
      </c>
      <c r="AT230" s="208" t="s">
        <v>269</v>
      </c>
      <c r="AU230" s="208" t="s">
        <v>80</v>
      </c>
      <c r="AY230" s="13" t="s">
        <v>176</v>
      </c>
      <c r="BE230" s="209">
        <f t="shared" si="44"/>
        <v>0</v>
      </c>
      <c r="BF230" s="209">
        <f t="shared" si="45"/>
        <v>463.36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3" t="s">
        <v>86</v>
      </c>
      <c r="BK230" s="209">
        <f t="shared" si="49"/>
        <v>463.36</v>
      </c>
      <c r="BL230" s="13" t="s">
        <v>240</v>
      </c>
      <c r="BM230" s="208" t="s">
        <v>937</v>
      </c>
    </row>
    <row r="231" spans="1:65" s="1" customFormat="1" ht="21.75" customHeight="1">
      <c r="A231" s="30"/>
      <c r="B231" s="31"/>
      <c r="C231" s="210" t="s">
        <v>561</v>
      </c>
      <c r="D231" s="210" t="s">
        <v>269</v>
      </c>
      <c r="E231" s="211" t="s">
        <v>2119</v>
      </c>
      <c r="F231" s="212" t="s">
        <v>2120</v>
      </c>
      <c r="G231" s="213" t="s">
        <v>1952</v>
      </c>
      <c r="H231" s="214">
        <v>8</v>
      </c>
      <c r="I231" s="215">
        <v>293.64999999999998</v>
      </c>
      <c r="J231" s="216">
        <f t="shared" si="40"/>
        <v>2349.1999999999998</v>
      </c>
      <c r="K231" s="217"/>
      <c r="L231" s="218"/>
      <c r="M231" s="219" t="s">
        <v>1</v>
      </c>
      <c r="N231" s="220" t="s">
        <v>39</v>
      </c>
      <c r="O231" s="71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208" t="s">
        <v>306</v>
      </c>
      <c r="AT231" s="208" t="s">
        <v>269</v>
      </c>
      <c r="AU231" s="208" t="s">
        <v>80</v>
      </c>
      <c r="AY231" s="13" t="s">
        <v>176</v>
      </c>
      <c r="BE231" s="209">
        <f t="shared" si="44"/>
        <v>0</v>
      </c>
      <c r="BF231" s="209">
        <f t="shared" si="45"/>
        <v>2349.1999999999998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3" t="s">
        <v>86</v>
      </c>
      <c r="BK231" s="209">
        <f t="shared" si="49"/>
        <v>2349.1999999999998</v>
      </c>
      <c r="BL231" s="13" t="s">
        <v>240</v>
      </c>
      <c r="BM231" s="208" t="s">
        <v>945</v>
      </c>
    </row>
    <row r="232" spans="1:65" s="1" customFormat="1" ht="16.5" customHeight="1">
      <c r="A232" s="30"/>
      <c r="B232" s="31"/>
      <c r="C232" s="210" t="s">
        <v>566</v>
      </c>
      <c r="D232" s="210" t="s">
        <v>269</v>
      </c>
      <c r="E232" s="211" t="s">
        <v>2121</v>
      </c>
      <c r="F232" s="212" t="s">
        <v>2122</v>
      </c>
      <c r="G232" s="213" t="s">
        <v>1952</v>
      </c>
      <c r="H232" s="214">
        <v>8</v>
      </c>
      <c r="I232" s="215">
        <v>52.83</v>
      </c>
      <c r="J232" s="216">
        <f t="shared" si="40"/>
        <v>422.64</v>
      </c>
      <c r="K232" s="217"/>
      <c r="L232" s="218"/>
      <c r="M232" s="219" t="s">
        <v>1</v>
      </c>
      <c r="N232" s="220" t="s">
        <v>39</v>
      </c>
      <c r="O232" s="71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208" t="s">
        <v>306</v>
      </c>
      <c r="AT232" s="208" t="s">
        <v>269</v>
      </c>
      <c r="AU232" s="208" t="s">
        <v>80</v>
      </c>
      <c r="AY232" s="13" t="s">
        <v>176</v>
      </c>
      <c r="BE232" s="209">
        <f t="shared" si="44"/>
        <v>0</v>
      </c>
      <c r="BF232" s="209">
        <f t="shared" si="45"/>
        <v>422.64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3" t="s">
        <v>86</v>
      </c>
      <c r="BK232" s="209">
        <f t="shared" si="49"/>
        <v>422.64</v>
      </c>
      <c r="BL232" s="13" t="s">
        <v>240</v>
      </c>
      <c r="BM232" s="208" t="s">
        <v>953</v>
      </c>
    </row>
    <row r="233" spans="1:65" s="1" customFormat="1" ht="16.5" customHeight="1">
      <c r="A233" s="30"/>
      <c r="B233" s="31"/>
      <c r="C233" s="210" t="s">
        <v>570</v>
      </c>
      <c r="D233" s="210" t="s">
        <v>269</v>
      </c>
      <c r="E233" s="211" t="s">
        <v>2123</v>
      </c>
      <c r="F233" s="212" t="s">
        <v>2124</v>
      </c>
      <c r="G233" s="213" t="s">
        <v>1952</v>
      </c>
      <c r="H233" s="214">
        <v>8</v>
      </c>
      <c r="I233" s="215">
        <v>88.43</v>
      </c>
      <c r="J233" s="216">
        <f t="shared" si="40"/>
        <v>707.44</v>
      </c>
      <c r="K233" s="217"/>
      <c r="L233" s="218"/>
      <c r="M233" s="219" t="s">
        <v>1</v>
      </c>
      <c r="N233" s="220" t="s">
        <v>39</v>
      </c>
      <c r="O233" s="71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208" t="s">
        <v>306</v>
      </c>
      <c r="AT233" s="208" t="s">
        <v>269</v>
      </c>
      <c r="AU233" s="208" t="s">
        <v>80</v>
      </c>
      <c r="AY233" s="13" t="s">
        <v>176</v>
      </c>
      <c r="BE233" s="209">
        <f t="shared" si="44"/>
        <v>0</v>
      </c>
      <c r="BF233" s="209">
        <f t="shared" si="45"/>
        <v>707.44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3" t="s">
        <v>86</v>
      </c>
      <c r="BK233" s="209">
        <f t="shared" si="49"/>
        <v>707.44</v>
      </c>
      <c r="BL233" s="13" t="s">
        <v>240</v>
      </c>
      <c r="BM233" s="208" t="s">
        <v>961</v>
      </c>
    </row>
    <row r="234" spans="1:65" s="1" customFormat="1" ht="16.5" customHeight="1">
      <c r="A234" s="30"/>
      <c r="B234" s="31"/>
      <c r="C234" s="196" t="s">
        <v>575</v>
      </c>
      <c r="D234" s="196" t="s">
        <v>178</v>
      </c>
      <c r="E234" s="197" t="s">
        <v>2125</v>
      </c>
      <c r="F234" s="198" t="s">
        <v>2126</v>
      </c>
      <c r="G234" s="199" t="s">
        <v>1952</v>
      </c>
      <c r="H234" s="200">
        <v>8</v>
      </c>
      <c r="I234" s="201">
        <v>20.29</v>
      </c>
      <c r="J234" s="202">
        <f t="shared" si="40"/>
        <v>162.32</v>
      </c>
      <c r="K234" s="203"/>
      <c r="L234" s="35"/>
      <c r="M234" s="204" t="s">
        <v>1</v>
      </c>
      <c r="N234" s="205" t="s">
        <v>39</v>
      </c>
      <c r="O234" s="71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208" t="s">
        <v>240</v>
      </c>
      <c r="AT234" s="208" t="s">
        <v>178</v>
      </c>
      <c r="AU234" s="208" t="s">
        <v>80</v>
      </c>
      <c r="AY234" s="13" t="s">
        <v>176</v>
      </c>
      <c r="BE234" s="209">
        <f t="shared" si="44"/>
        <v>0</v>
      </c>
      <c r="BF234" s="209">
        <f t="shared" si="45"/>
        <v>162.32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3" t="s">
        <v>86</v>
      </c>
      <c r="BK234" s="209">
        <f t="shared" si="49"/>
        <v>162.32</v>
      </c>
      <c r="BL234" s="13" t="s">
        <v>240</v>
      </c>
      <c r="BM234" s="208" t="s">
        <v>969</v>
      </c>
    </row>
    <row r="235" spans="1:65" s="1" customFormat="1" ht="21.75" customHeight="1">
      <c r="A235" s="30"/>
      <c r="B235" s="31"/>
      <c r="C235" s="196" t="s">
        <v>579</v>
      </c>
      <c r="D235" s="196" t="s">
        <v>178</v>
      </c>
      <c r="E235" s="197" t="s">
        <v>2127</v>
      </c>
      <c r="F235" s="198" t="s">
        <v>2128</v>
      </c>
      <c r="G235" s="199" t="s">
        <v>1952</v>
      </c>
      <c r="H235" s="200">
        <v>8</v>
      </c>
      <c r="I235" s="201">
        <v>4.71</v>
      </c>
      <c r="J235" s="202">
        <f t="shared" si="40"/>
        <v>37.68</v>
      </c>
      <c r="K235" s="203"/>
      <c r="L235" s="35"/>
      <c r="M235" s="204" t="s">
        <v>1</v>
      </c>
      <c r="N235" s="205" t="s">
        <v>39</v>
      </c>
      <c r="O235" s="71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208" t="s">
        <v>240</v>
      </c>
      <c r="AT235" s="208" t="s">
        <v>178</v>
      </c>
      <c r="AU235" s="208" t="s">
        <v>80</v>
      </c>
      <c r="AY235" s="13" t="s">
        <v>176</v>
      </c>
      <c r="BE235" s="209">
        <f t="shared" si="44"/>
        <v>0</v>
      </c>
      <c r="BF235" s="209">
        <f t="shared" si="45"/>
        <v>37.68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3" t="s">
        <v>86</v>
      </c>
      <c r="BK235" s="209">
        <f t="shared" si="49"/>
        <v>37.68</v>
      </c>
      <c r="BL235" s="13" t="s">
        <v>240</v>
      </c>
      <c r="BM235" s="208" t="s">
        <v>982</v>
      </c>
    </row>
    <row r="236" spans="1:65" s="1" customFormat="1" ht="24.2" customHeight="1">
      <c r="A236" s="30"/>
      <c r="B236" s="31"/>
      <c r="C236" s="196" t="s">
        <v>583</v>
      </c>
      <c r="D236" s="196" t="s">
        <v>178</v>
      </c>
      <c r="E236" s="197" t="s">
        <v>2129</v>
      </c>
      <c r="F236" s="198" t="s">
        <v>2130</v>
      </c>
      <c r="G236" s="199" t="s">
        <v>2039</v>
      </c>
      <c r="H236" s="200">
        <v>4</v>
      </c>
      <c r="I236" s="201">
        <v>112.05</v>
      </c>
      <c r="J236" s="202">
        <f t="shared" si="40"/>
        <v>448.2</v>
      </c>
      <c r="K236" s="203"/>
      <c r="L236" s="35"/>
      <c r="M236" s="204" t="s">
        <v>1</v>
      </c>
      <c r="N236" s="205" t="s">
        <v>39</v>
      </c>
      <c r="O236" s="71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208" t="s">
        <v>240</v>
      </c>
      <c r="AT236" s="208" t="s">
        <v>178</v>
      </c>
      <c r="AU236" s="208" t="s">
        <v>80</v>
      </c>
      <c r="AY236" s="13" t="s">
        <v>176</v>
      </c>
      <c r="BE236" s="209">
        <f t="shared" si="44"/>
        <v>0</v>
      </c>
      <c r="BF236" s="209">
        <f t="shared" si="45"/>
        <v>448.2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3" t="s">
        <v>86</v>
      </c>
      <c r="BK236" s="209">
        <f t="shared" si="49"/>
        <v>448.2</v>
      </c>
      <c r="BL236" s="13" t="s">
        <v>240</v>
      </c>
      <c r="BM236" s="208" t="s">
        <v>991</v>
      </c>
    </row>
    <row r="237" spans="1:65" s="1" customFormat="1" ht="16.5" customHeight="1">
      <c r="A237" s="30"/>
      <c r="B237" s="31"/>
      <c r="C237" s="196" t="s">
        <v>587</v>
      </c>
      <c r="D237" s="196" t="s">
        <v>178</v>
      </c>
      <c r="E237" s="197" t="s">
        <v>2131</v>
      </c>
      <c r="F237" s="198" t="s">
        <v>2132</v>
      </c>
      <c r="G237" s="199" t="s">
        <v>2039</v>
      </c>
      <c r="H237" s="200">
        <v>4</v>
      </c>
      <c r="I237" s="201">
        <v>20.079999999999998</v>
      </c>
      <c r="J237" s="202">
        <f t="shared" si="40"/>
        <v>80.319999999999993</v>
      </c>
      <c r="K237" s="203"/>
      <c r="L237" s="35"/>
      <c r="M237" s="204" t="s">
        <v>1</v>
      </c>
      <c r="N237" s="205" t="s">
        <v>39</v>
      </c>
      <c r="O237" s="71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208" t="s">
        <v>240</v>
      </c>
      <c r="AT237" s="208" t="s">
        <v>178</v>
      </c>
      <c r="AU237" s="208" t="s">
        <v>80</v>
      </c>
      <c r="AY237" s="13" t="s">
        <v>176</v>
      </c>
      <c r="BE237" s="209">
        <f t="shared" si="44"/>
        <v>0</v>
      </c>
      <c r="BF237" s="209">
        <f t="shared" si="45"/>
        <v>80.319999999999993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3" t="s">
        <v>86</v>
      </c>
      <c r="BK237" s="209">
        <f t="shared" si="49"/>
        <v>80.319999999999993</v>
      </c>
      <c r="BL237" s="13" t="s">
        <v>240</v>
      </c>
      <c r="BM237" s="208" t="s">
        <v>999</v>
      </c>
    </row>
    <row r="238" spans="1:65" s="1" customFormat="1" ht="16.5" customHeight="1">
      <c r="A238" s="30"/>
      <c r="B238" s="31"/>
      <c r="C238" s="196" t="s">
        <v>591</v>
      </c>
      <c r="D238" s="196" t="s">
        <v>178</v>
      </c>
      <c r="E238" s="197" t="s">
        <v>2133</v>
      </c>
      <c r="F238" s="198" t="s">
        <v>2134</v>
      </c>
      <c r="G238" s="199" t="s">
        <v>2039</v>
      </c>
      <c r="H238" s="200">
        <v>4</v>
      </c>
      <c r="I238" s="201">
        <v>22.66</v>
      </c>
      <c r="J238" s="202">
        <f t="shared" si="40"/>
        <v>90.64</v>
      </c>
      <c r="K238" s="203"/>
      <c r="L238" s="35"/>
      <c r="M238" s="204" t="s">
        <v>1</v>
      </c>
      <c r="N238" s="205" t="s">
        <v>39</v>
      </c>
      <c r="O238" s="71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208" t="s">
        <v>240</v>
      </c>
      <c r="AT238" s="208" t="s">
        <v>178</v>
      </c>
      <c r="AU238" s="208" t="s">
        <v>80</v>
      </c>
      <c r="AY238" s="13" t="s">
        <v>176</v>
      </c>
      <c r="BE238" s="209">
        <f t="shared" si="44"/>
        <v>0</v>
      </c>
      <c r="BF238" s="209">
        <f t="shared" si="45"/>
        <v>90.64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3" t="s">
        <v>86</v>
      </c>
      <c r="BK238" s="209">
        <f t="shared" si="49"/>
        <v>90.64</v>
      </c>
      <c r="BL238" s="13" t="s">
        <v>240</v>
      </c>
      <c r="BM238" s="208" t="s">
        <v>1007</v>
      </c>
    </row>
    <row r="239" spans="1:65" s="1" customFormat="1" ht="16.5" customHeight="1">
      <c r="A239" s="30"/>
      <c r="B239" s="31"/>
      <c r="C239" s="210" t="s">
        <v>595</v>
      </c>
      <c r="D239" s="210" t="s">
        <v>269</v>
      </c>
      <c r="E239" s="211" t="s">
        <v>2135</v>
      </c>
      <c r="F239" s="212" t="s">
        <v>2136</v>
      </c>
      <c r="G239" s="213" t="s">
        <v>1952</v>
      </c>
      <c r="H239" s="214">
        <v>4</v>
      </c>
      <c r="I239" s="215">
        <v>289.02999999999997</v>
      </c>
      <c r="J239" s="216">
        <f t="shared" si="40"/>
        <v>1156.1199999999999</v>
      </c>
      <c r="K239" s="217"/>
      <c r="L239" s="218"/>
      <c r="M239" s="219" t="s">
        <v>1</v>
      </c>
      <c r="N239" s="220" t="s">
        <v>39</v>
      </c>
      <c r="O239" s="71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208" t="s">
        <v>306</v>
      </c>
      <c r="AT239" s="208" t="s">
        <v>269</v>
      </c>
      <c r="AU239" s="208" t="s">
        <v>80</v>
      </c>
      <c r="AY239" s="13" t="s">
        <v>176</v>
      </c>
      <c r="BE239" s="209">
        <f t="shared" si="44"/>
        <v>0</v>
      </c>
      <c r="BF239" s="209">
        <f t="shared" si="45"/>
        <v>1156.1199999999999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3" t="s">
        <v>86</v>
      </c>
      <c r="BK239" s="209">
        <f t="shared" si="49"/>
        <v>1156.1199999999999</v>
      </c>
      <c r="BL239" s="13" t="s">
        <v>240</v>
      </c>
      <c r="BM239" s="208" t="s">
        <v>1015</v>
      </c>
    </row>
    <row r="240" spans="1:65" s="1" customFormat="1" ht="24.2" customHeight="1">
      <c r="A240" s="30"/>
      <c r="B240" s="31"/>
      <c r="C240" s="196" t="s">
        <v>599</v>
      </c>
      <c r="D240" s="196" t="s">
        <v>178</v>
      </c>
      <c r="E240" s="197" t="s">
        <v>2137</v>
      </c>
      <c r="F240" s="198" t="s">
        <v>2138</v>
      </c>
      <c r="G240" s="199" t="s">
        <v>2039</v>
      </c>
      <c r="H240" s="200">
        <v>18</v>
      </c>
      <c r="I240" s="201">
        <v>82.93</v>
      </c>
      <c r="J240" s="202">
        <f t="shared" si="40"/>
        <v>1492.74</v>
      </c>
      <c r="K240" s="203"/>
      <c r="L240" s="35"/>
      <c r="M240" s="204" t="s">
        <v>1</v>
      </c>
      <c r="N240" s="205" t="s">
        <v>39</v>
      </c>
      <c r="O240" s="71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208" t="s">
        <v>240</v>
      </c>
      <c r="AT240" s="208" t="s">
        <v>178</v>
      </c>
      <c r="AU240" s="208" t="s">
        <v>80</v>
      </c>
      <c r="AY240" s="13" t="s">
        <v>176</v>
      </c>
      <c r="BE240" s="209">
        <f t="shared" si="44"/>
        <v>0</v>
      </c>
      <c r="BF240" s="209">
        <f t="shared" si="45"/>
        <v>1492.74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3" t="s">
        <v>86</v>
      </c>
      <c r="BK240" s="209">
        <f t="shared" si="49"/>
        <v>1492.74</v>
      </c>
      <c r="BL240" s="13" t="s">
        <v>240</v>
      </c>
      <c r="BM240" s="208" t="s">
        <v>1023</v>
      </c>
    </row>
    <row r="241" spans="1:65" s="1" customFormat="1" ht="21.75" customHeight="1">
      <c r="A241" s="30"/>
      <c r="B241" s="31"/>
      <c r="C241" s="196" t="s">
        <v>603</v>
      </c>
      <c r="D241" s="196" t="s">
        <v>178</v>
      </c>
      <c r="E241" s="197" t="s">
        <v>2139</v>
      </c>
      <c r="F241" s="198" t="s">
        <v>2140</v>
      </c>
      <c r="G241" s="199" t="s">
        <v>2039</v>
      </c>
      <c r="H241" s="200">
        <v>18</v>
      </c>
      <c r="I241" s="201">
        <v>32.08</v>
      </c>
      <c r="J241" s="202">
        <f t="shared" si="40"/>
        <v>577.44000000000005</v>
      </c>
      <c r="K241" s="203"/>
      <c r="L241" s="35"/>
      <c r="M241" s="204" t="s">
        <v>1</v>
      </c>
      <c r="N241" s="205" t="s">
        <v>39</v>
      </c>
      <c r="O241" s="71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208" t="s">
        <v>240</v>
      </c>
      <c r="AT241" s="208" t="s">
        <v>178</v>
      </c>
      <c r="AU241" s="208" t="s">
        <v>80</v>
      </c>
      <c r="AY241" s="13" t="s">
        <v>176</v>
      </c>
      <c r="BE241" s="209">
        <f t="shared" si="44"/>
        <v>0</v>
      </c>
      <c r="BF241" s="209">
        <f t="shared" si="45"/>
        <v>577.44000000000005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3" t="s">
        <v>86</v>
      </c>
      <c r="BK241" s="209">
        <f t="shared" si="49"/>
        <v>577.44000000000005</v>
      </c>
      <c r="BL241" s="13" t="s">
        <v>240</v>
      </c>
      <c r="BM241" s="208" t="s">
        <v>1031</v>
      </c>
    </row>
    <row r="242" spans="1:65" s="1" customFormat="1" ht="24.2" customHeight="1">
      <c r="A242" s="30"/>
      <c r="B242" s="31"/>
      <c r="C242" s="196" t="s">
        <v>607</v>
      </c>
      <c r="D242" s="196" t="s">
        <v>178</v>
      </c>
      <c r="E242" s="197" t="s">
        <v>2141</v>
      </c>
      <c r="F242" s="198" t="s">
        <v>2142</v>
      </c>
      <c r="G242" s="199" t="s">
        <v>2039</v>
      </c>
      <c r="H242" s="200">
        <v>1</v>
      </c>
      <c r="I242" s="201">
        <v>36.549999999999997</v>
      </c>
      <c r="J242" s="202">
        <f t="shared" si="40"/>
        <v>36.549999999999997</v>
      </c>
      <c r="K242" s="203"/>
      <c r="L242" s="35"/>
      <c r="M242" s="204" t="s">
        <v>1</v>
      </c>
      <c r="N242" s="205" t="s">
        <v>39</v>
      </c>
      <c r="O242" s="71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208" t="s">
        <v>240</v>
      </c>
      <c r="AT242" s="208" t="s">
        <v>178</v>
      </c>
      <c r="AU242" s="208" t="s">
        <v>80</v>
      </c>
      <c r="AY242" s="13" t="s">
        <v>176</v>
      </c>
      <c r="BE242" s="209">
        <f t="shared" si="44"/>
        <v>0</v>
      </c>
      <c r="BF242" s="209">
        <f t="shared" si="45"/>
        <v>36.549999999999997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3" t="s">
        <v>86</v>
      </c>
      <c r="BK242" s="209">
        <f t="shared" si="49"/>
        <v>36.549999999999997</v>
      </c>
      <c r="BL242" s="13" t="s">
        <v>240</v>
      </c>
      <c r="BM242" s="208" t="s">
        <v>1039</v>
      </c>
    </row>
    <row r="243" spans="1:65" s="1" customFormat="1" ht="24.2" customHeight="1">
      <c r="A243" s="30"/>
      <c r="B243" s="31"/>
      <c r="C243" s="196" t="s">
        <v>611</v>
      </c>
      <c r="D243" s="196" t="s">
        <v>178</v>
      </c>
      <c r="E243" s="197" t="s">
        <v>2143</v>
      </c>
      <c r="F243" s="198" t="s">
        <v>2144</v>
      </c>
      <c r="G243" s="199" t="s">
        <v>2039</v>
      </c>
      <c r="H243" s="200">
        <v>1</v>
      </c>
      <c r="I243" s="201">
        <v>131.66</v>
      </c>
      <c r="J243" s="202">
        <f t="shared" si="40"/>
        <v>131.66</v>
      </c>
      <c r="K243" s="203"/>
      <c r="L243" s="35"/>
      <c r="M243" s="204" t="s">
        <v>1</v>
      </c>
      <c r="N243" s="205" t="s">
        <v>39</v>
      </c>
      <c r="O243" s="71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208" t="s">
        <v>240</v>
      </c>
      <c r="AT243" s="208" t="s">
        <v>178</v>
      </c>
      <c r="AU243" s="208" t="s">
        <v>80</v>
      </c>
      <c r="AY243" s="13" t="s">
        <v>176</v>
      </c>
      <c r="BE243" s="209">
        <f t="shared" si="44"/>
        <v>0</v>
      </c>
      <c r="BF243" s="209">
        <f t="shared" si="45"/>
        <v>131.66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3" t="s">
        <v>86</v>
      </c>
      <c r="BK243" s="209">
        <f t="shared" si="49"/>
        <v>131.66</v>
      </c>
      <c r="BL243" s="13" t="s">
        <v>240</v>
      </c>
      <c r="BM243" s="208" t="s">
        <v>1047</v>
      </c>
    </row>
    <row r="244" spans="1:65" s="1" customFormat="1" ht="16.5" customHeight="1">
      <c r="A244" s="30"/>
      <c r="B244" s="31"/>
      <c r="C244" s="196" t="s">
        <v>615</v>
      </c>
      <c r="D244" s="196" t="s">
        <v>178</v>
      </c>
      <c r="E244" s="197" t="s">
        <v>2145</v>
      </c>
      <c r="F244" s="198" t="s">
        <v>2146</v>
      </c>
      <c r="G244" s="199" t="s">
        <v>1952</v>
      </c>
      <c r="H244" s="200">
        <v>1</v>
      </c>
      <c r="I244" s="201">
        <v>23.64</v>
      </c>
      <c r="J244" s="202">
        <f t="shared" si="40"/>
        <v>23.64</v>
      </c>
      <c r="K244" s="203"/>
      <c r="L244" s="35"/>
      <c r="M244" s="204" t="s">
        <v>1</v>
      </c>
      <c r="N244" s="205" t="s">
        <v>39</v>
      </c>
      <c r="O244" s="71"/>
      <c r="P244" s="206">
        <f t="shared" si="41"/>
        <v>0</v>
      </c>
      <c r="Q244" s="206">
        <v>0</v>
      </c>
      <c r="R244" s="206">
        <f t="shared" si="42"/>
        <v>0</v>
      </c>
      <c r="S244" s="206">
        <v>0</v>
      </c>
      <c r="T244" s="207">
        <f t="shared" si="4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208" t="s">
        <v>240</v>
      </c>
      <c r="AT244" s="208" t="s">
        <v>178</v>
      </c>
      <c r="AU244" s="208" t="s">
        <v>80</v>
      </c>
      <c r="AY244" s="13" t="s">
        <v>176</v>
      </c>
      <c r="BE244" s="209">
        <f t="shared" si="44"/>
        <v>0</v>
      </c>
      <c r="BF244" s="209">
        <f t="shared" si="45"/>
        <v>23.64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3" t="s">
        <v>86</v>
      </c>
      <c r="BK244" s="209">
        <f t="shared" si="49"/>
        <v>23.64</v>
      </c>
      <c r="BL244" s="13" t="s">
        <v>240</v>
      </c>
      <c r="BM244" s="208" t="s">
        <v>1058</v>
      </c>
    </row>
    <row r="245" spans="1:65" s="1" customFormat="1" ht="24.2" customHeight="1">
      <c r="A245" s="30"/>
      <c r="B245" s="31"/>
      <c r="C245" s="196" t="s">
        <v>619</v>
      </c>
      <c r="D245" s="196" t="s">
        <v>178</v>
      </c>
      <c r="E245" s="197" t="s">
        <v>2147</v>
      </c>
      <c r="F245" s="198" t="s">
        <v>2148</v>
      </c>
      <c r="G245" s="199" t="s">
        <v>2039</v>
      </c>
      <c r="H245" s="200">
        <v>1</v>
      </c>
      <c r="I245" s="201">
        <v>45.3</v>
      </c>
      <c r="J245" s="202">
        <f t="shared" si="40"/>
        <v>45.3</v>
      </c>
      <c r="K245" s="203"/>
      <c r="L245" s="35"/>
      <c r="M245" s="204" t="s">
        <v>1</v>
      </c>
      <c r="N245" s="205" t="s">
        <v>39</v>
      </c>
      <c r="O245" s="71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208" t="s">
        <v>240</v>
      </c>
      <c r="AT245" s="208" t="s">
        <v>178</v>
      </c>
      <c r="AU245" s="208" t="s">
        <v>80</v>
      </c>
      <c r="AY245" s="13" t="s">
        <v>176</v>
      </c>
      <c r="BE245" s="209">
        <f t="shared" si="44"/>
        <v>0</v>
      </c>
      <c r="BF245" s="209">
        <f t="shared" si="45"/>
        <v>45.3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3" t="s">
        <v>86</v>
      </c>
      <c r="BK245" s="209">
        <f t="shared" si="49"/>
        <v>45.3</v>
      </c>
      <c r="BL245" s="13" t="s">
        <v>240</v>
      </c>
      <c r="BM245" s="208" t="s">
        <v>1066</v>
      </c>
    </row>
    <row r="246" spans="1:65" s="1" customFormat="1" ht="16.5" customHeight="1">
      <c r="A246" s="30"/>
      <c r="B246" s="31"/>
      <c r="C246" s="210" t="s">
        <v>623</v>
      </c>
      <c r="D246" s="210" t="s">
        <v>269</v>
      </c>
      <c r="E246" s="211" t="s">
        <v>2149</v>
      </c>
      <c r="F246" s="212" t="s">
        <v>2150</v>
      </c>
      <c r="G246" s="213" t="s">
        <v>1952</v>
      </c>
      <c r="H246" s="214">
        <v>1</v>
      </c>
      <c r="I246" s="215">
        <v>751.72</v>
      </c>
      <c r="J246" s="216">
        <f t="shared" si="40"/>
        <v>751.72</v>
      </c>
      <c r="K246" s="217"/>
      <c r="L246" s="218"/>
      <c r="M246" s="219" t="s">
        <v>1</v>
      </c>
      <c r="N246" s="220" t="s">
        <v>39</v>
      </c>
      <c r="O246" s="71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208" t="s">
        <v>306</v>
      </c>
      <c r="AT246" s="208" t="s">
        <v>269</v>
      </c>
      <c r="AU246" s="208" t="s">
        <v>80</v>
      </c>
      <c r="AY246" s="13" t="s">
        <v>176</v>
      </c>
      <c r="BE246" s="209">
        <f t="shared" si="44"/>
        <v>0</v>
      </c>
      <c r="BF246" s="209">
        <f t="shared" si="45"/>
        <v>751.72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3" t="s">
        <v>86</v>
      </c>
      <c r="BK246" s="209">
        <f t="shared" si="49"/>
        <v>751.72</v>
      </c>
      <c r="BL246" s="13" t="s">
        <v>240</v>
      </c>
      <c r="BM246" s="208" t="s">
        <v>1074</v>
      </c>
    </row>
    <row r="247" spans="1:65" s="1" customFormat="1" ht="16.5" customHeight="1">
      <c r="A247" s="30"/>
      <c r="B247" s="31"/>
      <c r="C247" s="196" t="s">
        <v>627</v>
      </c>
      <c r="D247" s="196" t="s">
        <v>178</v>
      </c>
      <c r="E247" s="197" t="s">
        <v>2151</v>
      </c>
      <c r="F247" s="198" t="s">
        <v>2152</v>
      </c>
      <c r="G247" s="199" t="s">
        <v>2039</v>
      </c>
      <c r="H247" s="200">
        <v>1</v>
      </c>
      <c r="I247" s="201">
        <v>64.930000000000007</v>
      </c>
      <c r="J247" s="202">
        <f t="shared" si="40"/>
        <v>64.930000000000007</v>
      </c>
      <c r="K247" s="203"/>
      <c r="L247" s="35"/>
      <c r="M247" s="204" t="s">
        <v>1</v>
      </c>
      <c r="N247" s="205" t="s">
        <v>39</v>
      </c>
      <c r="O247" s="71"/>
      <c r="P247" s="206">
        <f t="shared" si="41"/>
        <v>0</v>
      </c>
      <c r="Q247" s="206">
        <v>0</v>
      </c>
      <c r="R247" s="206">
        <f t="shared" si="42"/>
        <v>0</v>
      </c>
      <c r="S247" s="206">
        <v>0</v>
      </c>
      <c r="T247" s="207">
        <f t="shared" si="4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208" t="s">
        <v>240</v>
      </c>
      <c r="AT247" s="208" t="s">
        <v>178</v>
      </c>
      <c r="AU247" s="208" t="s">
        <v>80</v>
      </c>
      <c r="AY247" s="13" t="s">
        <v>176</v>
      </c>
      <c r="BE247" s="209">
        <f t="shared" si="44"/>
        <v>0</v>
      </c>
      <c r="BF247" s="209">
        <f t="shared" si="45"/>
        <v>64.930000000000007</v>
      </c>
      <c r="BG247" s="209">
        <f t="shared" si="46"/>
        <v>0</v>
      </c>
      <c r="BH247" s="209">
        <f t="shared" si="47"/>
        <v>0</v>
      </c>
      <c r="BI247" s="209">
        <f t="shared" si="48"/>
        <v>0</v>
      </c>
      <c r="BJ247" s="13" t="s">
        <v>86</v>
      </c>
      <c r="BK247" s="209">
        <f t="shared" si="49"/>
        <v>64.930000000000007</v>
      </c>
      <c r="BL247" s="13" t="s">
        <v>240</v>
      </c>
      <c r="BM247" s="208" t="s">
        <v>1082</v>
      </c>
    </row>
    <row r="248" spans="1:65" s="1" customFormat="1" ht="16.5" customHeight="1">
      <c r="A248" s="30"/>
      <c r="B248" s="31"/>
      <c r="C248" s="210" t="s">
        <v>631</v>
      </c>
      <c r="D248" s="210" t="s">
        <v>269</v>
      </c>
      <c r="E248" s="211" t="s">
        <v>2153</v>
      </c>
      <c r="F248" s="212" t="s">
        <v>2154</v>
      </c>
      <c r="G248" s="213" t="s">
        <v>1952</v>
      </c>
      <c r="H248" s="214">
        <v>1</v>
      </c>
      <c r="I248" s="215">
        <v>525.70000000000005</v>
      </c>
      <c r="J248" s="216">
        <f t="shared" si="40"/>
        <v>525.70000000000005</v>
      </c>
      <c r="K248" s="217"/>
      <c r="L248" s="218"/>
      <c r="M248" s="219" t="s">
        <v>1</v>
      </c>
      <c r="N248" s="220" t="s">
        <v>39</v>
      </c>
      <c r="O248" s="71"/>
      <c r="P248" s="206">
        <f t="shared" si="41"/>
        <v>0</v>
      </c>
      <c r="Q248" s="206">
        <v>0</v>
      </c>
      <c r="R248" s="206">
        <f t="shared" si="42"/>
        <v>0</v>
      </c>
      <c r="S248" s="206">
        <v>0</v>
      </c>
      <c r="T248" s="207">
        <f t="shared" si="4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208" t="s">
        <v>306</v>
      </c>
      <c r="AT248" s="208" t="s">
        <v>269</v>
      </c>
      <c r="AU248" s="208" t="s">
        <v>80</v>
      </c>
      <c r="AY248" s="13" t="s">
        <v>176</v>
      </c>
      <c r="BE248" s="209">
        <f t="shared" si="44"/>
        <v>0</v>
      </c>
      <c r="BF248" s="209">
        <f t="shared" si="45"/>
        <v>525.70000000000005</v>
      </c>
      <c r="BG248" s="209">
        <f t="shared" si="46"/>
        <v>0</v>
      </c>
      <c r="BH248" s="209">
        <f t="shared" si="47"/>
        <v>0</v>
      </c>
      <c r="BI248" s="209">
        <f t="shared" si="48"/>
        <v>0</v>
      </c>
      <c r="BJ248" s="13" t="s">
        <v>86</v>
      </c>
      <c r="BK248" s="209">
        <f t="shared" si="49"/>
        <v>525.70000000000005</v>
      </c>
      <c r="BL248" s="13" t="s">
        <v>240</v>
      </c>
      <c r="BM248" s="208" t="s">
        <v>1090</v>
      </c>
    </row>
    <row r="249" spans="1:65" s="1" customFormat="1" ht="16.5" customHeight="1">
      <c r="A249" s="30"/>
      <c r="B249" s="31"/>
      <c r="C249" s="210" t="s">
        <v>635</v>
      </c>
      <c r="D249" s="210" t="s">
        <v>269</v>
      </c>
      <c r="E249" s="211" t="s">
        <v>2155</v>
      </c>
      <c r="F249" s="212" t="s">
        <v>2156</v>
      </c>
      <c r="G249" s="213" t="s">
        <v>1952</v>
      </c>
      <c r="H249" s="214">
        <v>1</v>
      </c>
      <c r="I249" s="215">
        <v>61.67</v>
      </c>
      <c r="J249" s="216">
        <f t="shared" si="40"/>
        <v>61.67</v>
      </c>
      <c r="K249" s="217"/>
      <c r="L249" s="218"/>
      <c r="M249" s="219" t="s">
        <v>1</v>
      </c>
      <c r="N249" s="220" t="s">
        <v>39</v>
      </c>
      <c r="O249" s="71"/>
      <c r="P249" s="206">
        <f t="shared" si="41"/>
        <v>0</v>
      </c>
      <c r="Q249" s="206">
        <v>0</v>
      </c>
      <c r="R249" s="206">
        <f t="shared" si="42"/>
        <v>0</v>
      </c>
      <c r="S249" s="206">
        <v>0</v>
      </c>
      <c r="T249" s="207">
        <f t="shared" si="4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208" t="s">
        <v>306</v>
      </c>
      <c r="AT249" s="208" t="s">
        <v>269</v>
      </c>
      <c r="AU249" s="208" t="s">
        <v>80</v>
      </c>
      <c r="AY249" s="13" t="s">
        <v>176</v>
      </c>
      <c r="BE249" s="209">
        <f t="shared" si="44"/>
        <v>0</v>
      </c>
      <c r="BF249" s="209">
        <f t="shared" si="45"/>
        <v>61.67</v>
      </c>
      <c r="BG249" s="209">
        <f t="shared" si="46"/>
        <v>0</v>
      </c>
      <c r="BH249" s="209">
        <f t="shared" si="47"/>
        <v>0</v>
      </c>
      <c r="BI249" s="209">
        <f t="shared" si="48"/>
        <v>0</v>
      </c>
      <c r="BJ249" s="13" t="s">
        <v>86</v>
      </c>
      <c r="BK249" s="209">
        <f t="shared" si="49"/>
        <v>61.67</v>
      </c>
      <c r="BL249" s="13" t="s">
        <v>240</v>
      </c>
      <c r="BM249" s="208" t="s">
        <v>1098</v>
      </c>
    </row>
    <row r="250" spans="1:65" s="1" customFormat="1" ht="16.5" customHeight="1">
      <c r="A250" s="30"/>
      <c r="B250" s="31"/>
      <c r="C250" s="196" t="s">
        <v>639</v>
      </c>
      <c r="D250" s="196" t="s">
        <v>178</v>
      </c>
      <c r="E250" s="197" t="s">
        <v>2157</v>
      </c>
      <c r="F250" s="198" t="s">
        <v>2158</v>
      </c>
      <c r="G250" s="199" t="s">
        <v>2039</v>
      </c>
      <c r="H250" s="200">
        <v>1</v>
      </c>
      <c r="I250" s="201">
        <v>14.7</v>
      </c>
      <c r="J250" s="202">
        <f t="shared" si="40"/>
        <v>14.7</v>
      </c>
      <c r="K250" s="203"/>
      <c r="L250" s="35"/>
      <c r="M250" s="204" t="s">
        <v>1</v>
      </c>
      <c r="N250" s="205" t="s">
        <v>39</v>
      </c>
      <c r="O250" s="71"/>
      <c r="P250" s="206">
        <f t="shared" si="41"/>
        <v>0</v>
      </c>
      <c r="Q250" s="206">
        <v>0</v>
      </c>
      <c r="R250" s="206">
        <f t="shared" si="42"/>
        <v>0</v>
      </c>
      <c r="S250" s="206">
        <v>0</v>
      </c>
      <c r="T250" s="207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208" t="s">
        <v>240</v>
      </c>
      <c r="AT250" s="208" t="s">
        <v>178</v>
      </c>
      <c r="AU250" s="208" t="s">
        <v>80</v>
      </c>
      <c r="AY250" s="13" t="s">
        <v>176</v>
      </c>
      <c r="BE250" s="209">
        <f t="shared" si="44"/>
        <v>0</v>
      </c>
      <c r="BF250" s="209">
        <f t="shared" si="45"/>
        <v>14.7</v>
      </c>
      <c r="BG250" s="209">
        <f t="shared" si="46"/>
        <v>0</v>
      </c>
      <c r="BH250" s="209">
        <f t="shared" si="47"/>
        <v>0</v>
      </c>
      <c r="BI250" s="209">
        <f t="shared" si="48"/>
        <v>0</v>
      </c>
      <c r="BJ250" s="13" t="s">
        <v>86</v>
      </c>
      <c r="BK250" s="209">
        <f t="shared" si="49"/>
        <v>14.7</v>
      </c>
      <c r="BL250" s="13" t="s">
        <v>240</v>
      </c>
      <c r="BM250" s="208" t="s">
        <v>1106</v>
      </c>
    </row>
    <row r="251" spans="1:65" s="1" customFormat="1" ht="24.2" customHeight="1">
      <c r="A251" s="30"/>
      <c r="B251" s="31"/>
      <c r="C251" s="196" t="s">
        <v>643</v>
      </c>
      <c r="D251" s="196" t="s">
        <v>178</v>
      </c>
      <c r="E251" s="197" t="s">
        <v>2159</v>
      </c>
      <c r="F251" s="198" t="s">
        <v>2160</v>
      </c>
      <c r="G251" s="199" t="s">
        <v>2039</v>
      </c>
      <c r="H251" s="200">
        <v>1</v>
      </c>
      <c r="I251" s="201">
        <v>468.14</v>
      </c>
      <c r="J251" s="202">
        <f t="shared" si="40"/>
        <v>468.14</v>
      </c>
      <c r="K251" s="203"/>
      <c r="L251" s="35"/>
      <c r="M251" s="204" t="s">
        <v>1</v>
      </c>
      <c r="N251" s="205" t="s">
        <v>39</v>
      </c>
      <c r="O251" s="71"/>
      <c r="P251" s="206">
        <f t="shared" si="41"/>
        <v>0</v>
      </c>
      <c r="Q251" s="206">
        <v>0</v>
      </c>
      <c r="R251" s="206">
        <f t="shared" si="42"/>
        <v>0</v>
      </c>
      <c r="S251" s="206">
        <v>0</v>
      </c>
      <c r="T251" s="207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208" t="s">
        <v>240</v>
      </c>
      <c r="AT251" s="208" t="s">
        <v>178</v>
      </c>
      <c r="AU251" s="208" t="s">
        <v>80</v>
      </c>
      <c r="AY251" s="13" t="s">
        <v>176</v>
      </c>
      <c r="BE251" s="209">
        <f t="shared" si="44"/>
        <v>0</v>
      </c>
      <c r="BF251" s="209">
        <f t="shared" si="45"/>
        <v>468.14</v>
      </c>
      <c r="BG251" s="209">
        <f t="shared" si="46"/>
        <v>0</v>
      </c>
      <c r="BH251" s="209">
        <f t="shared" si="47"/>
        <v>0</v>
      </c>
      <c r="BI251" s="209">
        <f t="shared" si="48"/>
        <v>0</v>
      </c>
      <c r="BJ251" s="13" t="s">
        <v>86</v>
      </c>
      <c r="BK251" s="209">
        <f t="shared" si="49"/>
        <v>468.14</v>
      </c>
      <c r="BL251" s="13" t="s">
        <v>240</v>
      </c>
      <c r="BM251" s="208" t="s">
        <v>1114</v>
      </c>
    </row>
    <row r="252" spans="1:65" s="1" customFormat="1" ht="24.2" customHeight="1">
      <c r="A252" s="30"/>
      <c r="B252" s="31"/>
      <c r="C252" s="196" t="s">
        <v>647</v>
      </c>
      <c r="D252" s="196" t="s">
        <v>178</v>
      </c>
      <c r="E252" s="197" t="s">
        <v>2161</v>
      </c>
      <c r="F252" s="198" t="s">
        <v>2162</v>
      </c>
      <c r="G252" s="199" t="s">
        <v>2039</v>
      </c>
      <c r="H252" s="200">
        <v>1</v>
      </c>
      <c r="I252" s="201">
        <v>31.68</v>
      </c>
      <c r="J252" s="202">
        <f t="shared" si="40"/>
        <v>31.68</v>
      </c>
      <c r="K252" s="203"/>
      <c r="L252" s="35"/>
      <c r="M252" s="204" t="s">
        <v>1</v>
      </c>
      <c r="N252" s="205" t="s">
        <v>39</v>
      </c>
      <c r="O252" s="71"/>
      <c r="P252" s="206">
        <f t="shared" si="41"/>
        <v>0</v>
      </c>
      <c r="Q252" s="206">
        <v>0</v>
      </c>
      <c r="R252" s="206">
        <f t="shared" si="42"/>
        <v>0</v>
      </c>
      <c r="S252" s="206">
        <v>0</v>
      </c>
      <c r="T252" s="207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208" t="s">
        <v>240</v>
      </c>
      <c r="AT252" s="208" t="s">
        <v>178</v>
      </c>
      <c r="AU252" s="208" t="s">
        <v>80</v>
      </c>
      <c r="AY252" s="13" t="s">
        <v>176</v>
      </c>
      <c r="BE252" s="209">
        <f t="shared" si="44"/>
        <v>0</v>
      </c>
      <c r="BF252" s="209">
        <f t="shared" si="45"/>
        <v>31.68</v>
      </c>
      <c r="BG252" s="209">
        <f t="shared" si="46"/>
        <v>0</v>
      </c>
      <c r="BH252" s="209">
        <f t="shared" si="47"/>
        <v>0</v>
      </c>
      <c r="BI252" s="209">
        <f t="shared" si="48"/>
        <v>0</v>
      </c>
      <c r="BJ252" s="13" t="s">
        <v>86</v>
      </c>
      <c r="BK252" s="209">
        <f t="shared" si="49"/>
        <v>31.68</v>
      </c>
      <c r="BL252" s="13" t="s">
        <v>240</v>
      </c>
      <c r="BM252" s="208" t="s">
        <v>1122</v>
      </c>
    </row>
    <row r="253" spans="1:65" s="1" customFormat="1" ht="21.75" customHeight="1">
      <c r="A253" s="30"/>
      <c r="B253" s="31"/>
      <c r="C253" s="196" t="s">
        <v>651</v>
      </c>
      <c r="D253" s="196" t="s">
        <v>178</v>
      </c>
      <c r="E253" s="197" t="s">
        <v>2163</v>
      </c>
      <c r="F253" s="198" t="s">
        <v>2164</v>
      </c>
      <c r="G253" s="199" t="s">
        <v>1952</v>
      </c>
      <c r="H253" s="200">
        <v>1</v>
      </c>
      <c r="I253" s="201">
        <v>3.65</v>
      </c>
      <c r="J253" s="202">
        <f t="shared" si="40"/>
        <v>3.65</v>
      </c>
      <c r="K253" s="203"/>
      <c r="L253" s="35"/>
      <c r="M253" s="204" t="s">
        <v>1</v>
      </c>
      <c r="N253" s="205" t="s">
        <v>39</v>
      </c>
      <c r="O253" s="71"/>
      <c r="P253" s="206">
        <f t="shared" si="41"/>
        <v>0</v>
      </c>
      <c r="Q253" s="206">
        <v>0</v>
      </c>
      <c r="R253" s="206">
        <f t="shared" si="42"/>
        <v>0</v>
      </c>
      <c r="S253" s="206">
        <v>0</v>
      </c>
      <c r="T253" s="207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208" t="s">
        <v>240</v>
      </c>
      <c r="AT253" s="208" t="s">
        <v>178</v>
      </c>
      <c r="AU253" s="208" t="s">
        <v>80</v>
      </c>
      <c r="AY253" s="13" t="s">
        <v>176</v>
      </c>
      <c r="BE253" s="209">
        <f t="shared" si="44"/>
        <v>0</v>
      </c>
      <c r="BF253" s="209">
        <f t="shared" si="45"/>
        <v>3.65</v>
      </c>
      <c r="BG253" s="209">
        <f t="shared" si="46"/>
        <v>0</v>
      </c>
      <c r="BH253" s="209">
        <f t="shared" si="47"/>
        <v>0</v>
      </c>
      <c r="BI253" s="209">
        <f t="shared" si="48"/>
        <v>0</v>
      </c>
      <c r="BJ253" s="13" t="s">
        <v>86</v>
      </c>
      <c r="BK253" s="209">
        <f t="shared" si="49"/>
        <v>3.65</v>
      </c>
      <c r="BL253" s="13" t="s">
        <v>240</v>
      </c>
      <c r="BM253" s="208" t="s">
        <v>1130</v>
      </c>
    </row>
    <row r="254" spans="1:65" s="1" customFormat="1" ht="24.2" customHeight="1">
      <c r="A254" s="30"/>
      <c r="B254" s="31"/>
      <c r="C254" s="196" t="s">
        <v>655</v>
      </c>
      <c r="D254" s="196" t="s">
        <v>178</v>
      </c>
      <c r="E254" s="197" t="s">
        <v>2165</v>
      </c>
      <c r="F254" s="198" t="s">
        <v>2166</v>
      </c>
      <c r="G254" s="199" t="s">
        <v>2039</v>
      </c>
      <c r="H254" s="200">
        <v>1</v>
      </c>
      <c r="I254" s="201">
        <v>24.42</v>
      </c>
      <c r="J254" s="202">
        <f t="shared" si="40"/>
        <v>24.42</v>
      </c>
      <c r="K254" s="203"/>
      <c r="L254" s="35"/>
      <c r="M254" s="204" t="s">
        <v>1</v>
      </c>
      <c r="N254" s="205" t="s">
        <v>39</v>
      </c>
      <c r="O254" s="71"/>
      <c r="P254" s="206">
        <f t="shared" si="41"/>
        <v>0</v>
      </c>
      <c r="Q254" s="206">
        <v>0</v>
      </c>
      <c r="R254" s="206">
        <f t="shared" si="42"/>
        <v>0</v>
      </c>
      <c r="S254" s="206">
        <v>0</v>
      </c>
      <c r="T254" s="207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208" t="s">
        <v>240</v>
      </c>
      <c r="AT254" s="208" t="s">
        <v>178</v>
      </c>
      <c r="AU254" s="208" t="s">
        <v>80</v>
      </c>
      <c r="AY254" s="13" t="s">
        <v>176</v>
      </c>
      <c r="BE254" s="209">
        <f t="shared" si="44"/>
        <v>0</v>
      </c>
      <c r="BF254" s="209">
        <f t="shared" si="45"/>
        <v>24.42</v>
      </c>
      <c r="BG254" s="209">
        <f t="shared" si="46"/>
        <v>0</v>
      </c>
      <c r="BH254" s="209">
        <f t="shared" si="47"/>
        <v>0</v>
      </c>
      <c r="BI254" s="209">
        <f t="shared" si="48"/>
        <v>0</v>
      </c>
      <c r="BJ254" s="13" t="s">
        <v>86</v>
      </c>
      <c r="BK254" s="209">
        <f t="shared" si="49"/>
        <v>24.42</v>
      </c>
      <c r="BL254" s="13" t="s">
        <v>240</v>
      </c>
      <c r="BM254" s="208" t="s">
        <v>1138</v>
      </c>
    </row>
    <row r="255" spans="1:65" s="1" customFormat="1" ht="16.5" customHeight="1">
      <c r="A255" s="30"/>
      <c r="B255" s="31"/>
      <c r="C255" s="210" t="s">
        <v>659</v>
      </c>
      <c r="D255" s="210" t="s">
        <v>269</v>
      </c>
      <c r="E255" s="211" t="s">
        <v>2167</v>
      </c>
      <c r="F255" s="212" t="s">
        <v>2168</v>
      </c>
      <c r="G255" s="213" t="s">
        <v>1952</v>
      </c>
      <c r="H255" s="214">
        <v>1</v>
      </c>
      <c r="I255" s="215">
        <v>293.51</v>
      </c>
      <c r="J255" s="216">
        <f t="shared" si="40"/>
        <v>293.51</v>
      </c>
      <c r="K255" s="217"/>
      <c r="L255" s="218"/>
      <c r="M255" s="219" t="s">
        <v>1</v>
      </c>
      <c r="N255" s="220" t="s">
        <v>39</v>
      </c>
      <c r="O255" s="71"/>
      <c r="P255" s="206">
        <f t="shared" si="41"/>
        <v>0</v>
      </c>
      <c r="Q255" s="206">
        <v>0</v>
      </c>
      <c r="R255" s="206">
        <f t="shared" si="42"/>
        <v>0</v>
      </c>
      <c r="S255" s="206">
        <v>0</v>
      </c>
      <c r="T255" s="207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208" t="s">
        <v>306</v>
      </c>
      <c r="AT255" s="208" t="s">
        <v>269</v>
      </c>
      <c r="AU255" s="208" t="s">
        <v>80</v>
      </c>
      <c r="AY255" s="13" t="s">
        <v>176</v>
      </c>
      <c r="BE255" s="209">
        <f t="shared" si="44"/>
        <v>0</v>
      </c>
      <c r="BF255" s="209">
        <f t="shared" si="45"/>
        <v>293.51</v>
      </c>
      <c r="BG255" s="209">
        <f t="shared" si="46"/>
        <v>0</v>
      </c>
      <c r="BH255" s="209">
        <f t="shared" si="47"/>
        <v>0</v>
      </c>
      <c r="BI255" s="209">
        <f t="shared" si="48"/>
        <v>0</v>
      </c>
      <c r="BJ255" s="13" t="s">
        <v>86</v>
      </c>
      <c r="BK255" s="209">
        <f t="shared" si="49"/>
        <v>293.51</v>
      </c>
      <c r="BL255" s="13" t="s">
        <v>240</v>
      </c>
      <c r="BM255" s="208" t="s">
        <v>1146</v>
      </c>
    </row>
    <row r="256" spans="1:65" s="1" customFormat="1" ht="16.5" customHeight="1">
      <c r="A256" s="30"/>
      <c r="B256" s="31"/>
      <c r="C256" s="210" t="s">
        <v>663</v>
      </c>
      <c r="D256" s="210" t="s">
        <v>269</v>
      </c>
      <c r="E256" s="211" t="s">
        <v>2169</v>
      </c>
      <c r="F256" s="212" t="s">
        <v>2170</v>
      </c>
      <c r="G256" s="213" t="s">
        <v>1952</v>
      </c>
      <c r="H256" s="214">
        <v>1</v>
      </c>
      <c r="I256" s="215">
        <v>191.4</v>
      </c>
      <c r="J256" s="216">
        <f t="shared" si="40"/>
        <v>191.4</v>
      </c>
      <c r="K256" s="217"/>
      <c r="L256" s="218"/>
      <c r="M256" s="219" t="s">
        <v>1</v>
      </c>
      <c r="N256" s="220" t="s">
        <v>39</v>
      </c>
      <c r="O256" s="71"/>
      <c r="P256" s="206">
        <f t="shared" si="41"/>
        <v>0</v>
      </c>
      <c r="Q256" s="206">
        <v>0</v>
      </c>
      <c r="R256" s="206">
        <f t="shared" si="42"/>
        <v>0</v>
      </c>
      <c r="S256" s="206">
        <v>0</v>
      </c>
      <c r="T256" s="207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208" t="s">
        <v>306</v>
      </c>
      <c r="AT256" s="208" t="s">
        <v>269</v>
      </c>
      <c r="AU256" s="208" t="s">
        <v>80</v>
      </c>
      <c r="AY256" s="13" t="s">
        <v>176</v>
      </c>
      <c r="BE256" s="209">
        <f t="shared" si="44"/>
        <v>0</v>
      </c>
      <c r="BF256" s="209">
        <f t="shared" si="45"/>
        <v>191.4</v>
      </c>
      <c r="BG256" s="209">
        <f t="shared" si="46"/>
        <v>0</v>
      </c>
      <c r="BH256" s="209">
        <f t="shared" si="47"/>
        <v>0</v>
      </c>
      <c r="BI256" s="209">
        <f t="shared" si="48"/>
        <v>0</v>
      </c>
      <c r="BJ256" s="13" t="s">
        <v>86</v>
      </c>
      <c r="BK256" s="209">
        <f t="shared" si="49"/>
        <v>191.4</v>
      </c>
      <c r="BL256" s="13" t="s">
        <v>240</v>
      </c>
      <c r="BM256" s="208" t="s">
        <v>1155</v>
      </c>
    </row>
    <row r="257" spans="1:65" s="1" customFormat="1" ht="16.5" customHeight="1">
      <c r="A257" s="30"/>
      <c r="B257" s="31"/>
      <c r="C257" s="210" t="s">
        <v>667</v>
      </c>
      <c r="D257" s="210" t="s">
        <v>269</v>
      </c>
      <c r="E257" s="211" t="s">
        <v>2171</v>
      </c>
      <c r="F257" s="212" t="s">
        <v>2172</v>
      </c>
      <c r="G257" s="213" t="s">
        <v>1952</v>
      </c>
      <c r="H257" s="214">
        <v>1</v>
      </c>
      <c r="I257" s="215">
        <v>19.170000000000002</v>
      </c>
      <c r="J257" s="216">
        <f t="shared" si="40"/>
        <v>19.170000000000002</v>
      </c>
      <c r="K257" s="217"/>
      <c r="L257" s="218"/>
      <c r="M257" s="219" t="s">
        <v>1</v>
      </c>
      <c r="N257" s="220" t="s">
        <v>39</v>
      </c>
      <c r="O257" s="71"/>
      <c r="P257" s="206">
        <f t="shared" si="41"/>
        <v>0</v>
      </c>
      <c r="Q257" s="206">
        <v>0</v>
      </c>
      <c r="R257" s="206">
        <f t="shared" si="42"/>
        <v>0</v>
      </c>
      <c r="S257" s="206">
        <v>0</v>
      </c>
      <c r="T257" s="207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208" t="s">
        <v>306</v>
      </c>
      <c r="AT257" s="208" t="s">
        <v>269</v>
      </c>
      <c r="AU257" s="208" t="s">
        <v>80</v>
      </c>
      <c r="AY257" s="13" t="s">
        <v>176</v>
      </c>
      <c r="BE257" s="209">
        <f t="shared" si="44"/>
        <v>0</v>
      </c>
      <c r="BF257" s="209">
        <f t="shared" si="45"/>
        <v>19.170000000000002</v>
      </c>
      <c r="BG257" s="209">
        <f t="shared" si="46"/>
        <v>0</v>
      </c>
      <c r="BH257" s="209">
        <f t="shared" si="47"/>
        <v>0</v>
      </c>
      <c r="BI257" s="209">
        <f t="shared" si="48"/>
        <v>0</v>
      </c>
      <c r="BJ257" s="13" t="s">
        <v>86</v>
      </c>
      <c r="BK257" s="209">
        <f t="shared" si="49"/>
        <v>19.170000000000002</v>
      </c>
      <c r="BL257" s="13" t="s">
        <v>240</v>
      </c>
      <c r="BM257" s="208" t="s">
        <v>1163</v>
      </c>
    </row>
    <row r="258" spans="1:65" s="1" customFormat="1" ht="16.5" customHeight="1">
      <c r="A258" s="30"/>
      <c r="B258" s="31"/>
      <c r="C258" s="210" t="s">
        <v>671</v>
      </c>
      <c r="D258" s="210" t="s">
        <v>269</v>
      </c>
      <c r="E258" s="211" t="s">
        <v>2173</v>
      </c>
      <c r="F258" s="212" t="s">
        <v>2174</v>
      </c>
      <c r="G258" s="213" t="s">
        <v>1952</v>
      </c>
      <c r="H258" s="214">
        <v>1</v>
      </c>
      <c r="I258" s="215">
        <v>73.930000000000007</v>
      </c>
      <c r="J258" s="216">
        <f t="shared" si="40"/>
        <v>73.930000000000007</v>
      </c>
      <c r="K258" s="217"/>
      <c r="L258" s="218"/>
      <c r="M258" s="219" t="s">
        <v>1</v>
      </c>
      <c r="N258" s="220" t="s">
        <v>39</v>
      </c>
      <c r="O258" s="71"/>
      <c r="P258" s="206">
        <f t="shared" si="41"/>
        <v>0</v>
      </c>
      <c r="Q258" s="206">
        <v>0</v>
      </c>
      <c r="R258" s="206">
        <f t="shared" si="42"/>
        <v>0</v>
      </c>
      <c r="S258" s="206">
        <v>0</v>
      </c>
      <c r="T258" s="207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208" t="s">
        <v>306</v>
      </c>
      <c r="AT258" s="208" t="s">
        <v>269</v>
      </c>
      <c r="AU258" s="208" t="s">
        <v>80</v>
      </c>
      <c r="AY258" s="13" t="s">
        <v>176</v>
      </c>
      <c r="BE258" s="209">
        <f t="shared" si="44"/>
        <v>0</v>
      </c>
      <c r="BF258" s="209">
        <f t="shared" si="45"/>
        <v>73.930000000000007</v>
      </c>
      <c r="BG258" s="209">
        <f t="shared" si="46"/>
        <v>0</v>
      </c>
      <c r="BH258" s="209">
        <f t="shared" si="47"/>
        <v>0</v>
      </c>
      <c r="BI258" s="209">
        <f t="shared" si="48"/>
        <v>0</v>
      </c>
      <c r="BJ258" s="13" t="s">
        <v>86</v>
      </c>
      <c r="BK258" s="209">
        <f t="shared" si="49"/>
        <v>73.930000000000007</v>
      </c>
      <c r="BL258" s="13" t="s">
        <v>240</v>
      </c>
      <c r="BM258" s="208" t="s">
        <v>1169</v>
      </c>
    </row>
    <row r="259" spans="1:65" s="1" customFormat="1" ht="16.5" customHeight="1">
      <c r="A259" s="30"/>
      <c r="B259" s="31"/>
      <c r="C259" s="196" t="s">
        <v>675</v>
      </c>
      <c r="D259" s="196" t="s">
        <v>178</v>
      </c>
      <c r="E259" s="197" t="s">
        <v>2175</v>
      </c>
      <c r="F259" s="198" t="s">
        <v>2176</v>
      </c>
      <c r="G259" s="199" t="s">
        <v>2039</v>
      </c>
      <c r="H259" s="200">
        <v>1</v>
      </c>
      <c r="I259" s="201">
        <v>42.83</v>
      </c>
      <c r="J259" s="202">
        <f t="shared" si="40"/>
        <v>42.83</v>
      </c>
      <c r="K259" s="203"/>
      <c r="L259" s="35"/>
      <c r="M259" s="204" t="s">
        <v>1</v>
      </c>
      <c r="N259" s="205" t="s">
        <v>39</v>
      </c>
      <c r="O259" s="71"/>
      <c r="P259" s="206">
        <f t="shared" si="41"/>
        <v>0</v>
      </c>
      <c r="Q259" s="206">
        <v>0</v>
      </c>
      <c r="R259" s="206">
        <f t="shared" si="42"/>
        <v>0</v>
      </c>
      <c r="S259" s="206">
        <v>0</v>
      </c>
      <c r="T259" s="207">
        <f t="shared" si="43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208" t="s">
        <v>240</v>
      </c>
      <c r="AT259" s="208" t="s">
        <v>178</v>
      </c>
      <c r="AU259" s="208" t="s">
        <v>80</v>
      </c>
      <c r="AY259" s="13" t="s">
        <v>176</v>
      </c>
      <c r="BE259" s="209">
        <f t="shared" si="44"/>
        <v>0</v>
      </c>
      <c r="BF259" s="209">
        <f t="shared" si="45"/>
        <v>42.83</v>
      </c>
      <c r="BG259" s="209">
        <f t="shared" si="46"/>
        <v>0</v>
      </c>
      <c r="BH259" s="209">
        <f t="shared" si="47"/>
        <v>0</v>
      </c>
      <c r="BI259" s="209">
        <f t="shared" si="48"/>
        <v>0</v>
      </c>
      <c r="BJ259" s="13" t="s">
        <v>86</v>
      </c>
      <c r="BK259" s="209">
        <f t="shared" si="49"/>
        <v>42.83</v>
      </c>
      <c r="BL259" s="13" t="s">
        <v>240</v>
      </c>
      <c r="BM259" s="208" t="s">
        <v>1177</v>
      </c>
    </row>
    <row r="260" spans="1:65" s="1" customFormat="1" ht="21.75" customHeight="1">
      <c r="A260" s="30"/>
      <c r="B260" s="31"/>
      <c r="C260" s="210" t="s">
        <v>679</v>
      </c>
      <c r="D260" s="210" t="s">
        <v>269</v>
      </c>
      <c r="E260" s="211" t="s">
        <v>2177</v>
      </c>
      <c r="F260" s="212" t="s">
        <v>2178</v>
      </c>
      <c r="G260" s="213" t="s">
        <v>1952</v>
      </c>
      <c r="H260" s="214">
        <v>1</v>
      </c>
      <c r="I260" s="215">
        <v>223.7</v>
      </c>
      <c r="J260" s="216">
        <f t="shared" si="40"/>
        <v>223.7</v>
      </c>
      <c r="K260" s="217"/>
      <c r="L260" s="218"/>
      <c r="M260" s="219" t="s">
        <v>1</v>
      </c>
      <c r="N260" s="220" t="s">
        <v>39</v>
      </c>
      <c r="O260" s="71"/>
      <c r="P260" s="206">
        <f t="shared" si="41"/>
        <v>0</v>
      </c>
      <c r="Q260" s="206">
        <v>0</v>
      </c>
      <c r="R260" s="206">
        <f t="shared" si="42"/>
        <v>0</v>
      </c>
      <c r="S260" s="206">
        <v>0</v>
      </c>
      <c r="T260" s="207">
        <f t="shared" si="43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208" t="s">
        <v>306</v>
      </c>
      <c r="AT260" s="208" t="s">
        <v>269</v>
      </c>
      <c r="AU260" s="208" t="s">
        <v>80</v>
      </c>
      <c r="AY260" s="13" t="s">
        <v>176</v>
      </c>
      <c r="BE260" s="209">
        <f t="shared" si="44"/>
        <v>0</v>
      </c>
      <c r="BF260" s="209">
        <f t="shared" si="45"/>
        <v>223.7</v>
      </c>
      <c r="BG260" s="209">
        <f t="shared" si="46"/>
        <v>0</v>
      </c>
      <c r="BH260" s="209">
        <f t="shared" si="47"/>
        <v>0</v>
      </c>
      <c r="BI260" s="209">
        <f t="shared" si="48"/>
        <v>0</v>
      </c>
      <c r="BJ260" s="13" t="s">
        <v>86</v>
      </c>
      <c r="BK260" s="209">
        <f t="shared" si="49"/>
        <v>223.7</v>
      </c>
      <c r="BL260" s="13" t="s">
        <v>240</v>
      </c>
      <c r="BM260" s="208" t="s">
        <v>1187</v>
      </c>
    </row>
    <row r="261" spans="1:65" s="1" customFormat="1" ht="16.5" customHeight="1">
      <c r="A261" s="30"/>
      <c r="B261" s="31"/>
      <c r="C261" s="196" t="s">
        <v>683</v>
      </c>
      <c r="D261" s="196" t="s">
        <v>178</v>
      </c>
      <c r="E261" s="197" t="s">
        <v>2179</v>
      </c>
      <c r="F261" s="198" t="s">
        <v>2180</v>
      </c>
      <c r="G261" s="199" t="s">
        <v>2039</v>
      </c>
      <c r="H261" s="200">
        <v>6</v>
      </c>
      <c r="I261" s="201">
        <v>4.95</v>
      </c>
      <c r="J261" s="202">
        <f t="shared" ref="J261:J292" si="50">ROUND(I261*H261,2)</f>
        <v>29.7</v>
      </c>
      <c r="K261" s="203"/>
      <c r="L261" s="35"/>
      <c r="M261" s="204" t="s">
        <v>1</v>
      </c>
      <c r="N261" s="205" t="s">
        <v>39</v>
      </c>
      <c r="O261" s="71"/>
      <c r="P261" s="206">
        <f t="shared" ref="P261:P292" si="51">O261*H261</f>
        <v>0</v>
      </c>
      <c r="Q261" s="206">
        <v>0</v>
      </c>
      <c r="R261" s="206">
        <f t="shared" ref="R261:R292" si="52">Q261*H261</f>
        <v>0</v>
      </c>
      <c r="S261" s="206">
        <v>0</v>
      </c>
      <c r="T261" s="207">
        <f t="shared" ref="T261:T292" si="53"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208" t="s">
        <v>240</v>
      </c>
      <c r="AT261" s="208" t="s">
        <v>178</v>
      </c>
      <c r="AU261" s="208" t="s">
        <v>80</v>
      </c>
      <c r="AY261" s="13" t="s">
        <v>176</v>
      </c>
      <c r="BE261" s="209">
        <f t="shared" ref="BE261:BE289" si="54">IF(N261="základná",J261,0)</f>
        <v>0</v>
      </c>
      <c r="BF261" s="209">
        <f t="shared" ref="BF261:BF289" si="55">IF(N261="znížená",J261,0)</f>
        <v>29.7</v>
      </c>
      <c r="BG261" s="209">
        <f t="shared" ref="BG261:BG289" si="56">IF(N261="zákl. prenesená",J261,0)</f>
        <v>0</v>
      </c>
      <c r="BH261" s="209">
        <f t="shared" ref="BH261:BH289" si="57">IF(N261="zníž. prenesená",J261,0)</f>
        <v>0</v>
      </c>
      <c r="BI261" s="209">
        <f t="shared" ref="BI261:BI289" si="58">IF(N261="nulová",J261,0)</f>
        <v>0</v>
      </c>
      <c r="BJ261" s="13" t="s">
        <v>86</v>
      </c>
      <c r="BK261" s="209">
        <f t="shared" ref="BK261:BK289" si="59">ROUND(I261*H261,2)</f>
        <v>29.7</v>
      </c>
      <c r="BL261" s="13" t="s">
        <v>240</v>
      </c>
      <c r="BM261" s="208" t="s">
        <v>1195</v>
      </c>
    </row>
    <row r="262" spans="1:65" s="1" customFormat="1" ht="16.5" customHeight="1">
      <c r="A262" s="30"/>
      <c r="B262" s="31"/>
      <c r="C262" s="196" t="s">
        <v>687</v>
      </c>
      <c r="D262" s="196" t="s">
        <v>178</v>
      </c>
      <c r="E262" s="197" t="s">
        <v>2181</v>
      </c>
      <c r="F262" s="198" t="s">
        <v>2182</v>
      </c>
      <c r="G262" s="199" t="s">
        <v>2039</v>
      </c>
      <c r="H262" s="200">
        <v>1</v>
      </c>
      <c r="I262" s="201">
        <v>4.34</v>
      </c>
      <c r="J262" s="202">
        <f t="shared" si="50"/>
        <v>4.34</v>
      </c>
      <c r="K262" s="203"/>
      <c r="L262" s="35"/>
      <c r="M262" s="204" t="s">
        <v>1</v>
      </c>
      <c r="N262" s="205" t="s">
        <v>39</v>
      </c>
      <c r="O262" s="71"/>
      <c r="P262" s="206">
        <f t="shared" si="51"/>
        <v>0</v>
      </c>
      <c r="Q262" s="206">
        <v>0</v>
      </c>
      <c r="R262" s="206">
        <f t="shared" si="52"/>
        <v>0</v>
      </c>
      <c r="S262" s="206">
        <v>0</v>
      </c>
      <c r="T262" s="207">
        <f t="shared" si="53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208" t="s">
        <v>240</v>
      </c>
      <c r="AT262" s="208" t="s">
        <v>178</v>
      </c>
      <c r="AU262" s="208" t="s">
        <v>80</v>
      </c>
      <c r="AY262" s="13" t="s">
        <v>176</v>
      </c>
      <c r="BE262" s="209">
        <f t="shared" si="54"/>
        <v>0</v>
      </c>
      <c r="BF262" s="209">
        <f t="shared" si="55"/>
        <v>4.34</v>
      </c>
      <c r="BG262" s="209">
        <f t="shared" si="56"/>
        <v>0</v>
      </c>
      <c r="BH262" s="209">
        <f t="shared" si="57"/>
        <v>0</v>
      </c>
      <c r="BI262" s="209">
        <f t="shared" si="58"/>
        <v>0</v>
      </c>
      <c r="BJ262" s="13" t="s">
        <v>86</v>
      </c>
      <c r="BK262" s="209">
        <f t="shared" si="59"/>
        <v>4.34</v>
      </c>
      <c r="BL262" s="13" t="s">
        <v>240</v>
      </c>
      <c r="BM262" s="208" t="s">
        <v>1203</v>
      </c>
    </row>
    <row r="263" spans="1:65" s="1" customFormat="1" ht="16.5" customHeight="1">
      <c r="A263" s="30"/>
      <c r="B263" s="31"/>
      <c r="C263" s="210" t="s">
        <v>691</v>
      </c>
      <c r="D263" s="210" t="s">
        <v>269</v>
      </c>
      <c r="E263" s="211" t="s">
        <v>2183</v>
      </c>
      <c r="F263" s="212" t="s">
        <v>2184</v>
      </c>
      <c r="G263" s="213" t="s">
        <v>1952</v>
      </c>
      <c r="H263" s="214">
        <v>6</v>
      </c>
      <c r="I263" s="215">
        <v>6.8</v>
      </c>
      <c r="J263" s="216">
        <f t="shared" si="50"/>
        <v>40.799999999999997</v>
      </c>
      <c r="K263" s="217"/>
      <c r="L263" s="218"/>
      <c r="M263" s="219" t="s">
        <v>1</v>
      </c>
      <c r="N263" s="220" t="s">
        <v>39</v>
      </c>
      <c r="O263" s="71"/>
      <c r="P263" s="206">
        <f t="shared" si="51"/>
        <v>0</v>
      </c>
      <c r="Q263" s="206">
        <v>0</v>
      </c>
      <c r="R263" s="206">
        <f t="shared" si="52"/>
        <v>0</v>
      </c>
      <c r="S263" s="206">
        <v>0</v>
      </c>
      <c r="T263" s="207">
        <f t="shared" si="53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208" t="s">
        <v>306</v>
      </c>
      <c r="AT263" s="208" t="s">
        <v>269</v>
      </c>
      <c r="AU263" s="208" t="s">
        <v>80</v>
      </c>
      <c r="AY263" s="13" t="s">
        <v>176</v>
      </c>
      <c r="BE263" s="209">
        <f t="shared" si="54"/>
        <v>0</v>
      </c>
      <c r="BF263" s="209">
        <f t="shared" si="55"/>
        <v>40.799999999999997</v>
      </c>
      <c r="BG263" s="209">
        <f t="shared" si="56"/>
        <v>0</v>
      </c>
      <c r="BH263" s="209">
        <f t="shared" si="57"/>
        <v>0</v>
      </c>
      <c r="BI263" s="209">
        <f t="shared" si="58"/>
        <v>0</v>
      </c>
      <c r="BJ263" s="13" t="s">
        <v>86</v>
      </c>
      <c r="BK263" s="209">
        <f t="shared" si="59"/>
        <v>40.799999999999997</v>
      </c>
      <c r="BL263" s="13" t="s">
        <v>240</v>
      </c>
      <c r="BM263" s="208" t="s">
        <v>1211</v>
      </c>
    </row>
    <row r="264" spans="1:65" s="1" customFormat="1" ht="16.5" customHeight="1">
      <c r="A264" s="30"/>
      <c r="B264" s="31"/>
      <c r="C264" s="210" t="s">
        <v>695</v>
      </c>
      <c r="D264" s="210" t="s">
        <v>269</v>
      </c>
      <c r="E264" s="211" t="s">
        <v>2185</v>
      </c>
      <c r="F264" s="212" t="s">
        <v>2186</v>
      </c>
      <c r="G264" s="213" t="s">
        <v>1952</v>
      </c>
      <c r="H264" s="214">
        <v>6</v>
      </c>
      <c r="I264" s="215">
        <v>7.51</v>
      </c>
      <c r="J264" s="216">
        <f t="shared" si="50"/>
        <v>45.06</v>
      </c>
      <c r="K264" s="217"/>
      <c r="L264" s="218"/>
      <c r="M264" s="219" t="s">
        <v>1</v>
      </c>
      <c r="N264" s="220" t="s">
        <v>39</v>
      </c>
      <c r="O264" s="71"/>
      <c r="P264" s="206">
        <f t="shared" si="51"/>
        <v>0</v>
      </c>
      <c r="Q264" s="206">
        <v>0</v>
      </c>
      <c r="R264" s="206">
        <f t="shared" si="52"/>
        <v>0</v>
      </c>
      <c r="S264" s="206">
        <v>0</v>
      </c>
      <c r="T264" s="207">
        <f t="shared" si="53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208" t="s">
        <v>306</v>
      </c>
      <c r="AT264" s="208" t="s">
        <v>269</v>
      </c>
      <c r="AU264" s="208" t="s">
        <v>80</v>
      </c>
      <c r="AY264" s="13" t="s">
        <v>176</v>
      </c>
      <c r="BE264" s="209">
        <f t="shared" si="54"/>
        <v>0</v>
      </c>
      <c r="BF264" s="209">
        <f t="shared" si="55"/>
        <v>45.06</v>
      </c>
      <c r="BG264" s="209">
        <f t="shared" si="56"/>
        <v>0</v>
      </c>
      <c r="BH264" s="209">
        <f t="shared" si="57"/>
        <v>0</v>
      </c>
      <c r="BI264" s="209">
        <f t="shared" si="58"/>
        <v>0</v>
      </c>
      <c r="BJ264" s="13" t="s">
        <v>86</v>
      </c>
      <c r="BK264" s="209">
        <f t="shared" si="59"/>
        <v>45.06</v>
      </c>
      <c r="BL264" s="13" t="s">
        <v>240</v>
      </c>
      <c r="BM264" s="208" t="s">
        <v>1219</v>
      </c>
    </row>
    <row r="265" spans="1:65" s="1" customFormat="1" ht="16.5" customHeight="1">
      <c r="A265" s="30"/>
      <c r="B265" s="31"/>
      <c r="C265" s="196" t="s">
        <v>699</v>
      </c>
      <c r="D265" s="196" t="s">
        <v>178</v>
      </c>
      <c r="E265" s="197" t="s">
        <v>2187</v>
      </c>
      <c r="F265" s="198" t="s">
        <v>2188</v>
      </c>
      <c r="G265" s="199" t="s">
        <v>2039</v>
      </c>
      <c r="H265" s="200">
        <v>46</v>
      </c>
      <c r="I265" s="201">
        <v>7</v>
      </c>
      <c r="J265" s="202">
        <f t="shared" si="50"/>
        <v>322</v>
      </c>
      <c r="K265" s="203"/>
      <c r="L265" s="35"/>
      <c r="M265" s="204" t="s">
        <v>1</v>
      </c>
      <c r="N265" s="205" t="s">
        <v>39</v>
      </c>
      <c r="O265" s="71"/>
      <c r="P265" s="206">
        <f t="shared" si="51"/>
        <v>0</v>
      </c>
      <c r="Q265" s="206">
        <v>0</v>
      </c>
      <c r="R265" s="206">
        <f t="shared" si="52"/>
        <v>0</v>
      </c>
      <c r="S265" s="206">
        <v>0</v>
      </c>
      <c r="T265" s="207">
        <f t="shared" si="53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208" t="s">
        <v>240</v>
      </c>
      <c r="AT265" s="208" t="s">
        <v>178</v>
      </c>
      <c r="AU265" s="208" t="s">
        <v>80</v>
      </c>
      <c r="AY265" s="13" t="s">
        <v>176</v>
      </c>
      <c r="BE265" s="209">
        <f t="shared" si="54"/>
        <v>0</v>
      </c>
      <c r="BF265" s="209">
        <f t="shared" si="55"/>
        <v>322</v>
      </c>
      <c r="BG265" s="209">
        <f t="shared" si="56"/>
        <v>0</v>
      </c>
      <c r="BH265" s="209">
        <f t="shared" si="57"/>
        <v>0</v>
      </c>
      <c r="BI265" s="209">
        <f t="shared" si="58"/>
        <v>0</v>
      </c>
      <c r="BJ265" s="13" t="s">
        <v>86</v>
      </c>
      <c r="BK265" s="209">
        <f t="shared" si="59"/>
        <v>322</v>
      </c>
      <c r="BL265" s="13" t="s">
        <v>240</v>
      </c>
      <c r="BM265" s="208" t="s">
        <v>1227</v>
      </c>
    </row>
    <row r="266" spans="1:65" s="1" customFormat="1" ht="16.5" customHeight="1">
      <c r="A266" s="30"/>
      <c r="B266" s="31"/>
      <c r="C266" s="210" t="s">
        <v>703</v>
      </c>
      <c r="D266" s="210" t="s">
        <v>269</v>
      </c>
      <c r="E266" s="211" t="s">
        <v>2189</v>
      </c>
      <c r="F266" s="212" t="s">
        <v>2190</v>
      </c>
      <c r="G266" s="213" t="s">
        <v>1952</v>
      </c>
      <c r="H266" s="214">
        <v>46</v>
      </c>
      <c r="I266" s="215">
        <v>7.85</v>
      </c>
      <c r="J266" s="216">
        <f t="shared" si="50"/>
        <v>361.1</v>
      </c>
      <c r="K266" s="217"/>
      <c r="L266" s="218"/>
      <c r="M266" s="219" t="s">
        <v>1</v>
      </c>
      <c r="N266" s="220" t="s">
        <v>39</v>
      </c>
      <c r="O266" s="71"/>
      <c r="P266" s="206">
        <f t="shared" si="51"/>
        <v>0</v>
      </c>
      <c r="Q266" s="206">
        <v>0</v>
      </c>
      <c r="R266" s="206">
        <f t="shared" si="52"/>
        <v>0</v>
      </c>
      <c r="S266" s="206">
        <v>0</v>
      </c>
      <c r="T266" s="207">
        <f t="shared" si="53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208" t="s">
        <v>306</v>
      </c>
      <c r="AT266" s="208" t="s">
        <v>269</v>
      </c>
      <c r="AU266" s="208" t="s">
        <v>80</v>
      </c>
      <c r="AY266" s="13" t="s">
        <v>176</v>
      </c>
      <c r="BE266" s="209">
        <f t="shared" si="54"/>
        <v>0</v>
      </c>
      <c r="BF266" s="209">
        <f t="shared" si="55"/>
        <v>361.1</v>
      </c>
      <c r="BG266" s="209">
        <f t="shared" si="56"/>
        <v>0</v>
      </c>
      <c r="BH266" s="209">
        <f t="shared" si="57"/>
        <v>0</v>
      </c>
      <c r="BI266" s="209">
        <f t="shared" si="58"/>
        <v>0</v>
      </c>
      <c r="BJ266" s="13" t="s">
        <v>86</v>
      </c>
      <c r="BK266" s="209">
        <f t="shared" si="59"/>
        <v>361.1</v>
      </c>
      <c r="BL266" s="13" t="s">
        <v>240</v>
      </c>
      <c r="BM266" s="208" t="s">
        <v>1235</v>
      </c>
    </row>
    <row r="267" spans="1:65" s="1" customFormat="1" ht="16.5" customHeight="1">
      <c r="A267" s="30"/>
      <c r="B267" s="31"/>
      <c r="C267" s="196" t="s">
        <v>707</v>
      </c>
      <c r="D267" s="196" t="s">
        <v>178</v>
      </c>
      <c r="E267" s="197" t="s">
        <v>2191</v>
      </c>
      <c r="F267" s="198" t="s">
        <v>2192</v>
      </c>
      <c r="G267" s="199" t="s">
        <v>1952</v>
      </c>
      <c r="H267" s="200">
        <v>1</v>
      </c>
      <c r="I267" s="201">
        <v>88.88</v>
      </c>
      <c r="J267" s="202">
        <f t="shared" si="50"/>
        <v>88.88</v>
      </c>
      <c r="K267" s="203"/>
      <c r="L267" s="35"/>
      <c r="M267" s="204" t="s">
        <v>1</v>
      </c>
      <c r="N267" s="205" t="s">
        <v>39</v>
      </c>
      <c r="O267" s="71"/>
      <c r="P267" s="206">
        <f t="shared" si="51"/>
        <v>0</v>
      </c>
      <c r="Q267" s="206">
        <v>0</v>
      </c>
      <c r="R267" s="206">
        <f t="shared" si="52"/>
        <v>0</v>
      </c>
      <c r="S267" s="206">
        <v>0</v>
      </c>
      <c r="T267" s="207">
        <f t="shared" si="53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208" t="s">
        <v>240</v>
      </c>
      <c r="AT267" s="208" t="s">
        <v>178</v>
      </c>
      <c r="AU267" s="208" t="s">
        <v>80</v>
      </c>
      <c r="AY267" s="13" t="s">
        <v>176</v>
      </c>
      <c r="BE267" s="209">
        <f t="shared" si="54"/>
        <v>0</v>
      </c>
      <c r="BF267" s="209">
        <f t="shared" si="55"/>
        <v>88.88</v>
      </c>
      <c r="BG267" s="209">
        <f t="shared" si="56"/>
        <v>0</v>
      </c>
      <c r="BH267" s="209">
        <f t="shared" si="57"/>
        <v>0</v>
      </c>
      <c r="BI267" s="209">
        <f t="shared" si="58"/>
        <v>0</v>
      </c>
      <c r="BJ267" s="13" t="s">
        <v>86</v>
      </c>
      <c r="BK267" s="209">
        <f t="shared" si="59"/>
        <v>88.88</v>
      </c>
      <c r="BL267" s="13" t="s">
        <v>240</v>
      </c>
      <c r="BM267" s="208" t="s">
        <v>1243</v>
      </c>
    </row>
    <row r="268" spans="1:65" s="1" customFormat="1" ht="24.2" customHeight="1">
      <c r="A268" s="30"/>
      <c r="B268" s="31"/>
      <c r="C268" s="196" t="s">
        <v>711</v>
      </c>
      <c r="D268" s="196" t="s">
        <v>178</v>
      </c>
      <c r="E268" s="197" t="s">
        <v>2193</v>
      </c>
      <c r="F268" s="198" t="s">
        <v>2194</v>
      </c>
      <c r="G268" s="199" t="s">
        <v>1952</v>
      </c>
      <c r="H268" s="200">
        <v>1</v>
      </c>
      <c r="I268" s="201">
        <v>121.07</v>
      </c>
      <c r="J268" s="202">
        <f t="shared" si="50"/>
        <v>121.07</v>
      </c>
      <c r="K268" s="203"/>
      <c r="L268" s="35"/>
      <c r="M268" s="204" t="s">
        <v>1</v>
      </c>
      <c r="N268" s="205" t="s">
        <v>39</v>
      </c>
      <c r="O268" s="71"/>
      <c r="P268" s="206">
        <f t="shared" si="51"/>
        <v>0</v>
      </c>
      <c r="Q268" s="206">
        <v>0</v>
      </c>
      <c r="R268" s="206">
        <f t="shared" si="52"/>
        <v>0</v>
      </c>
      <c r="S268" s="206">
        <v>0</v>
      </c>
      <c r="T268" s="207">
        <f t="shared" si="53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208" t="s">
        <v>240</v>
      </c>
      <c r="AT268" s="208" t="s">
        <v>178</v>
      </c>
      <c r="AU268" s="208" t="s">
        <v>80</v>
      </c>
      <c r="AY268" s="13" t="s">
        <v>176</v>
      </c>
      <c r="BE268" s="209">
        <f t="shared" si="54"/>
        <v>0</v>
      </c>
      <c r="BF268" s="209">
        <f t="shared" si="55"/>
        <v>121.07</v>
      </c>
      <c r="BG268" s="209">
        <f t="shared" si="56"/>
        <v>0</v>
      </c>
      <c r="BH268" s="209">
        <f t="shared" si="57"/>
        <v>0</v>
      </c>
      <c r="BI268" s="209">
        <f t="shared" si="58"/>
        <v>0</v>
      </c>
      <c r="BJ268" s="13" t="s">
        <v>86</v>
      </c>
      <c r="BK268" s="209">
        <f t="shared" si="59"/>
        <v>121.07</v>
      </c>
      <c r="BL268" s="13" t="s">
        <v>240</v>
      </c>
      <c r="BM268" s="208" t="s">
        <v>1251</v>
      </c>
    </row>
    <row r="269" spans="1:65" s="1" customFormat="1" ht="16.5" customHeight="1">
      <c r="A269" s="30"/>
      <c r="B269" s="31"/>
      <c r="C269" s="210" t="s">
        <v>715</v>
      </c>
      <c r="D269" s="210" t="s">
        <v>269</v>
      </c>
      <c r="E269" s="211" t="s">
        <v>2195</v>
      </c>
      <c r="F269" s="212" t="s">
        <v>2196</v>
      </c>
      <c r="G269" s="213" t="s">
        <v>1952</v>
      </c>
      <c r="H269" s="214">
        <v>7</v>
      </c>
      <c r="I269" s="215">
        <v>141.07</v>
      </c>
      <c r="J269" s="216">
        <f t="shared" si="50"/>
        <v>987.49</v>
      </c>
      <c r="K269" s="217"/>
      <c r="L269" s="218"/>
      <c r="M269" s="219" t="s">
        <v>1</v>
      </c>
      <c r="N269" s="220" t="s">
        <v>39</v>
      </c>
      <c r="O269" s="71"/>
      <c r="P269" s="206">
        <f t="shared" si="51"/>
        <v>0</v>
      </c>
      <c r="Q269" s="206">
        <v>0</v>
      </c>
      <c r="R269" s="206">
        <f t="shared" si="52"/>
        <v>0</v>
      </c>
      <c r="S269" s="206">
        <v>0</v>
      </c>
      <c r="T269" s="207">
        <f t="shared" si="53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208" t="s">
        <v>306</v>
      </c>
      <c r="AT269" s="208" t="s">
        <v>269</v>
      </c>
      <c r="AU269" s="208" t="s">
        <v>80</v>
      </c>
      <c r="AY269" s="13" t="s">
        <v>176</v>
      </c>
      <c r="BE269" s="209">
        <f t="shared" si="54"/>
        <v>0</v>
      </c>
      <c r="BF269" s="209">
        <f t="shared" si="55"/>
        <v>987.49</v>
      </c>
      <c r="BG269" s="209">
        <f t="shared" si="56"/>
        <v>0</v>
      </c>
      <c r="BH269" s="209">
        <f t="shared" si="57"/>
        <v>0</v>
      </c>
      <c r="BI269" s="209">
        <f t="shared" si="58"/>
        <v>0</v>
      </c>
      <c r="BJ269" s="13" t="s">
        <v>86</v>
      </c>
      <c r="BK269" s="209">
        <f t="shared" si="59"/>
        <v>987.49</v>
      </c>
      <c r="BL269" s="13" t="s">
        <v>240</v>
      </c>
      <c r="BM269" s="208" t="s">
        <v>1257</v>
      </c>
    </row>
    <row r="270" spans="1:65" s="1" customFormat="1" ht="24.2" customHeight="1">
      <c r="A270" s="30"/>
      <c r="B270" s="31"/>
      <c r="C270" s="196" t="s">
        <v>719</v>
      </c>
      <c r="D270" s="196" t="s">
        <v>178</v>
      </c>
      <c r="E270" s="197" t="s">
        <v>2197</v>
      </c>
      <c r="F270" s="198" t="s">
        <v>2198</v>
      </c>
      <c r="G270" s="199" t="s">
        <v>2039</v>
      </c>
      <c r="H270" s="200">
        <v>1</v>
      </c>
      <c r="I270" s="201">
        <v>71.03</v>
      </c>
      <c r="J270" s="202">
        <f t="shared" si="50"/>
        <v>71.03</v>
      </c>
      <c r="K270" s="203"/>
      <c r="L270" s="35"/>
      <c r="M270" s="204" t="s">
        <v>1</v>
      </c>
      <c r="N270" s="205" t="s">
        <v>39</v>
      </c>
      <c r="O270" s="71"/>
      <c r="P270" s="206">
        <f t="shared" si="51"/>
        <v>0</v>
      </c>
      <c r="Q270" s="206">
        <v>0</v>
      </c>
      <c r="R270" s="206">
        <f t="shared" si="52"/>
        <v>0</v>
      </c>
      <c r="S270" s="206">
        <v>0</v>
      </c>
      <c r="T270" s="207">
        <f t="shared" si="53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208" t="s">
        <v>240</v>
      </c>
      <c r="AT270" s="208" t="s">
        <v>178</v>
      </c>
      <c r="AU270" s="208" t="s">
        <v>80</v>
      </c>
      <c r="AY270" s="13" t="s">
        <v>176</v>
      </c>
      <c r="BE270" s="209">
        <f t="shared" si="54"/>
        <v>0</v>
      </c>
      <c r="BF270" s="209">
        <f t="shared" si="55"/>
        <v>71.03</v>
      </c>
      <c r="BG270" s="209">
        <f t="shared" si="56"/>
        <v>0</v>
      </c>
      <c r="BH270" s="209">
        <f t="shared" si="57"/>
        <v>0</v>
      </c>
      <c r="BI270" s="209">
        <f t="shared" si="58"/>
        <v>0</v>
      </c>
      <c r="BJ270" s="13" t="s">
        <v>86</v>
      </c>
      <c r="BK270" s="209">
        <f t="shared" si="59"/>
        <v>71.03</v>
      </c>
      <c r="BL270" s="13" t="s">
        <v>240</v>
      </c>
      <c r="BM270" s="208" t="s">
        <v>1263</v>
      </c>
    </row>
    <row r="271" spans="1:65" s="1" customFormat="1" ht="24.2" customHeight="1">
      <c r="A271" s="30"/>
      <c r="B271" s="31"/>
      <c r="C271" s="196" t="s">
        <v>724</v>
      </c>
      <c r="D271" s="196" t="s">
        <v>178</v>
      </c>
      <c r="E271" s="197" t="s">
        <v>2199</v>
      </c>
      <c r="F271" s="198" t="s">
        <v>2200</v>
      </c>
      <c r="G271" s="199" t="s">
        <v>1952</v>
      </c>
      <c r="H271" s="200">
        <v>12</v>
      </c>
      <c r="I271" s="201">
        <v>97.33</v>
      </c>
      <c r="J271" s="202">
        <f t="shared" si="50"/>
        <v>1167.96</v>
      </c>
      <c r="K271" s="203"/>
      <c r="L271" s="35"/>
      <c r="M271" s="204" t="s">
        <v>1</v>
      </c>
      <c r="N271" s="205" t="s">
        <v>39</v>
      </c>
      <c r="O271" s="71"/>
      <c r="P271" s="206">
        <f t="shared" si="51"/>
        <v>0</v>
      </c>
      <c r="Q271" s="206">
        <v>0</v>
      </c>
      <c r="R271" s="206">
        <f t="shared" si="52"/>
        <v>0</v>
      </c>
      <c r="S271" s="206">
        <v>0</v>
      </c>
      <c r="T271" s="207">
        <f t="shared" si="53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208" t="s">
        <v>240</v>
      </c>
      <c r="AT271" s="208" t="s">
        <v>178</v>
      </c>
      <c r="AU271" s="208" t="s">
        <v>80</v>
      </c>
      <c r="AY271" s="13" t="s">
        <v>176</v>
      </c>
      <c r="BE271" s="209">
        <f t="shared" si="54"/>
        <v>0</v>
      </c>
      <c r="BF271" s="209">
        <f t="shared" si="55"/>
        <v>1167.96</v>
      </c>
      <c r="BG271" s="209">
        <f t="shared" si="56"/>
        <v>0</v>
      </c>
      <c r="BH271" s="209">
        <f t="shared" si="57"/>
        <v>0</v>
      </c>
      <c r="BI271" s="209">
        <f t="shared" si="58"/>
        <v>0</v>
      </c>
      <c r="BJ271" s="13" t="s">
        <v>86</v>
      </c>
      <c r="BK271" s="209">
        <f t="shared" si="59"/>
        <v>1167.96</v>
      </c>
      <c r="BL271" s="13" t="s">
        <v>240</v>
      </c>
      <c r="BM271" s="208" t="s">
        <v>1273</v>
      </c>
    </row>
    <row r="272" spans="1:65" s="1" customFormat="1" ht="24.2" customHeight="1">
      <c r="A272" s="30"/>
      <c r="B272" s="31"/>
      <c r="C272" s="196" t="s">
        <v>728</v>
      </c>
      <c r="D272" s="196" t="s">
        <v>178</v>
      </c>
      <c r="E272" s="197" t="s">
        <v>2201</v>
      </c>
      <c r="F272" s="198" t="s">
        <v>2202</v>
      </c>
      <c r="G272" s="199" t="s">
        <v>1952</v>
      </c>
      <c r="H272" s="200">
        <v>1</v>
      </c>
      <c r="I272" s="201">
        <v>7.5</v>
      </c>
      <c r="J272" s="202">
        <f t="shared" si="50"/>
        <v>7.5</v>
      </c>
      <c r="K272" s="203"/>
      <c r="L272" s="35"/>
      <c r="M272" s="204" t="s">
        <v>1</v>
      </c>
      <c r="N272" s="205" t="s">
        <v>39</v>
      </c>
      <c r="O272" s="71"/>
      <c r="P272" s="206">
        <f t="shared" si="51"/>
        <v>0</v>
      </c>
      <c r="Q272" s="206">
        <v>0</v>
      </c>
      <c r="R272" s="206">
        <f t="shared" si="52"/>
        <v>0</v>
      </c>
      <c r="S272" s="206">
        <v>0</v>
      </c>
      <c r="T272" s="207">
        <f t="shared" si="53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208" t="s">
        <v>240</v>
      </c>
      <c r="AT272" s="208" t="s">
        <v>178</v>
      </c>
      <c r="AU272" s="208" t="s">
        <v>80</v>
      </c>
      <c r="AY272" s="13" t="s">
        <v>176</v>
      </c>
      <c r="BE272" s="209">
        <f t="shared" si="54"/>
        <v>0</v>
      </c>
      <c r="BF272" s="209">
        <f t="shared" si="55"/>
        <v>7.5</v>
      </c>
      <c r="BG272" s="209">
        <f t="shared" si="56"/>
        <v>0</v>
      </c>
      <c r="BH272" s="209">
        <f t="shared" si="57"/>
        <v>0</v>
      </c>
      <c r="BI272" s="209">
        <f t="shared" si="58"/>
        <v>0</v>
      </c>
      <c r="BJ272" s="13" t="s">
        <v>86</v>
      </c>
      <c r="BK272" s="209">
        <f t="shared" si="59"/>
        <v>7.5</v>
      </c>
      <c r="BL272" s="13" t="s">
        <v>240</v>
      </c>
      <c r="BM272" s="208" t="s">
        <v>1285</v>
      </c>
    </row>
    <row r="273" spans="1:65" s="1" customFormat="1" ht="24.2" customHeight="1">
      <c r="A273" s="30"/>
      <c r="B273" s="31"/>
      <c r="C273" s="196" t="s">
        <v>732</v>
      </c>
      <c r="D273" s="196" t="s">
        <v>178</v>
      </c>
      <c r="E273" s="197" t="s">
        <v>2203</v>
      </c>
      <c r="F273" s="198" t="s">
        <v>2204</v>
      </c>
      <c r="G273" s="199" t="s">
        <v>1952</v>
      </c>
      <c r="H273" s="200">
        <v>7</v>
      </c>
      <c r="I273" s="201">
        <v>13.78</v>
      </c>
      <c r="J273" s="202">
        <f t="shared" si="50"/>
        <v>96.46</v>
      </c>
      <c r="K273" s="203"/>
      <c r="L273" s="35"/>
      <c r="M273" s="204" t="s">
        <v>1</v>
      </c>
      <c r="N273" s="205" t="s">
        <v>39</v>
      </c>
      <c r="O273" s="71"/>
      <c r="P273" s="206">
        <f t="shared" si="51"/>
        <v>0</v>
      </c>
      <c r="Q273" s="206">
        <v>0</v>
      </c>
      <c r="R273" s="206">
        <f t="shared" si="52"/>
        <v>0</v>
      </c>
      <c r="S273" s="206">
        <v>0</v>
      </c>
      <c r="T273" s="207">
        <f t="shared" si="53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208" t="s">
        <v>240</v>
      </c>
      <c r="AT273" s="208" t="s">
        <v>178</v>
      </c>
      <c r="AU273" s="208" t="s">
        <v>80</v>
      </c>
      <c r="AY273" s="13" t="s">
        <v>176</v>
      </c>
      <c r="BE273" s="209">
        <f t="shared" si="54"/>
        <v>0</v>
      </c>
      <c r="BF273" s="209">
        <f t="shared" si="55"/>
        <v>96.46</v>
      </c>
      <c r="BG273" s="209">
        <f t="shared" si="56"/>
        <v>0</v>
      </c>
      <c r="BH273" s="209">
        <f t="shared" si="57"/>
        <v>0</v>
      </c>
      <c r="BI273" s="209">
        <f t="shared" si="58"/>
        <v>0</v>
      </c>
      <c r="BJ273" s="13" t="s">
        <v>86</v>
      </c>
      <c r="BK273" s="209">
        <f t="shared" si="59"/>
        <v>96.46</v>
      </c>
      <c r="BL273" s="13" t="s">
        <v>240</v>
      </c>
      <c r="BM273" s="208" t="s">
        <v>1294</v>
      </c>
    </row>
    <row r="274" spans="1:65" s="1" customFormat="1" ht="24.2" customHeight="1">
      <c r="A274" s="30"/>
      <c r="B274" s="31"/>
      <c r="C274" s="196" t="s">
        <v>736</v>
      </c>
      <c r="D274" s="196" t="s">
        <v>178</v>
      </c>
      <c r="E274" s="197" t="s">
        <v>2205</v>
      </c>
      <c r="F274" s="198" t="s">
        <v>2206</v>
      </c>
      <c r="G274" s="199" t="s">
        <v>1952</v>
      </c>
      <c r="H274" s="200">
        <v>19</v>
      </c>
      <c r="I274" s="201">
        <v>7.5</v>
      </c>
      <c r="J274" s="202">
        <f t="shared" si="50"/>
        <v>142.5</v>
      </c>
      <c r="K274" s="203"/>
      <c r="L274" s="35"/>
      <c r="M274" s="204" t="s">
        <v>1</v>
      </c>
      <c r="N274" s="205" t="s">
        <v>39</v>
      </c>
      <c r="O274" s="71"/>
      <c r="P274" s="206">
        <f t="shared" si="51"/>
        <v>0</v>
      </c>
      <c r="Q274" s="206">
        <v>0</v>
      </c>
      <c r="R274" s="206">
        <f t="shared" si="52"/>
        <v>0</v>
      </c>
      <c r="S274" s="206">
        <v>0</v>
      </c>
      <c r="T274" s="207">
        <f t="shared" si="53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208" t="s">
        <v>240</v>
      </c>
      <c r="AT274" s="208" t="s">
        <v>178</v>
      </c>
      <c r="AU274" s="208" t="s">
        <v>80</v>
      </c>
      <c r="AY274" s="13" t="s">
        <v>176</v>
      </c>
      <c r="BE274" s="209">
        <f t="shared" si="54"/>
        <v>0</v>
      </c>
      <c r="BF274" s="209">
        <f t="shared" si="55"/>
        <v>142.5</v>
      </c>
      <c r="BG274" s="209">
        <f t="shared" si="56"/>
        <v>0</v>
      </c>
      <c r="BH274" s="209">
        <f t="shared" si="57"/>
        <v>0</v>
      </c>
      <c r="BI274" s="209">
        <f t="shared" si="58"/>
        <v>0</v>
      </c>
      <c r="BJ274" s="13" t="s">
        <v>86</v>
      </c>
      <c r="BK274" s="209">
        <f t="shared" si="59"/>
        <v>142.5</v>
      </c>
      <c r="BL274" s="13" t="s">
        <v>240</v>
      </c>
      <c r="BM274" s="208" t="s">
        <v>1302</v>
      </c>
    </row>
    <row r="275" spans="1:65" s="1" customFormat="1" ht="21.75" customHeight="1">
      <c r="A275" s="30"/>
      <c r="B275" s="31"/>
      <c r="C275" s="196" t="s">
        <v>740</v>
      </c>
      <c r="D275" s="196" t="s">
        <v>178</v>
      </c>
      <c r="E275" s="197" t="s">
        <v>2207</v>
      </c>
      <c r="F275" s="198" t="s">
        <v>2208</v>
      </c>
      <c r="G275" s="199" t="s">
        <v>2039</v>
      </c>
      <c r="H275" s="200">
        <v>2</v>
      </c>
      <c r="I275" s="201">
        <v>133.4</v>
      </c>
      <c r="J275" s="202">
        <f t="shared" si="50"/>
        <v>266.8</v>
      </c>
      <c r="K275" s="203"/>
      <c r="L275" s="35"/>
      <c r="M275" s="204" t="s">
        <v>1</v>
      </c>
      <c r="N275" s="205" t="s">
        <v>39</v>
      </c>
      <c r="O275" s="71"/>
      <c r="P275" s="206">
        <f t="shared" si="51"/>
        <v>0</v>
      </c>
      <c r="Q275" s="206">
        <v>0</v>
      </c>
      <c r="R275" s="206">
        <f t="shared" si="52"/>
        <v>0</v>
      </c>
      <c r="S275" s="206">
        <v>0</v>
      </c>
      <c r="T275" s="207">
        <f t="shared" si="53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208" t="s">
        <v>240</v>
      </c>
      <c r="AT275" s="208" t="s">
        <v>178</v>
      </c>
      <c r="AU275" s="208" t="s">
        <v>80</v>
      </c>
      <c r="AY275" s="13" t="s">
        <v>176</v>
      </c>
      <c r="BE275" s="209">
        <f t="shared" si="54"/>
        <v>0</v>
      </c>
      <c r="BF275" s="209">
        <f t="shared" si="55"/>
        <v>266.8</v>
      </c>
      <c r="BG275" s="209">
        <f t="shared" si="56"/>
        <v>0</v>
      </c>
      <c r="BH275" s="209">
        <f t="shared" si="57"/>
        <v>0</v>
      </c>
      <c r="BI275" s="209">
        <f t="shared" si="58"/>
        <v>0</v>
      </c>
      <c r="BJ275" s="13" t="s">
        <v>86</v>
      </c>
      <c r="BK275" s="209">
        <f t="shared" si="59"/>
        <v>266.8</v>
      </c>
      <c r="BL275" s="13" t="s">
        <v>240</v>
      </c>
      <c r="BM275" s="208" t="s">
        <v>1310</v>
      </c>
    </row>
    <row r="276" spans="1:65" s="1" customFormat="1" ht="16.5" customHeight="1">
      <c r="A276" s="30"/>
      <c r="B276" s="31"/>
      <c r="C276" s="196" t="s">
        <v>744</v>
      </c>
      <c r="D276" s="196" t="s">
        <v>178</v>
      </c>
      <c r="E276" s="197" t="s">
        <v>2209</v>
      </c>
      <c r="F276" s="198" t="s">
        <v>2210</v>
      </c>
      <c r="G276" s="199" t="s">
        <v>1952</v>
      </c>
      <c r="H276" s="200">
        <v>2</v>
      </c>
      <c r="I276" s="201">
        <v>10.39</v>
      </c>
      <c r="J276" s="202">
        <f t="shared" si="50"/>
        <v>20.78</v>
      </c>
      <c r="K276" s="203"/>
      <c r="L276" s="35"/>
      <c r="M276" s="204" t="s">
        <v>1</v>
      </c>
      <c r="N276" s="205" t="s">
        <v>39</v>
      </c>
      <c r="O276" s="71"/>
      <c r="P276" s="206">
        <f t="shared" si="51"/>
        <v>0</v>
      </c>
      <c r="Q276" s="206">
        <v>0</v>
      </c>
      <c r="R276" s="206">
        <f t="shared" si="52"/>
        <v>0</v>
      </c>
      <c r="S276" s="206">
        <v>0</v>
      </c>
      <c r="T276" s="207">
        <f t="shared" si="53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208" t="s">
        <v>240</v>
      </c>
      <c r="AT276" s="208" t="s">
        <v>178</v>
      </c>
      <c r="AU276" s="208" t="s">
        <v>80</v>
      </c>
      <c r="AY276" s="13" t="s">
        <v>176</v>
      </c>
      <c r="BE276" s="209">
        <f t="shared" si="54"/>
        <v>0</v>
      </c>
      <c r="BF276" s="209">
        <f t="shared" si="55"/>
        <v>20.78</v>
      </c>
      <c r="BG276" s="209">
        <f t="shared" si="56"/>
        <v>0</v>
      </c>
      <c r="BH276" s="209">
        <f t="shared" si="57"/>
        <v>0</v>
      </c>
      <c r="BI276" s="209">
        <f t="shared" si="58"/>
        <v>0</v>
      </c>
      <c r="BJ276" s="13" t="s">
        <v>86</v>
      </c>
      <c r="BK276" s="209">
        <f t="shared" si="59"/>
        <v>20.78</v>
      </c>
      <c r="BL276" s="13" t="s">
        <v>240</v>
      </c>
      <c r="BM276" s="208" t="s">
        <v>1320</v>
      </c>
    </row>
    <row r="277" spans="1:65" s="1" customFormat="1" ht="16.5" customHeight="1">
      <c r="A277" s="30"/>
      <c r="B277" s="31"/>
      <c r="C277" s="210" t="s">
        <v>748</v>
      </c>
      <c r="D277" s="210" t="s">
        <v>269</v>
      </c>
      <c r="E277" s="211" t="s">
        <v>2211</v>
      </c>
      <c r="F277" s="212" t="s">
        <v>2212</v>
      </c>
      <c r="G277" s="213" t="s">
        <v>1952</v>
      </c>
      <c r="H277" s="214">
        <v>2</v>
      </c>
      <c r="I277" s="215">
        <v>34.42</v>
      </c>
      <c r="J277" s="216">
        <f t="shared" si="50"/>
        <v>68.84</v>
      </c>
      <c r="K277" s="217"/>
      <c r="L277" s="218"/>
      <c r="M277" s="219" t="s">
        <v>1</v>
      </c>
      <c r="N277" s="220" t="s">
        <v>39</v>
      </c>
      <c r="O277" s="71"/>
      <c r="P277" s="206">
        <f t="shared" si="51"/>
        <v>0</v>
      </c>
      <c r="Q277" s="206">
        <v>0</v>
      </c>
      <c r="R277" s="206">
        <f t="shared" si="52"/>
        <v>0</v>
      </c>
      <c r="S277" s="206">
        <v>0</v>
      </c>
      <c r="T277" s="207">
        <f t="shared" si="53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208" t="s">
        <v>306</v>
      </c>
      <c r="AT277" s="208" t="s">
        <v>269</v>
      </c>
      <c r="AU277" s="208" t="s">
        <v>80</v>
      </c>
      <c r="AY277" s="13" t="s">
        <v>176</v>
      </c>
      <c r="BE277" s="209">
        <f t="shared" si="54"/>
        <v>0</v>
      </c>
      <c r="BF277" s="209">
        <f t="shared" si="55"/>
        <v>68.84</v>
      </c>
      <c r="BG277" s="209">
        <f t="shared" si="56"/>
        <v>0</v>
      </c>
      <c r="BH277" s="209">
        <f t="shared" si="57"/>
        <v>0</v>
      </c>
      <c r="BI277" s="209">
        <f t="shared" si="58"/>
        <v>0</v>
      </c>
      <c r="BJ277" s="13" t="s">
        <v>86</v>
      </c>
      <c r="BK277" s="209">
        <f t="shared" si="59"/>
        <v>68.84</v>
      </c>
      <c r="BL277" s="13" t="s">
        <v>240</v>
      </c>
      <c r="BM277" s="208" t="s">
        <v>1328</v>
      </c>
    </row>
    <row r="278" spans="1:65" s="1" customFormat="1" ht="24.2" customHeight="1">
      <c r="A278" s="30"/>
      <c r="B278" s="31"/>
      <c r="C278" s="210" t="s">
        <v>752</v>
      </c>
      <c r="D278" s="210" t="s">
        <v>269</v>
      </c>
      <c r="E278" s="211" t="s">
        <v>2213</v>
      </c>
      <c r="F278" s="212" t="s">
        <v>2214</v>
      </c>
      <c r="G278" s="213" t="s">
        <v>1952</v>
      </c>
      <c r="H278" s="214">
        <v>2</v>
      </c>
      <c r="I278" s="215">
        <v>23.8</v>
      </c>
      <c r="J278" s="216">
        <f t="shared" si="50"/>
        <v>47.6</v>
      </c>
      <c r="K278" s="217"/>
      <c r="L278" s="218"/>
      <c r="M278" s="219" t="s">
        <v>1</v>
      </c>
      <c r="N278" s="220" t="s">
        <v>39</v>
      </c>
      <c r="O278" s="71"/>
      <c r="P278" s="206">
        <f t="shared" si="51"/>
        <v>0</v>
      </c>
      <c r="Q278" s="206">
        <v>0</v>
      </c>
      <c r="R278" s="206">
        <f t="shared" si="52"/>
        <v>0</v>
      </c>
      <c r="S278" s="206">
        <v>0</v>
      </c>
      <c r="T278" s="207">
        <f t="shared" si="53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208" t="s">
        <v>306</v>
      </c>
      <c r="AT278" s="208" t="s">
        <v>269</v>
      </c>
      <c r="AU278" s="208" t="s">
        <v>80</v>
      </c>
      <c r="AY278" s="13" t="s">
        <v>176</v>
      </c>
      <c r="BE278" s="209">
        <f t="shared" si="54"/>
        <v>0</v>
      </c>
      <c r="BF278" s="209">
        <f t="shared" si="55"/>
        <v>47.6</v>
      </c>
      <c r="BG278" s="209">
        <f t="shared" si="56"/>
        <v>0</v>
      </c>
      <c r="BH278" s="209">
        <f t="shared" si="57"/>
        <v>0</v>
      </c>
      <c r="BI278" s="209">
        <f t="shared" si="58"/>
        <v>0</v>
      </c>
      <c r="BJ278" s="13" t="s">
        <v>86</v>
      </c>
      <c r="BK278" s="209">
        <f t="shared" si="59"/>
        <v>47.6</v>
      </c>
      <c r="BL278" s="13" t="s">
        <v>240</v>
      </c>
      <c r="BM278" s="208" t="s">
        <v>1338</v>
      </c>
    </row>
    <row r="279" spans="1:65" s="1" customFormat="1" ht="16.5" customHeight="1">
      <c r="A279" s="30"/>
      <c r="B279" s="31"/>
      <c r="C279" s="196" t="s">
        <v>756</v>
      </c>
      <c r="D279" s="196" t="s">
        <v>178</v>
      </c>
      <c r="E279" s="197" t="s">
        <v>2215</v>
      </c>
      <c r="F279" s="198" t="s">
        <v>2216</v>
      </c>
      <c r="G279" s="199" t="s">
        <v>1952</v>
      </c>
      <c r="H279" s="200">
        <v>18</v>
      </c>
      <c r="I279" s="201">
        <v>7.34</v>
      </c>
      <c r="J279" s="202">
        <f t="shared" si="50"/>
        <v>132.12</v>
      </c>
      <c r="K279" s="203"/>
      <c r="L279" s="35"/>
      <c r="M279" s="204" t="s">
        <v>1</v>
      </c>
      <c r="N279" s="205" t="s">
        <v>39</v>
      </c>
      <c r="O279" s="71"/>
      <c r="P279" s="206">
        <f t="shared" si="51"/>
        <v>0</v>
      </c>
      <c r="Q279" s="206">
        <v>0</v>
      </c>
      <c r="R279" s="206">
        <f t="shared" si="52"/>
        <v>0</v>
      </c>
      <c r="S279" s="206">
        <v>0</v>
      </c>
      <c r="T279" s="207">
        <f t="shared" si="53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208" t="s">
        <v>240</v>
      </c>
      <c r="AT279" s="208" t="s">
        <v>178</v>
      </c>
      <c r="AU279" s="208" t="s">
        <v>80</v>
      </c>
      <c r="AY279" s="13" t="s">
        <v>176</v>
      </c>
      <c r="BE279" s="209">
        <f t="shared" si="54"/>
        <v>0</v>
      </c>
      <c r="BF279" s="209">
        <f t="shared" si="55"/>
        <v>132.12</v>
      </c>
      <c r="BG279" s="209">
        <f t="shared" si="56"/>
        <v>0</v>
      </c>
      <c r="BH279" s="209">
        <f t="shared" si="57"/>
        <v>0</v>
      </c>
      <c r="BI279" s="209">
        <f t="shared" si="58"/>
        <v>0</v>
      </c>
      <c r="BJ279" s="13" t="s">
        <v>86</v>
      </c>
      <c r="BK279" s="209">
        <f t="shared" si="59"/>
        <v>132.12</v>
      </c>
      <c r="BL279" s="13" t="s">
        <v>240</v>
      </c>
      <c r="BM279" s="208" t="s">
        <v>1346</v>
      </c>
    </row>
    <row r="280" spans="1:65" s="1" customFormat="1" ht="16.5" customHeight="1">
      <c r="A280" s="30"/>
      <c r="B280" s="31"/>
      <c r="C280" s="196" t="s">
        <v>760</v>
      </c>
      <c r="D280" s="196" t="s">
        <v>178</v>
      </c>
      <c r="E280" s="197" t="s">
        <v>2217</v>
      </c>
      <c r="F280" s="198" t="s">
        <v>2218</v>
      </c>
      <c r="G280" s="199" t="s">
        <v>1952</v>
      </c>
      <c r="H280" s="200">
        <v>1</v>
      </c>
      <c r="I280" s="201">
        <v>8.07</v>
      </c>
      <c r="J280" s="202">
        <f t="shared" si="50"/>
        <v>8.07</v>
      </c>
      <c r="K280" s="203"/>
      <c r="L280" s="35"/>
      <c r="M280" s="204" t="s">
        <v>1</v>
      </c>
      <c r="N280" s="205" t="s">
        <v>39</v>
      </c>
      <c r="O280" s="71"/>
      <c r="P280" s="206">
        <f t="shared" si="51"/>
        <v>0</v>
      </c>
      <c r="Q280" s="206">
        <v>0</v>
      </c>
      <c r="R280" s="206">
        <f t="shared" si="52"/>
        <v>0</v>
      </c>
      <c r="S280" s="206">
        <v>0</v>
      </c>
      <c r="T280" s="207">
        <f t="shared" si="53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208" t="s">
        <v>240</v>
      </c>
      <c r="AT280" s="208" t="s">
        <v>178</v>
      </c>
      <c r="AU280" s="208" t="s">
        <v>80</v>
      </c>
      <c r="AY280" s="13" t="s">
        <v>176</v>
      </c>
      <c r="BE280" s="209">
        <f t="shared" si="54"/>
        <v>0</v>
      </c>
      <c r="BF280" s="209">
        <f t="shared" si="55"/>
        <v>8.07</v>
      </c>
      <c r="BG280" s="209">
        <f t="shared" si="56"/>
        <v>0</v>
      </c>
      <c r="BH280" s="209">
        <f t="shared" si="57"/>
        <v>0</v>
      </c>
      <c r="BI280" s="209">
        <f t="shared" si="58"/>
        <v>0</v>
      </c>
      <c r="BJ280" s="13" t="s">
        <v>86</v>
      </c>
      <c r="BK280" s="209">
        <f t="shared" si="59"/>
        <v>8.07</v>
      </c>
      <c r="BL280" s="13" t="s">
        <v>240</v>
      </c>
      <c r="BM280" s="208" t="s">
        <v>1354</v>
      </c>
    </row>
    <row r="281" spans="1:65" s="1" customFormat="1" ht="16.5" customHeight="1">
      <c r="A281" s="30"/>
      <c r="B281" s="31"/>
      <c r="C281" s="196" t="s">
        <v>764</v>
      </c>
      <c r="D281" s="196" t="s">
        <v>178</v>
      </c>
      <c r="E281" s="197" t="s">
        <v>2219</v>
      </c>
      <c r="F281" s="198" t="s">
        <v>2220</v>
      </c>
      <c r="G281" s="199" t="s">
        <v>1952</v>
      </c>
      <c r="H281" s="200">
        <v>1</v>
      </c>
      <c r="I281" s="201">
        <v>6.76</v>
      </c>
      <c r="J281" s="202">
        <f t="shared" si="50"/>
        <v>6.76</v>
      </c>
      <c r="K281" s="203"/>
      <c r="L281" s="35"/>
      <c r="M281" s="204" t="s">
        <v>1</v>
      </c>
      <c r="N281" s="205" t="s">
        <v>39</v>
      </c>
      <c r="O281" s="71"/>
      <c r="P281" s="206">
        <f t="shared" si="51"/>
        <v>0</v>
      </c>
      <c r="Q281" s="206">
        <v>0</v>
      </c>
      <c r="R281" s="206">
        <f t="shared" si="52"/>
        <v>0</v>
      </c>
      <c r="S281" s="206">
        <v>0</v>
      </c>
      <c r="T281" s="207">
        <f t="shared" si="53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208" t="s">
        <v>240</v>
      </c>
      <c r="AT281" s="208" t="s">
        <v>178</v>
      </c>
      <c r="AU281" s="208" t="s">
        <v>80</v>
      </c>
      <c r="AY281" s="13" t="s">
        <v>176</v>
      </c>
      <c r="BE281" s="209">
        <f t="shared" si="54"/>
        <v>0</v>
      </c>
      <c r="BF281" s="209">
        <f t="shared" si="55"/>
        <v>6.76</v>
      </c>
      <c r="BG281" s="209">
        <f t="shared" si="56"/>
        <v>0</v>
      </c>
      <c r="BH281" s="209">
        <f t="shared" si="57"/>
        <v>0</v>
      </c>
      <c r="BI281" s="209">
        <f t="shared" si="58"/>
        <v>0</v>
      </c>
      <c r="BJ281" s="13" t="s">
        <v>86</v>
      </c>
      <c r="BK281" s="209">
        <f t="shared" si="59"/>
        <v>6.76</v>
      </c>
      <c r="BL281" s="13" t="s">
        <v>240</v>
      </c>
      <c r="BM281" s="208" t="s">
        <v>1362</v>
      </c>
    </row>
    <row r="282" spans="1:65" s="1" customFormat="1" ht="21.75" customHeight="1">
      <c r="A282" s="30"/>
      <c r="B282" s="31"/>
      <c r="C282" s="196" t="s">
        <v>768</v>
      </c>
      <c r="D282" s="196" t="s">
        <v>178</v>
      </c>
      <c r="E282" s="197" t="s">
        <v>2221</v>
      </c>
      <c r="F282" s="198" t="s">
        <v>2222</v>
      </c>
      <c r="G282" s="199" t="s">
        <v>1952</v>
      </c>
      <c r="H282" s="200">
        <v>1</v>
      </c>
      <c r="I282" s="201">
        <v>7.38</v>
      </c>
      <c r="J282" s="202">
        <f t="shared" si="50"/>
        <v>7.38</v>
      </c>
      <c r="K282" s="203"/>
      <c r="L282" s="35"/>
      <c r="M282" s="204" t="s">
        <v>1</v>
      </c>
      <c r="N282" s="205" t="s">
        <v>39</v>
      </c>
      <c r="O282" s="71"/>
      <c r="P282" s="206">
        <f t="shared" si="51"/>
        <v>0</v>
      </c>
      <c r="Q282" s="206">
        <v>0</v>
      </c>
      <c r="R282" s="206">
        <f t="shared" si="52"/>
        <v>0</v>
      </c>
      <c r="S282" s="206">
        <v>0</v>
      </c>
      <c r="T282" s="207">
        <f t="shared" si="53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208" t="s">
        <v>240</v>
      </c>
      <c r="AT282" s="208" t="s">
        <v>178</v>
      </c>
      <c r="AU282" s="208" t="s">
        <v>80</v>
      </c>
      <c r="AY282" s="13" t="s">
        <v>176</v>
      </c>
      <c r="BE282" s="209">
        <f t="shared" si="54"/>
        <v>0</v>
      </c>
      <c r="BF282" s="209">
        <f t="shared" si="55"/>
        <v>7.38</v>
      </c>
      <c r="BG282" s="209">
        <f t="shared" si="56"/>
        <v>0</v>
      </c>
      <c r="BH282" s="209">
        <f t="shared" si="57"/>
        <v>0</v>
      </c>
      <c r="BI282" s="209">
        <f t="shared" si="58"/>
        <v>0</v>
      </c>
      <c r="BJ282" s="13" t="s">
        <v>86</v>
      </c>
      <c r="BK282" s="209">
        <f t="shared" si="59"/>
        <v>7.38</v>
      </c>
      <c r="BL282" s="13" t="s">
        <v>240</v>
      </c>
      <c r="BM282" s="208" t="s">
        <v>1370</v>
      </c>
    </row>
    <row r="283" spans="1:65" s="1" customFormat="1" ht="21.75" customHeight="1">
      <c r="A283" s="30"/>
      <c r="B283" s="31"/>
      <c r="C283" s="196" t="s">
        <v>772</v>
      </c>
      <c r="D283" s="196" t="s">
        <v>178</v>
      </c>
      <c r="E283" s="197" t="s">
        <v>2223</v>
      </c>
      <c r="F283" s="198" t="s">
        <v>2224</v>
      </c>
      <c r="G283" s="199" t="s">
        <v>1952</v>
      </c>
      <c r="H283" s="200">
        <v>3</v>
      </c>
      <c r="I283" s="201">
        <v>8.41</v>
      </c>
      <c r="J283" s="202">
        <f t="shared" si="50"/>
        <v>25.23</v>
      </c>
      <c r="K283" s="203"/>
      <c r="L283" s="35"/>
      <c r="M283" s="204" t="s">
        <v>1</v>
      </c>
      <c r="N283" s="205" t="s">
        <v>39</v>
      </c>
      <c r="O283" s="71"/>
      <c r="P283" s="206">
        <f t="shared" si="51"/>
        <v>0</v>
      </c>
      <c r="Q283" s="206">
        <v>0</v>
      </c>
      <c r="R283" s="206">
        <f t="shared" si="52"/>
        <v>0</v>
      </c>
      <c r="S283" s="206">
        <v>0</v>
      </c>
      <c r="T283" s="207">
        <f t="shared" si="53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208" t="s">
        <v>240</v>
      </c>
      <c r="AT283" s="208" t="s">
        <v>178</v>
      </c>
      <c r="AU283" s="208" t="s">
        <v>80</v>
      </c>
      <c r="AY283" s="13" t="s">
        <v>176</v>
      </c>
      <c r="BE283" s="209">
        <f t="shared" si="54"/>
        <v>0</v>
      </c>
      <c r="BF283" s="209">
        <f t="shared" si="55"/>
        <v>25.23</v>
      </c>
      <c r="BG283" s="209">
        <f t="shared" si="56"/>
        <v>0</v>
      </c>
      <c r="BH283" s="209">
        <f t="shared" si="57"/>
        <v>0</v>
      </c>
      <c r="BI283" s="209">
        <f t="shared" si="58"/>
        <v>0</v>
      </c>
      <c r="BJ283" s="13" t="s">
        <v>86</v>
      </c>
      <c r="BK283" s="209">
        <f t="shared" si="59"/>
        <v>25.23</v>
      </c>
      <c r="BL283" s="13" t="s">
        <v>240</v>
      </c>
      <c r="BM283" s="208" t="s">
        <v>1378</v>
      </c>
    </row>
    <row r="284" spans="1:65" s="1" customFormat="1" ht="16.5" customHeight="1">
      <c r="A284" s="30"/>
      <c r="B284" s="31"/>
      <c r="C284" s="196" t="s">
        <v>776</v>
      </c>
      <c r="D284" s="196" t="s">
        <v>178</v>
      </c>
      <c r="E284" s="197" t="s">
        <v>2225</v>
      </c>
      <c r="F284" s="198" t="s">
        <v>2226</v>
      </c>
      <c r="G284" s="199" t="s">
        <v>1952</v>
      </c>
      <c r="H284" s="200">
        <v>10</v>
      </c>
      <c r="I284" s="201">
        <v>9.26</v>
      </c>
      <c r="J284" s="202">
        <f t="shared" si="50"/>
        <v>92.6</v>
      </c>
      <c r="K284" s="203"/>
      <c r="L284" s="35"/>
      <c r="M284" s="204" t="s">
        <v>1</v>
      </c>
      <c r="N284" s="205" t="s">
        <v>39</v>
      </c>
      <c r="O284" s="71"/>
      <c r="P284" s="206">
        <f t="shared" si="51"/>
        <v>0</v>
      </c>
      <c r="Q284" s="206">
        <v>0</v>
      </c>
      <c r="R284" s="206">
        <f t="shared" si="52"/>
        <v>0</v>
      </c>
      <c r="S284" s="206">
        <v>0</v>
      </c>
      <c r="T284" s="207">
        <f t="shared" si="53"/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208" t="s">
        <v>240</v>
      </c>
      <c r="AT284" s="208" t="s">
        <v>178</v>
      </c>
      <c r="AU284" s="208" t="s">
        <v>80</v>
      </c>
      <c r="AY284" s="13" t="s">
        <v>176</v>
      </c>
      <c r="BE284" s="209">
        <f t="shared" si="54"/>
        <v>0</v>
      </c>
      <c r="BF284" s="209">
        <f t="shared" si="55"/>
        <v>92.6</v>
      </c>
      <c r="BG284" s="209">
        <f t="shared" si="56"/>
        <v>0</v>
      </c>
      <c r="BH284" s="209">
        <f t="shared" si="57"/>
        <v>0</v>
      </c>
      <c r="BI284" s="209">
        <f t="shared" si="58"/>
        <v>0</v>
      </c>
      <c r="BJ284" s="13" t="s">
        <v>86</v>
      </c>
      <c r="BK284" s="209">
        <f t="shared" si="59"/>
        <v>92.6</v>
      </c>
      <c r="BL284" s="13" t="s">
        <v>240</v>
      </c>
      <c r="BM284" s="208" t="s">
        <v>1388</v>
      </c>
    </row>
    <row r="285" spans="1:65" s="1" customFormat="1" ht="16.5" customHeight="1">
      <c r="A285" s="30"/>
      <c r="B285" s="31"/>
      <c r="C285" s="210" t="s">
        <v>780</v>
      </c>
      <c r="D285" s="210" t="s">
        <v>269</v>
      </c>
      <c r="E285" s="211" t="s">
        <v>2227</v>
      </c>
      <c r="F285" s="212" t="s">
        <v>2228</v>
      </c>
      <c r="G285" s="213" t="s">
        <v>1952</v>
      </c>
      <c r="H285" s="214">
        <v>10</v>
      </c>
      <c r="I285" s="215">
        <v>31.94</v>
      </c>
      <c r="J285" s="216">
        <f t="shared" si="50"/>
        <v>319.39999999999998</v>
      </c>
      <c r="K285" s="217"/>
      <c r="L285" s="218"/>
      <c r="M285" s="219" t="s">
        <v>1</v>
      </c>
      <c r="N285" s="220" t="s">
        <v>39</v>
      </c>
      <c r="O285" s="71"/>
      <c r="P285" s="206">
        <f t="shared" si="51"/>
        <v>0</v>
      </c>
      <c r="Q285" s="206">
        <v>0</v>
      </c>
      <c r="R285" s="206">
        <f t="shared" si="52"/>
        <v>0</v>
      </c>
      <c r="S285" s="206">
        <v>0</v>
      </c>
      <c r="T285" s="207">
        <f t="shared" si="53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208" t="s">
        <v>306</v>
      </c>
      <c r="AT285" s="208" t="s">
        <v>269</v>
      </c>
      <c r="AU285" s="208" t="s">
        <v>80</v>
      </c>
      <c r="AY285" s="13" t="s">
        <v>176</v>
      </c>
      <c r="BE285" s="209">
        <f t="shared" si="54"/>
        <v>0</v>
      </c>
      <c r="BF285" s="209">
        <f t="shared" si="55"/>
        <v>319.39999999999998</v>
      </c>
      <c r="BG285" s="209">
        <f t="shared" si="56"/>
        <v>0</v>
      </c>
      <c r="BH285" s="209">
        <f t="shared" si="57"/>
        <v>0</v>
      </c>
      <c r="BI285" s="209">
        <f t="shared" si="58"/>
        <v>0</v>
      </c>
      <c r="BJ285" s="13" t="s">
        <v>86</v>
      </c>
      <c r="BK285" s="209">
        <f t="shared" si="59"/>
        <v>319.39999999999998</v>
      </c>
      <c r="BL285" s="13" t="s">
        <v>240</v>
      </c>
      <c r="BM285" s="208" t="s">
        <v>1396</v>
      </c>
    </row>
    <row r="286" spans="1:65" s="1" customFormat="1" ht="16.5" customHeight="1">
      <c r="A286" s="30"/>
      <c r="B286" s="31"/>
      <c r="C286" s="210" t="s">
        <v>784</v>
      </c>
      <c r="D286" s="210" t="s">
        <v>269</v>
      </c>
      <c r="E286" s="211" t="s">
        <v>2229</v>
      </c>
      <c r="F286" s="212" t="s">
        <v>2230</v>
      </c>
      <c r="G286" s="213" t="s">
        <v>1952</v>
      </c>
      <c r="H286" s="214">
        <v>9</v>
      </c>
      <c r="I286" s="215">
        <v>23.55</v>
      </c>
      <c r="J286" s="216">
        <f t="shared" si="50"/>
        <v>211.95</v>
      </c>
      <c r="K286" s="217"/>
      <c r="L286" s="218"/>
      <c r="M286" s="219" t="s">
        <v>1</v>
      </c>
      <c r="N286" s="220" t="s">
        <v>39</v>
      </c>
      <c r="O286" s="71"/>
      <c r="P286" s="206">
        <f t="shared" si="51"/>
        <v>0</v>
      </c>
      <c r="Q286" s="206">
        <v>0</v>
      </c>
      <c r="R286" s="206">
        <f t="shared" si="52"/>
        <v>0</v>
      </c>
      <c r="S286" s="206">
        <v>0</v>
      </c>
      <c r="T286" s="207">
        <f t="shared" si="53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208" t="s">
        <v>306</v>
      </c>
      <c r="AT286" s="208" t="s">
        <v>269</v>
      </c>
      <c r="AU286" s="208" t="s">
        <v>80</v>
      </c>
      <c r="AY286" s="13" t="s">
        <v>176</v>
      </c>
      <c r="BE286" s="209">
        <f t="shared" si="54"/>
        <v>0</v>
      </c>
      <c r="BF286" s="209">
        <f t="shared" si="55"/>
        <v>211.95</v>
      </c>
      <c r="BG286" s="209">
        <f t="shared" si="56"/>
        <v>0</v>
      </c>
      <c r="BH286" s="209">
        <f t="shared" si="57"/>
        <v>0</v>
      </c>
      <c r="BI286" s="209">
        <f t="shared" si="58"/>
        <v>0</v>
      </c>
      <c r="BJ286" s="13" t="s">
        <v>86</v>
      </c>
      <c r="BK286" s="209">
        <f t="shared" si="59"/>
        <v>211.95</v>
      </c>
      <c r="BL286" s="13" t="s">
        <v>240</v>
      </c>
      <c r="BM286" s="208" t="s">
        <v>1404</v>
      </c>
    </row>
    <row r="287" spans="1:65" s="1" customFormat="1" ht="16.5" customHeight="1">
      <c r="A287" s="30"/>
      <c r="B287" s="31"/>
      <c r="C287" s="210" t="s">
        <v>788</v>
      </c>
      <c r="D287" s="210" t="s">
        <v>269</v>
      </c>
      <c r="E287" s="211" t="s">
        <v>2231</v>
      </c>
      <c r="F287" s="212" t="s">
        <v>2232</v>
      </c>
      <c r="G287" s="213" t="s">
        <v>1952</v>
      </c>
      <c r="H287" s="214">
        <v>1</v>
      </c>
      <c r="I287" s="215">
        <v>15.5</v>
      </c>
      <c r="J287" s="216">
        <f t="shared" si="50"/>
        <v>15.5</v>
      </c>
      <c r="K287" s="217"/>
      <c r="L287" s="218"/>
      <c r="M287" s="219" t="s">
        <v>1</v>
      </c>
      <c r="N287" s="220" t="s">
        <v>39</v>
      </c>
      <c r="O287" s="71"/>
      <c r="P287" s="206">
        <f t="shared" si="51"/>
        <v>0</v>
      </c>
      <c r="Q287" s="206">
        <v>0</v>
      </c>
      <c r="R287" s="206">
        <f t="shared" si="52"/>
        <v>0</v>
      </c>
      <c r="S287" s="206">
        <v>0</v>
      </c>
      <c r="T287" s="207">
        <f t="shared" si="53"/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208" t="s">
        <v>306</v>
      </c>
      <c r="AT287" s="208" t="s">
        <v>269</v>
      </c>
      <c r="AU287" s="208" t="s">
        <v>80</v>
      </c>
      <c r="AY287" s="13" t="s">
        <v>176</v>
      </c>
      <c r="BE287" s="209">
        <f t="shared" si="54"/>
        <v>0</v>
      </c>
      <c r="BF287" s="209">
        <f t="shared" si="55"/>
        <v>15.5</v>
      </c>
      <c r="BG287" s="209">
        <f t="shared" si="56"/>
        <v>0</v>
      </c>
      <c r="BH287" s="209">
        <f t="shared" si="57"/>
        <v>0</v>
      </c>
      <c r="BI287" s="209">
        <f t="shared" si="58"/>
        <v>0</v>
      </c>
      <c r="BJ287" s="13" t="s">
        <v>86</v>
      </c>
      <c r="BK287" s="209">
        <f t="shared" si="59"/>
        <v>15.5</v>
      </c>
      <c r="BL287" s="13" t="s">
        <v>240</v>
      </c>
      <c r="BM287" s="208" t="s">
        <v>1412</v>
      </c>
    </row>
    <row r="288" spans="1:65" s="1" customFormat="1" ht="16.5" customHeight="1">
      <c r="A288" s="30"/>
      <c r="B288" s="31"/>
      <c r="C288" s="196" t="s">
        <v>792</v>
      </c>
      <c r="D288" s="196" t="s">
        <v>178</v>
      </c>
      <c r="E288" s="197" t="s">
        <v>2233</v>
      </c>
      <c r="F288" s="198" t="s">
        <v>2234</v>
      </c>
      <c r="G288" s="199" t="s">
        <v>2023</v>
      </c>
      <c r="H288" s="200">
        <v>50</v>
      </c>
      <c r="I288" s="201">
        <v>18.95</v>
      </c>
      <c r="J288" s="202">
        <f t="shared" si="50"/>
        <v>947.5</v>
      </c>
      <c r="K288" s="203"/>
      <c r="L288" s="35"/>
      <c r="M288" s="204" t="s">
        <v>1</v>
      </c>
      <c r="N288" s="205" t="s">
        <v>39</v>
      </c>
      <c r="O288" s="71"/>
      <c r="P288" s="206">
        <f t="shared" si="51"/>
        <v>0</v>
      </c>
      <c r="Q288" s="206">
        <v>0</v>
      </c>
      <c r="R288" s="206">
        <f t="shared" si="52"/>
        <v>0</v>
      </c>
      <c r="S288" s="206">
        <v>0</v>
      </c>
      <c r="T288" s="207">
        <f t="shared" si="53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208" t="s">
        <v>240</v>
      </c>
      <c r="AT288" s="208" t="s">
        <v>178</v>
      </c>
      <c r="AU288" s="208" t="s">
        <v>80</v>
      </c>
      <c r="AY288" s="13" t="s">
        <v>176</v>
      </c>
      <c r="BE288" s="209">
        <f t="shared" si="54"/>
        <v>0</v>
      </c>
      <c r="BF288" s="209">
        <f t="shared" si="55"/>
        <v>947.5</v>
      </c>
      <c r="BG288" s="209">
        <f t="shared" si="56"/>
        <v>0</v>
      </c>
      <c r="BH288" s="209">
        <f t="shared" si="57"/>
        <v>0</v>
      </c>
      <c r="BI288" s="209">
        <f t="shared" si="58"/>
        <v>0</v>
      </c>
      <c r="BJ288" s="13" t="s">
        <v>86</v>
      </c>
      <c r="BK288" s="209">
        <f t="shared" si="59"/>
        <v>947.5</v>
      </c>
      <c r="BL288" s="13" t="s">
        <v>240</v>
      </c>
      <c r="BM288" s="208" t="s">
        <v>1420</v>
      </c>
    </row>
    <row r="289" spans="1:65" s="1" customFormat="1" ht="24.2" customHeight="1">
      <c r="A289" s="30"/>
      <c r="B289" s="31"/>
      <c r="C289" s="196" t="s">
        <v>796</v>
      </c>
      <c r="D289" s="196" t="s">
        <v>178</v>
      </c>
      <c r="E289" s="197" t="s">
        <v>2235</v>
      </c>
      <c r="F289" s="198" t="s">
        <v>2236</v>
      </c>
      <c r="G289" s="199" t="s">
        <v>262</v>
      </c>
      <c r="H289" s="200">
        <v>0.57299999999999995</v>
      </c>
      <c r="I289" s="201">
        <v>14</v>
      </c>
      <c r="J289" s="202">
        <f t="shared" si="50"/>
        <v>8.02</v>
      </c>
      <c r="K289" s="203"/>
      <c r="L289" s="35"/>
      <c r="M289" s="204" t="s">
        <v>1</v>
      </c>
      <c r="N289" s="205" t="s">
        <v>39</v>
      </c>
      <c r="O289" s="71"/>
      <c r="P289" s="206">
        <f t="shared" si="51"/>
        <v>0</v>
      </c>
      <c r="Q289" s="206">
        <v>0</v>
      </c>
      <c r="R289" s="206">
        <f t="shared" si="52"/>
        <v>0</v>
      </c>
      <c r="S289" s="206">
        <v>0</v>
      </c>
      <c r="T289" s="207">
        <f t="shared" si="53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208" t="s">
        <v>240</v>
      </c>
      <c r="AT289" s="208" t="s">
        <v>178</v>
      </c>
      <c r="AU289" s="208" t="s">
        <v>80</v>
      </c>
      <c r="AY289" s="13" t="s">
        <v>176</v>
      </c>
      <c r="BE289" s="209">
        <f t="shared" si="54"/>
        <v>0</v>
      </c>
      <c r="BF289" s="209">
        <f t="shared" si="55"/>
        <v>8.02</v>
      </c>
      <c r="BG289" s="209">
        <f t="shared" si="56"/>
        <v>0</v>
      </c>
      <c r="BH289" s="209">
        <f t="shared" si="57"/>
        <v>0</v>
      </c>
      <c r="BI289" s="209">
        <f t="shared" si="58"/>
        <v>0</v>
      </c>
      <c r="BJ289" s="13" t="s">
        <v>86</v>
      </c>
      <c r="BK289" s="209">
        <f t="shared" si="59"/>
        <v>8.02</v>
      </c>
      <c r="BL289" s="13" t="s">
        <v>240</v>
      </c>
      <c r="BM289" s="208" t="s">
        <v>1428</v>
      </c>
    </row>
    <row r="290" spans="1:65" s="11" customFormat="1" ht="25.9" customHeight="1">
      <c r="B290" s="180"/>
      <c r="C290" s="181"/>
      <c r="D290" s="182" t="s">
        <v>72</v>
      </c>
      <c r="E290" s="183" t="s">
        <v>2237</v>
      </c>
      <c r="F290" s="183" t="s">
        <v>2238</v>
      </c>
      <c r="G290" s="181"/>
      <c r="H290" s="181"/>
      <c r="I290" s="184"/>
      <c r="J290" s="185">
        <f>BK290</f>
        <v>3912.0400000000004</v>
      </c>
      <c r="K290" s="181"/>
      <c r="L290" s="186"/>
      <c r="M290" s="187"/>
      <c r="N290" s="188"/>
      <c r="O290" s="188"/>
      <c r="P290" s="189">
        <f>SUM(P291:P299)</f>
        <v>0</v>
      </c>
      <c r="Q290" s="188"/>
      <c r="R290" s="189">
        <f>SUM(R291:R299)</f>
        <v>0</v>
      </c>
      <c r="S290" s="188"/>
      <c r="T290" s="190">
        <f>SUM(T291:T299)</f>
        <v>0</v>
      </c>
      <c r="AR290" s="191" t="s">
        <v>86</v>
      </c>
      <c r="AT290" s="192" t="s">
        <v>72</v>
      </c>
      <c r="AU290" s="192" t="s">
        <v>73</v>
      </c>
      <c r="AY290" s="191" t="s">
        <v>176</v>
      </c>
      <c r="BK290" s="193">
        <f>SUM(BK291:BK299)</f>
        <v>3912.0400000000004</v>
      </c>
    </row>
    <row r="291" spans="1:65" s="1" customFormat="1" ht="16.5" customHeight="1">
      <c r="A291" s="30"/>
      <c r="B291" s="31"/>
      <c r="C291" s="196" t="s">
        <v>800</v>
      </c>
      <c r="D291" s="196" t="s">
        <v>178</v>
      </c>
      <c r="E291" s="197" t="s">
        <v>2239</v>
      </c>
      <c r="F291" s="198" t="s">
        <v>2240</v>
      </c>
      <c r="G291" s="199" t="s">
        <v>2039</v>
      </c>
      <c r="H291" s="200">
        <v>1</v>
      </c>
      <c r="I291" s="201">
        <v>6.15</v>
      </c>
      <c r="J291" s="202">
        <f t="shared" ref="J291:J299" si="60">ROUND(I291*H291,2)</f>
        <v>6.15</v>
      </c>
      <c r="K291" s="203"/>
      <c r="L291" s="35"/>
      <c r="M291" s="204" t="s">
        <v>1</v>
      </c>
      <c r="N291" s="205" t="s">
        <v>39</v>
      </c>
      <c r="O291" s="71"/>
      <c r="P291" s="206">
        <f t="shared" ref="P291:P299" si="61">O291*H291</f>
        <v>0</v>
      </c>
      <c r="Q291" s="206">
        <v>0</v>
      </c>
      <c r="R291" s="206">
        <f t="shared" ref="R291:R299" si="62">Q291*H291</f>
        <v>0</v>
      </c>
      <c r="S291" s="206">
        <v>0</v>
      </c>
      <c r="T291" s="207">
        <f t="shared" ref="T291:T299" si="63">S291*H291</f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208" t="s">
        <v>240</v>
      </c>
      <c r="AT291" s="208" t="s">
        <v>178</v>
      </c>
      <c r="AU291" s="208" t="s">
        <v>80</v>
      </c>
      <c r="AY291" s="13" t="s">
        <v>176</v>
      </c>
      <c r="BE291" s="209">
        <f t="shared" ref="BE291:BE299" si="64">IF(N291="základná",J291,0)</f>
        <v>0</v>
      </c>
      <c r="BF291" s="209">
        <f t="shared" ref="BF291:BF299" si="65">IF(N291="znížená",J291,0)</f>
        <v>6.15</v>
      </c>
      <c r="BG291" s="209">
        <f t="shared" ref="BG291:BG299" si="66">IF(N291="zákl. prenesená",J291,0)</f>
        <v>0</v>
      </c>
      <c r="BH291" s="209">
        <f t="shared" ref="BH291:BH299" si="67">IF(N291="zníž. prenesená",J291,0)</f>
        <v>0</v>
      </c>
      <c r="BI291" s="209">
        <f t="shared" ref="BI291:BI299" si="68">IF(N291="nulová",J291,0)</f>
        <v>0</v>
      </c>
      <c r="BJ291" s="13" t="s">
        <v>86</v>
      </c>
      <c r="BK291" s="209">
        <f t="shared" ref="BK291:BK299" si="69">ROUND(I291*H291,2)</f>
        <v>6.15</v>
      </c>
      <c r="BL291" s="13" t="s">
        <v>240</v>
      </c>
      <c r="BM291" s="208" t="s">
        <v>1436</v>
      </c>
    </row>
    <row r="292" spans="1:65" s="1" customFormat="1" ht="16.5" customHeight="1">
      <c r="A292" s="30"/>
      <c r="B292" s="31"/>
      <c r="C292" s="196" t="s">
        <v>804</v>
      </c>
      <c r="D292" s="196" t="s">
        <v>178</v>
      </c>
      <c r="E292" s="197" t="s">
        <v>2241</v>
      </c>
      <c r="F292" s="198" t="s">
        <v>2242</v>
      </c>
      <c r="G292" s="199" t="s">
        <v>2039</v>
      </c>
      <c r="H292" s="200">
        <v>1</v>
      </c>
      <c r="I292" s="201">
        <v>481.19</v>
      </c>
      <c r="J292" s="202">
        <f t="shared" si="60"/>
        <v>481.19</v>
      </c>
      <c r="K292" s="203"/>
      <c r="L292" s="35"/>
      <c r="M292" s="204" t="s">
        <v>1</v>
      </c>
      <c r="N292" s="205" t="s">
        <v>39</v>
      </c>
      <c r="O292" s="71"/>
      <c r="P292" s="206">
        <f t="shared" si="61"/>
        <v>0</v>
      </c>
      <c r="Q292" s="206">
        <v>0</v>
      </c>
      <c r="R292" s="206">
        <f t="shared" si="62"/>
        <v>0</v>
      </c>
      <c r="S292" s="206">
        <v>0</v>
      </c>
      <c r="T292" s="207">
        <f t="shared" si="63"/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208" t="s">
        <v>240</v>
      </c>
      <c r="AT292" s="208" t="s">
        <v>178</v>
      </c>
      <c r="AU292" s="208" t="s">
        <v>80</v>
      </c>
      <c r="AY292" s="13" t="s">
        <v>176</v>
      </c>
      <c r="BE292" s="209">
        <f t="shared" si="64"/>
        <v>0</v>
      </c>
      <c r="BF292" s="209">
        <f t="shared" si="65"/>
        <v>481.19</v>
      </c>
      <c r="BG292" s="209">
        <f t="shared" si="66"/>
        <v>0</v>
      </c>
      <c r="BH292" s="209">
        <f t="shared" si="67"/>
        <v>0</v>
      </c>
      <c r="BI292" s="209">
        <f t="shared" si="68"/>
        <v>0</v>
      </c>
      <c r="BJ292" s="13" t="s">
        <v>86</v>
      </c>
      <c r="BK292" s="209">
        <f t="shared" si="69"/>
        <v>481.19</v>
      </c>
      <c r="BL292" s="13" t="s">
        <v>240</v>
      </c>
      <c r="BM292" s="208" t="s">
        <v>1444</v>
      </c>
    </row>
    <row r="293" spans="1:65" s="1" customFormat="1" ht="16.5" customHeight="1">
      <c r="A293" s="30"/>
      <c r="B293" s="31"/>
      <c r="C293" s="210" t="s">
        <v>808</v>
      </c>
      <c r="D293" s="210" t="s">
        <v>269</v>
      </c>
      <c r="E293" s="211" t="s">
        <v>2243</v>
      </c>
      <c r="F293" s="212" t="s">
        <v>2244</v>
      </c>
      <c r="G293" s="213" t="s">
        <v>1952</v>
      </c>
      <c r="H293" s="214">
        <v>1</v>
      </c>
      <c r="I293" s="215">
        <v>193.77</v>
      </c>
      <c r="J293" s="216">
        <f t="shared" si="60"/>
        <v>193.77</v>
      </c>
      <c r="K293" s="217"/>
      <c r="L293" s="218"/>
      <c r="M293" s="219" t="s">
        <v>1</v>
      </c>
      <c r="N293" s="220" t="s">
        <v>39</v>
      </c>
      <c r="O293" s="71"/>
      <c r="P293" s="206">
        <f t="shared" si="61"/>
        <v>0</v>
      </c>
      <c r="Q293" s="206">
        <v>0</v>
      </c>
      <c r="R293" s="206">
        <f t="shared" si="62"/>
        <v>0</v>
      </c>
      <c r="S293" s="206">
        <v>0</v>
      </c>
      <c r="T293" s="207">
        <f t="shared" si="63"/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208" t="s">
        <v>306</v>
      </c>
      <c r="AT293" s="208" t="s">
        <v>269</v>
      </c>
      <c r="AU293" s="208" t="s">
        <v>80</v>
      </c>
      <c r="AY293" s="13" t="s">
        <v>176</v>
      </c>
      <c r="BE293" s="209">
        <f t="shared" si="64"/>
        <v>0</v>
      </c>
      <c r="BF293" s="209">
        <f t="shared" si="65"/>
        <v>193.77</v>
      </c>
      <c r="BG293" s="209">
        <f t="shared" si="66"/>
        <v>0</v>
      </c>
      <c r="BH293" s="209">
        <f t="shared" si="67"/>
        <v>0</v>
      </c>
      <c r="BI293" s="209">
        <f t="shared" si="68"/>
        <v>0</v>
      </c>
      <c r="BJ293" s="13" t="s">
        <v>86</v>
      </c>
      <c r="BK293" s="209">
        <f t="shared" si="69"/>
        <v>193.77</v>
      </c>
      <c r="BL293" s="13" t="s">
        <v>240</v>
      </c>
      <c r="BM293" s="208" t="s">
        <v>1454</v>
      </c>
    </row>
    <row r="294" spans="1:65" s="1" customFormat="1" ht="24.2" customHeight="1">
      <c r="A294" s="30"/>
      <c r="B294" s="31"/>
      <c r="C294" s="210" t="s">
        <v>812</v>
      </c>
      <c r="D294" s="210" t="s">
        <v>269</v>
      </c>
      <c r="E294" s="211" t="s">
        <v>2245</v>
      </c>
      <c r="F294" s="212" t="s">
        <v>2246</v>
      </c>
      <c r="G294" s="213" t="s">
        <v>1952</v>
      </c>
      <c r="H294" s="214">
        <v>1</v>
      </c>
      <c r="I294" s="215">
        <v>2305.8000000000002</v>
      </c>
      <c r="J294" s="216">
        <f t="shared" si="60"/>
        <v>2305.8000000000002</v>
      </c>
      <c r="K294" s="217"/>
      <c r="L294" s="218"/>
      <c r="M294" s="219" t="s">
        <v>1</v>
      </c>
      <c r="N294" s="220" t="s">
        <v>39</v>
      </c>
      <c r="O294" s="71"/>
      <c r="P294" s="206">
        <f t="shared" si="61"/>
        <v>0</v>
      </c>
      <c r="Q294" s="206">
        <v>0</v>
      </c>
      <c r="R294" s="206">
        <f t="shared" si="62"/>
        <v>0</v>
      </c>
      <c r="S294" s="206">
        <v>0</v>
      </c>
      <c r="T294" s="207">
        <f t="shared" si="6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208" t="s">
        <v>306</v>
      </c>
      <c r="AT294" s="208" t="s">
        <v>269</v>
      </c>
      <c r="AU294" s="208" t="s">
        <v>80</v>
      </c>
      <c r="AY294" s="13" t="s">
        <v>176</v>
      </c>
      <c r="BE294" s="209">
        <f t="shared" si="64"/>
        <v>0</v>
      </c>
      <c r="BF294" s="209">
        <f t="shared" si="65"/>
        <v>2305.8000000000002</v>
      </c>
      <c r="BG294" s="209">
        <f t="shared" si="66"/>
        <v>0</v>
      </c>
      <c r="BH294" s="209">
        <f t="shared" si="67"/>
        <v>0</v>
      </c>
      <c r="BI294" s="209">
        <f t="shared" si="68"/>
        <v>0</v>
      </c>
      <c r="BJ294" s="13" t="s">
        <v>86</v>
      </c>
      <c r="BK294" s="209">
        <f t="shared" si="69"/>
        <v>2305.8000000000002</v>
      </c>
      <c r="BL294" s="13" t="s">
        <v>240</v>
      </c>
      <c r="BM294" s="208" t="s">
        <v>1462</v>
      </c>
    </row>
    <row r="295" spans="1:65" s="1" customFormat="1" ht="16.5" customHeight="1">
      <c r="A295" s="30"/>
      <c r="B295" s="31"/>
      <c r="C295" s="210" t="s">
        <v>816</v>
      </c>
      <c r="D295" s="210" t="s">
        <v>269</v>
      </c>
      <c r="E295" s="211" t="s">
        <v>2247</v>
      </c>
      <c r="F295" s="212" t="s">
        <v>2248</v>
      </c>
      <c r="G295" s="213" t="s">
        <v>1952</v>
      </c>
      <c r="H295" s="214">
        <v>1</v>
      </c>
      <c r="I295" s="215">
        <v>171</v>
      </c>
      <c r="J295" s="216">
        <f t="shared" si="60"/>
        <v>171</v>
      </c>
      <c r="K295" s="217"/>
      <c r="L295" s="218"/>
      <c r="M295" s="219" t="s">
        <v>1</v>
      </c>
      <c r="N295" s="220" t="s">
        <v>39</v>
      </c>
      <c r="O295" s="71"/>
      <c r="P295" s="206">
        <f t="shared" si="61"/>
        <v>0</v>
      </c>
      <c r="Q295" s="206">
        <v>0</v>
      </c>
      <c r="R295" s="206">
        <f t="shared" si="62"/>
        <v>0</v>
      </c>
      <c r="S295" s="206">
        <v>0</v>
      </c>
      <c r="T295" s="207">
        <f t="shared" si="6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208" t="s">
        <v>306</v>
      </c>
      <c r="AT295" s="208" t="s">
        <v>269</v>
      </c>
      <c r="AU295" s="208" t="s">
        <v>80</v>
      </c>
      <c r="AY295" s="13" t="s">
        <v>176</v>
      </c>
      <c r="BE295" s="209">
        <f t="shared" si="64"/>
        <v>0</v>
      </c>
      <c r="BF295" s="209">
        <f t="shared" si="65"/>
        <v>171</v>
      </c>
      <c r="BG295" s="209">
        <f t="shared" si="66"/>
        <v>0</v>
      </c>
      <c r="BH295" s="209">
        <f t="shared" si="67"/>
        <v>0</v>
      </c>
      <c r="BI295" s="209">
        <f t="shared" si="68"/>
        <v>0</v>
      </c>
      <c r="BJ295" s="13" t="s">
        <v>86</v>
      </c>
      <c r="BK295" s="209">
        <f t="shared" si="69"/>
        <v>171</v>
      </c>
      <c r="BL295" s="13" t="s">
        <v>240</v>
      </c>
      <c r="BM295" s="208" t="s">
        <v>1470</v>
      </c>
    </row>
    <row r="296" spans="1:65" s="1" customFormat="1" ht="16.5" customHeight="1">
      <c r="A296" s="30"/>
      <c r="B296" s="31"/>
      <c r="C296" s="210" t="s">
        <v>820</v>
      </c>
      <c r="D296" s="210" t="s">
        <v>269</v>
      </c>
      <c r="E296" s="211" t="s">
        <v>2249</v>
      </c>
      <c r="F296" s="212" t="s">
        <v>2250</v>
      </c>
      <c r="G296" s="213" t="s">
        <v>1952</v>
      </c>
      <c r="H296" s="214">
        <v>1</v>
      </c>
      <c r="I296" s="215">
        <v>290.7</v>
      </c>
      <c r="J296" s="216">
        <f t="shared" si="60"/>
        <v>290.7</v>
      </c>
      <c r="K296" s="217"/>
      <c r="L296" s="218"/>
      <c r="M296" s="219" t="s">
        <v>1</v>
      </c>
      <c r="N296" s="220" t="s">
        <v>39</v>
      </c>
      <c r="O296" s="71"/>
      <c r="P296" s="206">
        <f t="shared" si="61"/>
        <v>0</v>
      </c>
      <c r="Q296" s="206">
        <v>0</v>
      </c>
      <c r="R296" s="206">
        <f t="shared" si="62"/>
        <v>0</v>
      </c>
      <c r="S296" s="206">
        <v>0</v>
      </c>
      <c r="T296" s="207">
        <f t="shared" si="6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208" t="s">
        <v>306</v>
      </c>
      <c r="AT296" s="208" t="s">
        <v>269</v>
      </c>
      <c r="AU296" s="208" t="s">
        <v>80</v>
      </c>
      <c r="AY296" s="13" t="s">
        <v>176</v>
      </c>
      <c r="BE296" s="209">
        <f t="shared" si="64"/>
        <v>0</v>
      </c>
      <c r="BF296" s="209">
        <f t="shared" si="65"/>
        <v>290.7</v>
      </c>
      <c r="BG296" s="209">
        <f t="shared" si="66"/>
        <v>0</v>
      </c>
      <c r="BH296" s="209">
        <f t="shared" si="67"/>
        <v>0</v>
      </c>
      <c r="BI296" s="209">
        <f t="shared" si="68"/>
        <v>0</v>
      </c>
      <c r="BJ296" s="13" t="s">
        <v>86</v>
      </c>
      <c r="BK296" s="209">
        <f t="shared" si="69"/>
        <v>290.7</v>
      </c>
      <c r="BL296" s="13" t="s">
        <v>240</v>
      </c>
      <c r="BM296" s="208" t="s">
        <v>1478</v>
      </c>
    </row>
    <row r="297" spans="1:65" s="1" customFormat="1" ht="16.5" customHeight="1">
      <c r="A297" s="30"/>
      <c r="B297" s="31"/>
      <c r="C297" s="196" t="s">
        <v>824</v>
      </c>
      <c r="D297" s="196" t="s">
        <v>178</v>
      </c>
      <c r="E297" s="197" t="s">
        <v>2251</v>
      </c>
      <c r="F297" s="198" t="s">
        <v>2252</v>
      </c>
      <c r="G297" s="199" t="s">
        <v>2023</v>
      </c>
      <c r="H297" s="200">
        <v>10</v>
      </c>
      <c r="I297" s="201">
        <v>18.95</v>
      </c>
      <c r="J297" s="202">
        <f t="shared" si="60"/>
        <v>189.5</v>
      </c>
      <c r="K297" s="203"/>
      <c r="L297" s="35"/>
      <c r="M297" s="204" t="s">
        <v>1</v>
      </c>
      <c r="N297" s="205" t="s">
        <v>39</v>
      </c>
      <c r="O297" s="71"/>
      <c r="P297" s="206">
        <f t="shared" si="61"/>
        <v>0</v>
      </c>
      <c r="Q297" s="206">
        <v>0</v>
      </c>
      <c r="R297" s="206">
        <f t="shared" si="62"/>
        <v>0</v>
      </c>
      <c r="S297" s="206">
        <v>0</v>
      </c>
      <c r="T297" s="207">
        <f t="shared" si="6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208" t="s">
        <v>240</v>
      </c>
      <c r="AT297" s="208" t="s">
        <v>178</v>
      </c>
      <c r="AU297" s="208" t="s">
        <v>80</v>
      </c>
      <c r="AY297" s="13" t="s">
        <v>176</v>
      </c>
      <c r="BE297" s="209">
        <f t="shared" si="64"/>
        <v>0</v>
      </c>
      <c r="BF297" s="209">
        <f t="shared" si="65"/>
        <v>189.5</v>
      </c>
      <c r="BG297" s="209">
        <f t="shared" si="66"/>
        <v>0</v>
      </c>
      <c r="BH297" s="209">
        <f t="shared" si="67"/>
        <v>0</v>
      </c>
      <c r="BI297" s="209">
        <f t="shared" si="68"/>
        <v>0</v>
      </c>
      <c r="BJ297" s="13" t="s">
        <v>86</v>
      </c>
      <c r="BK297" s="209">
        <f t="shared" si="69"/>
        <v>189.5</v>
      </c>
      <c r="BL297" s="13" t="s">
        <v>240</v>
      </c>
      <c r="BM297" s="208" t="s">
        <v>1486</v>
      </c>
    </row>
    <row r="298" spans="1:65" s="1" customFormat="1" ht="21.75" customHeight="1">
      <c r="A298" s="30"/>
      <c r="B298" s="31"/>
      <c r="C298" s="196" t="s">
        <v>828</v>
      </c>
      <c r="D298" s="196" t="s">
        <v>178</v>
      </c>
      <c r="E298" s="197" t="s">
        <v>2253</v>
      </c>
      <c r="F298" s="198" t="s">
        <v>2254</v>
      </c>
      <c r="G298" s="199" t="s">
        <v>262</v>
      </c>
      <c r="H298" s="200">
        <v>8.1000000000000003E-2</v>
      </c>
      <c r="I298" s="201">
        <v>37.39</v>
      </c>
      <c r="J298" s="202">
        <f t="shared" si="60"/>
        <v>3.03</v>
      </c>
      <c r="K298" s="203"/>
      <c r="L298" s="35"/>
      <c r="M298" s="204" t="s">
        <v>1</v>
      </c>
      <c r="N298" s="205" t="s">
        <v>39</v>
      </c>
      <c r="O298" s="71"/>
      <c r="P298" s="206">
        <f t="shared" si="61"/>
        <v>0</v>
      </c>
      <c r="Q298" s="206">
        <v>0</v>
      </c>
      <c r="R298" s="206">
        <f t="shared" si="62"/>
        <v>0</v>
      </c>
      <c r="S298" s="206">
        <v>0</v>
      </c>
      <c r="T298" s="207">
        <f t="shared" si="6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208" t="s">
        <v>240</v>
      </c>
      <c r="AT298" s="208" t="s">
        <v>178</v>
      </c>
      <c r="AU298" s="208" t="s">
        <v>80</v>
      </c>
      <c r="AY298" s="13" t="s">
        <v>176</v>
      </c>
      <c r="BE298" s="209">
        <f t="shared" si="64"/>
        <v>0</v>
      </c>
      <c r="BF298" s="209">
        <f t="shared" si="65"/>
        <v>3.03</v>
      </c>
      <c r="BG298" s="209">
        <f t="shared" si="66"/>
        <v>0</v>
      </c>
      <c r="BH298" s="209">
        <f t="shared" si="67"/>
        <v>0</v>
      </c>
      <c r="BI298" s="209">
        <f t="shared" si="68"/>
        <v>0</v>
      </c>
      <c r="BJ298" s="13" t="s">
        <v>86</v>
      </c>
      <c r="BK298" s="209">
        <f t="shared" si="69"/>
        <v>3.03</v>
      </c>
      <c r="BL298" s="13" t="s">
        <v>240</v>
      </c>
      <c r="BM298" s="208" t="s">
        <v>1494</v>
      </c>
    </row>
    <row r="299" spans="1:65" s="1" customFormat="1" ht="16.5" customHeight="1">
      <c r="A299" s="30"/>
      <c r="B299" s="31"/>
      <c r="C299" s="210" t="s">
        <v>832</v>
      </c>
      <c r="D299" s="210" t="s">
        <v>269</v>
      </c>
      <c r="E299" s="211" t="s">
        <v>2255</v>
      </c>
      <c r="F299" s="212" t="s">
        <v>2256</v>
      </c>
      <c r="G299" s="213" t="s">
        <v>1952</v>
      </c>
      <c r="H299" s="214">
        <v>1</v>
      </c>
      <c r="I299" s="215">
        <v>270.89999999999998</v>
      </c>
      <c r="J299" s="216">
        <f t="shared" si="60"/>
        <v>270.89999999999998</v>
      </c>
      <c r="K299" s="217"/>
      <c r="L299" s="218"/>
      <c r="M299" s="219" t="s">
        <v>1</v>
      </c>
      <c r="N299" s="220" t="s">
        <v>39</v>
      </c>
      <c r="O299" s="71"/>
      <c r="P299" s="206">
        <f t="shared" si="61"/>
        <v>0</v>
      </c>
      <c r="Q299" s="206">
        <v>0</v>
      </c>
      <c r="R299" s="206">
        <f t="shared" si="62"/>
        <v>0</v>
      </c>
      <c r="S299" s="206">
        <v>0</v>
      </c>
      <c r="T299" s="207">
        <f t="shared" si="63"/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208" t="s">
        <v>306</v>
      </c>
      <c r="AT299" s="208" t="s">
        <v>269</v>
      </c>
      <c r="AU299" s="208" t="s">
        <v>80</v>
      </c>
      <c r="AY299" s="13" t="s">
        <v>176</v>
      </c>
      <c r="BE299" s="209">
        <f t="shared" si="64"/>
        <v>0</v>
      </c>
      <c r="BF299" s="209">
        <f t="shared" si="65"/>
        <v>270.89999999999998</v>
      </c>
      <c r="BG299" s="209">
        <f t="shared" si="66"/>
        <v>0</v>
      </c>
      <c r="BH299" s="209">
        <f t="shared" si="67"/>
        <v>0</v>
      </c>
      <c r="BI299" s="209">
        <f t="shared" si="68"/>
        <v>0</v>
      </c>
      <c r="BJ299" s="13" t="s">
        <v>86</v>
      </c>
      <c r="BK299" s="209">
        <f t="shared" si="69"/>
        <v>270.89999999999998</v>
      </c>
      <c r="BL299" s="13" t="s">
        <v>240</v>
      </c>
      <c r="BM299" s="208" t="s">
        <v>1502</v>
      </c>
    </row>
    <row r="300" spans="1:65" s="11" customFormat="1" ht="25.9" customHeight="1">
      <c r="B300" s="180"/>
      <c r="C300" s="181"/>
      <c r="D300" s="182" t="s">
        <v>72</v>
      </c>
      <c r="E300" s="183" t="s">
        <v>1285</v>
      </c>
      <c r="F300" s="183" t="s">
        <v>2257</v>
      </c>
      <c r="G300" s="181"/>
      <c r="H300" s="181"/>
      <c r="I300" s="184"/>
      <c r="J300" s="185">
        <f>BK300</f>
        <v>137.38999999999999</v>
      </c>
      <c r="K300" s="181"/>
      <c r="L300" s="186"/>
      <c r="M300" s="187"/>
      <c r="N300" s="188"/>
      <c r="O300" s="188"/>
      <c r="P300" s="189">
        <f>SUM(P301:P303)</f>
        <v>0</v>
      </c>
      <c r="Q300" s="188"/>
      <c r="R300" s="189">
        <f>SUM(R301:R303)</f>
        <v>0</v>
      </c>
      <c r="S300" s="188"/>
      <c r="T300" s="190">
        <f>SUM(T301:T303)</f>
        <v>0</v>
      </c>
      <c r="AR300" s="191" t="s">
        <v>80</v>
      </c>
      <c r="AT300" s="192" t="s">
        <v>72</v>
      </c>
      <c r="AU300" s="192" t="s">
        <v>73</v>
      </c>
      <c r="AY300" s="191" t="s">
        <v>176</v>
      </c>
      <c r="BK300" s="193">
        <f>SUM(BK301:BK303)</f>
        <v>137.38999999999999</v>
      </c>
    </row>
    <row r="301" spans="1:65" s="1" customFormat="1" ht="16.5" customHeight="1">
      <c r="A301" s="30"/>
      <c r="B301" s="31"/>
      <c r="C301" s="196" t="s">
        <v>836</v>
      </c>
      <c r="D301" s="196" t="s">
        <v>178</v>
      </c>
      <c r="E301" s="197" t="s">
        <v>2258</v>
      </c>
      <c r="F301" s="198" t="s">
        <v>2259</v>
      </c>
      <c r="G301" s="199" t="s">
        <v>181</v>
      </c>
      <c r="H301" s="200">
        <v>61</v>
      </c>
      <c r="I301" s="201">
        <v>1.48</v>
      </c>
      <c r="J301" s="202">
        <f>ROUND(I301*H301,2)</f>
        <v>90.28</v>
      </c>
      <c r="K301" s="203"/>
      <c r="L301" s="35"/>
      <c r="M301" s="204" t="s">
        <v>1</v>
      </c>
      <c r="N301" s="205" t="s">
        <v>39</v>
      </c>
      <c r="O301" s="71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208" t="s">
        <v>182</v>
      </c>
      <c r="AT301" s="208" t="s">
        <v>178</v>
      </c>
      <c r="AU301" s="208" t="s">
        <v>80</v>
      </c>
      <c r="AY301" s="13" t="s">
        <v>176</v>
      </c>
      <c r="BE301" s="209">
        <f>IF(N301="základná",J301,0)</f>
        <v>0</v>
      </c>
      <c r="BF301" s="209">
        <f>IF(N301="znížená",J301,0)</f>
        <v>90.28</v>
      </c>
      <c r="BG301" s="209">
        <f>IF(N301="zákl. prenesená",J301,0)</f>
        <v>0</v>
      </c>
      <c r="BH301" s="209">
        <f>IF(N301="zníž. prenesená",J301,0)</f>
        <v>0</v>
      </c>
      <c r="BI301" s="209">
        <f>IF(N301="nulová",J301,0)</f>
        <v>0</v>
      </c>
      <c r="BJ301" s="13" t="s">
        <v>86</v>
      </c>
      <c r="BK301" s="209">
        <f>ROUND(I301*H301,2)</f>
        <v>90.28</v>
      </c>
      <c r="BL301" s="13" t="s">
        <v>182</v>
      </c>
      <c r="BM301" s="208" t="s">
        <v>1510</v>
      </c>
    </row>
    <row r="302" spans="1:65" s="1" customFormat="1" ht="16.5" customHeight="1">
      <c r="A302" s="30"/>
      <c r="B302" s="31"/>
      <c r="C302" s="196" t="s">
        <v>840</v>
      </c>
      <c r="D302" s="196" t="s">
        <v>178</v>
      </c>
      <c r="E302" s="197" t="s">
        <v>2260</v>
      </c>
      <c r="F302" s="198" t="s">
        <v>2261</v>
      </c>
      <c r="G302" s="199" t="s">
        <v>181</v>
      </c>
      <c r="H302" s="200">
        <v>61</v>
      </c>
      <c r="I302" s="201">
        <v>0.77</v>
      </c>
      <c r="J302" s="202">
        <f>ROUND(I302*H302,2)</f>
        <v>46.97</v>
      </c>
      <c r="K302" s="203"/>
      <c r="L302" s="35"/>
      <c r="M302" s="204" t="s">
        <v>1</v>
      </c>
      <c r="N302" s="205" t="s">
        <v>39</v>
      </c>
      <c r="O302" s="71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208" t="s">
        <v>182</v>
      </c>
      <c r="AT302" s="208" t="s">
        <v>178</v>
      </c>
      <c r="AU302" s="208" t="s">
        <v>80</v>
      </c>
      <c r="AY302" s="13" t="s">
        <v>176</v>
      </c>
      <c r="BE302" s="209">
        <f>IF(N302="základná",J302,0)</f>
        <v>0</v>
      </c>
      <c r="BF302" s="209">
        <f>IF(N302="znížená",J302,0)</f>
        <v>46.97</v>
      </c>
      <c r="BG302" s="209">
        <f>IF(N302="zákl. prenesená",J302,0)</f>
        <v>0</v>
      </c>
      <c r="BH302" s="209">
        <f>IF(N302="zníž. prenesená",J302,0)</f>
        <v>0</v>
      </c>
      <c r="BI302" s="209">
        <f>IF(N302="nulová",J302,0)</f>
        <v>0</v>
      </c>
      <c r="BJ302" s="13" t="s">
        <v>86</v>
      </c>
      <c r="BK302" s="209">
        <f>ROUND(I302*H302,2)</f>
        <v>46.97</v>
      </c>
      <c r="BL302" s="13" t="s">
        <v>182</v>
      </c>
      <c r="BM302" s="208" t="s">
        <v>1518</v>
      </c>
    </row>
    <row r="303" spans="1:65" s="1" customFormat="1" ht="21.75" customHeight="1">
      <c r="A303" s="30"/>
      <c r="B303" s="31"/>
      <c r="C303" s="210" t="s">
        <v>844</v>
      </c>
      <c r="D303" s="210" t="s">
        <v>269</v>
      </c>
      <c r="E303" s="211" t="s">
        <v>2262</v>
      </c>
      <c r="F303" s="212" t="s">
        <v>2263</v>
      </c>
      <c r="G303" s="213" t="s">
        <v>1952</v>
      </c>
      <c r="H303" s="214">
        <v>1</v>
      </c>
      <c r="I303" s="215">
        <v>0.14000000000000001</v>
      </c>
      <c r="J303" s="216">
        <f>ROUND(I303*H303,2)</f>
        <v>0.14000000000000001</v>
      </c>
      <c r="K303" s="217"/>
      <c r="L303" s="218"/>
      <c r="M303" s="227" t="s">
        <v>1</v>
      </c>
      <c r="N303" s="228" t="s">
        <v>39</v>
      </c>
      <c r="O303" s="224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208" t="s">
        <v>207</v>
      </c>
      <c r="AT303" s="208" t="s">
        <v>269</v>
      </c>
      <c r="AU303" s="208" t="s">
        <v>80</v>
      </c>
      <c r="AY303" s="13" t="s">
        <v>176</v>
      </c>
      <c r="BE303" s="209">
        <f>IF(N303="základná",J303,0)</f>
        <v>0</v>
      </c>
      <c r="BF303" s="209">
        <f>IF(N303="znížená",J303,0)</f>
        <v>0.14000000000000001</v>
      </c>
      <c r="BG303" s="209">
        <f>IF(N303="zákl. prenesená",J303,0)</f>
        <v>0</v>
      </c>
      <c r="BH303" s="209">
        <f>IF(N303="zníž. prenesená",J303,0)</f>
        <v>0</v>
      </c>
      <c r="BI303" s="209">
        <f>IF(N303="nulová",J303,0)</f>
        <v>0</v>
      </c>
      <c r="BJ303" s="13" t="s">
        <v>86</v>
      </c>
      <c r="BK303" s="209">
        <f>ROUND(I303*H303,2)</f>
        <v>0.14000000000000001</v>
      </c>
      <c r="BL303" s="13" t="s">
        <v>182</v>
      </c>
      <c r="BM303" s="208" t="s">
        <v>1526</v>
      </c>
    </row>
    <row r="304" spans="1:65" s="1" customFormat="1" ht="6.95" customHeight="1">
      <c r="A304" s="30"/>
      <c r="B304" s="54"/>
      <c r="C304" s="55"/>
      <c r="D304" s="55"/>
      <c r="E304" s="55"/>
      <c r="F304" s="55"/>
      <c r="G304" s="55"/>
      <c r="H304" s="55"/>
      <c r="I304" s="55"/>
      <c r="J304" s="55"/>
      <c r="K304" s="55"/>
      <c r="L304" s="35"/>
      <c r="M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</row>
  </sheetData>
  <sheetProtection password="CC35" sheet="1" objects="1" scenarios="1" formatColumns="0" formatRows="0" autoFilter="0"/>
  <autoFilter ref="C128:K303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93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2264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ROUND(J130, 2)</f>
        <v>76445.77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ROUND((SUM(BE130:BE396)),  2)</f>
        <v>0</v>
      </c>
      <c r="G35" s="131"/>
      <c r="H35" s="131"/>
      <c r="I35" s="132">
        <v>0.2</v>
      </c>
      <c r="J35" s="130">
        <f>ROUND(((SUM(BE130:BE396))*I35),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ROUND((SUM(BF130:BF396)),  2)</f>
        <v>76445.77</v>
      </c>
      <c r="G36" s="131"/>
      <c r="H36" s="131"/>
      <c r="I36" s="132">
        <v>0.2</v>
      </c>
      <c r="J36" s="130">
        <f>ROUND(((SUM(BF130:BF396))*I36),  2)</f>
        <v>15289.15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ROUND((SUM(BG130:BG396)),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ROUND((SUM(BH130:BH396)),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ROUND((SUM(BI130:BI396)),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91734.92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03 - Elektroinštalácia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J130</f>
        <v>76445.77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2265</v>
      </c>
      <c r="E99" s="160"/>
      <c r="F99" s="160"/>
      <c r="G99" s="160"/>
      <c r="H99" s="160"/>
      <c r="I99" s="160"/>
      <c r="J99" s="161">
        <f>J131</f>
        <v>76445.77</v>
      </c>
      <c r="K99" s="158"/>
      <c r="L99" s="162"/>
    </row>
    <row r="100" spans="1:47" s="9" customFormat="1" ht="19.899999999999999" hidden="1" customHeight="1">
      <c r="B100" s="163"/>
      <c r="C100" s="104"/>
      <c r="D100" s="164" t="s">
        <v>2266</v>
      </c>
      <c r="E100" s="165"/>
      <c r="F100" s="165"/>
      <c r="G100" s="165"/>
      <c r="H100" s="165"/>
      <c r="I100" s="165"/>
      <c r="J100" s="166">
        <f>J132</f>
        <v>6510.8300000000008</v>
      </c>
      <c r="K100" s="104"/>
      <c r="L100" s="167"/>
    </row>
    <row r="101" spans="1:47" s="9" customFormat="1" ht="19.899999999999999" hidden="1" customHeight="1">
      <c r="B101" s="163"/>
      <c r="C101" s="104"/>
      <c r="D101" s="164" t="s">
        <v>2267</v>
      </c>
      <c r="E101" s="165"/>
      <c r="F101" s="165"/>
      <c r="G101" s="165"/>
      <c r="H101" s="165"/>
      <c r="I101" s="165"/>
      <c r="J101" s="166">
        <f>J147</f>
        <v>0</v>
      </c>
      <c r="K101" s="104"/>
      <c r="L101" s="167"/>
    </row>
    <row r="102" spans="1:47" s="9" customFormat="1" ht="19.899999999999999" hidden="1" customHeight="1">
      <c r="B102" s="163"/>
      <c r="C102" s="104"/>
      <c r="D102" s="164" t="s">
        <v>2268</v>
      </c>
      <c r="E102" s="165"/>
      <c r="F102" s="165"/>
      <c r="G102" s="165"/>
      <c r="H102" s="165"/>
      <c r="I102" s="165"/>
      <c r="J102" s="166">
        <f>J148</f>
        <v>1018.8999999999999</v>
      </c>
      <c r="K102" s="104"/>
      <c r="L102" s="167"/>
    </row>
    <row r="103" spans="1:47" s="9" customFormat="1" ht="19.899999999999999" hidden="1" customHeight="1">
      <c r="B103" s="163"/>
      <c r="C103" s="104"/>
      <c r="D103" s="164" t="s">
        <v>2269</v>
      </c>
      <c r="E103" s="165"/>
      <c r="F103" s="165"/>
      <c r="G103" s="165"/>
      <c r="H103" s="165"/>
      <c r="I103" s="165"/>
      <c r="J103" s="166">
        <f>J155</f>
        <v>38997.389999999992</v>
      </c>
      <c r="K103" s="104"/>
      <c r="L103" s="167"/>
    </row>
    <row r="104" spans="1:47" s="9" customFormat="1" ht="19.899999999999999" hidden="1" customHeight="1">
      <c r="B104" s="163"/>
      <c r="C104" s="104"/>
      <c r="D104" s="164" t="s">
        <v>2270</v>
      </c>
      <c r="E104" s="165"/>
      <c r="F104" s="165"/>
      <c r="G104" s="165"/>
      <c r="H104" s="165"/>
      <c r="I104" s="165"/>
      <c r="J104" s="166">
        <f>J254</f>
        <v>8643.44</v>
      </c>
      <c r="K104" s="104"/>
      <c r="L104" s="167"/>
    </row>
    <row r="105" spans="1:47" s="9" customFormat="1" ht="19.899999999999999" hidden="1" customHeight="1">
      <c r="B105" s="163"/>
      <c r="C105" s="104"/>
      <c r="D105" s="164" t="s">
        <v>2271</v>
      </c>
      <c r="E105" s="165"/>
      <c r="F105" s="165"/>
      <c r="G105" s="165"/>
      <c r="H105" s="165"/>
      <c r="I105" s="165"/>
      <c r="J105" s="166">
        <f>J325</f>
        <v>3177.36</v>
      </c>
      <c r="K105" s="104"/>
      <c r="L105" s="167"/>
    </row>
    <row r="106" spans="1:47" s="9" customFormat="1" ht="19.899999999999999" hidden="1" customHeight="1">
      <c r="B106" s="163"/>
      <c r="C106" s="104"/>
      <c r="D106" s="164" t="s">
        <v>2272</v>
      </c>
      <c r="E106" s="165"/>
      <c r="F106" s="165"/>
      <c r="G106" s="165"/>
      <c r="H106" s="165"/>
      <c r="I106" s="165"/>
      <c r="J106" s="166">
        <f>J340</f>
        <v>1694.0100000000002</v>
      </c>
      <c r="K106" s="104"/>
      <c r="L106" s="167"/>
    </row>
    <row r="107" spans="1:47" s="9" customFormat="1" ht="19.899999999999999" hidden="1" customHeight="1">
      <c r="B107" s="163"/>
      <c r="C107" s="104"/>
      <c r="D107" s="164" t="s">
        <v>2273</v>
      </c>
      <c r="E107" s="165"/>
      <c r="F107" s="165"/>
      <c r="G107" s="165"/>
      <c r="H107" s="165"/>
      <c r="I107" s="165"/>
      <c r="J107" s="166">
        <f>J355</f>
        <v>1764.4</v>
      </c>
      <c r="K107" s="104"/>
      <c r="L107" s="167"/>
    </row>
    <row r="108" spans="1:47" s="9" customFormat="1" ht="19.899999999999999" hidden="1" customHeight="1">
      <c r="B108" s="163"/>
      <c r="C108" s="104"/>
      <c r="D108" s="164" t="s">
        <v>2274</v>
      </c>
      <c r="E108" s="165"/>
      <c r="F108" s="165"/>
      <c r="G108" s="165"/>
      <c r="H108" s="165"/>
      <c r="I108" s="165"/>
      <c r="J108" s="166">
        <f>J360</f>
        <v>14639.439999999999</v>
      </c>
      <c r="K108" s="104"/>
      <c r="L108" s="167"/>
    </row>
    <row r="109" spans="1:47" s="1" customFormat="1" ht="21.75" hidden="1" customHeight="1">
      <c r="A109" s="30"/>
      <c r="B109" s="31"/>
      <c r="C109" s="32"/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6.95" hidden="1" customHeight="1">
      <c r="A110" s="30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ht="11.25" hidden="1"/>
    <row r="112" spans="1:47" ht="11.25" hidden="1"/>
    <row r="113" spans="1:31" ht="11.25" hidden="1"/>
    <row r="114" spans="1:31" s="1" customFormat="1" ht="6.95" customHeight="1">
      <c r="A114" s="30"/>
      <c r="B114" s="56"/>
      <c r="C114" s="57"/>
      <c r="D114" s="57"/>
      <c r="E114" s="57"/>
      <c r="F114" s="57"/>
      <c r="G114" s="57"/>
      <c r="H114" s="57"/>
      <c r="I114" s="57"/>
      <c r="J114" s="57"/>
      <c r="K114" s="57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1" customFormat="1" ht="24.95" customHeight="1">
      <c r="A115" s="30"/>
      <c r="B115" s="31"/>
      <c r="C115" s="19" t="s">
        <v>162</v>
      </c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1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1" customFormat="1" ht="12" customHeight="1">
      <c r="A117" s="30"/>
      <c r="B117" s="31"/>
      <c r="C117" s="25" t="s">
        <v>15</v>
      </c>
      <c r="D117" s="32"/>
      <c r="E117" s="32"/>
      <c r="F117" s="32"/>
      <c r="G117" s="32"/>
      <c r="H117" s="32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1" customFormat="1" ht="16.5" customHeight="1">
      <c r="A118" s="30"/>
      <c r="B118" s="31"/>
      <c r="C118" s="32"/>
      <c r="D118" s="32"/>
      <c r="E118" s="284" t="str">
        <f>E7</f>
        <v>Prístavba základnej školy Suchá nad Parnou</v>
      </c>
      <c r="F118" s="285"/>
      <c r="G118" s="285"/>
      <c r="H118" s="285"/>
      <c r="I118" s="32"/>
      <c r="J118" s="32"/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ht="12" customHeight="1">
      <c r="B119" s="17"/>
      <c r="C119" s="25" t="s">
        <v>122</v>
      </c>
      <c r="D119" s="18"/>
      <c r="E119" s="18"/>
      <c r="F119" s="18"/>
      <c r="G119" s="18"/>
      <c r="H119" s="18"/>
      <c r="I119" s="18"/>
      <c r="J119" s="18"/>
      <c r="K119" s="18"/>
      <c r="L119" s="16"/>
    </row>
    <row r="120" spans="1:31" s="1" customFormat="1" ht="16.5" customHeight="1">
      <c r="A120" s="30"/>
      <c r="B120" s="31"/>
      <c r="C120" s="32"/>
      <c r="D120" s="32"/>
      <c r="E120" s="284" t="s">
        <v>123</v>
      </c>
      <c r="F120" s="286"/>
      <c r="G120" s="286"/>
      <c r="H120" s="286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A121" s="30"/>
      <c r="B121" s="31"/>
      <c r="C121" s="25" t="s">
        <v>124</v>
      </c>
      <c r="D121" s="32"/>
      <c r="E121" s="32"/>
      <c r="F121" s="32"/>
      <c r="G121" s="32"/>
      <c r="H121" s="32"/>
      <c r="I121" s="32"/>
      <c r="J121" s="32"/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1" customFormat="1" ht="16.5" customHeight="1">
      <c r="A122" s="30"/>
      <c r="B122" s="31"/>
      <c r="C122" s="32"/>
      <c r="D122" s="32"/>
      <c r="E122" s="234" t="str">
        <f>E11</f>
        <v>03 - Elektroinštalácia</v>
      </c>
      <c r="F122" s="286"/>
      <c r="G122" s="286"/>
      <c r="H122" s="286"/>
      <c r="I122" s="32"/>
      <c r="J122" s="32"/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1" customFormat="1" ht="6.9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5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1" customFormat="1" ht="12" customHeight="1">
      <c r="A124" s="30"/>
      <c r="B124" s="31"/>
      <c r="C124" s="25" t="s">
        <v>19</v>
      </c>
      <c r="D124" s="32"/>
      <c r="E124" s="32"/>
      <c r="F124" s="23" t="str">
        <f>F14</f>
        <v xml:space="preserve"> </v>
      </c>
      <c r="G124" s="32"/>
      <c r="H124" s="32"/>
      <c r="I124" s="25" t="s">
        <v>21</v>
      </c>
      <c r="J124" s="66" t="str">
        <f>IF(J14="","",J14)</f>
        <v>9. 2. 2022</v>
      </c>
      <c r="K124" s="32"/>
      <c r="L124" s="51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1" customFormat="1" ht="6.95" customHeight="1">
      <c r="A125" s="30"/>
      <c r="B125" s="31"/>
      <c r="C125" s="32"/>
      <c r="D125" s="32"/>
      <c r="E125" s="32"/>
      <c r="F125" s="32"/>
      <c r="G125" s="32"/>
      <c r="H125" s="32"/>
      <c r="I125" s="32"/>
      <c r="J125" s="32"/>
      <c r="K125" s="32"/>
      <c r="L125" s="51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25.7" customHeight="1">
      <c r="A126" s="30"/>
      <c r="B126" s="31"/>
      <c r="C126" s="25" t="s">
        <v>23</v>
      </c>
      <c r="D126" s="32"/>
      <c r="E126" s="32"/>
      <c r="F126" s="23" t="str">
        <f>E17</f>
        <v>Obec Suchá nad Parnou</v>
      </c>
      <c r="G126" s="32"/>
      <c r="H126" s="32"/>
      <c r="I126" s="25" t="s">
        <v>28</v>
      </c>
      <c r="J126" s="28" t="str">
        <f>E23</f>
        <v>Ing.arch.  Martin Holeš</v>
      </c>
      <c r="K126" s="32"/>
      <c r="L126" s="51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1" customFormat="1" ht="15.2" customHeight="1">
      <c r="A127" s="30"/>
      <c r="B127" s="31"/>
      <c r="C127" s="25" t="s">
        <v>27</v>
      </c>
      <c r="D127" s="32"/>
      <c r="E127" s="32"/>
      <c r="F127" s="23" t="str">
        <f>IF(E20="","",E20)</f>
        <v>EURO-ŠTUKONZ a.s.</v>
      </c>
      <c r="G127" s="32"/>
      <c r="H127" s="32"/>
      <c r="I127" s="25" t="s">
        <v>31</v>
      </c>
      <c r="J127" s="28" t="str">
        <f>E26</f>
        <v xml:space="preserve"> </v>
      </c>
      <c r="K127" s="32"/>
      <c r="L127" s="51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1" customFormat="1" ht="10.35" customHeight="1">
      <c r="A128" s="30"/>
      <c r="B128" s="31"/>
      <c r="C128" s="32"/>
      <c r="D128" s="32"/>
      <c r="E128" s="32"/>
      <c r="F128" s="32"/>
      <c r="G128" s="32"/>
      <c r="H128" s="32"/>
      <c r="I128" s="32"/>
      <c r="J128" s="32"/>
      <c r="K128" s="32"/>
      <c r="L128" s="51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0" customFormat="1" ht="29.25" customHeight="1">
      <c r="A129" s="168"/>
      <c r="B129" s="169"/>
      <c r="C129" s="170" t="s">
        <v>163</v>
      </c>
      <c r="D129" s="171" t="s">
        <v>58</v>
      </c>
      <c r="E129" s="171" t="s">
        <v>54</v>
      </c>
      <c r="F129" s="171" t="s">
        <v>55</v>
      </c>
      <c r="G129" s="171" t="s">
        <v>164</v>
      </c>
      <c r="H129" s="171" t="s">
        <v>165</v>
      </c>
      <c r="I129" s="171" t="s">
        <v>166</v>
      </c>
      <c r="J129" s="172" t="s">
        <v>128</v>
      </c>
      <c r="K129" s="173" t="s">
        <v>167</v>
      </c>
      <c r="L129" s="174"/>
      <c r="M129" s="75" t="s">
        <v>1</v>
      </c>
      <c r="N129" s="76" t="s">
        <v>37</v>
      </c>
      <c r="O129" s="76" t="s">
        <v>168</v>
      </c>
      <c r="P129" s="76" t="s">
        <v>169</v>
      </c>
      <c r="Q129" s="76" t="s">
        <v>170</v>
      </c>
      <c r="R129" s="76" t="s">
        <v>171</v>
      </c>
      <c r="S129" s="76" t="s">
        <v>172</v>
      </c>
      <c r="T129" s="77" t="s">
        <v>173</v>
      </c>
      <c r="U129" s="168"/>
      <c r="V129" s="168"/>
      <c r="W129" s="168"/>
      <c r="X129" s="168"/>
      <c r="Y129" s="168"/>
      <c r="Z129" s="168"/>
      <c r="AA129" s="168"/>
      <c r="AB129" s="168"/>
      <c r="AC129" s="168"/>
      <c r="AD129" s="168"/>
      <c r="AE129" s="168"/>
    </row>
    <row r="130" spans="1:65" s="1" customFormat="1" ht="22.9" customHeight="1">
      <c r="A130" s="30"/>
      <c r="B130" s="31"/>
      <c r="C130" s="82" t="s">
        <v>129</v>
      </c>
      <c r="D130" s="32"/>
      <c r="E130" s="32"/>
      <c r="F130" s="32"/>
      <c r="G130" s="32"/>
      <c r="H130" s="32"/>
      <c r="I130" s="32"/>
      <c r="J130" s="175">
        <f>BK130</f>
        <v>76445.77</v>
      </c>
      <c r="K130" s="32"/>
      <c r="L130" s="35"/>
      <c r="M130" s="78"/>
      <c r="N130" s="176"/>
      <c r="O130" s="79"/>
      <c r="P130" s="177">
        <f>P131</f>
        <v>0</v>
      </c>
      <c r="Q130" s="79"/>
      <c r="R130" s="177">
        <f>R131</f>
        <v>0</v>
      </c>
      <c r="S130" s="79"/>
      <c r="T130" s="178">
        <f>T131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72</v>
      </c>
      <c r="AU130" s="13" t="s">
        <v>130</v>
      </c>
      <c r="BK130" s="179">
        <f>BK131</f>
        <v>76445.77</v>
      </c>
    </row>
    <row r="131" spans="1:65" s="11" customFormat="1" ht="25.9" customHeight="1">
      <c r="B131" s="180"/>
      <c r="C131" s="181"/>
      <c r="D131" s="182" t="s">
        <v>72</v>
      </c>
      <c r="E131" s="183" t="s">
        <v>2275</v>
      </c>
      <c r="F131" s="183" t="s">
        <v>2276</v>
      </c>
      <c r="G131" s="181"/>
      <c r="H131" s="181"/>
      <c r="I131" s="184"/>
      <c r="J131" s="185">
        <f>BK131</f>
        <v>76445.77</v>
      </c>
      <c r="K131" s="181"/>
      <c r="L131" s="186"/>
      <c r="M131" s="187"/>
      <c r="N131" s="188"/>
      <c r="O131" s="188"/>
      <c r="P131" s="189">
        <f>P132+P147+P148+P155+P254+P325+P340+P355+P360</f>
        <v>0</v>
      </c>
      <c r="Q131" s="188"/>
      <c r="R131" s="189">
        <f>R132+R147+R148+R155+R254+R325+R340+R355+R360</f>
        <v>0</v>
      </c>
      <c r="S131" s="188"/>
      <c r="T131" s="190">
        <f>T132+T147+T148+T155+T254+T325+T340+T355+T360</f>
        <v>0</v>
      </c>
      <c r="AR131" s="191" t="s">
        <v>80</v>
      </c>
      <c r="AT131" s="192" t="s">
        <v>72</v>
      </c>
      <c r="AU131" s="192" t="s">
        <v>73</v>
      </c>
      <c r="AY131" s="191" t="s">
        <v>176</v>
      </c>
      <c r="BK131" s="193">
        <f>BK132+BK147+BK148+BK155+BK254+BK325+BK340+BK355+BK360</f>
        <v>76445.77</v>
      </c>
    </row>
    <row r="132" spans="1:65" s="11" customFormat="1" ht="22.9" customHeight="1">
      <c r="B132" s="180"/>
      <c r="C132" s="181"/>
      <c r="D132" s="182" t="s">
        <v>72</v>
      </c>
      <c r="E132" s="194" t="s">
        <v>2277</v>
      </c>
      <c r="F132" s="194" t="s">
        <v>2278</v>
      </c>
      <c r="G132" s="181"/>
      <c r="H132" s="181"/>
      <c r="I132" s="184"/>
      <c r="J132" s="195">
        <f>BK132</f>
        <v>6510.8300000000008</v>
      </c>
      <c r="K132" s="181"/>
      <c r="L132" s="186"/>
      <c r="M132" s="187"/>
      <c r="N132" s="188"/>
      <c r="O132" s="188"/>
      <c r="P132" s="189">
        <f>SUM(P133:P146)</f>
        <v>0</v>
      </c>
      <c r="Q132" s="188"/>
      <c r="R132" s="189">
        <f>SUM(R133:R146)</f>
        <v>0</v>
      </c>
      <c r="S132" s="188"/>
      <c r="T132" s="190">
        <f>SUM(T133:T146)</f>
        <v>0</v>
      </c>
      <c r="AR132" s="191" t="s">
        <v>80</v>
      </c>
      <c r="AT132" s="192" t="s">
        <v>72</v>
      </c>
      <c r="AU132" s="192" t="s">
        <v>80</v>
      </c>
      <c r="AY132" s="191" t="s">
        <v>176</v>
      </c>
      <c r="BK132" s="193">
        <f>SUM(BK133:BK146)</f>
        <v>6510.8300000000008</v>
      </c>
    </row>
    <row r="133" spans="1:65" s="1" customFormat="1" ht="16.5" customHeight="1">
      <c r="A133" s="30"/>
      <c r="B133" s="31"/>
      <c r="C133" s="196" t="s">
        <v>80</v>
      </c>
      <c r="D133" s="196" t="s">
        <v>178</v>
      </c>
      <c r="E133" s="197" t="s">
        <v>2279</v>
      </c>
      <c r="F133" s="198" t="s">
        <v>2280</v>
      </c>
      <c r="G133" s="199" t="s">
        <v>181</v>
      </c>
      <c r="H133" s="200">
        <v>20</v>
      </c>
      <c r="I133" s="201">
        <v>2.91</v>
      </c>
      <c r="J133" s="202">
        <f t="shared" ref="J133:J146" si="0">ROUND(I133*H133,2)</f>
        <v>58.2</v>
      </c>
      <c r="K133" s="203"/>
      <c r="L133" s="35"/>
      <c r="M133" s="204" t="s">
        <v>1</v>
      </c>
      <c r="N133" s="205" t="s">
        <v>39</v>
      </c>
      <c r="O133" s="71"/>
      <c r="P133" s="206">
        <f t="shared" ref="P133:P146" si="1">O133*H133</f>
        <v>0</v>
      </c>
      <c r="Q133" s="206">
        <v>0</v>
      </c>
      <c r="R133" s="206">
        <f t="shared" ref="R133:R146" si="2">Q133*H133</f>
        <v>0</v>
      </c>
      <c r="S133" s="206">
        <v>0</v>
      </c>
      <c r="T133" s="207">
        <f t="shared" ref="T133:T146" si="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86</v>
      </c>
      <c r="AY133" s="13" t="s">
        <v>176</v>
      </c>
      <c r="BE133" s="209">
        <f t="shared" ref="BE133:BE146" si="4">IF(N133="základná",J133,0)</f>
        <v>0</v>
      </c>
      <c r="BF133" s="209">
        <f t="shared" ref="BF133:BF146" si="5">IF(N133="znížená",J133,0)</f>
        <v>58.2</v>
      </c>
      <c r="BG133" s="209">
        <f t="shared" ref="BG133:BG146" si="6">IF(N133="zákl. prenesená",J133,0)</f>
        <v>0</v>
      </c>
      <c r="BH133" s="209">
        <f t="shared" ref="BH133:BH146" si="7">IF(N133="zníž. prenesená",J133,0)</f>
        <v>0</v>
      </c>
      <c r="BI133" s="209">
        <f t="shared" ref="BI133:BI146" si="8">IF(N133="nulová",J133,0)</f>
        <v>0</v>
      </c>
      <c r="BJ133" s="13" t="s">
        <v>86</v>
      </c>
      <c r="BK133" s="209">
        <f t="shared" ref="BK133:BK146" si="9">ROUND(I133*H133,2)</f>
        <v>58.2</v>
      </c>
      <c r="BL133" s="13" t="s">
        <v>182</v>
      </c>
      <c r="BM133" s="208" t="s">
        <v>2281</v>
      </c>
    </row>
    <row r="134" spans="1:65" s="1" customFormat="1" ht="16.5" customHeight="1">
      <c r="A134" s="30"/>
      <c r="B134" s="31"/>
      <c r="C134" s="210" t="s">
        <v>86</v>
      </c>
      <c r="D134" s="210" t="s">
        <v>269</v>
      </c>
      <c r="E134" s="211" t="s">
        <v>2282</v>
      </c>
      <c r="F134" s="212" t="s">
        <v>2280</v>
      </c>
      <c r="G134" s="213" t="s">
        <v>181</v>
      </c>
      <c r="H134" s="214">
        <v>20</v>
      </c>
      <c r="I134" s="215">
        <v>10.87</v>
      </c>
      <c r="J134" s="216">
        <f t="shared" si="0"/>
        <v>217.4</v>
      </c>
      <c r="K134" s="217"/>
      <c r="L134" s="218"/>
      <c r="M134" s="219" t="s">
        <v>1</v>
      </c>
      <c r="N134" s="220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207</v>
      </c>
      <c r="AT134" s="208" t="s">
        <v>269</v>
      </c>
      <c r="AU134" s="208" t="s">
        <v>86</v>
      </c>
      <c r="AY134" s="13" t="s">
        <v>176</v>
      </c>
      <c r="BE134" s="209">
        <f t="shared" si="4"/>
        <v>0</v>
      </c>
      <c r="BF134" s="209">
        <f t="shared" si="5"/>
        <v>217.4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217.4</v>
      </c>
      <c r="BL134" s="13" t="s">
        <v>182</v>
      </c>
      <c r="BM134" s="208" t="s">
        <v>86</v>
      </c>
    </row>
    <row r="135" spans="1:65" s="1" customFormat="1" ht="16.5" customHeight="1">
      <c r="A135" s="30"/>
      <c r="B135" s="31"/>
      <c r="C135" s="196" t="s">
        <v>188</v>
      </c>
      <c r="D135" s="196" t="s">
        <v>178</v>
      </c>
      <c r="E135" s="197" t="s">
        <v>2283</v>
      </c>
      <c r="F135" s="198" t="s">
        <v>2284</v>
      </c>
      <c r="G135" s="199" t="s">
        <v>181</v>
      </c>
      <c r="H135" s="200">
        <v>70</v>
      </c>
      <c r="I135" s="201">
        <v>2.91</v>
      </c>
      <c r="J135" s="202">
        <f t="shared" si="0"/>
        <v>203.7</v>
      </c>
      <c r="K135" s="203"/>
      <c r="L135" s="35"/>
      <c r="M135" s="204" t="s">
        <v>1</v>
      </c>
      <c r="N135" s="205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182</v>
      </c>
      <c r="AT135" s="208" t="s">
        <v>178</v>
      </c>
      <c r="AU135" s="208" t="s">
        <v>86</v>
      </c>
      <c r="AY135" s="13" t="s">
        <v>176</v>
      </c>
      <c r="BE135" s="209">
        <f t="shared" si="4"/>
        <v>0</v>
      </c>
      <c r="BF135" s="209">
        <f t="shared" si="5"/>
        <v>203.7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203.7</v>
      </c>
      <c r="BL135" s="13" t="s">
        <v>182</v>
      </c>
      <c r="BM135" s="208" t="s">
        <v>2285</v>
      </c>
    </row>
    <row r="136" spans="1:65" s="1" customFormat="1" ht="16.5" customHeight="1">
      <c r="A136" s="30"/>
      <c r="B136" s="31"/>
      <c r="C136" s="210" t="s">
        <v>182</v>
      </c>
      <c r="D136" s="210" t="s">
        <v>269</v>
      </c>
      <c r="E136" s="211" t="s">
        <v>2286</v>
      </c>
      <c r="F136" s="212" t="s">
        <v>2284</v>
      </c>
      <c r="G136" s="213" t="s">
        <v>181</v>
      </c>
      <c r="H136" s="214">
        <v>70</v>
      </c>
      <c r="I136" s="215">
        <v>41.72</v>
      </c>
      <c r="J136" s="216">
        <f t="shared" si="0"/>
        <v>2920.4</v>
      </c>
      <c r="K136" s="217"/>
      <c r="L136" s="218"/>
      <c r="M136" s="219" t="s">
        <v>1</v>
      </c>
      <c r="N136" s="220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207</v>
      </c>
      <c r="AT136" s="208" t="s">
        <v>269</v>
      </c>
      <c r="AU136" s="208" t="s">
        <v>86</v>
      </c>
      <c r="AY136" s="13" t="s">
        <v>176</v>
      </c>
      <c r="BE136" s="209">
        <f t="shared" si="4"/>
        <v>0</v>
      </c>
      <c r="BF136" s="209">
        <f t="shared" si="5"/>
        <v>2920.4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2920.4</v>
      </c>
      <c r="BL136" s="13" t="s">
        <v>182</v>
      </c>
      <c r="BM136" s="208" t="s">
        <v>182</v>
      </c>
    </row>
    <row r="137" spans="1:65" s="1" customFormat="1" ht="16.5" customHeight="1">
      <c r="A137" s="30"/>
      <c r="B137" s="31"/>
      <c r="C137" s="196" t="s">
        <v>195</v>
      </c>
      <c r="D137" s="196" t="s">
        <v>178</v>
      </c>
      <c r="E137" s="197" t="s">
        <v>2287</v>
      </c>
      <c r="F137" s="198" t="s">
        <v>2288</v>
      </c>
      <c r="G137" s="199" t="s">
        <v>181</v>
      </c>
      <c r="H137" s="200">
        <v>70</v>
      </c>
      <c r="I137" s="201">
        <v>0.53</v>
      </c>
      <c r="J137" s="202">
        <f t="shared" si="0"/>
        <v>37.1</v>
      </c>
      <c r="K137" s="203"/>
      <c r="L137" s="35"/>
      <c r="M137" s="204" t="s">
        <v>1</v>
      </c>
      <c r="N137" s="205" t="s">
        <v>39</v>
      </c>
      <c r="O137" s="71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182</v>
      </c>
      <c r="AT137" s="208" t="s">
        <v>178</v>
      </c>
      <c r="AU137" s="208" t="s">
        <v>86</v>
      </c>
      <c r="AY137" s="13" t="s">
        <v>176</v>
      </c>
      <c r="BE137" s="209">
        <f t="shared" si="4"/>
        <v>0</v>
      </c>
      <c r="BF137" s="209">
        <f t="shared" si="5"/>
        <v>37.1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86</v>
      </c>
      <c r="BK137" s="209">
        <f t="shared" si="9"/>
        <v>37.1</v>
      </c>
      <c r="BL137" s="13" t="s">
        <v>182</v>
      </c>
      <c r="BM137" s="208" t="s">
        <v>2289</v>
      </c>
    </row>
    <row r="138" spans="1:65" s="1" customFormat="1" ht="16.5" customHeight="1">
      <c r="A138" s="30"/>
      <c r="B138" s="31"/>
      <c r="C138" s="210" t="s">
        <v>199</v>
      </c>
      <c r="D138" s="210" t="s">
        <v>269</v>
      </c>
      <c r="E138" s="211" t="s">
        <v>2290</v>
      </c>
      <c r="F138" s="212" t="s">
        <v>2288</v>
      </c>
      <c r="G138" s="213" t="s">
        <v>181</v>
      </c>
      <c r="H138" s="214">
        <v>70</v>
      </c>
      <c r="I138" s="215">
        <v>0.14000000000000001</v>
      </c>
      <c r="J138" s="216">
        <f t="shared" si="0"/>
        <v>9.8000000000000007</v>
      </c>
      <c r="K138" s="217"/>
      <c r="L138" s="218"/>
      <c r="M138" s="219" t="s">
        <v>1</v>
      </c>
      <c r="N138" s="220" t="s">
        <v>39</v>
      </c>
      <c r="O138" s="71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207</v>
      </c>
      <c r="AT138" s="208" t="s">
        <v>269</v>
      </c>
      <c r="AU138" s="208" t="s">
        <v>86</v>
      </c>
      <c r="AY138" s="13" t="s">
        <v>176</v>
      </c>
      <c r="BE138" s="209">
        <f t="shared" si="4"/>
        <v>0</v>
      </c>
      <c r="BF138" s="209">
        <f t="shared" si="5"/>
        <v>9.8000000000000007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86</v>
      </c>
      <c r="BK138" s="209">
        <f t="shared" si="9"/>
        <v>9.8000000000000007</v>
      </c>
      <c r="BL138" s="13" t="s">
        <v>182</v>
      </c>
      <c r="BM138" s="208" t="s">
        <v>199</v>
      </c>
    </row>
    <row r="139" spans="1:65" s="1" customFormat="1" ht="24.2" customHeight="1">
      <c r="A139" s="30"/>
      <c r="B139" s="31"/>
      <c r="C139" s="196" t="s">
        <v>203</v>
      </c>
      <c r="D139" s="196" t="s">
        <v>178</v>
      </c>
      <c r="E139" s="197" t="s">
        <v>2291</v>
      </c>
      <c r="F139" s="198" t="s">
        <v>2292</v>
      </c>
      <c r="G139" s="199" t="s">
        <v>370</v>
      </c>
      <c r="H139" s="200">
        <v>1</v>
      </c>
      <c r="I139" s="201">
        <v>76.63</v>
      </c>
      <c r="J139" s="202">
        <f t="shared" si="0"/>
        <v>76.63</v>
      </c>
      <c r="K139" s="203"/>
      <c r="L139" s="35"/>
      <c r="M139" s="204" t="s">
        <v>1</v>
      </c>
      <c r="N139" s="205" t="s">
        <v>39</v>
      </c>
      <c r="O139" s="71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182</v>
      </c>
      <c r="AT139" s="208" t="s">
        <v>178</v>
      </c>
      <c r="AU139" s="208" t="s">
        <v>86</v>
      </c>
      <c r="AY139" s="13" t="s">
        <v>176</v>
      </c>
      <c r="BE139" s="209">
        <f t="shared" si="4"/>
        <v>0</v>
      </c>
      <c r="BF139" s="209">
        <f t="shared" si="5"/>
        <v>76.63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86</v>
      </c>
      <c r="BK139" s="209">
        <f t="shared" si="9"/>
        <v>76.63</v>
      </c>
      <c r="BL139" s="13" t="s">
        <v>182</v>
      </c>
      <c r="BM139" s="208" t="s">
        <v>2293</v>
      </c>
    </row>
    <row r="140" spans="1:65" s="1" customFormat="1" ht="24.2" customHeight="1">
      <c r="A140" s="30"/>
      <c r="B140" s="31"/>
      <c r="C140" s="210" t="s">
        <v>207</v>
      </c>
      <c r="D140" s="210" t="s">
        <v>269</v>
      </c>
      <c r="E140" s="211" t="s">
        <v>2294</v>
      </c>
      <c r="F140" s="212" t="s">
        <v>2292</v>
      </c>
      <c r="G140" s="213" t="s">
        <v>370</v>
      </c>
      <c r="H140" s="214">
        <v>1</v>
      </c>
      <c r="I140" s="215">
        <v>1361.78</v>
      </c>
      <c r="J140" s="216">
        <f t="shared" si="0"/>
        <v>1361.78</v>
      </c>
      <c r="K140" s="217"/>
      <c r="L140" s="218"/>
      <c r="M140" s="219" t="s">
        <v>1</v>
      </c>
      <c r="N140" s="220" t="s">
        <v>39</v>
      </c>
      <c r="O140" s="71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207</v>
      </c>
      <c r="AT140" s="208" t="s">
        <v>269</v>
      </c>
      <c r="AU140" s="208" t="s">
        <v>86</v>
      </c>
      <c r="AY140" s="13" t="s">
        <v>176</v>
      </c>
      <c r="BE140" s="209">
        <f t="shared" si="4"/>
        <v>0</v>
      </c>
      <c r="BF140" s="209">
        <f t="shared" si="5"/>
        <v>1361.78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86</v>
      </c>
      <c r="BK140" s="209">
        <f t="shared" si="9"/>
        <v>1361.78</v>
      </c>
      <c r="BL140" s="13" t="s">
        <v>182</v>
      </c>
      <c r="BM140" s="208" t="s">
        <v>207</v>
      </c>
    </row>
    <row r="141" spans="1:65" s="1" customFormat="1" ht="16.5" customHeight="1">
      <c r="A141" s="30"/>
      <c r="B141" s="31"/>
      <c r="C141" s="196" t="s">
        <v>211</v>
      </c>
      <c r="D141" s="196" t="s">
        <v>178</v>
      </c>
      <c r="E141" s="197" t="s">
        <v>2295</v>
      </c>
      <c r="F141" s="198" t="s">
        <v>2296</v>
      </c>
      <c r="G141" s="199" t="s">
        <v>181</v>
      </c>
      <c r="H141" s="200">
        <v>100</v>
      </c>
      <c r="I141" s="201">
        <v>1.87</v>
      </c>
      <c r="J141" s="202">
        <f t="shared" si="0"/>
        <v>187</v>
      </c>
      <c r="K141" s="203"/>
      <c r="L141" s="35"/>
      <c r="M141" s="204" t="s">
        <v>1</v>
      </c>
      <c r="N141" s="205" t="s">
        <v>39</v>
      </c>
      <c r="O141" s="71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182</v>
      </c>
      <c r="AT141" s="208" t="s">
        <v>178</v>
      </c>
      <c r="AU141" s="208" t="s">
        <v>86</v>
      </c>
      <c r="AY141" s="13" t="s">
        <v>176</v>
      </c>
      <c r="BE141" s="209">
        <f t="shared" si="4"/>
        <v>0</v>
      </c>
      <c r="BF141" s="209">
        <f t="shared" si="5"/>
        <v>187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86</v>
      </c>
      <c r="BK141" s="209">
        <f t="shared" si="9"/>
        <v>187</v>
      </c>
      <c r="BL141" s="13" t="s">
        <v>182</v>
      </c>
      <c r="BM141" s="208" t="s">
        <v>2297</v>
      </c>
    </row>
    <row r="142" spans="1:65" s="1" customFormat="1" ht="16.5" customHeight="1">
      <c r="A142" s="30"/>
      <c r="B142" s="31"/>
      <c r="C142" s="210" t="s">
        <v>215</v>
      </c>
      <c r="D142" s="210" t="s">
        <v>269</v>
      </c>
      <c r="E142" s="211" t="s">
        <v>2298</v>
      </c>
      <c r="F142" s="212" t="s">
        <v>2296</v>
      </c>
      <c r="G142" s="213" t="s">
        <v>181</v>
      </c>
      <c r="H142" s="214">
        <v>100</v>
      </c>
      <c r="I142" s="215">
        <v>2.27</v>
      </c>
      <c r="J142" s="216">
        <f t="shared" si="0"/>
        <v>227</v>
      </c>
      <c r="K142" s="217"/>
      <c r="L142" s="218"/>
      <c r="M142" s="219" t="s">
        <v>1</v>
      </c>
      <c r="N142" s="220" t="s">
        <v>39</v>
      </c>
      <c r="O142" s="71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207</v>
      </c>
      <c r="AT142" s="208" t="s">
        <v>269</v>
      </c>
      <c r="AU142" s="208" t="s">
        <v>86</v>
      </c>
      <c r="AY142" s="13" t="s">
        <v>176</v>
      </c>
      <c r="BE142" s="209">
        <f t="shared" si="4"/>
        <v>0</v>
      </c>
      <c r="BF142" s="209">
        <f t="shared" si="5"/>
        <v>227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86</v>
      </c>
      <c r="BK142" s="209">
        <f t="shared" si="9"/>
        <v>227</v>
      </c>
      <c r="BL142" s="13" t="s">
        <v>182</v>
      </c>
      <c r="BM142" s="208" t="s">
        <v>215</v>
      </c>
    </row>
    <row r="143" spans="1:65" s="1" customFormat="1" ht="16.5" customHeight="1">
      <c r="A143" s="30"/>
      <c r="B143" s="31"/>
      <c r="C143" s="196" t="s">
        <v>219</v>
      </c>
      <c r="D143" s="196" t="s">
        <v>178</v>
      </c>
      <c r="E143" s="197" t="s">
        <v>2299</v>
      </c>
      <c r="F143" s="198" t="s">
        <v>2300</v>
      </c>
      <c r="G143" s="199" t="s">
        <v>186</v>
      </c>
      <c r="H143" s="200">
        <v>12.6</v>
      </c>
      <c r="I143" s="201">
        <v>32.18</v>
      </c>
      <c r="J143" s="202">
        <f t="shared" si="0"/>
        <v>405.47</v>
      </c>
      <c r="K143" s="203"/>
      <c r="L143" s="35"/>
      <c r="M143" s="204" t="s">
        <v>1</v>
      </c>
      <c r="N143" s="205" t="s">
        <v>39</v>
      </c>
      <c r="O143" s="71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182</v>
      </c>
      <c r="AT143" s="208" t="s">
        <v>178</v>
      </c>
      <c r="AU143" s="208" t="s">
        <v>86</v>
      </c>
      <c r="AY143" s="13" t="s">
        <v>176</v>
      </c>
      <c r="BE143" s="209">
        <f t="shared" si="4"/>
        <v>0</v>
      </c>
      <c r="BF143" s="209">
        <f t="shared" si="5"/>
        <v>405.47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86</v>
      </c>
      <c r="BK143" s="209">
        <f t="shared" si="9"/>
        <v>405.47</v>
      </c>
      <c r="BL143" s="13" t="s">
        <v>182</v>
      </c>
      <c r="BM143" s="208" t="s">
        <v>2301</v>
      </c>
    </row>
    <row r="144" spans="1:65" s="1" customFormat="1" ht="16.5" customHeight="1">
      <c r="A144" s="30"/>
      <c r="B144" s="31"/>
      <c r="C144" s="196" t="s">
        <v>224</v>
      </c>
      <c r="D144" s="196" t="s">
        <v>178</v>
      </c>
      <c r="E144" s="197" t="s">
        <v>2302</v>
      </c>
      <c r="F144" s="198" t="s">
        <v>2303</v>
      </c>
      <c r="G144" s="199" t="s">
        <v>186</v>
      </c>
      <c r="H144" s="200">
        <v>12.6</v>
      </c>
      <c r="I144" s="201">
        <v>10.18</v>
      </c>
      <c r="J144" s="202">
        <f t="shared" si="0"/>
        <v>128.27000000000001</v>
      </c>
      <c r="K144" s="203"/>
      <c r="L144" s="35"/>
      <c r="M144" s="204" t="s">
        <v>1</v>
      </c>
      <c r="N144" s="205" t="s">
        <v>39</v>
      </c>
      <c r="O144" s="71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182</v>
      </c>
      <c r="AT144" s="208" t="s">
        <v>178</v>
      </c>
      <c r="AU144" s="208" t="s">
        <v>86</v>
      </c>
      <c r="AY144" s="13" t="s">
        <v>176</v>
      </c>
      <c r="BE144" s="209">
        <f t="shared" si="4"/>
        <v>0</v>
      </c>
      <c r="BF144" s="209">
        <f t="shared" si="5"/>
        <v>128.27000000000001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86</v>
      </c>
      <c r="BK144" s="209">
        <f t="shared" si="9"/>
        <v>128.27000000000001</v>
      </c>
      <c r="BL144" s="13" t="s">
        <v>182</v>
      </c>
      <c r="BM144" s="208" t="s">
        <v>2304</v>
      </c>
    </row>
    <row r="145" spans="1:65" s="1" customFormat="1" ht="16.5" customHeight="1">
      <c r="A145" s="30"/>
      <c r="B145" s="31"/>
      <c r="C145" s="196" t="s">
        <v>228</v>
      </c>
      <c r="D145" s="196" t="s">
        <v>178</v>
      </c>
      <c r="E145" s="197" t="s">
        <v>2305</v>
      </c>
      <c r="F145" s="198" t="s">
        <v>2306</v>
      </c>
      <c r="G145" s="199" t="s">
        <v>181</v>
      </c>
      <c r="H145" s="200">
        <v>8</v>
      </c>
      <c r="I145" s="201">
        <v>76.69</v>
      </c>
      <c r="J145" s="202">
        <f t="shared" si="0"/>
        <v>613.52</v>
      </c>
      <c r="K145" s="203"/>
      <c r="L145" s="35"/>
      <c r="M145" s="204" t="s">
        <v>1</v>
      </c>
      <c r="N145" s="205" t="s">
        <v>39</v>
      </c>
      <c r="O145" s="71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86</v>
      </c>
      <c r="AY145" s="13" t="s">
        <v>176</v>
      </c>
      <c r="BE145" s="209">
        <f t="shared" si="4"/>
        <v>0</v>
      </c>
      <c r="BF145" s="209">
        <f t="shared" si="5"/>
        <v>613.52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86</v>
      </c>
      <c r="BK145" s="209">
        <f t="shared" si="9"/>
        <v>613.52</v>
      </c>
      <c r="BL145" s="13" t="s">
        <v>182</v>
      </c>
      <c r="BM145" s="208" t="s">
        <v>2307</v>
      </c>
    </row>
    <row r="146" spans="1:65" s="1" customFormat="1" ht="16.5" customHeight="1">
      <c r="A146" s="30"/>
      <c r="B146" s="31"/>
      <c r="C146" s="196" t="s">
        <v>232</v>
      </c>
      <c r="D146" s="196" t="s">
        <v>178</v>
      </c>
      <c r="E146" s="197" t="s">
        <v>2308</v>
      </c>
      <c r="F146" s="198" t="s">
        <v>2309</v>
      </c>
      <c r="G146" s="199" t="s">
        <v>2023</v>
      </c>
      <c r="H146" s="200">
        <v>3</v>
      </c>
      <c r="I146" s="201">
        <v>21.52</v>
      </c>
      <c r="J146" s="202">
        <f t="shared" si="0"/>
        <v>64.56</v>
      </c>
      <c r="K146" s="203"/>
      <c r="L146" s="35"/>
      <c r="M146" s="204" t="s">
        <v>1</v>
      </c>
      <c r="N146" s="205" t="s">
        <v>39</v>
      </c>
      <c r="O146" s="71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182</v>
      </c>
      <c r="AT146" s="208" t="s">
        <v>178</v>
      </c>
      <c r="AU146" s="208" t="s">
        <v>86</v>
      </c>
      <c r="AY146" s="13" t="s">
        <v>176</v>
      </c>
      <c r="BE146" s="209">
        <f t="shared" si="4"/>
        <v>0</v>
      </c>
      <c r="BF146" s="209">
        <f t="shared" si="5"/>
        <v>64.56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86</v>
      </c>
      <c r="BK146" s="209">
        <f t="shared" si="9"/>
        <v>64.56</v>
      </c>
      <c r="BL146" s="13" t="s">
        <v>182</v>
      </c>
      <c r="BM146" s="208" t="s">
        <v>2310</v>
      </c>
    </row>
    <row r="147" spans="1:65" s="11" customFormat="1" ht="22.9" customHeight="1">
      <c r="B147" s="180"/>
      <c r="C147" s="181"/>
      <c r="D147" s="182" t="s">
        <v>72</v>
      </c>
      <c r="E147" s="194" t="s">
        <v>2311</v>
      </c>
      <c r="F147" s="194" t="s">
        <v>2312</v>
      </c>
      <c r="G147" s="181"/>
      <c r="H147" s="181"/>
      <c r="I147" s="184"/>
      <c r="J147" s="195">
        <f>BK147</f>
        <v>0</v>
      </c>
      <c r="K147" s="181"/>
      <c r="L147" s="186"/>
      <c r="M147" s="187"/>
      <c r="N147" s="188"/>
      <c r="O147" s="188"/>
      <c r="P147" s="189">
        <v>0</v>
      </c>
      <c r="Q147" s="188"/>
      <c r="R147" s="189">
        <v>0</v>
      </c>
      <c r="S147" s="188"/>
      <c r="T147" s="190">
        <v>0</v>
      </c>
      <c r="AR147" s="191" t="s">
        <v>80</v>
      </c>
      <c r="AT147" s="192" t="s">
        <v>72</v>
      </c>
      <c r="AU147" s="192" t="s">
        <v>80</v>
      </c>
      <c r="AY147" s="191" t="s">
        <v>176</v>
      </c>
      <c r="BK147" s="193">
        <v>0</v>
      </c>
    </row>
    <row r="148" spans="1:65" s="11" customFormat="1" ht="22.9" customHeight="1">
      <c r="B148" s="180"/>
      <c r="C148" s="181"/>
      <c r="D148" s="182" t="s">
        <v>72</v>
      </c>
      <c r="E148" s="194" t="s">
        <v>2313</v>
      </c>
      <c r="F148" s="194" t="s">
        <v>2314</v>
      </c>
      <c r="G148" s="181"/>
      <c r="H148" s="181"/>
      <c r="I148" s="184"/>
      <c r="J148" s="195">
        <f>BK148</f>
        <v>1018.8999999999999</v>
      </c>
      <c r="K148" s="181"/>
      <c r="L148" s="186"/>
      <c r="M148" s="187"/>
      <c r="N148" s="188"/>
      <c r="O148" s="188"/>
      <c r="P148" s="189">
        <f>SUM(P149:P154)</f>
        <v>0</v>
      </c>
      <c r="Q148" s="188"/>
      <c r="R148" s="189">
        <f>SUM(R149:R154)</f>
        <v>0</v>
      </c>
      <c r="S148" s="188"/>
      <c r="T148" s="190">
        <f>SUM(T149:T154)</f>
        <v>0</v>
      </c>
      <c r="AR148" s="191" t="s">
        <v>80</v>
      </c>
      <c r="AT148" s="192" t="s">
        <v>72</v>
      </c>
      <c r="AU148" s="192" t="s">
        <v>80</v>
      </c>
      <c r="AY148" s="191" t="s">
        <v>176</v>
      </c>
      <c r="BK148" s="193">
        <f>SUM(BK149:BK154)</f>
        <v>1018.8999999999999</v>
      </c>
    </row>
    <row r="149" spans="1:65" s="1" customFormat="1" ht="16.5" customHeight="1">
      <c r="A149" s="30"/>
      <c r="B149" s="31"/>
      <c r="C149" s="196" t="s">
        <v>236</v>
      </c>
      <c r="D149" s="196" t="s">
        <v>178</v>
      </c>
      <c r="E149" s="197" t="s">
        <v>2315</v>
      </c>
      <c r="F149" s="198" t="s">
        <v>2316</v>
      </c>
      <c r="G149" s="199" t="s">
        <v>181</v>
      </c>
      <c r="H149" s="200">
        <v>180</v>
      </c>
      <c r="I149" s="201">
        <v>1.63</v>
      </c>
      <c r="J149" s="202">
        <f t="shared" ref="J149:J154" si="10">ROUND(I149*H149,2)</f>
        <v>293.39999999999998</v>
      </c>
      <c r="K149" s="203"/>
      <c r="L149" s="35"/>
      <c r="M149" s="204" t="s">
        <v>1</v>
      </c>
      <c r="N149" s="205" t="s">
        <v>39</v>
      </c>
      <c r="O149" s="71"/>
      <c r="P149" s="206">
        <f t="shared" ref="P149:P154" si="11">O149*H149</f>
        <v>0</v>
      </c>
      <c r="Q149" s="206">
        <v>0</v>
      </c>
      <c r="R149" s="206">
        <f t="shared" ref="R149:R154" si="12">Q149*H149</f>
        <v>0</v>
      </c>
      <c r="S149" s="206">
        <v>0</v>
      </c>
      <c r="T149" s="207">
        <f t="shared" ref="T149:T154" si="13"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182</v>
      </c>
      <c r="AT149" s="208" t="s">
        <v>178</v>
      </c>
      <c r="AU149" s="208" t="s">
        <v>86</v>
      </c>
      <c r="AY149" s="13" t="s">
        <v>176</v>
      </c>
      <c r="BE149" s="209">
        <f t="shared" ref="BE149:BE154" si="14">IF(N149="základná",J149,0)</f>
        <v>0</v>
      </c>
      <c r="BF149" s="209">
        <f t="shared" ref="BF149:BF154" si="15">IF(N149="znížená",J149,0)</f>
        <v>293.39999999999998</v>
      </c>
      <c r="BG149" s="209">
        <f t="shared" ref="BG149:BG154" si="16">IF(N149="zákl. prenesená",J149,0)</f>
        <v>0</v>
      </c>
      <c r="BH149" s="209">
        <f t="shared" ref="BH149:BH154" si="17">IF(N149="zníž. prenesená",J149,0)</f>
        <v>0</v>
      </c>
      <c r="BI149" s="209">
        <f t="shared" ref="BI149:BI154" si="18">IF(N149="nulová",J149,0)</f>
        <v>0</v>
      </c>
      <c r="BJ149" s="13" t="s">
        <v>86</v>
      </c>
      <c r="BK149" s="209">
        <f t="shared" ref="BK149:BK154" si="19">ROUND(I149*H149,2)</f>
        <v>293.39999999999998</v>
      </c>
      <c r="BL149" s="13" t="s">
        <v>182</v>
      </c>
      <c r="BM149" s="208" t="s">
        <v>2317</v>
      </c>
    </row>
    <row r="150" spans="1:65" s="1" customFormat="1" ht="16.5" customHeight="1">
      <c r="A150" s="30"/>
      <c r="B150" s="31"/>
      <c r="C150" s="210" t="s">
        <v>240</v>
      </c>
      <c r="D150" s="210" t="s">
        <v>269</v>
      </c>
      <c r="E150" s="211" t="s">
        <v>2318</v>
      </c>
      <c r="F150" s="212" t="s">
        <v>2316</v>
      </c>
      <c r="G150" s="213" t="s">
        <v>181</v>
      </c>
      <c r="H150" s="214">
        <v>180</v>
      </c>
      <c r="I150" s="215">
        <v>2.4500000000000002</v>
      </c>
      <c r="J150" s="216">
        <f t="shared" si="10"/>
        <v>441</v>
      </c>
      <c r="K150" s="217"/>
      <c r="L150" s="218"/>
      <c r="M150" s="219" t="s">
        <v>1</v>
      </c>
      <c r="N150" s="220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207</v>
      </c>
      <c r="AT150" s="208" t="s">
        <v>269</v>
      </c>
      <c r="AU150" s="208" t="s">
        <v>86</v>
      </c>
      <c r="AY150" s="13" t="s">
        <v>176</v>
      </c>
      <c r="BE150" s="209">
        <f t="shared" si="14"/>
        <v>0</v>
      </c>
      <c r="BF150" s="209">
        <f t="shared" si="15"/>
        <v>441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441</v>
      </c>
      <c r="BL150" s="13" t="s">
        <v>182</v>
      </c>
      <c r="BM150" s="208" t="s">
        <v>7</v>
      </c>
    </row>
    <row r="151" spans="1:65" s="1" customFormat="1" ht="16.5" customHeight="1">
      <c r="A151" s="30"/>
      <c r="B151" s="31"/>
      <c r="C151" s="196" t="s">
        <v>244</v>
      </c>
      <c r="D151" s="196" t="s">
        <v>178</v>
      </c>
      <c r="E151" s="197" t="s">
        <v>2299</v>
      </c>
      <c r="F151" s="198" t="s">
        <v>2300</v>
      </c>
      <c r="G151" s="199" t="s">
        <v>186</v>
      </c>
      <c r="H151" s="200">
        <v>6.4</v>
      </c>
      <c r="I151" s="201">
        <v>32.18</v>
      </c>
      <c r="J151" s="202">
        <f t="shared" si="10"/>
        <v>205.95</v>
      </c>
      <c r="K151" s="203"/>
      <c r="L151" s="35"/>
      <c r="M151" s="204" t="s">
        <v>1</v>
      </c>
      <c r="N151" s="205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86</v>
      </c>
      <c r="AY151" s="13" t="s">
        <v>176</v>
      </c>
      <c r="BE151" s="209">
        <f t="shared" si="14"/>
        <v>0</v>
      </c>
      <c r="BF151" s="209">
        <f t="shared" si="15"/>
        <v>205.95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205.95</v>
      </c>
      <c r="BL151" s="13" t="s">
        <v>182</v>
      </c>
      <c r="BM151" s="208" t="s">
        <v>2319</v>
      </c>
    </row>
    <row r="152" spans="1:65" s="1" customFormat="1" ht="16.5" customHeight="1">
      <c r="A152" s="30"/>
      <c r="B152" s="31"/>
      <c r="C152" s="196" t="s">
        <v>248</v>
      </c>
      <c r="D152" s="196" t="s">
        <v>178</v>
      </c>
      <c r="E152" s="197" t="s">
        <v>2302</v>
      </c>
      <c r="F152" s="198" t="s">
        <v>2303</v>
      </c>
      <c r="G152" s="199" t="s">
        <v>186</v>
      </c>
      <c r="H152" s="200">
        <v>6.4</v>
      </c>
      <c r="I152" s="201">
        <v>10.18</v>
      </c>
      <c r="J152" s="202">
        <f t="shared" si="10"/>
        <v>65.150000000000006</v>
      </c>
      <c r="K152" s="203"/>
      <c r="L152" s="35"/>
      <c r="M152" s="204" t="s">
        <v>1</v>
      </c>
      <c r="N152" s="205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182</v>
      </c>
      <c r="AT152" s="208" t="s">
        <v>178</v>
      </c>
      <c r="AU152" s="208" t="s">
        <v>86</v>
      </c>
      <c r="AY152" s="13" t="s">
        <v>176</v>
      </c>
      <c r="BE152" s="209">
        <f t="shared" si="14"/>
        <v>0</v>
      </c>
      <c r="BF152" s="209">
        <f t="shared" si="15"/>
        <v>65.150000000000006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65.150000000000006</v>
      </c>
      <c r="BL152" s="13" t="s">
        <v>182</v>
      </c>
      <c r="BM152" s="208" t="s">
        <v>2320</v>
      </c>
    </row>
    <row r="153" spans="1:65" s="1" customFormat="1" ht="16.5" customHeight="1">
      <c r="A153" s="30"/>
      <c r="B153" s="31"/>
      <c r="C153" s="196" t="s">
        <v>252</v>
      </c>
      <c r="D153" s="196" t="s">
        <v>178</v>
      </c>
      <c r="E153" s="197" t="s">
        <v>2287</v>
      </c>
      <c r="F153" s="198" t="s">
        <v>2288</v>
      </c>
      <c r="G153" s="199" t="s">
        <v>181</v>
      </c>
      <c r="H153" s="200">
        <v>20</v>
      </c>
      <c r="I153" s="201">
        <v>0.53</v>
      </c>
      <c r="J153" s="202">
        <f t="shared" si="10"/>
        <v>10.6</v>
      </c>
      <c r="K153" s="203"/>
      <c r="L153" s="35"/>
      <c r="M153" s="204" t="s">
        <v>1</v>
      </c>
      <c r="N153" s="205" t="s">
        <v>39</v>
      </c>
      <c r="O153" s="71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182</v>
      </c>
      <c r="AT153" s="208" t="s">
        <v>178</v>
      </c>
      <c r="AU153" s="208" t="s">
        <v>86</v>
      </c>
      <c r="AY153" s="13" t="s">
        <v>176</v>
      </c>
      <c r="BE153" s="209">
        <f t="shared" si="14"/>
        <v>0</v>
      </c>
      <c r="BF153" s="209">
        <f t="shared" si="15"/>
        <v>10.6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3" t="s">
        <v>86</v>
      </c>
      <c r="BK153" s="209">
        <f t="shared" si="19"/>
        <v>10.6</v>
      </c>
      <c r="BL153" s="13" t="s">
        <v>182</v>
      </c>
      <c r="BM153" s="208" t="s">
        <v>2321</v>
      </c>
    </row>
    <row r="154" spans="1:65" s="1" customFormat="1" ht="16.5" customHeight="1">
      <c r="A154" s="30"/>
      <c r="B154" s="31"/>
      <c r="C154" s="210" t="s">
        <v>7</v>
      </c>
      <c r="D154" s="210" t="s">
        <v>269</v>
      </c>
      <c r="E154" s="211" t="s">
        <v>2290</v>
      </c>
      <c r="F154" s="212" t="s">
        <v>2288</v>
      </c>
      <c r="G154" s="213" t="s">
        <v>181</v>
      </c>
      <c r="H154" s="214">
        <v>20</v>
      </c>
      <c r="I154" s="215">
        <v>0.14000000000000001</v>
      </c>
      <c r="J154" s="216">
        <f t="shared" si="10"/>
        <v>2.8</v>
      </c>
      <c r="K154" s="217"/>
      <c r="L154" s="218"/>
      <c r="M154" s="219" t="s">
        <v>1</v>
      </c>
      <c r="N154" s="220" t="s">
        <v>39</v>
      </c>
      <c r="O154" s="71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207</v>
      </c>
      <c r="AT154" s="208" t="s">
        <v>269</v>
      </c>
      <c r="AU154" s="208" t="s">
        <v>86</v>
      </c>
      <c r="AY154" s="13" t="s">
        <v>176</v>
      </c>
      <c r="BE154" s="209">
        <f t="shared" si="14"/>
        <v>0</v>
      </c>
      <c r="BF154" s="209">
        <f t="shared" si="15"/>
        <v>2.8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3" t="s">
        <v>86</v>
      </c>
      <c r="BK154" s="209">
        <f t="shared" si="19"/>
        <v>2.8</v>
      </c>
      <c r="BL154" s="13" t="s">
        <v>182</v>
      </c>
      <c r="BM154" s="208" t="s">
        <v>281</v>
      </c>
    </row>
    <row r="155" spans="1:65" s="11" customFormat="1" ht="22.9" customHeight="1">
      <c r="B155" s="180"/>
      <c r="C155" s="181"/>
      <c r="D155" s="182" t="s">
        <v>72</v>
      </c>
      <c r="E155" s="194" t="s">
        <v>2322</v>
      </c>
      <c r="F155" s="194" t="s">
        <v>2323</v>
      </c>
      <c r="G155" s="181"/>
      <c r="H155" s="181"/>
      <c r="I155" s="184"/>
      <c r="J155" s="195">
        <f>BK155</f>
        <v>38997.389999999992</v>
      </c>
      <c r="K155" s="181"/>
      <c r="L155" s="186"/>
      <c r="M155" s="187"/>
      <c r="N155" s="188"/>
      <c r="O155" s="188"/>
      <c r="P155" s="189">
        <f>SUM(P156:P253)</f>
        <v>0</v>
      </c>
      <c r="Q155" s="188"/>
      <c r="R155" s="189">
        <f>SUM(R156:R253)</f>
        <v>0</v>
      </c>
      <c r="S155" s="188"/>
      <c r="T155" s="190">
        <f>SUM(T156:T253)</f>
        <v>0</v>
      </c>
      <c r="AR155" s="191" t="s">
        <v>80</v>
      </c>
      <c r="AT155" s="192" t="s">
        <v>72</v>
      </c>
      <c r="AU155" s="192" t="s">
        <v>80</v>
      </c>
      <c r="AY155" s="191" t="s">
        <v>176</v>
      </c>
      <c r="BK155" s="193">
        <f>SUM(BK156:BK253)</f>
        <v>38997.389999999992</v>
      </c>
    </row>
    <row r="156" spans="1:65" s="1" customFormat="1" ht="16.5" customHeight="1">
      <c r="A156" s="30"/>
      <c r="B156" s="31"/>
      <c r="C156" s="196" t="s">
        <v>259</v>
      </c>
      <c r="D156" s="196" t="s">
        <v>178</v>
      </c>
      <c r="E156" s="197" t="s">
        <v>2324</v>
      </c>
      <c r="F156" s="198" t="s">
        <v>2325</v>
      </c>
      <c r="G156" s="199" t="s">
        <v>370</v>
      </c>
      <c r="H156" s="200">
        <v>2</v>
      </c>
      <c r="I156" s="201">
        <v>11.25</v>
      </c>
      <c r="J156" s="202">
        <f t="shared" ref="J156:J187" si="20">ROUND(I156*H156,2)</f>
        <v>22.5</v>
      </c>
      <c r="K156" s="203"/>
      <c r="L156" s="35"/>
      <c r="M156" s="204" t="s">
        <v>1</v>
      </c>
      <c r="N156" s="205" t="s">
        <v>39</v>
      </c>
      <c r="O156" s="71"/>
      <c r="P156" s="206">
        <f t="shared" ref="P156:P187" si="21">O156*H156</f>
        <v>0</v>
      </c>
      <c r="Q156" s="206">
        <v>0</v>
      </c>
      <c r="R156" s="206">
        <f t="shared" ref="R156:R187" si="22">Q156*H156</f>
        <v>0</v>
      </c>
      <c r="S156" s="206">
        <v>0</v>
      </c>
      <c r="T156" s="207">
        <f t="shared" ref="T156:T187" si="23"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182</v>
      </c>
      <c r="AT156" s="208" t="s">
        <v>178</v>
      </c>
      <c r="AU156" s="208" t="s">
        <v>86</v>
      </c>
      <c r="AY156" s="13" t="s">
        <v>176</v>
      </c>
      <c r="BE156" s="209">
        <f t="shared" ref="BE156:BE187" si="24">IF(N156="základná",J156,0)</f>
        <v>0</v>
      </c>
      <c r="BF156" s="209">
        <f t="shared" ref="BF156:BF187" si="25">IF(N156="znížená",J156,0)</f>
        <v>22.5</v>
      </c>
      <c r="BG156" s="209">
        <f t="shared" ref="BG156:BG187" si="26">IF(N156="zákl. prenesená",J156,0)</f>
        <v>0</v>
      </c>
      <c r="BH156" s="209">
        <f t="shared" ref="BH156:BH187" si="27">IF(N156="zníž. prenesená",J156,0)</f>
        <v>0</v>
      </c>
      <c r="BI156" s="209">
        <f t="shared" ref="BI156:BI187" si="28">IF(N156="nulová",J156,0)</f>
        <v>0</v>
      </c>
      <c r="BJ156" s="13" t="s">
        <v>86</v>
      </c>
      <c r="BK156" s="209">
        <f t="shared" ref="BK156:BK187" si="29">ROUND(I156*H156,2)</f>
        <v>22.5</v>
      </c>
      <c r="BL156" s="13" t="s">
        <v>182</v>
      </c>
      <c r="BM156" s="208" t="s">
        <v>2326</v>
      </c>
    </row>
    <row r="157" spans="1:65" s="1" customFormat="1" ht="16.5" customHeight="1">
      <c r="A157" s="30"/>
      <c r="B157" s="31"/>
      <c r="C157" s="210" t="s">
        <v>264</v>
      </c>
      <c r="D157" s="210" t="s">
        <v>269</v>
      </c>
      <c r="E157" s="211" t="s">
        <v>2327</v>
      </c>
      <c r="F157" s="212" t="s">
        <v>2325</v>
      </c>
      <c r="G157" s="213" t="s">
        <v>370</v>
      </c>
      <c r="H157" s="214">
        <v>2</v>
      </c>
      <c r="I157" s="215">
        <v>48.94</v>
      </c>
      <c r="J157" s="216">
        <f t="shared" si="20"/>
        <v>97.88</v>
      </c>
      <c r="K157" s="217"/>
      <c r="L157" s="218"/>
      <c r="M157" s="219" t="s">
        <v>1</v>
      </c>
      <c r="N157" s="220" t="s">
        <v>39</v>
      </c>
      <c r="O157" s="71"/>
      <c r="P157" s="206">
        <f t="shared" si="21"/>
        <v>0</v>
      </c>
      <c r="Q157" s="206">
        <v>0</v>
      </c>
      <c r="R157" s="206">
        <f t="shared" si="22"/>
        <v>0</v>
      </c>
      <c r="S157" s="206">
        <v>0</v>
      </c>
      <c r="T157" s="207">
        <f t="shared" si="2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207</v>
      </c>
      <c r="AT157" s="208" t="s">
        <v>269</v>
      </c>
      <c r="AU157" s="208" t="s">
        <v>86</v>
      </c>
      <c r="AY157" s="13" t="s">
        <v>176</v>
      </c>
      <c r="BE157" s="209">
        <f t="shared" si="24"/>
        <v>0</v>
      </c>
      <c r="BF157" s="209">
        <f t="shared" si="25"/>
        <v>97.88</v>
      </c>
      <c r="BG157" s="209">
        <f t="shared" si="26"/>
        <v>0</v>
      </c>
      <c r="BH157" s="209">
        <f t="shared" si="27"/>
        <v>0</v>
      </c>
      <c r="BI157" s="209">
        <f t="shared" si="28"/>
        <v>0</v>
      </c>
      <c r="BJ157" s="13" t="s">
        <v>86</v>
      </c>
      <c r="BK157" s="209">
        <f t="shared" si="29"/>
        <v>97.88</v>
      </c>
      <c r="BL157" s="13" t="s">
        <v>182</v>
      </c>
      <c r="BM157" s="208" t="s">
        <v>290</v>
      </c>
    </row>
    <row r="158" spans="1:65" s="1" customFormat="1" ht="24.2" customHeight="1">
      <c r="A158" s="30"/>
      <c r="B158" s="31"/>
      <c r="C158" s="196" t="s">
        <v>268</v>
      </c>
      <c r="D158" s="196" t="s">
        <v>178</v>
      </c>
      <c r="E158" s="197" t="s">
        <v>2328</v>
      </c>
      <c r="F158" s="198" t="s">
        <v>2329</v>
      </c>
      <c r="G158" s="199" t="s">
        <v>370</v>
      </c>
      <c r="H158" s="200">
        <v>1</v>
      </c>
      <c r="I158" s="201">
        <v>11.25</v>
      </c>
      <c r="J158" s="202">
        <f t="shared" si="20"/>
        <v>11.25</v>
      </c>
      <c r="K158" s="203"/>
      <c r="L158" s="35"/>
      <c r="M158" s="204" t="s">
        <v>1</v>
      </c>
      <c r="N158" s="205" t="s">
        <v>39</v>
      </c>
      <c r="O158" s="71"/>
      <c r="P158" s="206">
        <f t="shared" si="21"/>
        <v>0</v>
      </c>
      <c r="Q158" s="206">
        <v>0</v>
      </c>
      <c r="R158" s="206">
        <f t="shared" si="22"/>
        <v>0</v>
      </c>
      <c r="S158" s="206">
        <v>0</v>
      </c>
      <c r="T158" s="207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86</v>
      </c>
      <c r="AY158" s="13" t="s">
        <v>176</v>
      </c>
      <c r="BE158" s="209">
        <f t="shared" si="24"/>
        <v>0</v>
      </c>
      <c r="BF158" s="209">
        <f t="shared" si="25"/>
        <v>11.25</v>
      </c>
      <c r="BG158" s="209">
        <f t="shared" si="26"/>
        <v>0</v>
      </c>
      <c r="BH158" s="209">
        <f t="shared" si="27"/>
        <v>0</v>
      </c>
      <c r="BI158" s="209">
        <f t="shared" si="28"/>
        <v>0</v>
      </c>
      <c r="BJ158" s="13" t="s">
        <v>86</v>
      </c>
      <c r="BK158" s="209">
        <f t="shared" si="29"/>
        <v>11.25</v>
      </c>
      <c r="BL158" s="13" t="s">
        <v>182</v>
      </c>
      <c r="BM158" s="208" t="s">
        <v>2330</v>
      </c>
    </row>
    <row r="159" spans="1:65" s="1" customFormat="1" ht="24.2" customHeight="1">
      <c r="A159" s="30"/>
      <c r="B159" s="31"/>
      <c r="C159" s="210" t="s">
        <v>273</v>
      </c>
      <c r="D159" s="210" t="s">
        <v>269</v>
      </c>
      <c r="E159" s="211" t="s">
        <v>2331</v>
      </c>
      <c r="F159" s="212" t="s">
        <v>2329</v>
      </c>
      <c r="G159" s="213" t="s">
        <v>370</v>
      </c>
      <c r="H159" s="214">
        <v>1</v>
      </c>
      <c r="I159" s="215">
        <v>59.4</v>
      </c>
      <c r="J159" s="216">
        <f t="shared" si="20"/>
        <v>59.4</v>
      </c>
      <c r="K159" s="217"/>
      <c r="L159" s="218"/>
      <c r="M159" s="219" t="s">
        <v>1</v>
      </c>
      <c r="N159" s="220" t="s">
        <v>39</v>
      </c>
      <c r="O159" s="71"/>
      <c r="P159" s="206">
        <f t="shared" si="21"/>
        <v>0</v>
      </c>
      <c r="Q159" s="206">
        <v>0</v>
      </c>
      <c r="R159" s="206">
        <f t="shared" si="22"/>
        <v>0</v>
      </c>
      <c r="S159" s="206">
        <v>0</v>
      </c>
      <c r="T159" s="207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207</v>
      </c>
      <c r="AT159" s="208" t="s">
        <v>269</v>
      </c>
      <c r="AU159" s="208" t="s">
        <v>86</v>
      </c>
      <c r="AY159" s="13" t="s">
        <v>176</v>
      </c>
      <c r="BE159" s="209">
        <f t="shared" si="24"/>
        <v>0</v>
      </c>
      <c r="BF159" s="209">
        <f t="shared" si="25"/>
        <v>59.4</v>
      </c>
      <c r="BG159" s="209">
        <f t="shared" si="26"/>
        <v>0</v>
      </c>
      <c r="BH159" s="209">
        <f t="shared" si="27"/>
        <v>0</v>
      </c>
      <c r="BI159" s="209">
        <f t="shared" si="28"/>
        <v>0</v>
      </c>
      <c r="BJ159" s="13" t="s">
        <v>86</v>
      </c>
      <c r="BK159" s="209">
        <f t="shared" si="29"/>
        <v>59.4</v>
      </c>
      <c r="BL159" s="13" t="s">
        <v>182</v>
      </c>
      <c r="BM159" s="208" t="s">
        <v>298</v>
      </c>
    </row>
    <row r="160" spans="1:65" s="1" customFormat="1" ht="24.2" customHeight="1">
      <c r="A160" s="30"/>
      <c r="B160" s="31"/>
      <c r="C160" s="196" t="s">
        <v>277</v>
      </c>
      <c r="D160" s="196" t="s">
        <v>178</v>
      </c>
      <c r="E160" s="197" t="s">
        <v>2332</v>
      </c>
      <c r="F160" s="198" t="s">
        <v>2333</v>
      </c>
      <c r="G160" s="199" t="s">
        <v>370</v>
      </c>
      <c r="H160" s="200">
        <v>31</v>
      </c>
      <c r="I160" s="201">
        <v>13.5</v>
      </c>
      <c r="J160" s="202">
        <f t="shared" si="20"/>
        <v>418.5</v>
      </c>
      <c r="K160" s="203"/>
      <c r="L160" s="35"/>
      <c r="M160" s="204" t="s">
        <v>1</v>
      </c>
      <c r="N160" s="205" t="s">
        <v>39</v>
      </c>
      <c r="O160" s="71"/>
      <c r="P160" s="206">
        <f t="shared" si="21"/>
        <v>0</v>
      </c>
      <c r="Q160" s="206">
        <v>0</v>
      </c>
      <c r="R160" s="206">
        <f t="shared" si="22"/>
        <v>0</v>
      </c>
      <c r="S160" s="206">
        <v>0</v>
      </c>
      <c r="T160" s="207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182</v>
      </c>
      <c r="AT160" s="208" t="s">
        <v>178</v>
      </c>
      <c r="AU160" s="208" t="s">
        <v>86</v>
      </c>
      <c r="AY160" s="13" t="s">
        <v>176</v>
      </c>
      <c r="BE160" s="209">
        <f t="shared" si="24"/>
        <v>0</v>
      </c>
      <c r="BF160" s="209">
        <f t="shared" si="25"/>
        <v>418.5</v>
      </c>
      <c r="BG160" s="209">
        <f t="shared" si="26"/>
        <v>0</v>
      </c>
      <c r="BH160" s="209">
        <f t="shared" si="27"/>
        <v>0</v>
      </c>
      <c r="BI160" s="209">
        <f t="shared" si="28"/>
        <v>0</v>
      </c>
      <c r="BJ160" s="13" t="s">
        <v>86</v>
      </c>
      <c r="BK160" s="209">
        <f t="shared" si="29"/>
        <v>418.5</v>
      </c>
      <c r="BL160" s="13" t="s">
        <v>182</v>
      </c>
      <c r="BM160" s="208" t="s">
        <v>2334</v>
      </c>
    </row>
    <row r="161" spans="1:65" s="1" customFormat="1" ht="24.2" customHeight="1">
      <c r="A161" s="30"/>
      <c r="B161" s="31"/>
      <c r="C161" s="210" t="s">
        <v>281</v>
      </c>
      <c r="D161" s="210" t="s">
        <v>269</v>
      </c>
      <c r="E161" s="211" t="s">
        <v>2335</v>
      </c>
      <c r="F161" s="212" t="s">
        <v>2333</v>
      </c>
      <c r="G161" s="213" t="s">
        <v>370</v>
      </c>
      <c r="H161" s="214">
        <v>31</v>
      </c>
      <c r="I161" s="215">
        <v>47.7</v>
      </c>
      <c r="J161" s="216">
        <f t="shared" si="20"/>
        <v>1478.7</v>
      </c>
      <c r="K161" s="217"/>
      <c r="L161" s="218"/>
      <c r="M161" s="219" t="s">
        <v>1</v>
      </c>
      <c r="N161" s="220" t="s">
        <v>39</v>
      </c>
      <c r="O161" s="71"/>
      <c r="P161" s="206">
        <f t="shared" si="21"/>
        <v>0</v>
      </c>
      <c r="Q161" s="206">
        <v>0</v>
      </c>
      <c r="R161" s="206">
        <f t="shared" si="22"/>
        <v>0</v>
      </c>
      <c r="S161" s="206">
        <v>0</v>
      </c>
      <c r="T161" s="207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207</v>
      </c>
      <c r="AT161" s="208" t="s">
        <v>269</v>
      </c>
      <c r="AU161" s="208" t="s">
        <v>86</v>
      </c>
      <c r="AY161" s="13" t="s">
        <v>176</v>
      </c>
      <c r="BE161" s="209">
        <f t="shared" si="24"/>
        <v>0</v>
      </c>
      <c r="BF161" s="209">
        <f t="shared" si="25"/>
        <v>1478.7</v>
      </c>
      <c r="BG161" s="209">
        <f t="shared" si="26"/>
        <v>0</v>
      </c>
      <c r="BH161" s="209">
        <f t="shared" si="27"/>
        <v>0</v>
      </c>
      <c r="BI161" s="209">
        <f t="shared" si="28"/>
        <v>0</v>
      </c>
      <c r="BJ161" s="13" t="s">
        <v>86</v>
      </c>
      <c r="BK161" s="209">
        <f t="shared" si="29"/>
        <v>1478.7</v>
      </c>
      <c r="BL161" s="13" t="s">
        <v>182</v>
      </c>
      <c r="BM161" s="208" t="s">
        <v>306</v>
      </c>
    </row>
    <row r="162" spans="1:65" s="1" customFormat="1" ht="24.2" customHeight="1">
      <c r="A162" s="30"/>
      <c r="B162" s="31"/>
      <c r="C162" s="196" t="s">
        <v>286</v>
      </c>
      <c r="D162" s="196" t="s">
        <v>178</v>
      </c>
      <c r="E162" s="197" t="s">
        <v>2336</v>
      </c>
      <c r="F162" s="198" t="s">
        <v>2337</v>
      </c>
      <c r="G162" s="199" t="s">
        <v>370</v>
      </c>
      <c r="H162" s="200">
        <v>30</v>
      </c>
      <c r="I162" s="201">
        <v>11.25</v>
      </c>
      <c r="J162" s="202">
        <f t="shared" si="20"/>
        <v>337.5</v>
      </c>
      <c r="K162" s="203"/>
      <c r="L162" s="35"/>
      <c r="M162" s="204" t="s">
        <v>1</v>
      </c>
      <c r="N162" s="205" t="s">
        <v>39</v>
      </c>
      <c r="O162" s="71"/>
      <c r="P162" s="206">
        <f t="shared" si="21"/>
        <v>0</v>
      </c>
      <c r="Q162" s="206">
        <v>0</v>
      </c>
      <c r="R162" s="206">
        <f t="shared" si="22"/>
        <v>0</v>
      </c>
      <c r="S162" s="206">
        <v>0</v>
      </c>
      <c r="T162" s="207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182</v>
      </c>
      <c r="AT162" s="208" t="s">
        <v>178</v>
      </c>
      <c r="AU162" s="208" t="s">
        <v>86</v>
      </c>
      <c r="AY162" s="13" t="s">
        <v>176</v>
      </c>
      <c r="BE162" s="209">
        <f t="shared" si="24"/>
        <v>0</v>
      </c>
      <c r="BF162" s="209">
        <f t="shared" si="25"/>
        <v>337.5</v>
      </c>
      <c r="BG162" s="209">
        <f t="shared" si="26"/>
        <v>0</v>
      </c>
      <c r="BH162" s="209">
        <f t="shared" si="27"/>
        <v>0</v>
      </c>
      <c r="BI162" s="209">
        <f t="shared" si="28"/>
        <v>0</v>
      </c>
      <c r="BJ162" s="13" t="s">
        <v>86</v>
      </c>
      <c r="BK162" s="209">
        <f t="shared" si="29"/>
        <v>337.5</v>
      </c>
      <c r="BL162" s="13" t="s">
        <v>182</v>
      </c>
      <c r="BM162" s="208" t="s">
        <v>2338</v>
      </c>
    </row>
    <row r="163" spans="1:65" s="1" customFormat="1" ht="24.2" customHeight="1">
      <c r="A163" s="30"/>
      <c r="B163" s="31"/>
      <c r="C163" s="210" t="s">
        <v>290</v>
      </c>
      <c r="D163" s="210" t="s">
        <v>269</v>
      </c>
      <c r="E163" s="211" t="s">
        <v>2339</v>
      </c>
      <c r="F163" s="212" t="s">
        <v>2337</v>
      </c>
      <c r="G163" s="213" t="s">
        <v>370</v>
      </c>
      <c r="H163" s="214">
        <v>30</v>
      </c>
      <c r="I163" s="215">
        <v>31.28</v>
      </c>
      <c r="J163" s="216">
        <f t="shared" si="20"/>
        <v>938.4</v>
      </c>
      <c r="K163" s="217"/>
      <c r="L163" s="218"/>
      <c r="M163" s="219" t="s">
        <v>1</v>
      </c>
      <c r="N163" s="220" t="s">
        <v>39</v>
      </c>
      <c r="O163" s="71"/>
      <c r="P163" s="206">
        <f t="shared" si="21"/>
        <v>0</v>
      </c>
      <c r="Q163" s="206">
        <v>0</v>
      </c>
      <c r="R163" s="206">
        <f t="shared" si="22"/>
        <v>0</v>
      </c>
      <c r="S163" s="206">
        <v>0</v>
      </c>
      <c r="T163" s="207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207</v>
      </c>
      <c r="AT163" s="208" t="s">
        <v>269</v>
      </c>
      <c r="AU163" s="208" t="s">
        <v>86</v>
      </c>
      <c r="AY163" s="13" t="s">
        <v>176</v>
      </c>
      <c r="BE163" s="209">
        <f t="shared" si="24"/>
        <v>0</v>
      </c>
      <c r="BF163" s="209">
        <f t="shared" si="25"/>
        <v>938.4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3" t="s">
        <v>86</v>
      </c>
      <c r="BK163" s="209">
        <f t="shared" si="29"/>
        <v>938.4</v>
      </c>
      <c r="BL163" s="13" t="s">
        <v>182</v>
      </c>
      <c r="BM163" s="208" t="s">
        <v>314</v>
      </c>
    </row>
    <row r="164" spans="1:65" s="1" customFormat="1" ht="24.2" customHeight="1">
      <c r="A164" s="30"/>
      <c r="B164" s="31"/>
      <c r="C164" s="196" t="s">
        <v>294</v>
      </c>
      <c r="D164" s="196" t="s">
        <v>178</v>
      </c>
      <c r="E164" s="197" t="s">
        <v>2340</v>
      </c>
      <c r="F164" s="198" t="s">
        <v>2341</v>
      </c>
      <c r="G164" s="199" t="s">
        <v>370</v>
      </c>
      <c r="H164" s="200">
        <v>9</v>
      </c>
      <c r="I164" s="201">
        <v>11.25</v>
      </c>
      <c r="J164" s="202">
        <f t="shared" si="20"/>
        <v>101.25</v>
      </c>
      <c r="K164" s="203"/>
      <c r="L164" s="35"/>
      <c r="M164" s="204" t="s">
        <v>1</v>
      </c>
      <c r="N164" s="205" t="s">
        <v>39</v>
      </c>
      <c r="O164" s="71"/>
      <c r="P164" s="206">
        <f t="shared" si="21"/>
        <v>0</v>
      </c>
      <c r="Q164" s="206">
        <v>0</v>
      </c>
      <c r="R164" s="206">
        <f t="shared" si="22"/>
        <v>0</v>
      </c>
      <c r="S164" s="206">
        <v>0</v>
      </c>
      <c r="T164" s="207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182</v>
      </c>
      <c r="AT164" s="208" t="s">
        <v>178</v>
      </c>
      <c r="AU164" s="208" t="s">
        <v>86</v>
      </c>
      <c r="AY164" s="13" t="s">
        <v>176</v>
      </c>
      <c r="BE164" s="209">
        <f t="shared" si="24"/>
        <v>0</v>
      </c>
      <c r="BF164" s="209">
        <f t="shared" si="25"/>
        <v>101.25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3" t="s">
        <v>86</v>
      </c>
      <c r="BK164" s="209">
        <f t="shared" si="29"/>
        <v>101.25</v>
      </c>
      <c r="BL164" s="13" t="s">
        <v>182</v>
      </c>
      <c r="BM164" s="208" t="s">
        <v>2342</v>
      </c>
    </row>
    <row r="165" spans="1:65" s="1" customFormat="1" ht="24.2" customHeight="1">
      <c r="A165" s="30"/>
      <c r="B165" s="31"/>
      <c r="C165" s="210" t="s">
        <v>298</v>
      </c>
      <c r="D165" s="210" t="s">
        <v>269</v>
      </c>
      <c r="E165" s="211" t="s">
        <v>2343</v>
      </c>
      <c r="F165" s="212" t="s">
        <v>2341</v>
      </c>
      <c r="G165" s="213" t="s">
        <v>370</v>
      </c>
      <c r="H165" s="214">
        <v>9</v>
      </c>
      <c r="I165" s="215">
        <v>25.88</v>
      </c>
      <c r="J165" s="216">
        <f t="shared" si="20"/>
        <v>232.92</v>
      </c>
      <c r="K165" s="217"/>
      <c r="L165" s="218"/>
      <c r="M165" s="219" t="s">
        <v>1</v>
      </c>
      <c r="N165" s="220" t="s">
        <v>39</v>
      </c>
      <c r="O165" s="71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207</v>
      </c>
      <c r="AT165" s="208" t="s">
        <v>269</v>
      </c>
      <c r="AU165" s="208" t="s">
        <v>86</v>
      </c>
      <c r="AY165" s="13" t="s">
        <v>176</v>
      </c>
      <c r="BE165" s="209">
        <f t="shared" si="24"/>
        <v>0</v>
      </c>
      <c r="BF165" s="209">
        <f t="shared" si="25"/>
        <v>232.92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3" t="s">
        <v>86</v>
      </c>
      <c r="BK165" s="209">
        <f t="shared" si="29"/>
        <v>232.92</v>
      </c>
      <c r="BL165" s="13" t="s">
        <v>182</v>
      </c>
      <c r="BM165" s="208" t="s">
        <v>322</v>
      </c>
    </row>
    <row r="166" spans="1:65" s="1" customFormat="1" ht="24.2" customHeight="1">
      <c r="A166" s="30"/>
      <c r="B166" s="31"/>
      <c r="C166" s="196" t="s">
        <v>302</v>
      </c>
      <c r="D166" s="196" t="s">
        <v>178</v>
      </c>
      <c r="E166" s="197" t="s">
        <v>2344</v>
      </c>
      <c r="F166" s="198" t="s">
        <v>2345</v>
      </c>
      <c r="G166" s="199" t="s">
        <v>370</v>
      </c>
      <c r="H166" s="200">
        <v>29</v>
      </c>
      <c r="I166" s="201">
        <v>11.25</v>
      </c>
      <c r="J166" s="202">
        <f t="shared" si="20"/>
        <v>326.25</v>
      </c>
      <c r="K166" s="203"/>
      <c r="L166" s="35"/>
      <c r="M166" s="204" t="s">
        <v>1</v>
      </c>
      <c r="N166" s="205" t="s">
        <v>39</v>
      </c>
      <c r="O166" s="71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182</v>
      </c>
      <c r="AT166" s="208" t="s">
        <v>178</v>
      </c>
      <c r="AU166" s="208" t="s">
        <v>86</v>
      </c>
      <c r="AY166" s="13" t="s">
        <v>176</v>
      </c>
      <c r="BE166" s="209">
        <f t="shared" si="24"/>
        <v>0</v>
      </c>
      <c r="BF166" s="209">
        <f t="shared" si="25"/>
        <v>326.25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3" t="s">
        <v>86</v>
      </c>
      <c r="BK166" s="209">
        <f t="shared" si="29"/>
        <v>326.25</v>
      </c>
      <c r="BL166" s="13" t="s">
        <v>182</v>
      </c>
      <c r="BM166" s="208" t="s">
        <v>2346</v>
      </c>
    </row>
    <row r="167" spans="1:65" s="1" customFormat="1" ht="24.2" customHeight="1">
      <c r="A167" s="30"/>
      <c r="B167" s="31"/>
      <c r="C167" s="210" t="s">
        <v>306</v>
      </c>
      <c r="D167" s="210" t="s">
        <v>269</v>
      </c>
      <c r="E167" s="211" t="s">
        <v>2347</v>
      </c>
      <c r="F167" s="212" t="s">
        <v>2345</v>
      </c>
      <c r="G167" s="213" t="s">
        <v>370</v>
      </c>
      <c r="H167" s="214">
        <v>29</v>
      </c>
      <c r="I167" s="215">
        <v>63.38</v>
      </c>
      <c r="J167" s="216">
        <f t="shared" si="20"/>
        <v>1838.02</v>
      </c>
      <c r="K167" s="217"/>
      <c r="L167" s="218"/>
      <c r="M167" s="219" t="s">
        <v>1</v>
      </c>
      <c r="N167" s="220" t="s">
        <v>39</v>
      </c>
      <c r="O167" s="71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207</v>
      </c>
      <c r="AT167" s="208" t="s">
        <v>269</v>
      </c>
      <c r="AU167" s="208" t="s">
        <v>86</v>
      </c>
      <c r="AY167" s="13" t="s">
        <v>176</v>
      </c>
      <c r="BE167" s="209">
        <f t="shared" si="24"/>
        <v>0</v>
      </c>
      <c r="BF167" s="209">
        <f t="shared" si="25"/>
        <v>1838.02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3" t="s">
        <v>86</v>
      </c>
      <c r="BK167" s="209">
        <f t="shared" si="29"/>
        <v>1838.02</v>
      </c>
      <c r="BL167" s="13" t="s">
        <v>182</v>
      </c>
      <c r="BM167" s="208" t="s">
        <v>330</v>
      </c>
    </row>
    <row r="168" spans="1:65" s="1" customFormat="1" ht="24.2" customHeight="1">
      <c r="A168" s="30"/>
      <c r="B168" s="31"/>
      <c r="C168" s="196" t="s">
        <v>310</v>
      </c>
      <c r="D168" s="196" t="s">
        <v>178</v>
      </c>
      <c r="E168" s="197" t="s">
        <v>2348</v>
      </c>
      <c r="F168" s="198" t="s">
        <v>2349</v>
      </c>
      <c r="G168" s="199" t="s">
        <v>370</v>
      </c>
      <c r="H168" s="200">
        <v>4</v>
      </c>
      <c r="I168" s="201">
        <v>11.25</v>
      </c>
      <c r="J168" s="202">
        <f t="shared" si="20"/>
        <v>45</v>
      </c>
      <c r="K168" s="203"/>
      <c r="L168" s="35"/>
      <c r="M168" s="204" t="s">
        <v>1</v>
      </c>
      <c r="N168" s="205" t="s">
        <v>39</v>
      </c>
      <c r="O168" s="71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86</v>
      </c>
      <c r="AY168" s="13" t="s">
        <v>176</v>
      </c>
      <c r="BE168" s="209">
        <f t="shared" si="24"/>
        <v>0</v>
      </c>
      <c r="BF168" s="209">
        <f t="shared" si="25"/>
        <v>45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3" t="s">
        <v>86</v>
      </c>
      <c r="BK168" s="209">
        <f t="shared" si="29"/>
        <v>45</v>
      </c>
      <c r="BL168" s="13" t="s">
        <v>182</v>
      </c>
      <c r="BM168" s="208" t="s">
        <v>2350</v>
      </c>
    </row>
    <row r="169" spans="1:65" s="1" customFormat="1" ht="24.2" customHeight="1">
      <c r="A169" s="30"/>
      <c r="B169" s="31"/>
      <c r="C169" s="210" t="s">
        <v>314</v>
      </c>
      <c r="D169" s="210" t="s">
        <v>269</v>
      </c>
      <c r="E169" s="211" t="s">
        <v>2351</v>
      </c>
      <c r="F169" s="212" t="s">
        <v>2349</v>
      </c>
      <c r="G169" s="213" t="s">
        <v>370</v>
      </c>
      <c r="H169" s="214">
        <v>4</v>
      </c>
      <c r="I169" s="215">
        <v>60</v>
      </c>
      <c r="J169" s="216">
        <f t="shared" si="20"/>
        <v>240</v>
      </c>
      <c r="K169" s="217"/>
      <c r="L169" s="218"/>
      <c r="M169" s="219" t="s">
        <v>1</v>
      </c>
      <c r="N169" s="220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207</v>
      </c>
      <c r="AT169" s="208" t="s">
        <v>269</v>
      </c>
      <c r="AU169" s="208" t="s">
        <v>86</v>
      </c>
      <c r="AY169" s="13" t="s">
        <v>176</v>
      </c>
      <c r="BE169" s="209">
        <f t="shared" si="24"/>
        <v>0</v>
      </c>
      <c r="BF169" s="209">
        <f t="shared" si="25"/>
        <v>240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240</v>
      </c>
      <c r="BL169" s="13" t="s">
        <v>182</v>
      </c>
      <c r="BM169" s="208" t="s">
        <v>338</v>
      </c>
    </row>
    <row r="170" spans="1:65" s="1" customFormat="1" ht="24.2" customHeight="1">
      <c r="A170" s="30"/>
      <c r="B170" s="31"/>
      <c r="C170" s="196" t="s">
        <v>318</v>
      </c>
      <c r="D170" s="196" t="s">
        <v>178</v>
      </c>
      <c r="E170" s="197" t="s">
        <v>2352</v>
      </c>
      <c r="F170" s="198" t="s">
        <v>2353</v>
      </c>
      <c r="G170" s="199" t="s">
        <v>370</v>
      </c>
      <c r="H170" s="200">
        <v>50</v>
      </c>
      <c r="I170" s="201">
        <v>11.25</v>
      </c>
      <c r="J170" s="202">
        <f t="shared" si="20"/>
        <v>562.5</v>
      </c>
      <c r="K170" s="203"/>
      <c r="L170" s="35"/>
      <c r="M170" s="204" t="s">
        <v>1</v>
      </c>
      <c r="N170" s="205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182</v>
      </c>
      <c r="AT170" s="208" t="s">
        <v>178</v>
      </c>
      <c r="AU170" s="208" t="s">
        <v>86</v>
      </c>
      <c r="AY170" s="13" t="s">
        <v>176</v>
      </c>
      <c r="BE170" s="209">
        <f t="shared" si="24"/>
        <v>0</v>
      </c>
      <c r="BF170" s="209">
        <f t="shared" si="25"/>
        <v>562.5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562.5</v>
      </c>
      <c r="BL170" s="13" t="s">
        <v>182</v>
      </c>
      <c r="BM170" s="208" t="s">
        <v>2354</v>
      </c>
    </row>
    <row r="171" spans="1:65" s="1" customFormat="1" ht="24.2" customHeight="1">
      <c r="A171" s="30"/>
      <c r="B171" s="31"/>
      <c r="C171" s="210" t="s">
        <v>322</v>
      </c>
      <c r="D171" s="210" t="s">
        <v>269</v>
      </c>
      <c r="E171" s="211" t="s">
        <v>2355</v>
      </c>
      <c r="F171" s="212" t="s">
        <v>2353</v>
      </c>
      <c r="G171" s="213" t="s">
        <v>370</v>
      </c>
      <c r="H171" s="214">
        <v>50</v>
      </c>
      <c r="I171" s="215">
        <v>49.69</v>
      </c>
      <c r="J171" s="216">
        <f t="shared" si="20"/>
        <v>2484.5</v>
      </c>
      <c r="K171" s="217"/>
      <c r="L171" s="218"/>
      <c r="M171" s="219" t="s">
        <v>1</v>
      </c>
      <c r="N171" s="220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207</v>
      </c>
      <c r="AT171" s="208" t="s">
        <v>269</v>
      </c>
      <c r="AU171" s="208" t="s">
        <v>86</v>
      </c>
      <c r="AY171" s="13" t="s">
        <v>176</v>
      </c>
      <c r="BE171" s="209">
        <f t="shared" si="24"/>
        <v>0</v>
      </c>
      <c r="BF171" s="209">
        <f t="shared" si="25"/>
        <v>2484.5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2484.5</v>
      </c>
      <c r="BL171" s="13" t="s">
        <v>182</v>
      </c>
      <c r="BM171" s="208" t="s">
        <v>346</v>
      </c>
    </row>
    <row r="172" spans="1:65" s="1" customFormat="1" ht="24.2" customHeight="1">
      <c r="A172" s="30"/>
      <c r="B172" s="31"/>
      <c r="C172" s="196" t="s">
        <v>326</v>
      </c>
      <c r="D172" s="196" t="s">
        <v>178</v>
      </c>
      <c r="E172" s="197" t="s">
        <v>2356</v>
      </c>
      <c r="F172" s="198" t="s">
        <v>2357</v>
      </c>
      <c r="G172" s="199" t="s">
        <v>370</v>
      </c>
      <c r="H172" s="200">
        <v>4</v>
      </c>
      <c r="I172" s="201">
        <v>11.25</v>
      </c>
      <c r="J172" s="202">
        <f t="shared" si="20"/>
        <v>45</v>
      </c>
      <c r="K172" s="203"/>
      <c r="L172" s="35"/>
      <c r="M172" s="204" t="s">
        <v>1</v>
      </c>
      <c r="N172" s="205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86</v>
      </c>
      <c r="AY172" s="13" t="s">
        <v>176</v>
      </c>
      <c r="BE172" s="209">
        <f t="shared" si="24"/>
        <v>0</v>
      </c>
      <c r="BF172" s="209">
        <f t="shared" si="25"/>
        <v>45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45</v>
      </c>
      <c r="BL172" s="13" t="s">
        <v>182</v>
      </c>
      <c r="BM172" s="208" t="s">
        <v>2358</v>
      </c>
    </row>
    <row r="173" spans="1:65" s="1" customFormat="1" ht="24.2" customHeight="1">
      <c r="A173" s="30"/>
      <c r="B173" s="31"/>
      <c r="C173" s="210" t="s">
        <v>330</v>
      </c>
      <c r="D173" s="210" t="s">
        <v>269</v>
      </c>
      <c r="E173" s="211" t="s">
        <v>2359</v>
      </c>
      <c r="F173" s="212" t="s">
        <v>2357</v>
      </c>
      <c r="G173" s="213" t="s">
        <v>370</v>
      </c>
      <c r="H173" s="214">
        <v>4</v>
      </c>
      <c r="I173" s="215">
        <v>32.29</v>
      </c>
      <c r="J173" s="216">
        <f t="shared" si="20"/>
        <v>129.16</v>
      </c>
      <c r="K173" s="217"/>
      <c r="L173" s="218"/>
      <c r="M173" s="219" t="s">
        <v>1</v>
      </c>
      <c r="N173" s="220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207</v>
      </c>
      <c r="AT173" s="208" t="s">
        <v>269</v>
      </c>
      <c r="AU173" s="208" t="s">
        <v>86</v>
      </c>
      <c r="AY173" s="13" t="s">
        <v>176</v>
      </c>
      <c r="BE173" s="209">
        <f t="shared" si="24"/>
        <v>0</v>
      </c>
      <c r="BF173" s="209">
        <f t="shared" si="25"/>
        <v>129.16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129.16</v>
      </c>
      <c r="BL173" s="13" t="s">
        <v>182</v>
      </c>
      <c r="BM173" s="208" t="s">
        <v>355</v>
      </c>
    </row>
    <row r="174" spans="1:65" s="1" customFormat="1" ht="24.2" customHeight="1">
      <c r="A174" s="30"/>
      <c r="B174" s="31"/>
      <c r="C174" s="196" t="s">
        <v>334</v>
      </c>
      <c r="D174" s="196" t="s">
        <v>178</v>
      </c>
      <c r="E174" s="197" t="s">
        <v>2360</v>
      </c>
      <c r="F174" s="198" t="s">
        <v>2361</v>
      </c>
      <c r="G174" s="199" t="s">
        <v>370</v>
      </c>
      <c r="H174" s="200">
        <v>6</v>
      </c>
      <c r="I174" s="201">
        <v>11.25</v>
      </c>
      <c r="J174" s="202">
        <f t="shared" si="20"/>
        <v>67.5</v>
      </c>
      <c r="K174" s="203"/>
      <c r="L174" s="35"/>
      <c r="M174" s="204" t="s">
        <v>1</v>
      </c>
      <c r="N174" s="205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182</v>
      </c>
      <c r="AT174" s="208" t="s">
        <v>178</v>
      </c>
      <c r="AU174" s="208" t="s">
        <v>86</v>
      </c>
      <c r="AY174" s="13" t="s">
        <v>176</v>
      </c>
      <c r="BE174" s="209">
        <f t="shared" si="24"/>
        <v>0</v>
      </c>
      <c r="BF174" s="209">
        <f t="shared" si="25"/>
        <v>67.5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67.5</v>
      </c>
      <c r="BL174" s="13" t="s">
        <v>182</v>
      </c>
      <c r="BM174" s="208" t="s">
        <v>2362</v>
      </c>
    </row>
    <row r="175" spans="1:65" s="1" customFormat="1" ht="24.2" customHeight="1">
      <c r="A175" s="30"/>
      <c r="B175" s="31"/>
      <c r="C175" s="210" t="s">
        <v>338</v>
      </c>
      <c r="D175" s="210" t="s">
        <v>269</v>
      </c>
      <c r="E175" s="211" t="s">
        <v>2363</v>
      </c>
      <c r="F175" s="212" t="s">
        <v>2361</v>
      </c>
      <c r="G175" s="213" t="s">
        <v>370</v>
      </c>
      <c r="H175" s="214">
        <v>6</v>
      </c>
      <c r="I175" s="215">
        <v>59.63</v>
      </c>
      <c r="J175" s="216">
        <f t="shared" si="20"/>
        <v>357.78</v>
      </c>
      <c r="K175" s="217"/>
      <c r="L175" s="218"/>
      <c r="M175" s="219" t="s">
        <v>1</v>
      </c>
      <c r="N175" s="220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207</v>
      </c>
      <c r="AT175" s="208" t="s">
        <v>269</v>
      </c>
      <c r="AU175" s="208" t="s">
        <v>86</v>
      </c>
      <c r="AY175" s="13" t="s">
        <v>176</v>
      </c>
      <c r="BE175" s="209">
        <f t="shared" si="24"/>
        <v>0</v>
      </c>
      <c r="BF175" s="209">
        <f t="shared" si="25"/>
        <v>357.78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357.78</v>
      </c>
      <c r="BL175" s="13" t="s">
        <v>182</v>
      </c>
      <c r="BM175" s="208" t="s">
        <v>363</v>
      </c>
    </row>
    <row r="176" spans="1:65" s="1" customFormat="1" ht="16.5" customHeight="1">
      <c r="A176" s="30"/>
      <c r="B176" s="31"/>
      <c r="C176" s="196" t="s">
        <v>342</v>
      </c>
      <c r="D176" s="196" t="s">
        <v>178</v>
      </c>
      <c r="E176" s="197" t="s">
        <v>2364</v>
      </c>
      <c r="F176" s="198" t="s">
        <v>2365</v>
      </c>
      <c r="G176" s="199" t="s">
        <v>370</v>
      </c>
      <c r="H176" s="200">
        <v>7</v>
      </c>
      <c r="I176" s="201">
        <v>2.2599999999999998</v>
      </c>
      <c r="J176" s="202">
        <f t="shared" si="20"/>
        <v>15.82</v>
      </c>
      <c r="K176" s="203"/>
      <c r="L176" s="35"/>
      <c r="M176" s="204" t="s">
        <v>1</v>
      </c>
      <c r="N176" s="205" t="s">
        <v>39</v>
      </c>
      <c r="O176" s="71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182</v>
      </c>
      <c r="AT176" s="208" t="s">
        <v>178</v>
      </c>
      <c r="AU176" s="208" t="s">
        <v>86</v>
      </c>
      <c r="AY176" s="13" t="s">
        <v>176</v>
      </c>
      <c r="BE176" s="209">
        <f t="shared" si="24"/>
        <v>0</v>
      </c>
      <c r="BF176" s="209">
        <f t="shared" si="25"/>
        <v>15.82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3" t="s">
        <v>86</v>
      </c>
      <c r="BK176" s="209">
        <f t="shared" si="29"/>
        <v>15.82</v>
      </c>
      <c r="BL176" s="13" t="s">
        <v>182</v>
      </c>
      <c r="BM176" s="208" t="s">
        <v>2366</v>
      </c>
    </row>
    <row r="177" spans="1:65" s="1" customFormat="1" ht="16.5" customHeight="1">
      <c r="A177" s="30"/>
      <c r="B177" s="31"/>
      <c r="C177" s="210" t="s">
        <v>346</v>
      </c>
      <c r="D177" s="210" t="s">
        <v>269</v>
      </c>
      <c r="E177" s="211" t="s">
        <v>2367</v>
      </c>
      <c r="F177" s="212" t="s">
        <v>2365</v>
      </c>
      <c r="G177" s="213" t="s">
        <v>370</v>
      </c>
      <c r="H177" s="214">
        <v>7</v>
      </c>
      <c r="I177" s="215">
        <v>3.65</v>
      </c>
      <c r="J177" s="216">
        <f t="shared" si="20"/>
        <v>25.55</v>
      </c>
      <c r="K177" s="217"/>
      <c r="L177" s="218"/>
      <c r="M177" s="219" t="s">
        <v>1</v>
      </c>
      <c r="N177" s="220" t="s">
        <v>39</v>
      </c>
      <c r="O177" s="71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207</v>
      </c>
      <c r="AT177" s="208" t="s">
        <v>269</v>
      </c>
      <c r="AU177" s="208" t="s">
        <v>86</v>
      </c>
      <c r="AY177" s="13" t="s">
        <v>176</v>
      </c>
      <c r="BE177" s="209">
        <f t="shared" si="24"/>
        <v>0</v>
      </c>
      <c r="BF177" s="209">
        <f t="shared" si="25"/>
        <v>25.55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3" t="s">
        <v>86</v>
      </c>
      <c r="BK177" s="209">
        <f t="shared" si="29"/>
        <v>25.55</v>
      </c>
      <c r="BL177" s="13" t="s">
        <v>182</v>
      </c>
      <c r="BM177" s="208" t="s">
        <v>372</v>
      </c>
    </row>
    <row r="178" spans="1:65" s="1" customFormat="1" ht="16.5" customHeight="1">
      <c r="A178" s="30"/>
      <c r="B178" s="31"/>
      <c r="C178" s="196" t="s">
        <v>351</v>
      </c>
      <c r="D178" s="196" t="s">
        <v>178</v>
      </c>
      <c r="E178" s="197" t="s">
        <v>2368</v>
      </c>
      <c r="F178" s="198" t="s">
        <v>2369</v>
      </c>
      <c r="G178" s="199" t="s">
        <v>370</v>
      </c>
      <c r="H178" s="200">
        <v>11</v>
      </c>
      <c r="I178" s="201">
        <v>2.95</v>
      </c>
      <c r="J178" s="202">
        <f t="shared" si="20"/>
        <v>32.450000000000003</v>
      </c>
      <c r="K178" s="203"/>
      <c r="L178" s="35"/>
      <c r="M178" s="204" t="s">
        <v>1</v>
      </c>
      <c r="N178" s="205" t="s">
        <v>39</v>
      </c>
      <c r="O178" s="71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182</v>
      </c>
      <c r="AT178" s="208" t="s">
        <v>178</v>
      </c>
      <c r="AU178" s="208" t="s">
        <v>86</v>
      </c>
      <c r="AY178" s="13" t="s">
        <v>176</v>
      </c>
      <c r="BE178" s="209">
        <f t="shared" si="24"/>
        <v>0</v>
      </c>
      <c r="BF178" s="209">
        <f t="shared" si="25"/>
        <v>32.450000000000003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3" t="s">
        <v>86</v>
      </c>
      <c r="BK178" s="209">
        <f t="shared" si="29"/>
        <v>32.450000000000003</v>
      </c>
      <c r="BL178" s="13" t="s">
        <v>182</v>
      </c>
      <c r="BM178" s="208" t="s">
        <v>2370</v>
      </c>
    </row>
    <row r="179" spans="1:65" s="1" customFormat="1" ht="16.5" customHeight="1">
      <c r="A179" s="30"/>
      <c r="B179" s="31"/>
      <c r="C179" s="210" t="s">
        <v>355</v>
      </c>
      <c r="D179" s="210" t="s">
        <v>269</v>
      </c>
      <c r="E179" s="211" t="s">
        <v>2371</v>
      </c>
      <c r="F179" s="212" t="s">
        <v>2369</v>
      </c>
      <c r="G179" s="213" t="s">
        <v>370</v>
      </c>
      <c r="H179" s="214">
        <v>11</v>
      </c>
      <c r="I179" s="215">
        <v>5.49</v>
      </c>
      <c r="J179" s="216">
        <f t="shared" si="20"/>
        <v>60.39</v>
      </c>
      <c r="K179" s="217"/>
      <c r="L179" s="218"/>
      <c r="M179" s="219" t="s">
        <v>1</v>
      </c>
      <c r="N179" s="220" t="s">
        <v>39</v>
      </c>
      <c r="O179" s="71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207</v>
      </c>
      <c r="AT179" s="208" t="s">
        <v>269</v>
      </c>
      <c r="AU179" s="208" t="s">
        <v>86</v>
      </c>
      <c r="AY179" s="13" t="s">
        <v>176</v>
      </c>
      <c r="BE179" s="209">
        <f t="shared" si="24"/>
        <v>0</v>
      </c>
      <c r="BF179" s="209">
        <f t="shared" si="25"/>
        <v>60.39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3" t="s">
        <v>86</v>
      </c>
      <c r="BK179" s="209">
        <f t="shared" si="29"/>
        <v>60.39</v>
      </c>
      <c r="BL179" s="13" t="s">
        <v>182</v>
      </c>
      <c r="BM179" s="208" t="s">
        <v>380</v>
      </c>
    </row>
    <row r="180" spans="1:65" s="1" customFormat="1" ht="16.5" customHeight="1">
      <c r="A180" s="30"/>
      <c r="B180" s="31"/>
      <c r="C180" s="196" t="s">
        <v>359</v>
      </c>
      <c r="D180" s="196" t="s">
        <v>178</v>
      </c>
      <c r="E180" s="197" t="s">
        <v>2372</v>
      </c>
      <c r="F180" s="198" t="s">
        <v>2373</v>
      </c>
      <c r="G180" s="199" t="s">
        <v>370</v>
      </c>
      <c r="H180" s="200">
        <v>26</v>
      </c>
      <c r="I180" s="201">
        <v>2.58</v>
      </c>
      <c r="J180" s="202">
        <f t="shared" si="20"/>
        <v>67.08</v>
      </c>
      <c r="K180" s="203"/>
      <c r="L180" s="35"/>
      <c r="M180" s="204" t="s">
        <v>1</v>
      </c>
      <c r="N180" s="205" t="s">
        <v>39</v>
      </c>
      <c r="O180" s="71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182</v>
      </c>
      <c r="AT180" s="208" t="s">
        <v>178</v>
      </c>
      <c r="AU180" s="208" t="s">
        <v>86</v>
      </c>
      <c r="AY180" s="13" t="s">
        <v>176</v>
      </c>
      <c r="BE180" s="209">
        <f t="shared" si="24"/>
        <v>0</v>
      </c>
      <c r="BF180" s="209">
        <f t="shared" si="25"/>
        <v>67.08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3" t="s">
        <v>86</v>
      </c>
      <c r="BK180" s="209">
        <f t="shared" si="29"/>
        <v>67.08</v>
      </c>
      <c r="BL180" s="13" t="s">
        <v>182</v>
      </c>
      <c r="BM180" s="208" t="s">
        <v>2374</v>
      </c>
    </row>
    <row r="181" spans="1:65" s="1" customFormat="1" ht="16.5" customHeight="1">
      <c r="A181" s="30"/>
      <c r="B181" s="31"/>
      <c r="C181" s="210" t="s">
        <v>363</v>
      </c>
      <c r="D181" s="210" t="s">
        <v>269</v>
      </c>
      <c r="E181" s="211" t="s">
        <v>2375</v>
      </c>
      <c r="F181" s="212" t="s">
        <v>2373</v>
      </c>
      <c r="G181" s="213" t="s">
        <v>370</v>
      </c>
      <c r="H181" s="214">
        <v>26</v>
      </c>
      <c r="I181" s="215">
        <v>4.46</v>
      </c>
      <c r="J181" s="216">
        <f t="shared" si="20"/>
        <v>115.96</v>
      </c>
      <c r="K181" s="217"/>
      <c r="L181" s="218"/>
      <c r="M181" s="219" t="s">
        <v>1</v>
      </c>
      <c r="N181" s="220" t="s">
        <v>39</v>
      </c>
      <c r="O181" s="71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207</v>
      </c>
      <c r="AT181" s="208" t="s">
        <v>269</v>
      </c>
      <c r="AU181" s="208" t="s">
        <v>86</v>
      </c>
      <c r="AY181" s="13" t="s">
        <v>176</v>
      </c>
      <c r="BE181" s="209">
        <f t="shared" si="24"/>
        <v>0</v>
      </c>
      <c r="BF181" s="209">
        <f t="shared" si="25"/>
        <v>115.96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3" t="s">
        <v>86</v>
      </c>
      <c r="BK181" s="209">
        <f t="shared" si="29"/>
        <v>115.96</v>
      </c>
      <c r="BL181" s="13" t="s">
        <v>182</v>
      </c>
      <c r="BM181" s="208" t="s">
        <v>388</v>
      </c>
    </row>
    <row r="182" spans="1:65" s="1" customFormat="1" ht="16.5" customHeight="1">
      <c r="A182" s="30"/>
      <c r="B182" s="31"/>
      <c r="C182" s="196" t="s">
        <v>367</v>
      </c>
      <c r="D182" s="196" t="s">
        <v>178</v>
      </c>
      <c r="E182" s="197" t="s">
        <v>2376</v>
      </c>
      <c r="F182" s="198" t="s">
        <v>2377</v>
      </c>
      <c r="G182" s="199" t="s">
        <v>370</v>
      </c>
      <c r="H182" s="200">
        <v>5</v>
      </c>
      <c r="I182" s="201">
        <v>2.91</v>
      </c>
      <c r="J182" s="202">
        <f t="shared" si="20"/>
        <v>14.55</v>
      </c>
      <c r="K182" s="203"/>
      <c r="L182" s="35"/>
      <c r="M182" s="204" t="s">
        <v>1</v>
      </c>
      <c r="N182" s="205" t="s">
        <v>39</v>
      </c>
      <c r="O182" s="71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182</v>
      </c>
      <c r="AT182" s="208" t="s">
        <v>178</v>
      </c>
      <c r="AU182" s="208" t="s">
        <v>86</v>
      </c>
      <c r="AY182" s="13" t="s">
        <v>176</v>
      </c>
      <c r="BE182" s="209">
        <f t="shared" si="24"/>
        <v>0</v>
      </c>
      <c r="BF182" s="209">
        <f t="shared" si="25"/>
        <v>14.55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3" t="s">
        <v>86</v>
      </c>
      <c r="BK182" s="209">
        <f t="shared" si="29"/>
        <v>14.55</v>
      </c>
      <c r="BL182" s="13" t="s">
        <v>182</v>
      </c>
      <c r="BM182" s="208" t="s">
        <v>2378</v>
      </c>
    </row>
    <row r="183" spans="1:65" s="1" customFormat="1" ht="16.5" customHeight="1">
      <c r="A183" s="30"/>
      <c r="B183" s="31"/>
      <c r="C183" s="210" t="s">
        <v>372</v>
      </c>
      <c r="D183" s="210" t="s">
        <v>269</v>
      </c>
      <c r="E183" s="211" t="s">
        <v>2379</v>
      </c>
      <c r="F183" s="212" t="s">
        <v>2377</v>
      </c>
      <c r="G183" s="213" t="s">
        <v>370</v>
      </c>
      <c r="H183" s="214">
        <v>5</v>
      </c>
      <c r="I183" s="215">
        <v>6.89</v>
      </c>
      <c r="J183" s="216">
        <f t="shared" si="20"/>
        <v>34.450000000000003</v>
      </c>
      <c r="K183" s="217"/>
      <c r="L183" s="218"/>
      <c r="M183" s="219" t="s">
        <v>1</v>
      </c>
      <c r="N183" s="220" t="s">
        <v>39</v>
      </c>
      <c r="O183" s="71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207</v>
      </c>
      <c r="AT183" s="208" t="s">
        <v>269</v>
      </c>
      <c r="AU183" s="208" t="s">
        <v>86</v>
      </c>
      <c r="AY183" s="13" t="s">
        <v>176</v>
      </c>
      <c r="BE183" s="209">
        <f t="shared" si="24"/>
        <v>0</v>
      </c>
      <c r="BF183" s="209">
        <f t="shared" si="25"/>
        <v>34.450000000000003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3" t="s">
        <v>86</v>
      </c>
      <c r="BK183" s="209">
        <f t="shared" si="29"/>
        <v>34.450000000000003</v>
      </c>
      <c r="BL183" s="13" t="s">
        <v>182</v>
      </c>
      <c r="BM183" s="208" t="s">
        <v>396</v>
      </c>
    </row>
    <row r="184" spans="1:65" s="1" customFormat="1" ht="16.5" customHeight="1">
      <c r="A184" s="30"/>
      <c r="B184" s="31"/>
      <c r="C184" s="196" t="s">
        <v>376</v>
      </c>
      <c r="D184" s="196" t="s">
        <v>178</v>
      </c>
      <c r="E184" s="197" t="s">
        <v>2380</v>
      </c>
      <c r="F184" s="198" t="s">
        <v>2381</v>
      </c>
      <c r="G184" s="199" t="s">
        <v>370</v>
      </c>
      <c r="H184" s="200">
        <v>74</v>
      </c>
      <c r="I184" s="201">
        <v>4.1900000000000004</v>
      </c>
      <c r="J184" s="202">
        <f t="shared" si="20"/>
        <v>310.06</v>
      </c>
      <c r="K184" s="203"/>
      <c r="L184" s="35"/>
      <c r="M184" s="204" t="s">
        <v>1</v>
      </c>
      <c r="N184" s="205" t="s">
        <v>39</v>
      </c>
      <c r="O184" s="71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182</v>
      </c>
      <c r="AT184" s="208" t="s">
        <v>178</v>
      </c>
      <c r="AU184" s="208" t="s">
        <v>86</v>
      </c>
      <c r="AY184" s="13" t="s">
        <v>176</v>
      </c>
      <c r="BE184" s="209">
        <f t="shared" si="24"/>
        <v>0</v>
      </c>
      <c r="BF184" s="209">
        <f t="shared" si="25"/>
        <v>310.06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3" t="s">
        <v>86</v>
      </c>
      <c r="BK184" s="209">
        <f t="shared" si="29"/>
        <v>310.06</v>
      </c>
      <c r="BL184" s="13" t="s">
        <v>182</v>
      </c>
      <c r="BM184" s="208" t="s">
        <v>2382</v>
      </c>
    </row>
    <row r="185" spans="1:65" s="1" customFormat="1" ht="16.5" customHeight="1">
      <c r="A185" s="30"/>
      <c r="B185" s="31"/>
      <c r="C185" s="210" t="s">
        <v>380</v>
      </c>
      <c r="D185" s="210" t="s">
        <v>269</v>
      </c>
      <c r="E185" s="211" t="s">
        <v>2383</v>
      </c>
      <c r="F185" s="212" t="s">
        <v>2381</v>
      </c>
      <c r="G185" s="213" t="s">
        <v>370</v>
      </c>
      <c r="H185" s="214">
        <v>74</v>
      </c>
      <c r="I185" s="215">
        <v>4.05</v>
      </c>
      <c r="J185" s="216">
        <f t="shared" si="20"/>
        <v>299.7</v>
      </c>
      <c r="K185" s="217"/>
      <c r="L185" s="218"/>
      <c r="M185" s="219" t="s">
        <v>1</v>
      </c>
      <c r="N185" s="220" t="s">
        <v>39</v>
      </c>
      <c r="O185" s="71"/>
      <c r="P185" s="206">
        <f t="shared" si="21"/>
        <v>0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207</v>
      </c>
      <c r="AT185" s="208" t="s">
        <v>269</v>
      </c>
      <c r="AU185" s="208" t="s">
        <v>86</v>
      </c>
      <c r="AY185" s="13" t="s">
        <v>176</v>
      </c>
      <c r="BE185" s="209">
        <f t="shared" si="24"/>
        <v>0</v>
      </c>
      <c r="BF185" s="209">
        <f t="shared" si="25"/>
        <v>299.7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3" t="s">
        <v>86</v>
      </c>
      <c r="BK185" s="209">
        <f t="shared" si="29"/>
        <v>299.7</v>
      </c>
      <c r="BL185" s="13" t="s">
        <v>182</v>
      </c>
      <c r="BM185" s="208" t="s">
        <v>404</v>
      </c>
    </row>
    <row r="186" spans="1:65" s="1" customFormat="1" ht="24.2" customHeight="1">
      <c r="A186" s="30"/>
      <c r="B186" s="31"/>
      <c r="C186" s="196" t="s">
        <v>384</v>
      </c>
      <c r="D186" s="196" t="s">
        <v>178</v>
      </c>
      <c r="E186" s="197" t="s">
        <v>2384</v>
      </c>
      <c r="F186" s="198" t="s">
        <v>2385</v>
      </c>
      <c r="G186" s="199" t="s">
        <v>370</v>
      </c>
      <c r="H186" s="200">
        <v>15</v>
      </c>
      <c r="I186" s="201">
        <v>6.52</v>
      </c>
      <c r="J186" s="202">
        <f t="shared" si="20"/>
        <v>97.8</v>
      </c>
      <c r="K186" s="203"/>
      <c r="L186" s="35"/>
      <c r="M186" s="204" t="s">
        <v>1</v>
      </c>
      <c r="N186" s="205" t="s">
        <v>39</v>
      </c>
      <c r="O186" s="71"/>
      <c r="P186" s="206">
        <f t="shared" si="21"/>
        <v>0</v>
      </c>
      <c r="Q186" s="206">
        <v>0</v>
      </c>
      <c r="R186" s="206">
        <f t="shared" si="22"/>
        <v>0</v>
      </c>
      <c r="S186" s="206">
        <v>0</v>
      </c>
      <c r="T186" s="207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182</v>
      </c>
      <c r="AT186" s="208" t="s">
        <v>178</v>
      </c>
      <c r="AU186" s="208" t="s">
        <v>86</v>
      </c>
      <c r="AY186" s="13" t="s">
        <v>176</v>
      </c>
      <c r="BE186" s="209">
        <f t="shared" si="24"/>
        <v>0</v>
      </c>
      <c r="BF186" s="209">
        <f t="shared" si="25"/>
        <v>97.8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3" t="s">
        <v>86</v>
      </c>
      <c r="BK186" s="209">
        <f t="shared" si="29"/>
        <v>97.8</v>
      </c>
      <c r="BL186" s="13" t="s">
        <v>182</v>
      </c>
      <c r="BM186" s="208" t="s">
        <v>2386</v>
      </c>
    </row>
    <row r="187" spans="1:65" s="1" customFormat="1" ht="24.2" customHeight="1">
      <c r="A187" s="30"/>
      <c r="B187" s="31"/>
      <c r="C187" s="210" t="s">
        <v>388</v>
      </c>
      <c r="D187" s="210" t="s">
        <v>269</v>
      </c>
      <c r="E187" s="211" t="s">
        <v>2387</v>
      </c>
      <c r="F187" s="212" t="s">
        <v>2385</v>
      </c>
      <c r="G187" s="213" t="s">
        <v>370</v>
      </c>
      <c r="H187" s="214">
        <v>15</v>
      </c>
      <c r="I187" s="215">
        <v>38.75</v>
      </c>
      <c r="J187" s="216">
        <f t="shared" si="20"/>
        <v>581.25</v>
      </c>
      <c r="K187" s="217"/>
      <c r="L187" s="218"/>
      <c r="M187" s="219" t="s">
        <v>1</v>
      </c>
      <c r="N187" s="220" t="s">
        <v>39</v>
      </c>
      <c r="O187" s="71"/>
      <c r="P187" s="206">
        <f t="shared" si="21"/>
        <v>0</v>
      </c>
      <c r="Q187" s="206">
        <v>0</v>
      </c>
      <c r="R187" s="206">
        <f t="shared" si="22"/>
        <v>0</v>
      </c>
      <c r="S187" s="206">
        <v>0</v>
      </c>
      <c r="T187" s="207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207</v>
      </c>
      <c r="AT187" s="208" t="s">
        <v>269</v>
      </c>
      <c r="AU187" s="208" t="s">
        <v>86</v>
      </c>
      <c r="AY187" s="13" t="s">
        <v>176</v>
      </c>
      <c r="BE187" s="209">
        <f t="shared" si="24"/>
        <v>0</v>
      </c>
      <c r="BF187" s="209">
        <f t="shared" si="25"/>
        <v>581.25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3" t="s">
        <v>86</v>
      </c>
      <c r="BK187" s="209">
        <f t="shared" si="29"/>
        <v>581.25</v>
      </c>
      <c r="BL187" s="13" t="s">
        <v>182</v>
      </c>
      <c r="BM187" s="208" t="s">
        <v>412</v>
      </c>
    </row>
    <row r="188" spans="1:65" s="1" customFormat="1" ht="16.5" customHeight="1">
      <c r="A188" s="30"/>
      <c r="B188" s="31"/>
      <c r="C188" s="196" t="s">
        <v>392</v>
      </c>
      <c r="D188" s="196" t="s">
        <v>178</v>
      </c>
      <c r="E188" s="197" t="s">
        <v>2388</v>
      </c>
      <c r="F188" s="198" t="s">
        <v>2389</v>
      </c>
      <c r="G188" s="199" t="s">
        <v>370</v>
      </c>
      <c r="H188" s="200">
        <v>110</v>
      </c>
      <c r="I188" s="201">
        <v>0.45</v>
      </c>
      <c r="J188" s="202">
        <f t="shared" ref="J188:J219" si="30">ROUND(I188*H188,2)</f>
        <v>49.5</v>
      </c>
      <c r="K188" s="203"/>
      <c r="L188" s="35"/>
      <c r="M188" s="204" t="s">
        <v>1</v>
      </c>
      <c r="N188" s="205" t="s">
        <v>39</v>
      </c>
      <c r="O188" s="71"/>
      <c r="P188" s="206">
        <f t="shared" ref="P188:P219" si="31">O188*H188</f>
        <v>0</v>
      </c>
      <c r="Q188" s="206">
        <v>0</v>
      </c>
      <c r="R188" s="206">
        <f t="shared" ref="R188:R219" si="32">Q188*H188</f>
        <v>0</v>
      </c>
      <c r="S188" s="206">
        <v>0</v>
      </c>
      <c r="T188" s="207">
        <f t="shared" ref="T188:T219" si="33"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182</v>
      </c>
      <c r="AT188" s="208" t="s">
        <v>178</v>
      </c>
      <c r="AU188" s="208" t="s">
        <v>86</v>
      </c>
      <c r="AY188" s="13" t="s">
        <v>176</v>
      </c>
      <c r="BE188" s="209">
        <f t="shared" ref="BE188:BE219" si="34">IF(N188="základná",J188,0)</f>
        <v>0</v>
      </c>
      <c r="BF188" s="209">
        <f t="shared" ref="BF188:BF219" si="35">IF(N188="znížená",J188,0)</f>
        <v>49.5</v>
      </c>
      <c r="BG188" s="209">
        <f t="shared" ref="BG188:BG219" si="36">IF(N188="zákl. prenesená",J188,0)</f>
        <v>0</v>
      </c>
      <c r="BH188" s="209">
        <f t="shared" ref="BH188:BH219" si="37">IF(N188="zníž. prenesená",J188,0)</f>
        <v>0</v>
      </c>
      <c r="BI188" s="209">
        <f t="shared" ref="BI188:BI219" si="38">IF(N188="nulová",J188,0)</f>
        <v>0</v>
      </c>
      <c r="BJ188" s="13" t="s">
        <v>86</v>
      </c>
      <c r="BK188" s="209">
        <f t="shared" ref="BK188:BK219" si="39">ROUND(I188*H188,2)</f>
        <v>49.5</v>
      </c>
      <c r="BL188" s="13" t="s">
        <v>182</v>
      </c>
      <c r="BM188" s="208" t="s">
        <v>2390</v>
      </c>
    </row>
    <row r="189" spans="1:65" s="1" customFormat="1" ht="16.5" customHeight="1">
      <c r="A189" s="30"/>
      <c r="B189" s="31"/>
      <c r="C189" s="210" t="s">
        <v>396</v>
      </c>
      <c r="D189" s="210" t="s">
        <v>269</v>
      </c>
      <c r="E189" s="211" t="s">
        <v>2391</v>
      </c>
      <c r="F189" s="212" t="s">
        <v>2389</v>
      </c>
      <c r="G189" s="213" t="s">
        <v>370</v>
      </c>
      <c r="H189" s="214">
        <v>110</v>
      </c>
      <c r="I189" s="215">
        <v>1.01</v>
      </c>
      <c r="J189" s="216">
        <f t="shared" si="30"/>
        <v>111.1</v>
      </c>
      <c r="K189" s="217"/>
      <c r="L189" s="218"/>
      <c r="M189" s="219" t="s">
        <v>1</v>
      </c>
      <c r="N189" s="220" t="s">
        <v>39</v>
      </c>
      <c r="O189" s="71"/>
      <c r="P189" s="206">
        <f t="shared" si="31"/>
        <v>0</v>
      </c>
      <c r="Q189" s="206">
        <v>0</v>
      </c>
      <c r="R189" s="206">
        <f t="shared" si="32"/>
        <v>0</v>
      </c>
      <c r="S189" s="206">
        <v>0</v>
      </c>
      <c r="T189" s="207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207</v>
      </c>
      <c r="AT189" s="208" t="s">
        <v>269</v>
      </c>
      <c r="AU189" s="208" t="s">
        <v>86</v>
      </c>
      <c r="AY189" s="13" t="s">
        <v>176</v>
      </c>
      <c r="BE189" s="209">
        <f t="shared" si="34"/>
        <v>0</v>
      </c>
      <c r="BF189" s="209">
        <f t="shared" si="35"/>
        <v>111.1</v>
      </c>
      <c r="BG189" s="209">
        <f t="shared" si="36"/>
        <v>0</v>
      </c>
      <c r="BH189" s="209">
        <f t="shared" si="37"/>
        <v>0</v>
      </c>
      <c r="BI189" s="209">
        <f t="shared" si="38"/>
        <v>0</v>
      </c>
      <c r="BJ189" s="13" t="s">
        <v>86</v>
      </c>
      <c r="BK189" s="209">
        <f t="shared" si="39"/>
        <v>111.1</v>
      </c>
      <c r="BL189" s="13" t="s">
        <v>182</v>
      </c>
      <c r="BM189" s="208" t="s">
        <v>420</v>
      </c>
    </row>
    <row r="190" spans="1:65" s="1" customFormat="1" ht="16.5" customHeight="1">
      <c r="A190" s="30"/>
      <c r="B190" s="31"/>
      <c r="C190" s="196" t="s">
        <v>400</v>
      </c>
      <c r="D190" s="196" t="s">
        <v>178</v>
      </c>
      <c r="E190" s="197" t="s">
        <v>2392</v>
      </c>
      <c r="F190" s="198" t="s">
        <v>2393</v>
      </c>
      <c r="G190" s="199" t="s">
        <v>370</v>
      </c>
      <c r="H190" s="200">
        <v>14</v>
      </c>
      <c r="I190" s="201">
        <v>0.54</v>
      </c>
      <c r="J190" s="202">
        <f t="shared" si="30"/>
        <v>7.56</v>
      </c>
      <c r="K190" s="203"/>
      <c r="L190" s="35"/>
      <c r="M190" s="204" t="s">
        <v>1</v>
      </c>
      <c r="N190" s="205" t="s">
        <v>39</v>
      </c>
      <c r="O190" s="71"/>
      <c r="P190" s="206">
        <f t="shared" si="31"/>
        <v>0</v>
      </c>
      <c r="Q190" s="206">
        <v>0</v>
      </c>
      <c r="R190" s="206">
        <f t="shared" si="32"/>
        <v>0</v>
      </c>
      <c r="S190" s="206">
        <v>0</v>
      </c>
      <c r="T190" s="207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182</v>
      </c>
      <c r="AT190" s="208" t="s">
        <v>178</v>
      </c>
      <c r="AU190" s="208" t="s">
        <v>86</v>
      </c>
      <c r="AY190" s="13" t="s">
        <v>176</v>
      </c>
      <c r="BE190" s="209">
        <f t="shared" si="34"/>
        <v>0</v>
      </c>
      <c r="BF190" s="209">
        <f t="shared" si="35"/>
        <v>7.56</v>
      </c>
      <c r="BG190" s="209">
        <f t="shared" si="36"/>
        <v>0</v>
      </c>
      <c r="BH190" s="209">
        <f t="shared" si="37"/>
        <v>0</v>
      </c>
      <c r="BI190" s="209">
        <f t="shared" si="38"/>
        <v>0</v>
      </c>
      <c r="BJ190" s="13" t="s">
        <v>86</v>
      </c>
      <c r="BK190" s="209">
        <f t="shared" si="39"/>
        <v>7.56</v>
      </c>
      <c r="BL190" s="13" t="s">
        <v>182</v>
      </c>
      <c r="BM190" s="208" t="s">
        <v>2394</v>
      </c>
    </row>
    <row r="191" spans="1:65" s="1" customFormat="1" ht="16.5" customHeight="1">
      <c r="A191" s="30"/>
      <c r="B191" s="31"/>
      <c r="C191" s="210" t="s">
        <v>404</v>
      </c>
      <c r="D191" s="210" t="s">
        <v>269</v>
      </c>
      <c r="E191" s="211" t="s">
        <v>2395</v>
      </c>
      <c r="F191" s="212" t="s">
        <v>2393</v>
      </c>
      <c r="G191" s="213" t="s">
        <v>370</v>
      </c>
      <c r="H191" s="214">
        <v>14</v>
      </c>
      <c r="I191" s="215">
        <v>2.09</v>
      </c>
      <c r="J191" s="216">
        <f t="shared" si="30"/>
        <v>29.26</v>
      </c>
      <c r="K191" s="217"/>
      <c r="L191" s="218"/>
      <c r="M191" s="219" t="s">
        <v>1</v>
      </c>
      <c r="N191" s="220" t="s">
        <v>39</v>
      </c>
      <c r="O191" s="71"/>
      <c r="P191" s="206">
        <f t="shared" si="31"/>
        <v>0</v>
      </c>
      <c r="Q191" s="206">
        <v>0</v>
      </c>
      <c r="R191" s="206">
        <f t="shared" si="32"/>
        <v>0</v>
      </c>
      <c r="S191" s="206">
        <v>0</v>
      </c>
      <c r="T191" s="207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207</v>
      </c>
      <c r="AT191" s="208" t="s">
        <v>269</v>
      </c>
      <c r="AU191" s="208" t="s">
        <v>86</v>
      </c>
      <c r="AY191" s="13" t="s">
        <v>176</v>
      </c>
      <c r="BE191" s="209">
        <f t="shared" si="34"/>
        <v>0</v>
      </c>
      <c r="BF191" s="209">
        <f t="shared" si="35"/>
        <v>29.26</v>
      </c>
      <c r="BG191" s="209">
        <f t="shared" si="36"/>
        <v>0</v>
      </c>
      <c r="BH191" s="209">
        <f t="shared" si="37"/>
        <v>0</v>
      </c>
      <c r="BI191" s="209">
        <f t="shared" si="38"/>
        <v>0</v>
      </c>
      <c r="BJ191" s="13" t="s">
        <v>86</v>
      </c>
      <c r="BK191" s="209">
        <f t="shared" si="39"/>
        <v>29.26</v>
      </c>
      <c r="BL191" s="13" t="s">
        <v>182</v>
      </c>
      <c r="BM191" s="208" t="s">
        <v>428</v>
      </c>
    </row>
    <row r="192" spans="1:65" s="1" customFormat="1" ht="16.5" customHeight="1">
      <c r="A192" s="30"/>
      <c r="B192" s="31"/>
      <c r="C192" s="196" t="s">
        <v>408</v>
      </c>
      <c r="D192" s="196" t="s">
        <v>178</v>
      </c>
      <c r="E192" s="197" t="s">
        <v>2396</v>
      </c>
      <c r="F192" s="198" t="s">
        <v>2397</v>
      </c>
      <c r="G192" s="199" t="s">
        <v>370</v>
      </c>
      <c r="H192" s="200">
        <v>6</v>
      </c>
      <c r="I192" s="201">
        <v>0.63</v>
      </c>
      <c r="J192" s="202">
        <f t="shared" si="30"/>
        <v>3.78</v>
      </c>
      <c r="K192" s="203"/>
      <c r="L192" s="35"/>
      <c r="M192" s="204" t="s">
        <v>1</v>
      </c>
      <c r="N192" s="205" t="s">
        <v>39</v>
      </c>
      <c r="O192" s="71"/>
      <c r="P192" s="206">
        <f t="shared" si="31"/>
        <v>0</v>
      </c>
      <c r="Q192" s="206">
        <v>0</v>
      </c>
      <c r="R192" s="206">
        <f t="shared" si="32"/>
        <v>0</v>
      </c>
      <c r="S192" s="206">
        <v>0</v>
      </c>
      <c r="T192" s="207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182</v>
      </c>
      <c r="AT192" s="208" t="s">
        <v>178</v>
      </c>
      <c r="AU192" s="208" t="s">
        <v>86</v>
      </c>
      <c r="AY192" s="13" t="s">
        <v>176</v>
      </c>
      <c r="BE192" s="209">
        <f t="shared" si="34"/>
        <v>0</v>
      </c>
      <c r="BF192" s="209">
        <f t="shared" si="35"/>
        <v>3.78</v>
      </c>
      <c r="BG192" s="209">
        <f t="shared" si="36"/>
        <v>0</v>
      </c>
      <c r="BH192" s="209">
        <f t="shared" si="37"/>
        <v>0</v>
      </c>
      <c r="BI192" s="209">
        <f t="shared" si="38"/>
        <v>0</v>
      </c>
      <c r="BJ192" s="13" t="s">
        <v>86</v>
      </c>
      <c r="BK192" s="209">
        <f t="shared" si="39"/>
        <v>3.78</v>
      </c>
      <c r="BL192" s="13" t="s">
        <v>182</v>
      </c>
      <c r="BM192" s="208" t="s">
        <v>2398</v>
      </c>
    </row>
    <row r="193" spans="1:65" s="1" customFormat="1" ht="16.5" customHeight="1">
      <c r="A193" s="30"/>
      <c r="B193" s="31"/>
      <c r="C193" s="210" t="s">
        <v>412</v>
      </c>
      <c r="D193" s="210" t="s">
        <v>269</v>
      </c>
      <c r="E193" s="211" t="s">
        <v>2399</v>
      </c>
      <c r="F193" s="212" t="s">
        <v>2397</v>
      </c>
      <c r="G193" s="213" t="s">
        <v>370</v>
      </c>
      <c r="H193" s="214">
        <v>6</v>
      </c>
      <c r="I193" s="215">
        <v>3.27</v>
      </c>
      <c r="J193" s="216">
        <f t="shared" si="30"/>
        <v>19.62</v>
      </c>
      <c r="K193" s="217"/>
      <c r="L193" s="218"/>
      <c r="M193" s="219" t="s">
        <v>1</v>
      </c>
      <c r="N193" s="220" t="s">
        <v>39</v>
      </c>
      <c r="O193" s="71"/>
      <c r="P193" s="206">
        <f t="shared" si="31"/>
        <v>0</v>
      </c>
      <c r="Q193" s="206">
        <v>0</v>
      </c>
      <c r="R193" s="206">
        <f t="shared" si="32"/>
        <v>0</v>
      </c>
      <c r="S193" s="206">
        <v>0</v>
      </c>
      <c r="T193" s="207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207</v>
      </c>
      <c r="AT193" s="208" t="s">
        <v>269</v>
      </c>
      <c r="AU193" s="208" t="s">
        <v>86</v>
      </c>
      <c r="AY193" s="13" t="s">
        <v>176</v>
      </c>
      <c r="BE193" s="209">
        <f t="shared" si="34"/>
        <v>0</v>
      </c>
      <c r="BF193" s="209">
        <f t="shared" si="35"/>
        <v>19.62</v>
      </c>
      <c r="BG193" s="209">
        <f t="shared" si="36"/>
        <v>0</v>
      </c>
      <c r="BH193" s="209">
        <f t="shared" si="37"/>
        <v>0</v>
      </c>
      <c r="BI193" s="209">
        <f t="shared" si="38"/>
        <v>0</v>
      </c>
      <c r="BJ193" s="13" t="s">
        <v>86</v>
      </c>
      <c r="BK193" s="209">
        <f t="shared" si="39"/>
        <v>19.62</v>
      </c>
      <c r="BL193" s="13" t="s">
        <v>182</v>
      </c>
      <c r="BM193" s="208" t="s">
        <v>436</v>
      </c>
    </row>
    <row r="194" spans="1:65" s="1" customFormat="1" ht="16.5" customHeight="1">
      <c r="A194" s="30"/>
      <c r="B194" s="31"/>
      <c r="C194" s="196" t="s">
        <v>416</v>
      </c>
      <c r="D194" s="196" t="s">
        <v>178</v>
      </c>
      <c r="E194" s="197" t="s">
        <v>2400</v>
      </c>
      <c r="F194" s="198" t="s">
        <v>2401</v>
      </c>
      <c r="G194" s="199" t="s">
        <v>370</v>
      </c>
      <c r="H194" s="200">
        <v>26</v>
      </c>
      <c r="I194" s="201">
        <v>5.01</v>
      </c>
      <c r="J194" s="202">
        <f t="shared" si="30"/>
        <v>130.26</v>
      </c>
      <c r="K194" s="203"/>
      <c r="L194" s="35"/>
      <c r="M194" s="204" t="s">
        <v>1</v>
      </c>
      <c r="N194" s="205" t="s">
        <v>39</v>
      </c>
      <c r="O194" s="71"/>
      <c r="P194" s="206">
        <f t="shared" si="31"/>
        <v>0</v>
      </c>
      <c r="Q194" s="206">
        <v>0</v>
      </c>
      <c r="R194" s="206">
        <f t="shared" si="32"/>
        <v>0</v>
      </c>
      <c r="S194" s="206">
        <v>0</v>
      </c>
      <c r="T194" s="207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182</v>
      </c>
      <c r="AT194" s="208" t="s">
        <v>178</v>
      </c>
      <c r="AU194" s="208" t="s">
        <v>86</v>
      </c>
      <c r="AY194" s="13" t="s">
        <v>176</v>
      </c>
      <c r="BE194" s="209">
        <f t="shared" si="34"/>
        <v>0</v>
      </c>
      <c r="BF194" s="209">
        <f t="shared" si="35"/>
        <v>130.26</v>
      </c>
      <c r="BG194" s="209">
        <f t="shared" si="36"/>
        <v>0</v>
      </c>
      <c r="BH194" s="209">
        <f t="shared" si="37"/>
        <v>0</v>
      </c>
      <c r="BI194" s="209">
        <f t="shared" si="38"/>
        <v>0</v>
      </c>
      <c r="BJ194" s="13" t="s">
        <v>86</v>
      </c>
      <c r="BK194" s="209">
        <f t="shared" si="39"/>
        <v>130.26</v>
      </c>
      <c r="BL194" s="13" t="s">
        <v>182</v>
      </c>
      <c r="BM194" s="208" t="s">
        <v>2402</v>
      </c>
    </row>
    <row r="195" spans="1:65" s="1" customFormat="1" ht="16.5" customHeight="1">
      <c r="A195" s="30"/>
      <c r="B195" s="31"/>
      <c r="C195" s="210" t="s">
        <v>420</v>
      </c>
      <c r="D195" s="210" t="s">
        <v>269</v>
      </c>
      <c r="E195" s="211" t="s">
        <v>2403</v>
      </c>
      <c r="F195" s="212" t="s">
        <v>2401</v>
      </c>
      <c r="G195" s="213" t="s">
        <v>370</v>
      </c>
      <c r="H195" s="214">
        <v>26</v>
      </c>
      <c r="I195" s="215">
        <v>18.32</v>
      </c>
      <c r="J195" s="216">
        <f t="shared" si="30"/>
        <v>476.32</v>
      </c>
      <c r="K195" s="217"/>
      <c r="L195" s="218"/>
      <c r="M195" s="219" t="s">
        <v>1</v>
      </c>
      <c r="N195" s="220" t="s">
        <v>39</v>
      </c>
      <c r="O195" s="71"/>
      <c r="P195" s="206">
        <f t="shared" si="31"/>
        <v>0</v>
      </c>
      <c r="Q195" s="206">
        <v>0</v>
      </c>
      <c r="R195" s="206">
        <f t="shared" si="32"/>
        <v>0</v>
      </c>
      <c r="S195" s="206">
        <v>0</v>
      </c>
      <c r="T195" s="207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207</v>
      </c>
      <c r="AT195" s="208" t="s">
        <v>269</v>
      </c>
      <c r="AU195" s="208" t="s">
        <v>86</v>
      </c>
      <c r="AY195" s="13" t="s">
        <v>176</v>
      </c>
      <c r="BE195" s="209">
        <f t="shared" si="34"/>
        <v>0</v>
      </c>
      <c r="BF195" s="209">
        <f t="shared" si="35"/>
        <v>476.32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3" t="s">
        <v>86</v>
      </c>
      <c r="BK195" s="209">
        <f t="shared" si="39"/>
        <v>476.32</v>
      </c>
      <c r="BL195" s="13" t="s">
        <v>182</v>
      </c>
      <c r="BM195" s="208" t="s">
        <v>444</v>
      </c>
    </row>
    <row r="196" spans="1:65" s="1" customFormat="1" ht="16.5" customHeight="1">
      <c r="A196" s="30"/>
      <c r="B196" s="31"/>
      <c r="C196" s="196" t="s">
        <v>424</v>
      </c>
      <c r="D196" s="196" t="s">
        <v>178</v>
      </c>
      <c r="E196" s="197" t="s">
        <v>2404</v>
      </c>
      <c r="F196" s="198" t="s">
        <v>2405</v>
      </c>
      <c r="G196" s="199" t="s">
        <v>370</v>
      </c>
      <c r="H196" s="200">
        <v>17</v>
      </c>
      <c r="I196" s="201">
        <v>7.4</v>
      </c>
      <c r="J196" s="202">
        <f t="shared" si="30"/>
        <v>125.8</v>
      </c>
      <c r="K196" s="203"/>
      <c r="L196" s="35"/>
      <c r="M196" s="204" t="s">
        <v>1</v>
      </c>
      <c r="N196" s="205" t="s">
        <v>39</v>
      </c>
      <c r="O196" s="71"/>
      <c r="P196" s="206">
        <f t="shared" si="31"/>
        <v>0</v>
      </c>
      <c r="Q196" s="206">
        <v>0</v>
      </c>
      <c r="R196" s="206">
        <f t="shared" si="32"/>
        <v>0</v>
      </c>
      <c r="S196" s="206">
        <v>0</v>
      </c>
      <c r="T196" s="207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182</v>
      </c>
      <c r="AT196" s="208" t="s">
        <v>178</v>
      </c>
      <c r="AU196" s="208" t="s">
        <v>86</v>
      </c>
      <c r="AY196" s="13" t="s">
        <v>176</v>
      </c>
      <c r="BE196" s="209">
        <f t="shared" si="34"/>
        <v>0</v>
      </c>
      <c r="BF196" s="209">
        <f t="shared" si="35"/>
        <v>125.8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3" t="s">
        <v>86</v>
      </c>
      <c r="BK196" s="209">
        <f t="shared" si="39"/>
        <v>125.8</v>
      </c>
      <c r="BL196" s="13" t="s">
        <v>182</v>
      </c>
      <c r="BM196" s="208" t="s">
        <v>2406</v>
      </c>
    </row>
    <row r="197" spans="1:65" s="1" customFormat="1" ht="16.5" customHeight="1">
      <c r="A197" s="30"/>
      <c r="B197" s="31"/>
      <c r="C197" s="210" t="s">
        <v>428</v>
      </c>
      <c r="D197" s="210" t="s">
        <v>269</v>
      </c>
      <c r="E197" s="211" t="s">
        <v>2407</v>
      </c>
      <c r="F197" s="212" t="s">
        <v>2405</v>
      </c>
      <c r="G197" s="213" t="s">
        <v>370</v>
      </c>
      <c r="H197" s="214">
        <v>17</v>
      </c>
      <c r="I197" s="215">
        <v>31.93</v>
      </c>
      <c r="J197" s="216">
        <f t="shared" si="30"/>
        <v>542.80999999999995</v>
      </c>
      <c r="K197" s="217"/>
      <c r="L197" s="218"/>
      <c r="M197" s="219" t="s">
        <v>1</v>
      </c>
      <c r="N197" s="220" t="s">
        <v>39</v>
      </c>
      <c r="O197" s="71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207</v>
      </c>
      <c r="AT197" s="208" t="s">
        <v>269</v>
      </c>
      <c r="AU197" s="208" t="s">
        <v>86</v>
      </c>
      <c r="AY197" s="13" t="s">
        <v>176</v>
      </c>
      <c r="BE197" s="209">
        <f t="shared" si="34"/>
        <v>0</v>
      </c>
      <c r="BF197" s="209">
        <f t="shared" si="35"/>
        <v>542.80999999999995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3" t="s">
        <v>86</v>
      </c>
      <c r="BK197" s="209">
        <f t="shared" si="39"/>
        <v>542.80999999999995</v>
      </c>
      <c r="BL197" s="13" t="s">
        <v>182</v>
      </c>
      <c r="BM197" s="208" t="s">
        <v>452</v>
      </c>
    </row>
    <row r="198" spans="1:65" s="1" customFormat="1" ht="16.5" customHeight="1">
      <c r="A198" s="30"/>
      <c r="B198" s="31"/>
      <c r="C198" s="196" t="s">
        <v>432</v>
      </c>
      <c r="D198" s="196" t="s">
        <v>178</v>
      </c>
      <c r="E198" s="197" t="s">
        <v>2408</v>
      </c>
      <c r="F198" s="198" t="s">
        <v>2409</v>
      </c>
      <c r="G198" s="199" t="s">
        <v>370</v>
      </c>
      <c r="H198" s="200">
        <v>11</v>
      </c>
      <c r="I198" s="201">
        <v>16.52</v>
      </c>
      <c r="J198" s="202">
        <f t="shared" si="30"/>
        <v>181.72</v>
      </c>
      <c r="K198" s="203"/>
      <c r="L198" s="35"/>
      <c r="M198" s="204" t="s">
        <v>1</v>
      </c>
      <c r="N198" s="205" t="s">
        <v>39</v>
      </c>
      <c r="O198" s="71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182</v>
      </c>
      <c r="AT198" s="208" t="s">
        <v>178</v>
      </c>
      <c r="AU198" s="208" t="s">
        <v>86</v>
      </c>
      <c r="AY198" s="13" t="s">
        <v>176</v>
      </c>
      <c r="BE198" s="209">
        <f t="shared" si="34"/>
        <v>0</v>
      </c>
      <c r="BF198" s="209">
        <f t="shared" si="35"/>
        <v>181.72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3" t="s">
        <v>86</v>
      </c>
      <c r="BK198" s="209">
        <f t="shared" si="39"/>
        <v>181.72</v>
      </c>
      <c r="BL198" s="13" t="s">
        <v>182</v>
      </c>
      <c r="BM198" s="208" t="s">
        <v>2410</v>
      </c>
    </row>
    <row r="199" spans="1:65" s="1" customFormat="1" ht="16.5" customHeight="1">
      <c r="A199" s="30"/>
      <c r="B199" s="31"/>
      <c r="C199" s="210" t="s">
        <v>436</v>
      </c>
      <c r="D199" s="210" t="s">
        <v>269</v>
      </c>
      <c r="E199" s="211" t="s">
        <v>2411</v>
      </c>
      <c r="F199" s="212" t="s">
        <v>2409</v>
      </c>
      <c r="G199" s="213" t="s">
        <v>370</v>
      </c>
      <c r="H199" s="214">
        <v>11</v>
      </c>
      <c r="I199" s="215">
        <v>106.39</v>
      </c>
      <c r="J199" s="216">
        <f t="shared" si="30"/>
        <v>1170.29</v>
      </c>
      <c r="K199" s="217"/>
      <c r="L199" s="218"/>
      <c r="M199" s="219" t="s">
        <v>1</v>
      </c>
      <c r="N199" s="220" t="s">
        <v>39</v>
      </c>
      <c r="O199" s="71"/>
      <c r="P199" s="206">
        <f t="shared" si="31"/>
        <v>0</v>
      </c>
      <c r="Q199" s="206">
        <v>0</v>
      </c>
      <c r="R199" s="206">
        <f t="shared" si="32"/>
        <v>0</v>
      </c>
      <c r="S199" s="206">
        <v>0</v>
      </c>
      <c r="T199" s="207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207</v>
      </c>
      <c r="AT199" s="208" t="s">
        <v>269</v>
      </c>
      <c r="AU199" s="208" t="s">
        <v>86</v>
      </c>
      <c r="AY199" s="13" t="s">
        <v>176</v>
      </c>
      <c r="BE199" s="209">
        <f t="shared" si="34"/>
        <v>0</v>
      </c>
      <c r="BF199" s="209">
        <f t="shared" si="35"/>
        <v>1170.29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3" t="s">
        <v>86</v>
      </c>
      <c r="BK199" s="209">
        <f t="shared" si="39"/>
        <v>1170.29</v>
      </c>
      <c r="BL199" s="13" t="s">
        <v>182</v>
      </c>
      <c r="BM199" s="208" t="s">
        <v>460</v>
      </c>
    </row>
    <row r="200" spans="1:65" s="1" customFormat="1" ht="16.5" customHeight="1">
      <c r="A200" s="30"/>
      <c r="B200" s="31"/>
      <c r="C200" s="196" t="s">
        <v>440</v>
      </c>
      <c r="D200" s="196" t="s">
        <v>178</v>
      </c>
      <c r="E200" s="197" t="s">
        <v>2412</v>
      </c>
      <c r="F200" s="198" t="s">
        <v>2413</v>
      </c>
      <c r="G200" s="199" t="s">
        <v>370</v>
      </c>
      <c r="H200" s="200">
        <v>156</v>
      </c>
      <c r="I200" s="201">
        <v>2.25</v>
      </c>
      <c r="J200" s="202">
        <f t="shared" si="30"/>
        <v>351</v>
      </c>
      <c r="K200" s="203"/>
      <c r="L200" s="35"/>
      <c r="M200" s="204" t="s">
        <v>1</v>
      </c>
      <c r="N200" s="205" t="s">
        <v>39</v>
      </c>
      <c r="O200" s="71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182</v>
      </c>
      <c r="AT200" s="208" t="s">
        <v>178</v>
      </c>
      <c r="AU200" s="208" t="s">
        <v>86</v>
      </c>
      <c r="AY200" s="13" t="s">
        <v>176</v>
      </c>
      <c r="BE200" s="209">
        <f t="shared" si="34"/>
        <v>0</v>
      </c>
      <c r="BF200" s="209">
        <f t="shared" si="35"/>
        <v>351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3" t="s">
        <v>86</v>
      </c>
      <c r="BK200" s="209">
        <f t="shared" si="39"/>
        <v>351</v>
      </c>
      <c r="BL200" s="13" t="s">
        <v>182</v>
      </c>
      <c r="BM200" s="208" t="s">
        <v>2414</v>
      </c>
    </row>
    <row r="201" spans="1:65" s="1" customFormat="1" ht="16.5" customHeight="1">
      <c r="A201" s="30"/>
      <c r="B201" s="31"/>
      <c r="C201" s="210" t="s">
        <v>444</v>
      </c>
      <c r="D201" s="210" t="s">
        <v>269</v>
      </c>
      <c r="E201" s="211" t="s">
        <v>2415</v>
      </c>
      <c r="F201" s="212" t="s">
        <v>2413</v>
      </c>
      <c r="G201" s="213" t="s">
        <v>370</v>
      </c>
      <c r="H201" s="214">
        <v>156</v>
      </c>
      <c r="I201" s="215">
        <v>0.55000000000000004</v>
      </c>
      <c r="J201" s="216">
        <f t="shared" si="30"/>
        <v>85.8</v>
      </c>
      <c r="K201" s="217"/>
      <c r="L201" s="218"/>
      <c r="M201" s="219" t="s">
        <v>1</v>
      </c>
      <c r="N201" s="220" t="s">
        <v>39</v>
      </c>
      <c r="O201" s="71"/>
      <c r="P201" s="206">
        <f t="shared" si="31"/>
        <v>0</v>
      </c>
      <c r="Q201" s="206">
        <v>0</v>
      </c>
      <c r="R201" s="206">
        <f t="shared" si="32"/>
        <v>0</v>
      </c>
      <c r="S201" s="206">
        <v>0</v>
      </c>
      <c r="T201" s="207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207</v>
      </c>
      <c r="AT201" s="208" t="s">
        <v>269</v>
      </c>
      <c r="AU201" s="208" t="s">
        <v>86</v>
      </c>
      <c r="AY201" s="13" t="s">
        <v>176</v>
      </c>
      <c r="BE201" s="209">
        <f t="shared" si="34"/>
        <v>0</v>
      </c>
      <c r="BF201" s="209">
        <f t="shared" si="35"/>
        <v>85.8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3" t="s">
        <v>86</v>
      </c>
      <c r="BK201" s="209">
        <f t="shared" si="39"/>
        <v>85.8</v>
      </c>
      <c r="BL201" s="13" t="s">
        <v>182</v>
      </c>
      <c r="BM201" s="208" t="s">
        <v>468</v>
      </c>
    </row>
    <row r="202" spans="1:65" s="1" customFormat="1" ht="16.5" customHeight="1">
      <c r="A202" s="30"/>
      <c r="B202" s="31"/>
      <c r="C202" s="196" t="s">
        <v>448</v>
      </c>
      <c r="D202" s="196" t="s">
        <v>178</v>
      </c>
      <c r="E202" s="197" t="s">
        <v>2416</v>
      </c>
      <c r="F202" s="198" t="s">
        <v>2417</v>
      </c>
      <c r="G202" s="199" t="s">
        <v>370</v>
      </c>
      <c r="H202" s="200">
        <v>1</v>
      </c>
      <c r="I202" s="201">
        <v>15.76</v>
      </c>
      <c r="J202" s="202">
        <f t="shared" si="30"/>
        <v>15.76</v>
      </c>
      <c r="K202" s="203"/>
      <c r="L202" s="35"/>
      <c r="M202" s="204" t="s">
        <v>1</v>
      </c>
      <c r="N202" s="205" t="s">
        <v>39</v>
      </c>
      <c r="O202" s="71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182</v>
      </c>
      <c r="AT202" s="208" t="s">
        <v>178</v>
      </c>
      <c r="AU202" s="208" t="s">
        <v>86</v>
      </c>
      <c r="AY202" s="13" t="s">
        <v>176</v>
      </c>
      <c r="BE202" s="209">
        <f t="shared" si="34"/>
        <v>0</v>
      </c>
      <c r="BF202" s="209">
        <f t="shared" si="35"/>
        <v>15.76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3" t="s">
        <v>86</v>
      </c>
      <c r="BK202" s="209">
        <f t="shared" si="39"/>
        <v>15.76</v>
      </c>
      <c r="BL202" s="13" t="s">
        <v>182</v>
      </c>
      <c r="BM202" s="208" t="s">
        <v>2418</v>
      </c>
    </row>
    <row r="203" spans="1:65" s="1" customFormat="1" ht="16.5" customHeight="1">
      <c r="A203" s="30"/>
      <c r="B203" s="31"/>
      <c r="C203" s="210" t="s">
        <v>452</v>
      </c>
      <c r="D203" s="210" t="s">
        <v>269</v>
      </c>
      <c r="E203" s="211" t="s">
        <v>2419</v>
      </c>
      <c r="F203" s="212" t="s">
        <v>2417</v>
      </c>
      <c r="G203" s="213" t="s">
        <v>370</v>
      </c>
      <c r="H203" s="214">
        <v>1</v>
      </c>
      <c r="I203" s="215">
        <v>13.81</v>
      </c>
      <c r="J203" s="216">
        <f t="shared" si="30"/>
        <v>13.81</v>
      </c>
      <c r="K203" s="217"/>
      <c r="L203" s="218"/>
      <c r="M203" s="219" t="s">
        <v>1</v>
      </c>
      <c r="N203" s="220" t="s">
        <v>39</v>
      </c>
      <c r="O203" s="71"/>
      <c r="P203" s="206">
        <f t="shared" si="31"/>
        <v>0</v>
      </c>
      <c r="Q203" s="206">
        <v>0</v>
      </c>
      <c r="R203" s="206">
        <f t="shared" si="32"/>
        <v>0</v>
      </c>
      <c r="S203" s="206">
        <v>0</v>
      </c>
      <c r="T203" s="207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207</v>
      </c>
      <c r="AT203" s="208" t="s">
        <v>269</v>
      </c>
      <c r="AU203" s="208" t="s">
        <v>86</v>
      </c>
      <c r="AY203" s="13" t="s">
        <v>176</v>
      </c>
      <c r="BE203" s="209">
        <f t="shared" si="34"/>
        <v>0</v>
      </c>
      <c r="BF203" s="209">
        <f t="shared" si="35"/>
        <v>13.81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3" t="s">
        <v>86</v>
      </c>
      <c r="BK203" s="209">
        <f t="shared" si="39"/>
        <v>13.81</v>
      </c>
      <c r="BL203" s="13" t="s">
        <v>182</v>
      </c>
      <c r="BM203" s="208" t="s">
        <v>476</v>
      </c>
    </row>
    <row r="204" spans="1:65" s="1" customFormat="1" ht="16.5" customHeight="1">
      <c r="A204" s="30"/>
      <c r="B204" s="31"/>
      <c r="C204" s="196" t="s">
        <v>456</v>
      </c>
      <c r="D204" s="196" t="s">
        <v>178</v>
      </c>
      <c r="E204" s="197" t="s">
        <v>2420</v>
      </c>
      <c r="F204" s="198" t="s">
        <v>2421</v>
      </c>
      <c r="G204" s="199" t="s">
        <v>181</v>
      </c>
      <c r="H204" s="200">
        <v>2000</v>
      </c>
      <c r="I204" s="201">
        <v>0.78</v>
      </c>
      <c r="J204" s="202">
        <f t="shared" si="30"/>
        <v>1560</v>
      </c>
      <c r="K204" s="203"/>
      <c r="L204" s="35"/>
      <c r="M204" s="204" t="s">
        <v>1</v>
      </c>
      <c r="N204" s="205" t="s">
        <v>39</v>
      </c>
      <c r="O204" s="71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182</v>
      </c>
      <c r="AT204" s="208" t="s">
        <v>178</v>
      </c>
      <c r="AU204" s="208" t="s">
        <v>86</v>
      </c>
      <c r="AY204" s="13" t="s">
        <v>176</v>
      </c>
      <c r="BE204" s="209">
        <f t="shared" si="34"/>
        <v>0</v>
      </c>
      <c r="BF204" s="209">
        <f t="shared" si="35"/>
        <v>1560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3" t="s">
        <v>86</v>
      </c>
      <c r="BK204" s="209">
        <f t="shared" si="39"/>
        <v>1560</v>
      </c>
      <c r="BL204" s="13" t="s">
        <v>182</v>
      </c>
      <c r="BM204" s="208" t="s">
        <v>2422</v>
      </c>
    </row>
    <row r="205" spans="1:65" s="1" customFormat="1" ht="16.5" customHeight="1">
      <c r="A205" s="30"/>
      <c r="B205" s="31"/>
      <c r="C205" s="210" t="s">
        <v>460</v>
      </c>
      <c r="D205" s="210" t="s">
        <v>269</v>
      </c>
      <c r="E205" s="211" t="s">
        <v>2423</v>
      </c>
      <c r="F205" s="212" t="s">
        <v>2421</v>
      </c>
      <c r="G205" s="213" t="s">
        <v>181</v>
      </c>
      <c r="H205" s="214">
        <v>2000</v>
      </c>
      <c r="I205" s="215">
        <v>1.0900000000000001</v>
      </c>
      <c r="J205" s="216">
        <f t="shared" si="30"/>
        <v>2180</v>
      </c>
      <c r="K205" s="217"/>
      <c r="L205" s="218"/>
      <c r="M205" s="219" t="s">
        <v>1</v>
      </c>
      <c r="N205" s="220" t="s">
        <v>39</v>
      </c>
      <c r="O205" s="71"/>
      <c r="P205" s="206">
        <f t="shared" si="31"/>
        <v>0</v>
      </c>
      <c r="Q205" s="206">
        <v>0</v>
      </c>
      <c r="R205" s="206">
        <f t="shared" si="32"/>
        <v>0</v>
      </c>
      <c r="S205" s="206">
        <v>0</v>
      </c>
      <c r="T205" s="207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207</v>
      </c>
      <c r="AT205" s="208" t="s">
        <v>269</v>
      </c>
      <c r="AU205" s="208" t="s">
        <v>86</v>
      </c>
      <c r="AY205" s="13" t="s">
        <v>176</v>
      </c>
      <c r="BE205" s="209">
        <f t="shared" si="34"/>
        <v>0</v>
      </c>
      <c r="BF205" s="209">
        <f t="shared" si="35"/>
        <v>2180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3" t="s">
        <v>86</v>
      </c>
      <c r="BK205" s="209">
        <f t="shared" si="39"/>
        <v>2180</v>
      </c>
      <c r="BL205" s="13" t="s">
        <v>182</v>
      </c>
      <c r="BM205" s="208" t="s">
        <v>485</v>
      </c>
    </row>
    <row r="206" spans="1:65" s="1" customFormat="1" ht="16.5" customHeight="1">
      <c r="A206" s="30"/>
      <c r="B206" s="31"/>
      <c r="C206" s="196" t="s">
        <v>464</v>
      </c>
      <c r="D206" s="196" t="s">
        <v>178</v>
      </c>
      <c r="E206" s="197" t="s">
        <v>2424</v>
      </c>
      <c r="F206" s="198" t="s">
        <v>2425</v>
      </c>
      <c r="G206" s="199" t="s">
        <v>181</v>
      </c>
      <c r="H206" s="200">
        <v>1800</v>
      </c>
      <c r="I206" s="201">
        <v>0.88</v>
      </c>
      <c r="J206" s="202">
        <f t="shared" si="30"/>
        <v>1584</v>
      </c>
      <c r="K206" s="203"/>
      <c r="L206" s="35"/>
      <c r="M206" s="204" t="s">
        <v>1</v>
      </c>
      <c r="N206" s="205" t="s">
        <v>39</v>
      </c>
      <c r="O206" s="71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182</v>
      </c>
      <c r="AT206" s="208" t="s">
        <v>178</v>
      </c>
      <c r="AU206" s="208" t="s">
        <v>86</v>
      </c>
      <c r="AY206" s="13" t="s">
        <v>176</v>
      </c>
      <c r="BE206" s="209">
        <f t="shared" si="34"/>
        <v>0</v>
      </c>
      <c r="BF206" s="209">
        <f t="shared" si="35"/>
        <v>1584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3" t="s">
        <v>86</v>
      </c>
      <c r="BK206" s="209">
        <f t="shared" si="39"/>
        <v>1584</v>
      </c>
      <c r="BL206" s="13" t="s">
        <v>182</v>
      </c>
      <c r="BM206" s="208" t="s">
        <v>2426</v>
      </c>
    </row>
    <row r="207" spans="1:65" s="1" customFormat="1" ht="16.5" customHeight="1">
      <c r="A207" s="30"/>
      <c r="B207" s="31"/>
      <c r="C207" s="210" t="s">
        <v>468</v>
      </c>
      <c r="D207" s="210" t="s">
        <v>269</v>
      </c>
      <c r="E207" s="211" t="s">
        <v>2427</v>
      </c>
      <c r="F207" s="212" t="s">
        <v>2425</v>
      </c>
      <c r="G207" s="213" t="s">
        <v>181</v>
      </c>
      <c r="H207" s="214">
        <v>1800</v>
      </c>
      <c r="I207" s="215">
        <v>1.62</v>
      </c>
      <c r="J207" s="216">
        <f t="shared" si="30"/>
        <v>2916</v>
      </c>
      <c r="K207" s="217"/>
      <c r="L207" s="218"/>
      <c r="M207" s="219" t="s">
        <v>1</v>
      </c>
      <c r="N207" s="220" t="s">
        <v>39</v>
      </c>
      <c r="O207" s="71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207</v>
      </c>
      <c r="AT207" s="208" t="s">
        <v>269</v>
      </c>
      <c r="AU207" s="208" t="s">
        <v>86</v>
      </c>
      <c r="AY207" s="13" t="s">
        <v>176</v>
      </c>
      <c r="BE207" s="209">
        <f t="shared" si="34"/>
        <v>0</v>
      </c>
      <c r="BF207" s="209">
        <f t="shared" si="35"/>
        <v>2916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3" t="s">
        <v>86</v>
      </c>
      <c r="BK207" s="209">
        <f t="shared" si="39"/>
        <v>2916</v>
      </c>
      <c r="BL207" s="13" t="s">
        <v>182</v>
      </c>
      <c r="BM207" s="208" t="s">
        <v>493</v>
      </c>
    </row>
    <row r="208" spans="1:65" s="1" customFormat="1" ht="24.2" customHeight="1">
      <c r="A208" s="30"/>
      <c r="B208" s="31"/>
      <c r="C208" s="196" t="s">
        <v>472</v>
      </c>
      <c r="D208" s="196" t="s">
        <v>178</v>
      </c>
      <c r="E208" s="197" t="s">
        <v>2428</v>
      </c>
      <c r="F208" s="198" t="s">
        <v>2429</v>
      </c>
      <c r="G208" s="199" t="s">
        <v>181</v>
      </c>
      <c r="H208" s="200">
        <v>400</v>
      </c>
      <c r="I208" s="201">
        <v>0.78</v>
      </c>
      <c r="J208" s="202">
        <f t="shared" si="30"/>
        <v>312</v>
      </c>
      <c r="K208" s="203"/>
      <c r="L208" s="35"/>
      <c r="M208" s="204" t="s">
        <v>1</v>
      </c>
      <c r="N208" s="205" t="s">
        <v>39</v>
      </c>
      <c r="O208" s="71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182</v>
      </c>
      <c r="AT208" s="208" t="s">
        <v>178</v>
      </c>
      <c r="AU208" s="208" t="s">
        <v>86</v>
      </c>
      <c r="AY208" s="13" t="s">
        <v>176</v>
      </c>
      <c r="BE208" s="209">
        <f t="shared" si="34"/>
        <v>0</v>
      </c>
      <c r="BF208" s="209">
        <f t="shared" si="35"/>
        <v>312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3" t="s">
        <v>86</v>
      </c>
      <c r="BK208" s="209">
        <f t="shared" si="39"/>
        <v>312</v>
      </c>
      <c r="BL208" s="13" t="s">
        <v>182</v>
      </c>
      <c r="BM208" s="208" t="s">
        <v>2430</v>
      </c>
    </row>
    <row r="209" spans="1:65" s="1" customFormat="1" ht="24.2" customHeight="1">
      <c r="A209" s="30"/>
      <c r="B209" s="31"/>
      <c r="C209" s="210" t="s">
        <v>476</v>
      </c>
      <c r="D209" s="210" t="s">
        <v>269</v>
      </c>
      <c r="E209" s="211" t="s">
        <v>2431</v>
      </c>
      <c r="F209" s="212" t="s">
        <v>2429</v>
      </c>
      <c r="G209" s="213" t="s">
        <v>181</v>
      </c>
      <c r="H209" s="214">
        <v>400</v>
      </c>
      <c r="I209" s="215">
        <v>1.51</v>
      </c>
      <c r="J209" s="216">
        <f t="shared" si="30"/>
        <v>604</v>
      </c>
      <c r="K209" s="217"/>
      <c r="L209" s="218"/>
      <c r="M209" s="219" t="s">
        <v>1</v>
      </c>
      <c r="N209" s="220" t="s">
        <v>39</v>
      </c>
      <c r="O209" s="71"/>
      <c r="P209" s="206">
        <f t="shared" si="31"/>
        <v>0</v>
      </c>
      <c r="Q209" s="206">
        <v>0</v>
      </c>
      <c r="R209" s="206">
        <f t="shared" si="32"/>
        <v>0</v>
      </c>
      <c r="S209" s="206">
        <v>0</v>
      </c>
      <c r="T209" s="207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207</v>
      </c>
      <c r="AT209" s="208" t="s">
        <v>269</v>
      </c>
      <c r="AU209" s="208" t="s">
        <v>86</v>
      </c>
      <c r="AY209" s="13" t="s">
        <v>176</v>
      </c>
      <c r="BE209" s="209">
        <f t="shared" si="34"/>
        <v>0</v>
      </c>
      <c r="BF209" s="209">
        <f t="shared" si="35"/>
        <v>604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3" t="s">
        <v>86</v>
      </c>
      <c r="BK209" s="209">
        <f t="shared" si="39"/>
        <v>604</v>
      </c>
      <c r="BL209" s="13" t="s">
        <v>182</v>
      </c>
      <c r="BM209" s="208" t="s">
        <v>501</v>
      </c>
    </row>
    <row r="210" spans="1:65" s="1" customFormat="1" ht="21.75" customHeight="1">
      <c r="A210" s="30"/>
      <c r="B210" s="31"/>
      <c r="C210" s="196" t="s">
        <v>481</v>
      </c>
      <c r="D210" s="196" t="s">
        <v>178</v>
      </c>
      <c r="E210" s="197" t="s">
        <v>2432</v>
      </c>
      <c r="F210" s="198" t="s">
        <v>2433</v>
      </c>
      <c r="G210" s="199" t="s">
        <v>181</v>
      </c>
      <c r="H210" s="200">
        <v>150</v>
      </c>
      <c r="I210" s="201">
        <v>0.78</v>
      </c>
      <c r="J210" s="202">
        <f t="shared" si="30"/>
        <v>117</v>
      </c>
      <c r="K210" s="203"/>
      <c r="L210" s="35"/>
      <c r="M210" s="204" t="s">
        <v>1</v>
      </c>
      <c r="N210" s="205" t="s">
        <v>39</v>
      </c>
      <c r="O210" s="71"/>
      <c r="P210" s="206">
        <f t="shared" si="31"/>
        <v>0</v>
      </c>
      <c r="Q210" s="206">
        <v>0</v>
      </c>
      <c r="R210" s="206">
        <f t="shared" si="32"/>
        <v>0</v>
      </c>
      <c r="S210" s="206">
        <v>0</v>
      </c>
      <c r="T210" s="207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182</v>
      </c>
      <c r="AT210" s="208" t="s">
        <v>178</v>
      </c>
      <c r="AU210" s="208" t="s">
        <v>86</v>
      </c>
      <c r="AY210" s="13" t="s">
        <v>176</v>
      </c>
      <c r="BE210" s="209">
        <f t="shared" si="34"/>
        <v>0</v>
      </c>
      <c r="BF210" s="209">
        <f t="shared" si="35"/>
        <v>117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3" t="s">
        <v>86</v>
      </c>
      <c r="BK210" s="209">
        <f t="shared" si="39"/>
        <v>117</v>
      </c>
      <c r="BL210" s="13" t="s">
        <v>182</v>
      </c>
      <c r="BM210" s="208" t="s">
        <v>2434</v>
      </c>
    </row>
    <row r="211" spans="1:65" s="1" customFormat="1" ht="21.75" customHeight="1">
      <c r="A211" s="30"/>
      <c r="B211" s="31"/>
      <c r="C211" s="210" t="s">
        <v>485</v>
      </c>
      <c r="D211" s="210" t="s">
        <v>269</v>
      </c>
      <c r="E211" s="211" t="s">
        <v>2435</v>
      </c>
      <c r="F211" s="212" t="s">
        <v>2433</v>
      </c>
      <c r="G211" s="213" t="s">
        <v>181</v>
      </c>
      <c r="H211" s="214">
        <v>150</v>
      </c>
      <c r="I211" s="215">
        <v>0.99</v>
      </c>
      <c r="J211" s="216">
        <f t="shared" si="30"/>
        <v>148.5</v>
      </c>
      <c r="K211" s="217"/>
      <c r="L211" s="218"/>
      <c r="M211" s="219" t="s">
        <v>1</v>
      </c>
      <c r="N211" s="220" t="s">
        <v>39</v>
      </c>
      <c r="O211" s="71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207</v>
      </c>
      <c r="AT211" s="208" t="s">
        <v>269</v>
      </c>
      <c r="AU211" s="208" t="s">
        <v>86</v>
      </c>
      <c r="AY211" s="13" t="s">
        <v>176</v>
      </c>
      <c r="BE211" s="209">
        <f t="shared" si="34"/>
        <v>0</v>
      </c>
      <c r="BF211" s="209">
        <f t="shared" si="35"/>
        <v>148.5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3" t="s">
        <v>86</v>
      </c>
      <c r="BK211" s="209">
        <f t="shared" si="39"/>
        <v>148.5</v>
      </c>
      <c r="BL211" s="13" t="s">
        <v>182</v>
      </c>
      <c r="BM211" s="208" t="s">
        <v>509</v>
      </c>
    </row>
    <row r="212" spans="1:65" s="1" customFormat="1" ht="16.5" customHeight="1">
      <c r="A212" s="30"/>
      <c r="B212" s="31"/>
      <c r="C212" s="196" t="s">
        <v>489</v>
      </c>
      <c r="D212" s="196" t="s">
        <v>178</v>
      </c>
      <c r="E212" s="197" t="s">
        <v>2436</v>
      </c>
      <c r="F212" s="198" t="s">
        <v>2437</v>
      </c>
      <c r="G212" s="199" t="s">
        <v>181</v>
      </c>
      <c r="H212" s="200">
        <v>150</v>
      </c>
      <c r="I212" s="201">
        <v>1.55</v>
      </c>
      <c r="J212" s="202">
        <f t="shared" si="30"/>
        <v>232.5</v>
      </c>
      <c r="K212" s="203"/>
      <c r="L212" s="35"/>
      <c r="M212" s="204" t="s">
        <v>1</v>
      </c>
      <c r="N212" s="205" t="s">
        <v>39</v>
      </c>
      <c r="O212" s="71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182</v>
      </c>
      <c r="AT212" s="208" t="s">
        <v>178</v>
      </c>
      <c r="AU212" s="208" t="s">
        <v>86</v>
      </c>
      <c r="AY212" s="13" t="s">
        <v>176</v>
      </c>
      <c r="BE212" s="209">
        <f t="shared" si="34"/>
        <v>0</v>
      </c>
      <c r="BF212" s="209">
        <f t="shared" si="35"/>
        <v>232.5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3" t="s">
        <v>86</v>
      </c>
      <c r="BK212" s="209">
        <f t="shared" si="39"/>
        <v>232.5</v>
      </c>
      <c r="BL212" s="13" t="s">
        <v>182</v>
      </c>
      <c r="BM212" s="208" t="s">
        <v>2438</v>
      </c>
    </row>
    <row r="213" spans="1:65" s="1" customFormat="1" ht="16.5" customHeight="1">
      <c r="A213" s="30"/>
      <c r="B213" s="31"/>
      <c r="C213" s="210" t="s">
        <v>493</v>
      </c>
      <c r="D213" s="210" t="s">
        <v>269</v>
      </c>
      <c r="E213" s="211" t="s">
        <v>2439</v>
      </c>
      <c r="F213" s="212" t="s">
        <v>2437</v>
      </c>
      <c r="G213" s="213" t="s">
        <v>181</v>
      </c>
      <c r="H213" s="214">
        <v>150</v>
      </c>
      <c r="I213" s="215">
        <v>6</v>
      </c>
      <c r="J213" s="216">
        <f t="shared" si="30"/>
        <v>900</v>
      </c>
      <c r="K213" s="217"/>
      <c r="L213" s="218"/>
      <c r="M213" s="219" t="s">
        <v>1</v>
      </c>
      <c r="N213" s="220" t="s">
        <v>39</v>
      </c>
      <c r="O213" s="71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207</v>
      </c>
      <c r="AT213" s="208" t="s">
        <v>269</v>
      </c>
      <c r="AU213" s="208" t="s">
        <v>86</v>
      </c>
      <c r="AY213" s="13" t="s">
        <v>176</v>
      </c>
      <c r="BE213" s="209">
        <f t="shared" si="34"/>
        <v>0</v>
      </c>
      <c r="BF213" s="209">
        <f t="shared" si="35"/>
        <v>900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3" t="s">
        <v>86</v>
      </c>
      <c r="BK213" s="209">
        <f t="shared" si="39"/>
        <v>900</v>
      </c>
      <c r="BL213" s="13" t="s">
        <v>182</v>
      </c>
      <c r="BM213" s="208" t="s">
        <v>517</v>
      </c>
    </row>
    <row r="214" spans="1:65" s="1" customFormat="1" ht="16.5" customHeight="1">
      <c r="A214" s="30"/>
      <c r="B214" s="31"/>
      <c r="C214" s="196" t="s">
        <v>497</v>
      </c>
      <c r="D214" s="196" t="s">
        <v>178</v>
      </c>
      <c r="E214" s="197" t="s">
        <v>2440</v>
      </c>
      <c r="F214" s="198" t="s">
        <v>2441</v>
      </c>
      <c r="G214" s="199" t="s">
        <v>181</v>
      </c>
      <c r="H214" s="200">
        <v>20</v>
      </c>
      <c r="I214" s="201">
        <v>1.9</v>
      </c>
      <c r="J214" s="202">
        <f t="shared" si="30"/>
        <v>38</v>
      </c>
      <c r="K214" s="203"/>
      <c r="L214" s="35"/>
      <c r="M214" s="204" t="s">
        <v>1</v>
      </c>
      <c r="N214" s="205" t="s">
        <v>39</v>
      </c>
      <c r="O214" s="71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182</v>
      </c>
      <c r="AT214" s="208" t="s">
        <v>178</v>
      </c>
      <c r="AU214" s="208" t="s">
        <v>86</v>
      </c>
      <c r="AY214" s="13" t="s">
        <v>176</v>
      </c>
      <c r="BE214" s="209">
        <f t="shared" si="34"/>
        <v>0</v>
      </c>
      <c r="BF214" s="209">
        <f t="shared" si="35"/>
        <v>38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3" t="s">
        <v>86</v>
      </c>
      <c r="BK214" s="209">
        <f t="shared" si="39"/>
        <v>38</v>
      </c>
      <c r="BL214" s="13" t="s">
        <v>182</v>
      </c>
      <c r="BM214" s="208" t="s">
        <v>2442</v>
      </c>
    </row>
    <row r="215" spans="1:65" s="1" customFormat="1" ht="16.5" customHeight="1">
      <c r="A215" s="30"/>
      <c r="B215" s="31"/>
      <c r="C215" s="210" t="s">
        <v>501</v>
      </c>
      <c r="D215" s="210" t="s">
        <v>269</v>
      </c>
      <c r="E215" s="211" t="s">
        <v>2443</v>
      </c>
      <c r="F215" s="212" t="s">
        <v>2441</v>
      </c>
      <c r="G215" s="213" t="s">
        <v>181</v>
      </c>
      <c r="H215" s="214">
        <v>20</v>
      </c>
      <c r="I215" s="215">
        <v>9.77</v>
      </c>
      <c r="J215" s="216">
        <f t="shared" si="30"/>
        <v>195.4</v>
      </c>
      <c r="K215" s="217"/>
      <c r="L215" s="218"/>
      <c r="M215" s="219" t="s">
        <v>1</v>
      </c>
      <c r="N215" s="220" t="s">
        <v>39</v>
      </c>
      <c r="O215" s="71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207</v>
      </c>
      <c r="AT215" s="208" t="s">
        <v>269</v>
      </c>
      <c r="AU215" s="208" t="s">
        <v>86</v>
      </c>
      <c r="AY215" s="13" t="s">
        <v>176</v>
      </c>
      <c r="BE215" s="209">
        <f t="shared" si="34"/>
        <v>0</v>
      </c>
      <c r="BF215" s="209">
        <f t="shared" si="35"/>
        <v>195.4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3" t="s">
        <v>86</v>
      </c>
      <c r="BK215" s="209">
        <f t="shared" si="39"/>
        <v>195.4</v>
      </c>
      <c r="BL215" s="13" t="s">
        <v>182</v>
      </c>
      <c r="BM215" s="208" t="s">
        <v>525</v>
      </c>
    </row>
    <row r="216" spans="1:65" s="1" customFormat="1" ht="16.5" customHeight="1">
      <c r="A216" s="30"/>
      <c r="B216" s="31"/>
      <c r="C216" s="196" t="s">
        <v>505</v>
      </c>
      <c r="D216" s="196" t="s">
        <v>178</v>
      </c>
      <c r="E216" s="197" t="s">
        <v>2444</v>
      </c>
      <c r="F216" s="198" t="s">
        <v>2445</v>
      </c>
      <c r="G216" s="199" t="s">
        <v>181</v>
      </c>
      <c r="H216" s="200">
        <v>15</v>
      </c>
      <c r="I216" s="201">
        <v>2.73</v>
      </c>
      <c r="J216" s="202">
        <f t="shared" si="30"/>
        <v>40.950000000000003</v>
      </c>
      <c r="K216" s="203"/>
      <c r="L216" s="35"/>
      <c r="M216" s="204" t="s">
        <v>1</v>
      </c>
      <c r="N216" s="205" t="s">
        <v>39</v>
      </c>
      <c r="O216" s="71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182</v>
      </c>
      <c r="AT216" s="208" t="s">
        <v>178</v>
      </c>
      <c r="AU216" s="208" t="s">
        <v>86</v>
      </c>
      <c r="AY216" s="13" t="s">
        <v>176</v>
      </c>
      <c r="BE216" s="209">
        <f t="shared" si="34"/>
        <v>0</v>
      </c>
      <c r="BF216" s="209">
        <f t="shared" si="35"/>
        <v>40.950000000000003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3" t="s">
        <v>86</v>
      </c>
      <c r="BK216" s="209">
        <f t="shared" si="39"/>
        <v>40.950000000000003</v>
      </c>
      <c r="BL216" s="13" t="s">
        <v>182</v>
      </c>
      <c r="BM216" s="208" t="s">
        <v>2446</v>
      </c>
    </row>
    <row r="217" spans="1:65" s="1" customFormat="1" ht="16.5" customHeight="1">
      <c r="A217" s="30"/>
      <c r="B217" s="31"/>
      <c r="C217" s="210" t="s">
        <v>509</v>
      </c>
      <c r="D217" s="210" t="s">
        <v>269</v>
      </c>
      <c r="E217" s="211" t="s">
        <v>2447</v>
      </c>
      <c r="F217" s="212" t="s">
        <v>2445</v>
      </c>
      <c r="G217" s="213" t="s">
        <v>181</v>
      </c>
      <c r="H217" s="214">
        <v>15</v>
      </c>
      <c r="I217" s="215">
        <v>35.33</v>
      </c>
      <c r="J217" s="216">
        <f t="shared" si="30"/>
        <v>529.95000000000005</v>
      </c>
      <c r="K217" s="217"/>
      <c r="L217" s="218"/>
      <c r="M217" s="219" t="s">
        <v>1</v>
      </c>
      <c r="N217" s="220" t="s">
        <v>39</v>
      </c>
      <c r="O217" s="71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207</v>
      </c>
      <c r="AT217" s="208" t="s">
        <v>269</v>
      </c>
      <c r="AU217" s="208" t="s">
        <v>86</v>
      </c>
      <c r="AY217" s="13" t="s">
        <v>176</v>
      </c>
      <c r="BE217" s="209">
        <f t="shared" si="34"/>
        <v>0</v>
      </c>
      <c r="BF217" s="209">
        <f t="shared" si="35"/>
        <v>529.95000000000005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3" t="s">
        <v>86</v>
      </c>
      <c r="BK217" s="209">
        <f t="shared" si="39"/>
        <v>529.95000000000005</v>
      </c>
      <c r="BL217" s="13" t="s">
        <v>182</v>
      </c>
      <c r="BM217" s="208" t="s">
        <v>533</v>
      </c>
    </row>
    <row r="218" spans="1:65" s="1" customFormat="1" ht="16.5" customHeight="1">
      <c r="A218" s="30"/>
      <c r="B218" s="31"/>
      <c r="C218" s="196" t="s">
        <v>513</v>
      </c>
      <c r="D218" s="196" t="s">
        <v>178</v>
      </c>
      <c r="E218" s="197" t="s">
        <v>2448</v>
      </c>
      <c r="F218" s="198" t="s">
        <v>2449</v>
      </c>
      <c r="G218" s="199" t="s">
        <v>181</v>
      </c>
      <c r="H218" s="200">
        <v>10</v>
      </c>
      <c r="I218" s="201">
        <v>0.86</v>
      </c>
      <c r="J218" s="202">
        <f t="shared" si="30"/>
        <v>8.6</v>
      </c>
      <c r="K218" s="203"/>
      <c r="L218" s="35"/>
      <c r="M218" s="204" t="s">
        <v>1</v>
      </c>
      <c r="N218" s="205" t="s">
        <v>39</v>
      </c>
      <c r="O218" s="71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182</v>
      </c>
      <c r="AT218" s="208" t="s">
        <v>178</v>
      </c>
      <c r="AU218" s="208" t="s">
        <v>86</v>
      </c>
      <c r="AY218" s="13" t="s">
        <v>176</v>
      </c>
      <c r="BE218" s="209">
        <f t="shared" si="34"/>
        <v>0</v>
      </c>
      <c r="BF218" s="209">
        <f t="shared" si="35"/>
        <v>8.6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3" t="s">
        <v>86</v>
      </c>
      <c r="BK218" s="209">
        <f t="shared" si="39"/>
        <v>8.6</v>
      </c>
      <c r="BL218" s="13" t="s">
        <v>182</v>
      </c>
      <c r="BM218" s="208" t="s">
        <v>2450</v>
      </c>
    </row>
    <row r="219" spans="1:65" s="1" customFormat="1" ht="16.5" customHeight="1">
      <c r="A219" s="30"/>
      <c r="B219" s="31"/>
      <c r="C219" s="210" t="s">
        <v>517</v>
      </c>
      <c r="D219" s="210" t="s">
        <v>269</v>
      </c>
      <c r="E219" s="211" t="s">
        <v>2451</v>
      </c>
      <c r="F219" s="212" t="s">
        <v>2449</v>
      </c>
      <c r="G219" s="213" t="s">
        <v>181</v>
      </c>
      <c r="H219" s="214">
        <v>10</v>
      </c>
      <c r="I219" s="215">
        <v>1.2</v>
      </c>
      <c r="J219" s="216">
        <f t="shared" si="30"/>
        <v>12</v>
      </c>
      <c r="K219" s="217"/>
      <c r="L219" s="218"/>
      <c r="M219" s="219" t="s">
        <v>1</v>
      </c>
      <c r="N219" s="220" t="s">
        <v>39</v>
      </c>
      <c r="O219" s="71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207</v>
      </c>
      <c r="AT219" s="208" t="s">
        <v>269</v>
      </c>
      <c r="AU219" s="208" t="s">
        <v>86</v>
      </c>
      <c r="AY219" s="13" t="s">
        <v>176</v>
      </c>
      <c r="BE219" s="209">
        <f t="shared" si="34"/>
        <v>0</v>
      </c>
      <c r="BF219" s="209">
        <f t="shared" si="35"/>
        <v>12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3" t="s">
        <v>86</v>
      </c>
      <c r="BK219" s="209">
        <f t="shared" si="39"/>
        <v>12</v>
      </c>
      <c r="BL219" s="13" t="s">
        <v>182</v>
      </c>
      <c r="BM219" s="208" t="s">
        <v>541</v>
      </c>
    </row>
    <row r="220" spans="1:65" s="1" customFormat="1" ht="16.5" customHeight="1">
      <c r="A220" s="30"/>
      <c r="B220" s="31"/>
      <c r="C220" s="196" t="s">
        <v>521</v>
      </c>
      <c r="D220" s="196" t="s">
        <v>178</v>
      </c>
      <c r="E220" s="197" t="s">
        <v>2452</v>
      </c>
      <c r="F220" s="198" t="s">
        <v>2453</v>
      </c>
      <c r="G220" s="199" t="s">
        <v>181</v>
      </c>
      <c r="H220" s="200">
        <v>1600</v>
      </c>
      <c r="I220" s="201">
        <v>1.37</v>
      </c>
      <c r="J220" s="202">
        <f t="shared" ref="J220:J251" si="40">ROUND(I220*H220,2)</f>
        <v>2192</v>
      </c>
      <c r="K220" s="203"/>
      <c r="L220" s="35"/>
      <c r="M220" s="204" t="s">
        <v>1</v>
      </c>
      <c r="N220" s="205" t="s">
        <v>39</v>
      </c>
      <c r="O220" s="71"/>
      <c r="P220" s="206">
        <f t="shared" ref="P220:P251" si="41">O220*H220</f>
        <v>0</v>
      </c>
      <c r="Q220" s="206">
        <v>0</v>
      </c>
      <c r="R220" s="206">
        <f t="shared" ref="R220:R251" si="42">Q220*H220</f>
        <v>0</v>
      </c>
      <c r="S220" s="206">
        <v>0</v>
      </c>
      <c r="T220" s="207">
        <f t="shared" ref="T220:T251" si="43"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182</v>
      </c>
      <c r="AT220" s="208" t="s">
        <v>178</v>
      </c>
      <c r="AU220" s="208" t="s">
        <v>86</v>
      </c>
      <c r="AY220" s="13" t="s">
        <v>176</v>
      </c>
      <c r="BE220" s="209">
        <f t="shared" ref="BE220:BE253" si="44">IF(N220="základná",J220,0)</f>
        <v>0</v>
      </c>
      <c r="BF220" s="209">
        <f t="shared" ref="BF220:BF253" si="45">IF(N220="znížená",J220,0)</f>
        <v>2192</v>
      </c>
      <c r="BG220" s="209">
        <f t="shared" ref="BG220:BG253" si="46">IF(N220="zákl. prenesená",J220,0)</f>
        <v>0</v>
      </c>
      <c r="BH220" s="209">
        <f t="shared" ref="BH220:BH253" si="47">IF(N220="zníž. prenesená",J220,0)</f>
        <v>0</v>
      </c>
      <c r="BI220" s="209">
        <f t="shared" ref="BI220:BI253" si="48">IF(N220="nulová",J220,0)</f>
        <v>0</v>
      </c>
      <c r="BJ220" s="13" t="s">
        <v>86</v>
      </c>
      <c r="BK220" s="209">
        <f t="shared" ref="BK220:BK253" si="49">ROUND(I220*H220,2)</f>
        <v>2192</v>
      </c>
      <c r="BL220" s="13" t="s">
        <v>182</v>
      </c>
      <c r="BM220" s="208" t="s">
        <v>2454</v>
      </c>
    </row>
    <row r="221" spans="1:65" s="1" customFormat="1" ht="16.5" customHeight="1">
      <c r="A221" s="30"/>
      <c r="B221" s="31"/>
      <c r="C221" s="210" t="s">
        <v>525</v>
      </c>
      <c r="D221" s="210" t="s">
        <v>269</v>
      </c>
      <c r="E221" s="211" t="s">
        <v>2455</v>
      </c>
      <c r="F221" s="212" t="s">
        <v>2453</v>
      </c>
      <c r="G221" s="213" t="s">
        <v>181</v>
      </c>
      <c r="H221" s="214">
        <v>1600</v>
      </c>
      <c r="I221" s="215">
        <v>0.49</v>
      </c>
      <c r="J221" s="216">
        <f t="shared" si="40"/>
        <v>784</v>
      </c>
      <c r="K221" s="217"/>
      <c r="L221" s="218"/>
      <c r="M221" s="219" t="s">
        <v>1</v>
      </c>
      <c r="N221" s="220" t="s">
        <v>39</v>
      </c>
      <c r="O221" s="71"/>
      <c r="P221" s="206">
        <f t="shared" si="41"/>
        <v>0</v>
      </c>
      <c r="Q221" s="206">
        <v>0</v>
      </c>
      <c r="R221" s="206">
        <f t="shared" si="42"/>
        <v>0</v>
      </c>
      <c r="S221" s="206">
        <v>0</v>
      </c>
      <c r="T221" s="207">
        <f t="shared" si="4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207</v>
      </c>
      <c r="AT221" s="208" t="s">
        <v>269</v>
      </c>
      <c r="AU221" s="208" t="s">
        <v>86</v>
      </c>
      <c r="AY221" s="13" t="s">
        <v>176</v>
      </c>
      <c r="BE221" s="209">
        <f t="shared" si="44"/>
        <v>0</v>
      </c>
      <c r="BF221" s="209">
        <f t="shared" si="45"/>
        <v>784</v>
      </c>
      <c r="BG221" s="209">
        <f t="shared" si="46"/>
        <v>0</v>
      </c>
      <c r="BH221" s="209">
        <f t="shared" si="47"/>
        <v>0</v>
      </c>
      <c r="BI221" s="209">
        <f t="shared" si="48"/>
        <v>0</v>
      </c>
      <c r="BJ221" s="13" t="s">
        <v>86</v>
      </c>
      <c r="BK221" s="209">
        <f t="shared" si="49"/>
        <v>784</v>
      </c>
      <c r="BL221" s="13" t="s">
        <v>182</v>
      </c>
      <c r="BM221" s="208" t="s">
        <v>549</v>
      </c>
    </row>
    <row r="222" spans="1:65" s="1" customFormat="1" ht="16.5" customHeight="1">
      <c r="A222" s="30"/>
      <c r="B222" s="31"/>
      <c r="C222" s="196" t="s">
        <v>529</v>
      </c>
      <c r="D222" s="196" t="s">
        <v>178</v>
      </c>
      <c r="E222" s="197" t="s">
        <v>2456</v>
      </c>
      <c r="F222" s="198" t="s">
        <v>2457</v>
      </c>
      <c r="G222" s="199" t="s">
        <v>181</v>
      </c>
      <c r="H222" s="200">
        <v>200</v>
      </c>
      <c r="I222" s="201">
        <v>1.8</v>
      </c>
      <c r="J222" s="202">
        <f t="shared" si="40"/>
        <v>360</v>
      </c>
      <c r="K222" s="203"/>
      <c r="L222" s="35"/>
      <c r="M222" s="204" t="s">
        <v>1</v>
      </c>
      <c r="N222" s="205" t="s">
        <v>39</v>
      </c>
      <c r="O222" s="71"/>
      <c r="P222" s="206">
        <f t="shared" si="41"/>
        <v>0</v>
      </c>
      <c r="Q222" s="206">
        <v>0</v>
      </c>
      <c r="R222" s="206">
        <f t="shared" si="42"/>
        <v>0</v>
      </c>
      <c r="S222" s="206">
        <v>0</v>
      </c>
      <c r="T222" s="207">
        <f t="shared" si="4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182</v>
      </c>
      <c r="AT222" s="208" t="s">
        <v>178</v>
      </c>
      <c r="AU222" s="208" t="s">
        <v>86</v>
      </c>
      <c r="AY222" s="13" t="s">
        <v>176</v>
      </c>
      <c r="BE222" s="209">
        <f t="shared" si="44"/>
        <v>0</v>
      </c>
      <c r="BF222" s="209">
        <f t="shared" si="45"/>
        <v>360</v>
      </c>
      <c r="BG222" s="209">
        <f t="shared" si="46"/>
        <v>0</v>
      </c>
      <c r="BH222" s="209">
        <f t="shared" si="47"/>
        <v>0</v>
      </c>
      <c r="BI222" s="209">
        <f t="shared" si="48"/>
        <v>0</v>
      </c>
      <c r="BJ222" s="13" t="s">
        <v>86</v>
      </c>
      <c r="BK222" s="209">
        <f t="shared" si="49"/>
        <v>360</v>
      </c>
      <c r="BL222" s="13" t="s">
        <v>182</v>
      </c>
      <c r="BM222" s="208" t="s">
        <v>2458</v>
      </c>
    </row>
    <row r="223" spans="1:65" s="1" customFormat="1" ht="16.5" customHeight="1">
      <c r="A223" s="30"/>
      <c r="B223" s="31"/>
      <c r="C223" s="210" t="s">
        <v>533</v>
      </c>
      <c r="D223" s="210" t="s">
        <v>269</v>
      </c>
      <c r="E223" s="211" t="s">
        <v>2459</v>
      </c>
      <c r="F223" s="212" t="s">
        <v>2457</v>
      </c>
      <c r="G223" s="213" t="s">
        <v>181</v>
      </c>
      <c r="H223" s="214">
        <v>200</v>
      </c>
      <c r="I223" s="215">
        <v>1.1299999999999999</v>
      </c>
      <c r="J223" s="216">
        <f t="shared" si="40"/>
        <v>226</v>
      </c>
      <c r="K223" s="217"/>
      <c r="L223" s="218"/>
      <c r="M223" s="219" t="s">
        <v>1</v>
      </c>
      <c r="N223" s="220" t="s">
        <v>39</v>
      </c>
      <c r="O223" s="71"/>
      <c r="P223" s="206">
        <f t="shared" si="41"/>
        <v>0</v>
      </c>
      <c r="Q223" s="206">
        <v>0</v>
      </c>
      <c r="R223" s="206">
        <f t="shared" si="42"/>
        <v>0</v>
      </c>
      <c r="S223" s="206">
        <v>0</v>
      </c>
      <c r="T223" s="207">
        <f t="shared" si="4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207</v>
      </c>
      <c r="AT223" s="208" t="s">
        <v>269</v>
      </c>
      <c r="AU223" s="208" t="s">
        <v>86</v>
      </c>
      <c r="AY223" s="13" t="s">
        <v>176</v>
      </c>
      <c r="BE223" s="209">
        <f t="shared" si="44"/>
        <v>0</v>
      </c>
      <c r="BF223" s="209">
        <f t="shared" si="45"/>
        <v>226</v>
      </c>
      <c r="BG223" s="209">
        <f t="shared" si="46"/>
        <v>0</v>
      </c>
      <c r="BH223" s="209">
        <f t="shared" si="47"/>
        <v>0</v>
      </c>
      <c r="BI223" s="209">
        <f t="shared" si="48"/>
        <v>0</v>
      </c>
      <c r="BJ223" s="13" t="s">
        <v>86</v>
      </c>
      <c r="BK223" s="209">
        <f t="shared" si="49"/>
        <v>226</v>
      </c>
      <c r="BL223" s="13" t="s">
        <v>182</v>
      </c>
      <c r="BM223" s="208" t="s">
        <v>557</v>
      </c>
    </row>
    <row r="224" spans="1:65" s="1" customFormat="1" ht="16.5" customHeight="1">
      <c r="A224" s="30"/>
      <c r="B224" s="31"/>
      <c r="C224" s="196" t="s">
        <v>537</v>
      </c>
      <c r="D224" s="196" t="s">
        <v>178</v>
      </c>
      <c r="E224" s="197" t="s">
        <v>2460</v>
      </c>
      <c r="F224" s="198" t="s">
        <v>2461</v>
      </c>
      <c r="G224" s="199" t="s">
        <v>181</v>
      </c>
      <c r="H224" s="200">
        <v>10</v>
      </c>
      <c r="I224" s="201">
        <v>0.99</v>
      </c>
      <c r="J224" s="202">
        <f t="shared" si="40"/>
        <v>9.9</v>
      </c>
      <c r="K224" s="203"/>
      <c r="L224" s="35"/>
      <c r="M224" s="204" t="s">
        <v>1</v>
      </c>
      <c r="N224" s="205" t="s">
        <v>39</v>
      </c>
      <c r="O224" s="71"/>
      <c r="P224" s="206">
        <f t="shared" si="41"/>
        <v>0</v>
      </c>
      <c r="Q224" s="206">
        <v>0</v>
      </c>
      <c r="R224" s="206">
        <f t="shared" si="42"/>
        <v>0</v>
      </c>
      <c r="S224" s="206">
        <v>0</v>
      </c>
      <c r="T224" s="207">
        <f t="shared" si="4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208" t="s">
        <v>182</v>
      </c>
      <c r="AT224" s="208" t="s">
        <v>178</v>
      </c>
      <c r="AU224" s="208" t="s">
        <v>86</v>
      </c>
      <c r="AY224" s="13" t="s">
        <v>176</v>
      </c>
      <c r="BE224" s="209">
        <f t="shared" si="44"/>
        <v>0</v>
      </c>
      <c r="BF224" s="209">
        <f t="shared" si="45"/>
        <v>9.9</v>
      </c>
      <c r="BG224" s="209">
        <f t="shared" si="46"/>
        <v>0</v>
      </c>
      <c r="BH224" s="209">
        <f t="shared" si="47"/>
        <v>0</v>
      </c>
      <c r="BI224" s="209">
        <f t="shared" si="48"/>
        <v>0</v>
      </c>
      <c r="BJ224" s="13" t="s">
        <v>86</v>
      </c>
      <c r="BK224" s="209">
        <f t="shared" si="49"/>
        <v>9.9</v>
      </c>
      <c r="BL224" s="13" t="s">
        <v>182</v>
      </c>
      <c r="BM224" s="208" t="s">
        <v>2462</v>
      </c>
    </row>
    <row r="225" spans="1:65" s="1" customFormat="1" ht="16.5" customHeight="1">
      <c r="A225" s="30"/>
      <c r="B225" s="31"/>
      <c r="C225" s="210" t="s">
        <v>541</v>
      </c>
      <c r="D225" s="210" t="s">
        <v>269</v>
      </c>
      <c r="E225" s="211" t="s">
        <v>2463</v>
      </c>
      <c r="F225" s="212" t="s">
        <v>2461</v>
      </c>
      <c r="G225" s="213" t="s">
        <v>181</v>
      </c>
      <c r="H225" s="214">
        <v>10</v>
      </c>
      <c r="I225" s="215">
        <v>2.44</v>
      </c>
      <c r="J225" s="216">
        <f t="shared" si="40"/>
        <v>24.4</v>
      </c>
      <c r="K225" s="217"/>
      <c r="L225" s="218"/>
      <c r="M225" s="219" t="s">
        <v>1</v>
      </c>
      <c r="N225" s="220" t="s">
        <v>39</v>
      </c>
      <c r="O225" s="71"/>
      <c r="P225" s="206">
        <f t="shared" si="41"/>
        <v>0</v>
      </c>
      <c r="Q225" s="206">
        <v>0</v>
      </c>
      <c r="R225" s="206">
        <f t="shared" si="42"/>
        <v>0</v>
      </c>
      <c r="S225" s="206">
        <v>0</v>
      </c>
      <c r="T225" s="207">
        <f t="shared" si="43"/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208" t="s">
        <v>207</v>
      </c>
      <c r="AT225" s="208" t="s">
        <v>269</v>
      </c>
      <c r="AU225" s="208" t="s">
        <v>86</v>
      </c>
      <c r="AY225" s="13" t="s">
        <v>176</v>
      </c>
      <c r="BE225" s="209">
        <f t="shared" si="44"/>
        <v>0</v>
      </c>
      <c r="BF225" s="209">
        <f t="shared" si="45"/>
        <v>24.4</v>
      </c>
      <c r="BG225" s="209">
        <f t="shared" si="46"/>
        <v>0</v>
      </c>
      <c r="BH225" s="209">
        <f t="shared" si="47"/>
        <v>0</v>
      </c>
      <c r="BI225" s="209">
        <f t="shared" si="48"/>
        <v>0</v>
      </c>
      <c r="BJ225" s="13" t="s">
        <v>86</v>
      </c>
      <c r="BK225" s="209">
        <f t="shared" si="49"/>
        <v>24.4</v>
      </c>
      <c r="BL225" s="13" t="s">
        <v>182</v>
      </c>
      <c r="BM225" s="208" t="s">
        <v>566</v>
      </c>
    </row>
    <row r="226" spans="1:65" s="1" customFormat="1" ht="16.5" customHeight="1">
      <c r="A226" s="30"/>
      <c r="B226" s="31"/>
      <c r="C226" s="196" t="s">
        <v>545</v>
      </c>
      <c r="D226" s="196" t="s">
        <v>178</v>
      </c>
      <c r="E226" s="197" t="s">
        <v>2464</v>
      </c>
      <c r="F226" s="198" t="s">
        <v>2465</v>
      </c>
      <c r="G226" s="199" t="s">
        <v>181</v>
      </c>
      <c r="H226" s="200">
        <v>20</v>
      </c>
      <c r="I226" s="201">
        <v>1.31</v>
      </c>
      <c r="J226" s="202">
        <f t="shared" si="40"/>
        <v>26.2</v>
      </c>
      <c r="K226" s="203"/>
      <c r="L226" s="35"/>
      <c r="M226" s="204" t="s">
        <v>1</v>
      </c>
      <c r="N226" s="205" t="s">
        <v>39</v>
      </c>
      <c r="O226" s="71"/>
      <c r="P226" s="206">
        <f t="shared" si="41"/>
        <v>0</v>
      </c>
      <c r="Q226" s="206">
        <v>0</v>
      </c>
      <c r="R226" s="206">
        <f t="shared" si="42"/>
        <v>0</v>
      </c>
      <c r="S226" s="206">
        <v>0</v>
      </c>
      <c r="T226" s="207">
        <f t="shared" si="43"/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208" t="s">
        <v>182</v>
      </c>
      <c r="AT226" s="208" t="s">
        <v>178</v>
      </c>
      <c r="AU226" s="208" t="s">
        <v>86</v>
      </c>
      <c r="AY226" s="13" t="s">
        <v>176</v>
      </c>
      <c r="BE226" s="209">
        <f t="shared" si="44"/>
        <v>0</v>
      </c>
      <c r="BF226" s="209">
        <f t="shared" si="45"/>
        <v>26.2</v>
      </c>
      <c r="BG226" s="209">
        <f t="shared" si="46"/>
        <v>0</v>
      </c>
      <c r="BH226" s="209">
        <f t="shared" si="47"/>
        <v>0</v>
      </c>
      <c r="BI226" s="209">
        <f t="shared" si="48"/>
        <v>0</v>
      </c>
      <c r="BJ226" s="13" t="s">
        <v>86</v>
      </c>
      <c r="BK226" s="209">
        <f t="shared" si="49"/>
        <v>26.2</v>
      </c>
      <c r="BL226" s="13" t="s">
        <v>182</v>
      </c>
      <c r="BM226" s="208" t="s">
        <v>2466</v>
      </c>
    </row>
    <row r="227" spans="1:65" s="1" customFormat="1" ht="16.5" customHeight="1">
      <c r="A227" s="30"/>
      <c r="B227" s="31"/>
      <c r="C227" s="210" t="s">
        <v>549</v>
      </c>
      <c r="D227" s="210" t="s">
        <v>269</v>
      </c>
      <c r="E227" s="211" t="s">
        <v>2467</v>
      </c>
      <c r="F227" s="212" t="s">
        <v>2465</v>
      </c>
      <c r="G227" s="213" t="s">
        <v>181</v>
      </c>
      <c r="H227" s="214">
        <v>20</v>
      </c>
      <c r="I227" s="215">
        <v>5.18</v>
      </c>
      <c r="J227" s="216">
        <f t="shared" si="40"/>
        <v>103.6</v>
      </c>
      <c r="K227" s="217"/>
      <c r="L227" s="218"/>
      <c r="M227" s="219" t="s">
        <v>1</v>
      </c>
      <c r="N227" s="220" t="s">
        <v>39</v>
      </c>
      <c r="O227" s="71"/>
      <c r="P227" s="206">
        <f t="shared" si="41"/>
        <v>0</v>
      </c>
      <c r="Q227" s="206">
        <v>0</v>
      </c>
      <c r="R227" s="206">
        <f t="shared" si="42"/>
        <v>0</v>
      </c>
      <c r="S227" s="206">
        <v>0</v>
      </c>
      <c r="T227" s="207">
        <f t="shared" si="4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208" t="s">
        <v>207</v>
      </c>
      <c r="AT227" s="208" t="s">
        <v>269</v>
      </c>
      <c r="AU227" s="208" t="s">
        <v>86</v>
      </c>
      <c r="AY227" s="13" t="s">
        <v>176</v>
      </c>
      <c r="BE227" s="209">
        <f t="shared" si="44"/>
        <v>0</v>
      </c>
      <c r="BF227" s="209">
        <f t="shared" si="45"/>
        <v>103.6</v>
      </c>
      <c r="BG227" s="209">
        <f t="shared" si="46"/>
        <v>0</v>
      </c>
      <c r="BH227" s="209">
        <f t="shared" si="47"/>
        <v>0</v>
      </c>
      <c r="BI227" s="209">
        <f t="shared" si="48"/>
        <v>0</v>
      </c>
      <c r="BJ227" s="13" t="s">
        <v>86</v>
      </c>
      <c r="BK227" s="209">
        <f t="shared" si="49"/>
        <v>103.6</v>
      </c>
      <c r="BL227" s="13" t="s">
        <v>182</v>
      </c>
      <c r="BM227" s="208" t="s">
        <v>575</v>
      </c>
    </row>
    <row r="228" spans="1:65" s="1" customFormat="1" ht="16.5" customHeight="1">
      <c r="A228" s="30"/>
      <c r="B228" s="31"/>
      <c r="C228" s="196" t="s">
        <v>553</v>
      </c>
      <c r="D228" s="196" t="s">
        <v>178</v>
      </c>
      <c r="E228" s="197" t="s">
        <v>2468</v>
      </c>
      <c r="F228" s="198" t="s">
        <v>2469</v>
      </c>
      <c r="G228" s="199" t="s">
        <v>181</v>
      </c>
      <c r="H228" s="200">
        <v>100</v>
      </c>
      <c r="I228" s="201">
        <v>0.56999999999999995</v>
      </c>
      <c r="J228" s="202">
        <f t="shared" si="40"/>
        <v>57</v>
      </c>
      <c r="K228" s="203"/>
      <c r="L228" s="35"/>
      <c r="M228" s="204" t="s">
        <v>1</v>
      </c>
      <c r="N228" s="205" t="s">
        <v>39</v>
      </c>
      <c r="O228" s="71"/>
      <c r="P228" s="206">
        <f t="shared" si="41"/>
        <v>0</v>
      </c>
      <c r="Q228" s="206">
        <v>0</v>
      </c>
      <c r="R228" s="206">
        <f t="shared" si="42"/>
        <v>0</v>
      </c>
      <c r="S228" s="206">
        <v>0</v>
      </c>
      <c r="T228" s="207">
        <f t="shared" si="4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208" t="s">
        <v>182</v>
      </c>
      <c r="AT228" s="208" t="s">
        <v>178</v>
      </c>
      <c r="AU228" s="208" t="s">
        <v>86</v>
      </c>
      <c r="AY228" s="13" t="s">
        <v>176</v>
      </c>
      <c r="BE228" s="209">
        <f t="shared" si="44"/>
        <v>0</v>
      </c>
      <c r="BF228" s="209">
        <f t="shared" si="45"/>
        <v>57</v>
      </c>
      <c r="BG228" s="209">
        <f t="shared" si="46"/>
        <v>0</v>
      </c>
      <c r="BH228" s="209">
        <f t="shared" si="47"/>
        <v>0</v>
      </c>
      <c r="BI228" s="209">
        <f t="shared" si="48"/>
        <v>0</v>
      </c>
      <c r="BJ228" s="13" t="s">
        <v>86</v>
      </c>
      <c r="BK228" s="209">
        <f t="shared" si="49"/>
        <v>57</v>
      </c>
      <c r="BL228" s="13" t="s">
        <v>182</v>
      </c>
      <c r="BM228" s="208" t="s">
        <v>2470</v>
      </c>
    </row>
    <row r="229" spans="1:65" s="1" customFormat="1" ht="16.5" customHeight="1">
      <c r="A229" s="30"/>
      <c r="B229" s="31"/>
      <c r="C229" s="210" t="s">
        <v>557</v>
      </c>
      <c r="D229" s="210" t="s">
        <v>269</v>
      </c>
      <c r="E229" s="211" t="s">
        <v>2471</v>
      </c>
      <c r="F229" s="212" t="s">
        <v>2469</v>
      </c>
      <c r="G229" s="213" t="s">
        <v>181</v>
      </c>
      <c r="H229" s="214">
        <v>100</v>
      </c>
      <c r="I229" s="215">
        <v>0.62</v>
      </c>
      <c r="J229" s="216">
        <f t="shared" si="40"/>
        <v>62</v>
      </c>
      <c r="K229" s="217"/>
      <c r="L229" s="218"/>
      <c r="M229" s="219" t="s">
        <v>1</v>
      </c>
      <c r="N229" s="220" t="s">
        <v>39</v>
      </c>
      <c r="O229" s="71"/>
      <c r="P229" s="206">
        <f t="shared" si="41"/>
        <v>0</v>
      </c>
      <c r="Q229" s="206">
        <v>0</v>
      </c>
      <c r="R229" s="206">
        <f t="shared" si="42"/>
        <v>0</v>
      </c>
      <c r="S229" s="206">
        <v>0</v>
      </c>
      <c r="T229" s="207">
        <f t="shared" si="4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208" t="s">
        <v>207</v>
      </c>
      <c r="AT229" s="208" t="s">
        <v>269</v>
      </c>
      <c r="AU229" s="208" t="s">
        <v>86</v>
      </c>
      <c r="AY229" s="13" t="s">
        <v>176</v>
      </c>
      <c r="BE229" s="209">
        <f t="shared" si="44"/>
        <v>0</v>
      </c>
      <c r="BF229" s="209">
        <f t="shared" si="45"/>
        <v>62</v>
      </c>
      <c r="BG229" s="209">
        <f t="shared" si="46"/>
        <v>0</v>
      </c>
      <c r="BH229" s="209">
        <f t="shared" si="47"/>
        <v>0</v>
      </c>
      <c r="BI229" s="209">
        <f t="shared" si="48"/>
        <v>0</v>
      </c>
      <c r="BJ229" s="13" t="s">
        <v>86</v>
      </c>
      <c r="BK229" s="209">
        <f t="shared" si="49"/>
        <v>62</v>
      </c>
      <c r="BL229" s="13" t="s">
        <v>182</v>
      </c>
      <c r="BM229" s="208" t="s">
        <v>583</v>
      </c>
    </row>
    <row r="230" spans="1:65" s="1" customFormat="1" ht="16.5" customHeight="1">
      <c r="A230" s="30"/>
      <c r="B230" s="31"/>
      <c r="C230" s="196" t="s">
        <v>561</v>
      </c>
      <c r="D230" s="196" t="s">
        <v>178</v>
      </c>
      <c r="E230" s="197" t="s">
        <v>2472</v>
      </c>
      <c r="F230" s="198" t="s">
        <v>2473</v>
      </c>
      <c r="G230" s="199" t="s">
        <v>181</v>
      </c>
      <c r="H230" s="200">
        <v>100</v>
      </c>
      <c r="I230" s="201">
        <v>0.65</v>
      </c>
      <c r="J230" s="202">
        <f t="shared" si="40"/>
        <v>65</v>
      </c>
      <c r="K230" s="203"/>
      <c r="L230" s="35"/>
      <c r="M230" s="204" t="s">
        <v>1</v>
      </c>
      <c r="N230" s="205" t="s">
        <v>39</v>
      </c>
      <c r="O230" s="71"/>
      <c r="P230" s="206">
        <f t="shared" si="41"/>
        <v>0</v>
      </c>
      <c r="Q230" s="206">
        <v>0</v>
      </c>
      <c r="R230" s="206">
        <f t="shared" si="42"/>
        <v>0</v>
      </c>
      <c r="S230" s="206">
        <v>0</v>
      </c>
      <c r="T230" s="207">
        <f t="shared" si="4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208" t="s">
        <v>182</v>
      </c>
      <c r="AT230" s="208" t="s">
        <v>178</v>
      </c>
      <c r="AU230" s="208" t="s">
        <v>86</v>
      </c>
      <c r="AY230" s="13" t="s">
        <v>176</v>
      </c>
      <c r="BE230" s="209">
        <f t="shared" si="44"/>
        <v>0</v>
      </c>
      <c r="BF230" s="209">
        <f t="shared" si="45"/>
        <v>65</v>
      </c>
      <c r="BG230" s="209">
        <f t="shared" si="46"/>
        <v>0</v>
      </c>
      <c r="BH230" s="209">
        <f t="shared" si="47"/>
        <v>0</v>
      </c>
      <c r="BI230" s="209">
        <f t="shared" si="48"/>
        <v>0</v>
      </c>
      <c r="BJ230" s="13" t="s">
        <v>86</v>
      </c>
      <c r="BK230" s="209">
        <f t="shared" si="49"/>
        <v>65</v>
      </c>
      <c r="BL230" s="13" t="s">
        <v>182</v>
      </c>
      <c r="BM230" s="208" t="s">
        <v>2474</v>
      </c>
    </row>
    <row r="231" spans="1:65" s="1" customFormat="1" ht="16.5" customHeight="1">
      <c r="A231" s="30"/>
      <c r="B231" s="31"/>
      <c r="C231" s="210" t="s">
        <v>566</v>
      </c>
      <c r="D231" s="210" t="s">
        <v>269</v>
      </c>
      <c r="E231" s="211" t="s">
        <v>2475</v>
      </c>
      <c r="F231" s="212" t="s">
        <v>2473</v>
      </c>
      <c r="G231" s="213" t="s">
        <v>181</v>
      </c>
      <c r="H231" s="214">
        <v>100</v>
      </c>
      <c r="I231" s="215">
        <v>0.93</v>
      </c>
      <c r="J231" s="216">
        <f t="shared" si="40"/>
        <v>93</v>
      </c>
      <c r="K231" s="217"/>
      <c r="L231" s="218"/>
      <c r="M231" s="219" t="s">
        <v>1</v>
      </c>
      <c r="N231" s="220" t="s">
        <v>39</v>
      </c>
      <c r="O231" s="71"/>
      <c r="P231" s="206">
        <f t="shared" si="41"/>
        <v>0</v>
      </c>
      <c r="Q231" s="206">
        <v>0</v>
      </c>
      <c r="R231" s="206">
        <f t="shared" si="42"/>
        <v>0</v>
      </c>
      <c r="S231" s="206">
        <v>0</v>
      </c>
      <c r="T231" s="207">
        <f t="shared" si="4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208" t="s">
        <v>207</v>
      </c>
      <c r="AT231" s="208" t="s">
        <v>269</v>
      </c>
      <c r="AU231" s="208" t="s">
        <v>86</v>
      </c>
      <c r="AY231" s="13" t="s">
        <v>176</v>
      </c>
      <c r="BE231" s="209">
        <f t="shared" si="44"/>
        <v>0</v>
      </c>
      <c r="BF231" s="209">
        <f t="shared" si="45"/>
        <v>93</v>
      </c>
      <c r="BG231" s="209">
        <f t="shared" si="46"/>
        <v>0</v>
      </c>
      <c r="BH231" s="209">
        <f t="shared" si="47"/>
        <v>0</v>
      </c>
      <c r="BI231" s="209">
        <f t="shared" si="48"/>
        <v>0</v>
      </c>
      <c r="BJ231" s="13" t="s">
        <v>86</v>
      </c>
      <c r="BK231" s="209">
        <f t="shared" si="49"/>
        <v>93</v>
      </c>
      <c r="BL231" s="13" t="s">
        <v>182</v>
      </c>
      <c r="BM231" s="208" t="s">
        <v>591</v>
      </c>
    </row>
    <row r="232" spans="1:65" s="1" customFormat="1" ht="16.5" customHeight="1">
      <c r="A232" s="30"/>
      <c r="B232" s="31"/>
      <c r="C232" s="196" t="s">
        <v>570</v>
      </c>
      <c r="D232" s="196" t="s">
        <v>178</v>
      </c>
      <c r="E232" s="197" t="s">
        <v>2476</v>
      </c>
      <c r="F232" s="198" t="s">
        <v>2477</v>
      </c>
      <c r="G232" s="199" t="s">
        <v>181</v>
      </c>
      <c r="H232" s="200">
        <v>600</v>
      </c>
      <c r="I232" s="201">
        <v>1.23</v>
      </c>
      <c r="J232" s="202">
        <f t="shared" si="40"/>
        <v>738</v>
      </c>
      <c r="K232" s="203"/>
      <c r="L232" s="35"/>
      <c r="M232" s="204" t="s">
        <v>1</v>
      </c>
      <c r="N232" s="205" t="s">
        <v>39</v>
      </c>
      <c r="O232" s="71"/>
      <c r="P232" s="206">
        <f t="shared" si="41"/>
        <v>0</v>
      </c>
      <c r="Q232" s="206">
        <v>0</v>
      </c>
      <c r="R232" s="206">
        <f t="shared" si="42"/>
        <v>0</v>
      </c>
      <c r="S232" s="206">
        <v>0</v>
      </c>
      <c r="T232" s="207">
        <f t="shared" si="43"/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208" t="s">
        <v>182</v>
      </c>
      <c r="AT232" s="208" t="s">
        <v>178</v>
      </c>
      <c r="AU232" s="208" t="s">
        <v>86</v>
      </c>
      <c r="AY232" s="13" t="s">
        <v>176</v>
      </c>
      <c r="BE232" s="209">
        <f t="shared" si="44"/>
        <v>0</v>
      </c>
      <c r="BF232" s="209">
        <f t="shared" si="45"/>
        <v>738</v>
      </c>
      <c r="BG232" s="209">
        <f t="shared" si="46"/>
        <v>0</v>
      </c>
      <c r="BH232" s="209">
        <f t="shared" si="47"/>
        <v>0</v>
      </c>
      <c r="BI232" s="209">
        <f t="shared" si="48"/>
        <v>0</v>
      </c>
      <c r="BJ232" s="13" t="s">
        <v>86</v>
      </c>
      <c r="BK232" s="209">
        <f t="shared" si="49"/>
        <v>738</v>
      </c>
      <c r="BL232" s="13" t="s">
        <v>182</v>
      </c>
      <c r="BM232" s="208" t="s">
        <v>2478</v>
      </c>
    </row>
    <row r="233" spans="1:65" s="1" customFormat="1" ht="16.5" customHeight="1">
      <c r="A233" s="30"/>
      <c r="B233" s="31"/>
      <c r="C233" s="210" t="s">
        <v>575</v>
      </c>
      <c r="D233" s="210" t="s">
        <v>269</v>
      </c>
      <c r="E233" s="211" t="s">
        <v>2479</v>
      </c>
      <c r="F233" s="212" t="s">
        <v>2477</v>
      </c>
      <c r="G233" s="213" t="s">
        <v>181</v>
      </c>
      <c r="H233" s="214">
        <v>600</v>
      </c>
      <c r="I233" s="215">
        <v>0.77</v>
      </c>
      <c r="J233" s="216">
        <f t="shared" si="40"/>
        <v>462</v>
      </c>
      <c r="K233" s="217"/>
      <c r="L233" s="218"/>
      <c r="M233" s="219" t="s">
        <v>1</v>
      </c>
      <c r="N233" s="220" t="s">
        <v>39</v>
      </c>
      <c r="O233" s="71"/>
      <c r="P233" s="206">
        <f t="shared" si="41"/>
        <v>0</v>
      </c>
      <c r="Q233" s="206">
        <v>0</v>
      </c>
      <c r="R233" s="206">
        <f t="shared" si="42"/>
        <v>0</v>
      </c>
      <c r="S233" s="206">
        <v>0</v>
      </c>
      <c r="T233" s="207">
        <f t="shared" si="43"/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208" t="s">
        <v>207</v>
      </c>
      <c r="AT233" s="208" t="s">
        <v>269</v>
      </c>
      <c r="AU233" s="208" t="s">
        <v>86</v>
      </c>
      <c r="AY233" s="13" t="s">
        <v>176</v>
      </c>
      <c r="BE233" s="209">
        <f t="shared" si="44"/>
        <v>0</v>
      </c>
      <c r="BF233" s="209">
        <f t="shared" si="45"/>
        <v>462</v>
      </c>
      <c r="BG233" s="209">
        <f t="shared" si="46"/>
        <v>0</v>
      </c>
      <c r="BH233" s="209">
        <f t="shared" si="47"/>
        <v>0</v>
      </c>
      <c r="BI233" s="209">
        <f t="shared" si="48"/>
        <v>0</v>
      </c>
      <c r="BJ233" s="13" t="s">
        <v>86</v>
      </c>
      <c r="BK233" s="209">
        <f t="shared" si="49"/>
        <v>462</v>
      </c>
      <c r="BL233" s="13" t="s">
        <v>182</v>
      </c>
      <c r="BM233" s="208" t="s">
        <v>599</v>
      </c>
    </row>
    <row r="234" spans="1:65" s="1" customFormat="1" ht="16.5" customHeight="1">
      <c r="A234" s="30"/>
      <c r="B234" s="31"/>
      <c r="C234" s="196" t="s">
        <v>579</v>
      </c>
      <c r="D234" s="196" t="s">
        <v>178</v>
      </c>
      <c r="E234" s="197" t="s">
        <v>2480</v>
      </c>
      <c r="F234" s="198" t="s">
        <v>2481</v>
      </c>
      <c r="G234" s="199" t="s">
        <v>181</v>
      </c>
      <c r="H234" s="200">
        <v>200</v>
      </c>
      <c r="I234" s="201">
        <v>1.38</v>
      </c>
      <c r="J234" s="202">
        <f t="shared" si="40"/>
        <v>276</v>
      </c>
      <c r="K234" s="203"/>
      <c r="L234" s="35"/>
      <c r="M234" s="204" t="s">
        <v>1</v>
      </c>
      <c r="N234" s="205" t="s">
        <v>39</v>
      </c>
      <c r="O234" s="71"/>
      <c r="P234" s="206">
        <f t="shared" si="41"/>
        <v>0</v>
      </c>
      <c r="Q234" s="206">
        <v>0</v>
      </c>
      <c r="R234" s="206">
        <f t="shared" si="42"/>
        <v>0</v>
      </c>
      <c r="S234" s="206">
        <v>0</v>
      </c>
      <c r="T234" s="207">
        <f t="shared" si="43"/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208" t="s">
        <v>182</v>
      </c>
      <c r="AT234" s="208" t="s">
        <v>178</v>
      </c>
      <c r="AU234" s="208" t="s">
        <v>86</v>
      </c>
      <c r="AY234" s="13" t="s">
        <v>176</v>
      </c>
      <c r="BE234" s="209">
        <f t="shared" si="44"/>
        <v>0</v>
      </c>
      <c r="BF234" s="209">
        <f t="shared" si="45"/>
        <v>276</v>
      </c>
      <c r="BG234" s="209">
        <f t="shared" si="46"/>
        <v>0</v>
      </c>
      <c r="BH234" s="209">
        <f t="shared" si="47"/>
        <v>0</v>
      </c>
      <c r="BI234" s="209">
        <f t="shared" si="48"/>
        <v>0</v>
      </c>
      <c r="BJ234" s="13" t="s">
        <v>86</v>
      </c>
      <c r="BK234" s="209">
        <f t="shared" si="49"/>
        <v>276</v>
      </c>
      <c r="BL234" s="13" t="s">
        <v>182</v>
      </c>
      <c r="BM234" s="208" t="s">
        <v>2482</v>
      </c>
    </row>
    <row r="235" spans="1:65" s="1" customFormat="1" ht="16.5" customHeight="1">
      <c r="A235" s="30"/>
      <c r="B235" s="31"/>
      <c r="C235" s="210" t="s">
        <v>583</v>
      </c>
      <c r="D235" s="210" t="s">
        <v>269</v>
      </c>
      <c r="E235" s="211" t="s">
        <v>2483</v>
      </c>
      <c r="F235" s="212" t="s">
        <v>2481</v>
      </c>
      <c r="G235" s="213" t="s">
        <v>181</v>
      </c>
      <c r="H235" s="214">
        <v>200</v>
      </c>
      <c r="I235" s="215">
        <v>1.04</v>
      </c>
      <c r="J235" s="216">
        <f t="shared" si="40"/>
        <v>208</v>
      </c>
      <c r="K235" s="217"/>
      <c r="L235" s="218"/>
      <c r="M235" s="219" t="s">
        <v>1</v>
      </c>
      <c r="N235" s="220" t="s">
        <v>39</v>
      </c>
      <c r="O235" s="71"/>
      <c r="P235" s="206">
        <f t="shared" si="41"/>
        <v>0</v>
      </c>
      <c r="Q235" s="206">
        <v>0</v>
      </c>
      <c r="R235" s="206">
        <f t="shared" si="42"/>
        <v>0</v>
      </c>
      <c r="S235" s="206">
        <v>0</v>
      </c>
      <c r="T235" s="207">
        <f t="shared" si="43"/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208" t="s">
        <v>207</v>
      </c>
      <c r="AT235" s="208" t="s">
        <v>269</v>
      </c>
      <c r="AU235" s="208" t="s">
        <v>86</v>
      </c>
      <c r="AY235" s="13" t="s">
        <v>176</v>
      </c>
      <c r="BE235" s="209">
        <f t="shared" si="44"/>
        <v>0</v>
      </c>
      <c r="BF235" s="209">
        <f t="shared" si="45"/>
        <v>208</v>
      </c>
      <c r="BG235" s="209">
        <f t="shared" si="46"/>
        <v>0</v>
      </c>
      <c r="BH235" s="209">
        <f t="shared" si="47"/>
        <v>0</v>
      </c>
      <c r="BI235" s="209">
        <f t="shared" si="48"/>
        <v>0</v>
      </c>
      <c r="BJ235" s="13" t="s">
        <v>86</v>
      </c>
      <c r="BK235" s="209">
        <f t="shared" si="49"/>
        <v>208</v>
      </c>
      <c r="BL235" s="13" t="s">
        <v>182</v>
      </c>
      <c r="BM235" s="208" t="s">
        <v>607</v>
      </c>
    </row>
    <row r="236" spans="1:65" s="1" customFormat="1" ht="16.5" customHeight="1">
      <c r="A236" s="30"/>
      <c r="B236" s="31"/>
      <c r="C236" s="196" t="s">
        <v>587</v>
      </c>
      <c r="D236" s="196" t="s">
        <v>178</v>
      </c>
      <c r="E236" s="197" t="s">
        <v>2484</v>
      </c>
      <c r="F236" s="198" t="s">
        <v>2485</v>
      </c>
      <c r="G236" s="199" t="s">
        <v>181</v>
      </c>
      <c r="H236" s="200">
        <v>50</v>
      </c>
      <c r="I236" s="201">
        <v>1.87</v>
      </c>
      <c r="J236" s="202">
        <f t="shared" si="40"/>
        <v>93.5</v>
      </c>
      <c r="K236" s="203"/>
      <c r="L236" s="35"/>
      <c r="M236" s="204" t="s">
        <v>1</v>
      </c>
      <c r="N236" s="205" t="s">
        <v>39</v>
      </c>
      <c r="O236" s="71"/>
      <c r="P236" s="206">
        <f t="shared" si="41"/>
        <v>0</v>
      </c>
      <c r="Q236" s="206">
        <v>0</v>
      </c>
      <c r="R236" s="206">
        <f t="shared" si="42"/>
        <v>0</v>
      </c>
      <c r="S236" s="206">
        <v>0</v>
      </c>
      <c r="T236" s="207">
        <f t="shared" si="43"/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208" t="s">
        <v>182</v>
      </c>
      <c r="AT236" s="208" t="s">
        <v>178</v>
      </c>
      <c r="AU236" s="208" t="s">
        <v>86</v>
      </c>
      <c r="AY236" s="13" t="s">
        <v>176</v>
      </c>
      <c r="BE236" s="209">
        <f t="shared" si="44"/>
        <v>0</v>
      </c>
      <c r="BF236" s="209">
        <f t="shared" si="45"/>
        <v>93.5</v>
      </c>
      <c r="BG236" s="209">
        <f t="shared" si="46"/>
        <v>0</v>
      </c>
      <c r="BH236" s="209">
        <f t="shared" si="47"/>
        <v>0</v>
      </c>
      <c r="BI236" s="209">
        <f t="shared" si="48"/>
        <v>0</v>
      </c>
      <c r="BJ236" s="13" t="s">
        <v>86</v>
      </c>
      <c r="BK236" s="209">
        <f t="shared" si="49"/>
        <v>93.5</v>
      </c>
      <c r="BL236" s="13" t="s">
        <v>182</v>
      </c>
      <c r="BM236" s="208" t="s">
        <v>2486</v>
      </c>
    </row>
    <row r="237" spans="1:65" s="1" customFormat="1" ht="16.5" customHeight="1">
      <c r="A237" s="30"/>
      <c r="B237" s="31"/>
      <c r="C237" s="210" t="s">
        <v>591</v>
      </c>
      <c r="D237" s="210" t="s">
        <v>269</v>
      </c>
      <c r="E237" s="211" t="s">
        <v>2487</v>
      </c>
      <c r="F237" s="212" t="s">
        <v>2485</v>
      </c>
      <c r="G237" s="213" t="s">
        <v>181</v>
      </c>
      <c r="H237" s="214">
        <v>50</v>
      </c>
      <c r="I237" s="215">
        <v>2.52</v>
      </c>
      <c r="J237" s="216">
        <f t="shared" si="40"/>
        <v>126</v>
      </c>
      <c r="K237" s="217"/>
      <c r="L237" s="218"/>
      <c r="M237" s="219" t="s">
        <v>1</v>
      </c>
      <c r="N237" s="220" t="s">
        <v>39</v>
      </c>
      <c r="O237" s="71"/>
      <c r="P237" s="206">
        <f t="shared" si="41"/>
        <v>0</v>
      </c>
      <c r="Q237" s="206">
        <v>0</v>
      </c>
      <c r="R237" s="206">
        <f t="shared" si="42"/>
        <v>0</v>
      </c>
      <c r="S237" s="206">
        <v>0</v>
      </c>
      <c r="T237" s="207">
        <f t="shared" si="43"/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208" t="s">
        <v>207</v>
      </c>
      <c r="AT237" s="208" t="s">
        <v>269</v>
      </c>
      <c r="AU237" s="208" t="s">
        <v>86</v>
      </c>
      <c r="AY237" s="13" t="s">
        <v>176</v>
      </c>
      <c r="BE237" s="209">
        <f t="shared" si="44"/>
        <v>0</v>
      </c>
      <c r="BF237" s="209">
        <f t="shared" si="45"/>
        <v>126</v>
      </c>
      <c r="BG237" s="209">
        <f t="shared" si="46"/>
        <v>0</v>
      </c>
      <c r="BH237" s="209">
        <f t="shared" si="47"/>
        <v>0</v>
      </c>
      <c r="BI237" s="209">
        <f t="shared" si="48"/>
        <v>0</v>
      </c>
      <c r="BJ237" s="13" t="s">
        <v>86</v>
      </c>
      <c r="BK237" s="209">
        <f t="shared" si="49"/>
        <v>126</v>
      </c>
      <c r="BL237" s="13" t="s">
        <v>182</v>
      </c>
      <c r="BM237" s="208" t="s">
        <v>615</v>
      </c>
    </row>
    <row r="238" spans="1:65" s="1" customFormat="1" ht="24.2" customHeight="1">
      <c r="A238" s="30"/>
      <c r="B238" s="31"/>
      <c r="C238" s="196" t="s">
        <v>595</v>
      </c>
      <c r="D238" s="196" t="s">
        <v>178</v>
      </c>
      <c r="E238" s="197" t="s">
        <v>2488</v>
      </c>
      <c r="F238" s="198" t="s">
        <v>2489</v>
      </c>
      <c r="G238" s="199" t="s">
        <v>370</v>
      </c>
      <c r="H238" s="200">
        <v>1</v>
      </c>
      <c r="I238" s="201">
        <v>31.68</v>
      </c>
      <c r="J238" s="202">
        <f t="shared" si="40"/>
        <v>31.68</v>
      </c>
      <c r="K238" s="203"/>
      <c r="L238" s="35"/>
      <c r="M238" s="204" t="s">
        <v>1</v>
      </c>
      <c r="N238" s="205" t="s">
        <v>39</v>
      </c>
      <c r="O238" s="71"/>
      <c r="P238" s="206">
        <f t="shared" si="41"/>
        <v>0</v>
      </c>
      <c r="Q238" s="206">
        <v>0</v>
      </c>
      <c r="R238" s="206">
        <f t="shared" si="42"/>
        <v>0</v>
      </c>
      <c r="S238" s="206">
        <v>0</v>
      </c>
      <c r="T238" s="207">
        <f t="shared" si="43"/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208" t="s">
        <v>182</v>
      </c>
      <c r="AT238" s="208" t="s">
        <v>178</v>
      </c>
      <c r="AU238" s="208" t="s">
        <v>86</v>
      </c>
      <c r="AY238" s="13" t="s">
        <v>176</v>
      </c>
      <c r="BE238" s="209">
        <f t="shared" si="44"/>
        <v>0</v>
      </c>
      <c r="BF238" s="209">
        <f t="shared" si="45"/>
        <v>31.68</v>
      </c>
      <c r="BG238" s="209">
        <f t="shared" si="46"/>
        <v>0</v>
      </c>
      <c r="BH238" s="209">
        <f t="shared" si="47"/>
        <v>0</v>
      </c>
      <c r="BI238" s="209">
        <f t="shared" si="48"/>
        <v>0</v>
      </c>
      <c r="BJ238" s="13" t="s">
        <v>86</v>
      </c>
      <c r="BK238" s="209">
        <f t="shared" si="49"/>
        <v>31.68</v>
      </c>
      <c r="BL238" s="13" t="s">
        <v>182</v>
      </c>
      <c r="BM238" s="208" t="s">
        <v>2490</v>
      </c>
    </row>
    <row r="239" spans="1:65" s="1" customFormat="1" ht="24.2" customHeight="1">
      <c r="A239" s="30"/>
      <c r="B239" s="31"/>
      <c r="C239" s="210" t="s">
        <v>599</v>
      </c>
      <c r="D239" s="210" t="s">
        <v>269</v>
      </c>
      <c r="E239" s="211" t="s">
        <v>2491</v>
      </c>
      <c r="F239" s="212" t="s">
        <v>2489</v>
      </c>
      <c r="G239" s="213" t="s">
        <v>370</v>
      </c>
      <c r="H239" s="214">
        <v>1</v>
      </c>
      <c r="I239" s="215">
        <v>123.11</v>
      </c>
      <c r="J239" s="216">
        <f t="shared" si="40"/>
        <v>123.11</v>
      </c>
      <c r="K239" s="217"/>
      <c r="L239" s="218"/>
      <c r="M239" s="219" t="s">
        <v>1</v>
      </c>
      <c r="N239" s="220" t="s">
        <v>39</v>
      </c>
      <c r="O239" s="71"/>
      <c r="P239" s="206">
        <f t="shared" si="41"/>
        <v>0</v>
      </c>
      <c r="Q239" s="206">
        <v>0</v>
      </c>
      <c r="R239" s="206">
        <f t="shared" si="42"/>
        <v>0</v>
      </c>
      <c r="S239" s="206">
        <v>0</v>
      </c>
      <c r="T239" s="207">
        <f t="shared" si="43"/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208" t="s">
        <v>207</v>
      </c>
      <c r="AT239" s="208" t="s">
        <v>269</v>
      </c>
      <c r="AU239" s="208" t="s">
        <v>86</v>
      </c>
      <c r="AY239" s="13" t="s">
        <v>176</v>
      </c>
      <c r="BE239" s="209">
        <f t="shared" si="44"/>
        <v>0</v>
      </c>
      <c r="BF239" s="209">
        <f t="shared" si="45"/>
        <v>123.11</v>
      </c>
      <c r="BG239" s="209">
        <f t="shared" si="46"/>
        <v>0</v>
      </c>
      <c r="BH239" s="209">
        <f t="shared" si="47"/>
        <v>0</v>
      </c>
      <c r="BI239" s="209">
        <f t="shared" si="48"/>
        <v>0</v>
      </c>
      <c r="BJ239" s="13" t="s">
        <v>86</v>
      </c>
      <c r="BK239" s="209">
        <f t="shared" si="49"/>
        <v>123.11</v>
      </c>
      <c r="BL239" s="13" t="s">
        <v>182</v>
      </c>
      <c r="BM239" s="208" t="s">
        <v>623</v>
      </c>
    </row>
    <row r="240" spans="1:65" s="1" customFormat="1" ht="16.5" customHeight="1">
      <c r="A240" s="30"/>
      <c r="B240" s="31"/>
      <c r="C240" s="196" t="s">
        <v>603</v>
      </c>
      <c r="D240" s="196" t="s">
        <v>178</v>
      </c>
      <c r="E240" s="197" t="s">
        <v>2492</v>
      </c>
      <c r="F240" s="198" t="s">
        <v>2493</v>
      </c>
      <c r="G240" s="199" t="s">
        <v>370</v>
      </c>
      <c r="H240" s="200">
        <v>1</v>
      </c>
      <c r="I240" s="201">
        <v>13.77</v>
      </c>
      <c r="J240" s="202">
        <f t="shared" si="40"/>
        <v>13.77</v>
      </c>
      <c r="K240" s="203"/>
      <c r="L240" s="35"/>
      <c r="M240" s="204" t="s">
        <v>1</v>
      </c>
      <c r="N240" s="205" t="s">
        <v>39</v>
      </c>
      <c r="O240" s="71"/>
      <c r="P240" s="206">
        <f t="shared" si="41"/>
        <v>0</v>
      </c>
      <c r="Q240" s="206">
        <v>0</v>
      </c>
      <c r="R240" s="206">
        <f t="shared" si="42"/>
        <v>0</v>
      </c>
      <c r="S240" s="206">
        <v>0</v>
      </c>
      <c r="T240" s="207">
        <f t="shared" si="4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208" t="s">
        <v>182</v>
      </c>
      <c r="AT240" s="208" t="s">
        <v>178</v>
      </c>
      <c r="AU240" s="208" t="s">
        <v>86</v>
      </c>
      <c r="AY240" s="13" t="s">
        <v>176</v>
      </c>
      <c r="BE240" s="209">
        <f t="shared" si="44"/>
        <v>0</v>
      </c>
      <c r="BF240" s="209">
        <f t="shared" si="45"/>
        <v>13.77</v>
      </c>
      <c r="BG240" s="209">
        <f t="shared" si="46"/>
        <v>0</v>
      </c>
      <c r="BH240" s="209">
        <f t="shared" si="47"/>
        <v>0</v>
      </c>
      <c r="BI240" s="209">
        <f t="shared" si="48"/>
        <v>0</v>
      </c>
      <c r="BJ240" s="13" t="s">
        <v>86</v>
      </c>
      <c r="BK240" s="209">
        <f t="shared" si="49"/>
        <v>13.77</v>
      </c>
      <c r="BL240" s="13" t="s">
        <v>182</v>
      </c>
      <c r="BM240" s="208" t="s">
        <v>2494</v>
      </c>
    </row>
    <row r="241" spans="1:65" s="1" customFormat="1" ht="16.5" customHeight="1">
      <c r="A241" s="30"/>
      <c r="B241" s="31"/>
      <c r="C241" s="210" t="s">
        <v>607</v>
      </c>
      <c r="D241" s="210" t="s">
        <v>269</v>
      </c>
      <c r="E241" s="211" t="s">
        <v>2495</v>
      </c>
      <c r="F241" s="212" t="s">
        <v>2493</v>
      </c>
      <c r="G241" s="213" t="s">
        <v>370</v>
      </c>
      <c r="H241" s="214">
        <v>1</v>
      </c>
      <c r="I241" s="215">
        <v>44.21</v>
      </c>
      <c r="J241" s="216">
        <f t="shared" si="40"/>
        <v>44.21</v>
      </c>
      <c r="K241" s="217"/>
      <c r="L241" s="218"/>
      <c r="M241" s="219" t="s">
        <v>1</v>
      </c>
      <c r="N241" s="220" t="s">
        <v>39</v>
      </c>
      <c r="O241" s="71"/>
      <c r="P241" s="206">
        <f t="shared" si="41"/>
        <v>0</v>
      </c>
      <c r="Q241" s="206">
        <v>0</v>
      </c>
      <c r="R241" s="206">
        <f t="shared" si="42"/>
        <v>0</v>
      </c>
      <c r="S241" s="206">
        <v>0</v>
      </c>
      <c r="T241" s="207">
        <f t="shared" si="4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208" t="s">
        <v>207</v>
      </c>
      <c r="AT241" s="208" t="s">
        <v>269</v>
      </c>
      <c r="AU241" s="208" t="s">
        <v>86</v>
      </c>
      <c r="AY241" s="13" t="s">
        <v>176</v>
      </c>
      <c r="BE241" s="209">
        <f t="shared" si="44"/>
        <v>0</v>
      </c>
      <c r="BF241" s="209">
        <f t="shared" si="45"/>
        <v>44.21</v>
      </c>
      <c r="BG241" s="209">
        <f t="shared" si="46"/>
        <v>0</v>
      </c>
      <c r="BH241" s="209">
        <f t="shared" si="47"/>
        <v>0</v>
      </c>
      <c r="BI241" s="209">
        <f t="shared" si="48"/>
        <v>0</v>
      </c>
      <c r="BJ241" s="13" t="s">
        <v>86</v>
      </c>
      <c r="BK241" s="209">
        <f t="shared" si="49"/>
        <v>44.21</v>
      </c>
      <c r="BL241" s="13" t="s">
        <v>182</v>
      </c>
      <c r="BM241" s="208" t="s">
        <v>631</v>
      </c>
    </row>
    <row r="242" spans="1:65" s="1" customFormat="1" ht="16.5" customHeight="1">
      <c r="A242" s="30"/>
      <c r="B242" s="31"/>
      <c r="C242" s="196" t="s">
        <v>611</v>
      </c>
      <c r="D242" s="196" t="s">
        <v>178</v>
      </c>
      <c r="E242" s="197" t="s">
        <v>2496</v>
      </c>
      <c r="F242" s="198" t="s">
        <v>2497</v>
      </c>
      <c r="G242" s="199" t="s">
        <v>370</v>
      </c>
      <c r="H242" s="200">
        <v>8</v>
      </c>
      <c r="I242" s="201">
        <v>19.21</v>
      </c>
      <c r="J242" s="202">
        <f t="shared" si="40"/>
        <v>153.68</v>
      </c>
      <c r="K242" s="203"/>
      <c r="L242" s="35"/>
      <c r="M242" s="204" t="s">
        <v>1</v>
      </c>
      <c r="N242" s="205" t="s">
        <v>39</v>
      </c>
      <c r="O242" s="71"/>
      <c r="P242" s="206">
        <f t="shared" si="41"/>
        <v>0</v>
      </c>
      <c r="Q242" s="206">
        <v>0</v>
      </c>
      <c r="R242" s="206">
        <f t="shared" si="42"/>
        <v>0</v>
      </c>
      <c r="S242" s="206">
        <v>0</v>
      </c>
      <c r="T242" s="207">
        <f t="shared" si="4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208" t="s">
        <v>182</v>
      </c>
      <c r="AT242" s="208" t="s">
        <v>178</v>
      </c>
      <c r="AU242" s="208" t="s">
        <v>86</v>
      </c>
      <c r="AY242" s="13" t="s">
        <v>176</v>
      </c>
      <c r="BE242" s="209">
        <f t="shared" si="44"/>
        <v>0</v>
      </c>
      <c r="BF242" s="209">
        <f t="shared" si="45"/>
        <v>153.68</v>
      </c>
      <c r="BG242" s="209">
        <f t="shared" si="46"/>
        <v>0</v>
      </c>
      <c r="BH242" s="209">
        <f t="shared" si="47"/>
        <v>0</v>
      </c>
      <c r="BI242" s="209">
        <f t="shared" si="48"/>
        <v>0</v>
      </c>
      <c r="BJ242" s="13" t="s">
        <v>86</v>
      </c>
      <c r="BK242" s="209">
        <f t="shared" si="49"/>
        <v>153.68</v>
      </c>
      <c r="BL242" s="13" t="s">
        <v>182</v>
      </c>
      <c r="BM242" s="208" t="s">
        <v>2498</v>
      </c>
    </row>
    <row r="243" spans="1:65" s="1" customFormat="1" ht="16.5" customHeight="1">
      <c r="A243" s="30"/>
      <c r="B243" s="31"/>
      <c r="C243" s="210" t="s">
        <v>615</v>
      </c>
      <c r="D243" s="210" t="s">
        <v>269</v>
      </c>
      <c r="E243" s="211" t="s">
        <v>2499</v>
      </c>
      <c r="F243" s="212" t="s">
        <v>2497</v>
      </c>
      <c r="G243" s="213" t="s">
        <v>370</v>
      </c>
      <c r="H243" s="214">
        <v>8</v>
      </c>
      <c r="I243" s="215">
        <v>53.4</v>
      </c>
      <c r="J243" s="216">
        <f t="shared" si="40"/>
        <v>427.2</v>
      </c>
      <c r="K243" s="217"/>
      <c r="L243" s="218"/>
      <c r="M243" s="219" t="s">
        <v>1</v>
      </c>
      <c r="N243" s="220" t="s">
        <v>39</v>
      </c>
      <c r="O243" s="71"/>
      <c r="P243" s="206">
        <f t="shared" si="41"/>
        <v>0</v>
      </c>
      <c r="Q243" s="206">
        <v>0</v>
      </c>
      <c r="R243" s="206">
        <f t="shared" si="42"/>
        <v>0</v>
      </c>
      <c r="S243" s="206">
        <v>0</v>
      </c>
      <c r="T243" s="207">
        <f t="shared" si="4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208" t="s">
        <v>207</v>
      </c>
      <c r="AT243" s="208" t="s">
        <v>269</v>
      </c>
      <c r="AU243" s="208" t="s">
        <v>86</v>
      </c>
      <c r="AY243" s="13" t="s">
        <v>176</v>
      </c>
      <c r="BE243" s="209">
        <f t="shared" si="44"/>
        <v>0</v>
      </c>
      <c r="BF243" s="209">
        <f t="shared" si="45"/>
        <v>427.2</v>
      </c>
      <c r="BG243" s="209">
        <f t="shared" si="46"/>
        <v>0</v>
      </c>
      <c r="BH243" s="209">
        <f t="shared" si="47"/>
        <v>0</v>
      </c>
      <c r="BI243" s="209">
        <f t="shared" si="48"/>
        <v>0</v>
      </c>
      <c r="BJ243" s="13" t="s">
        <v>86</v>
      </c>
      <c r="BK243" s="209">
        <f t="shared" si="49"/>
        <v>427.2</v>
      </c>
      <c r="BL243" s="13" t="s">
        <v>182</v>
      </c>
      <c r="BM243" s="208" t="s">
        <v>639</v>
      </c>
    </row>
    <row r="244" spans="1:65" s="1" customFormat="1" ht="24.2" customHeight="1">
      <c r="A244" s="30"/>
      <c r="B244" s="31"/>
      <c r="C244" s="196" t="s">
        <v>619</v>
      </c>
      <c r="D244" s="196" t="s">
        <v>178</v>
      </c>
      <c r="E244" s="197" t="s">
        <v>2500</v>
      </c>
      <c r="F244" s="198" t="s">
        <v>2501</v>
      </c>
      <c r="G244" s="199" t="s">
        <v>370</v>
      </c>
      <c r="H244" s="200">
        <v>2</v>
      </c>
      <c r="I244" s="201">
        <v>10.85</v>
      </c>
      <c r="J244" s="202">
        <f t="shared" si="40"/>
        <v>21.7</v>
      </c>
      <c r="K244" s="203"/>
      <c r="L244" s="35"/>
      <c r="M244" s="204" t="s">
        <v>1</v>
      </c>
      <c r="N244" s="205" t="s">
        <v>39</v>
      </c>
      <c r="O244" s="71"/>
      <c r="P244" s="206">
        <f t="shared" si="41"/>
        <v>0</v>
      </c>
      <c r="Q244" s="206">
        <v>0</v>
      </c>
      <c r="R244" s="206">
        <f t="shared" si="42"/>
        <v>0</v>
      </c>
      <c r="S244" s="206">
        <v>0</v>
      </c>
      <c r="T244" s="207">
        <f t="shared" si="4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208" t="s">
        <v>182</v>
      </c>
      <c r="AT244" s="208" t="s">
        <v>178</v>
      </c>
      <c r="AU244" s="208" t="s">
        <v>86</v>
      </c>
      <c r="AY244" s="13" t="s">
        <v>176</v>
      </c>
      <c r="BE244" s="209">
        <f t="shared" si="44"/>
        <v>0</v>
      </c>
      <c r="BF244" s="209">
        <f t="shared" si="45"/>
        <v>21.7</v>
      </c>
      <c r="BG244" s="209">
        <f t="shared" si="46"/>
        <v>0</v>
      </c>
      <c r="BH244" s="209">
        <f t="shared" si="47"/>
        <v>0</v>
      </c>
      <c r="BI244" s="209">
        <f t="shared" si="48"/>
        <v>0</v>
      </c>
      <c r="BJ244" s="13" t="s">
        <v>86</v>
      </c>
      <c r="BK244" s="209">
        <f t="shared" si="49"/>
        <v>21.7</v>
      </c>
      <c r="BL244" s="13" t="s">
        <v>182</v>
      </c>
      <c r="BM244" s="208" t="s">
        <v>2502</v>
      </c>
    </row>
    <row r="245" spans="1:65" s="1" customFormat="1" ht="24.2" customHeight="1">
      <c r="A245" s="30"/>
      <c r="B245" s="31"/>
      <c r="C245" s="210" t="s">
        <v>623</v>
      </c>
      <c r="D245" s="210" t="s">
        <v>269</v>
      </c>
      <c r="E245" s="211" t="s">
        <v>2503</v>
      </c>
      <c r="F245" s="212" t="s">
        <v>2501</v>
      </c>
      <c r="G245" s="213" t="s">
        <v>370</v>
      </c>
      <c r="H245" s="214">
        <v>2</v>
      </c>
      <c r="I245" s="215">
        <v>36.32</v>
      </c>
      <c r="J245" s="216">
        <f t="shared" si="40"/>
        <v>72.64</v>
      </c>
      <c r="K245" s="217"/>
      <c r="L245" s="218"/>
      <c r="M245" s="219" t="s">
        <v>1</v>
      </c>
      <c r="N245" s="220" t="s">
        <v>39</v>
      </c>
      <c r="O245" s="71"/>
      <c r="P245" s="206">
        <f t="shared" si="41"/>
        <v>0</v>
      </c>
      <c r="Q245" s="206">
        <v>0</v>
      </c>
      <c r="R245" s="206">
        <f t="shared" si="42"/>
        <v>0</v>
      </c>
      <c r="S245" s="206">
        <v>0</v>
      </c>
      <c r="T245" s="207">
        <f t="shared" si="4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208" t="s">
        <v>207</v>
      </c>
      <c r="AT245" s="208" t="s">
        <v>269</v>
      </c>
      <c r="AU245" s="208" t="s">
        <v>86</v>
      </c>
      <c r="AY245" s="13" t="s">
        <v>176</v>
      </c>
      <c r="BE245" s="209">
        <f t="shared" si="44"/>
        <v>0</v>
      </c>
      <c r="BF245" s="209">
        <f t="shared" si="45"/>
        <v>72.64</v>
      </c>
      <c r="BG245" s="209">
        <f t="shared" si="46"/>
        <v>0</v>
      </c>
      <c r="BH245" s="209">
        <f t="shared" si="47"/>
        <v>0</v>
      </c>
      <c r="BI245" s="209">
        <f t="shared" si="48"/>
        <v>0</v>
      </c>
      <c r="BJ245" s="13" t="s">
        <v>86</v>
      </c>
      <c r="BK245" s="209">
        <f t="shared" si="49"/>
        <v>72.64</v>
      </c>
      <c r="BL245" s="13" t="s">
        <v>182</v>
      </c>
      <c r="BM245" s="208" t="s">
        <v>647</v>
      </c>
    </row>
    <row r="246" spans="1:65" s="1" customFormat="1" ht="21.75" customHeight="1">
      <c r="A246" s="30"/>
      <c r="B246" s="31"/>
      <c r="C246" s="196" t="s">
        <v>627</v>
      </c>
      <c r="D246" s="196" t="s">
        <v>178</v>
      </c>
      <c r="E246" s="197" t="s">
        <v>2504</v>
      </c>
      <c r="F246" s="198" t="s">
        <v>2505</v>
      </c>
      <c r="G246" s="199" t="s">
        <v>181</v>
      </c>
      <c r="H246" s="200">
        <v>300</v>
      </c>
      <c r="I246" s="201">
        <v>2.5299999999999998</v>
      </c>
      <c r="J246" s="202">
        <f t="shared" si="40"/>
        <v>759</v>
      </c>
      <c r="K246" s="203"/>
      <c r="L246" s="35"/>
      <c r="M246" s="204" t="s">
        <v>1</v>
      </c>
      <c r="N246" s="205" t="s">
        <v>39</v>
      </c>
      <c r="O246" s="71"/>
      <c r="P246" s="206">
        <f t="shared" si="41"/>
        <v>0</v>
      </c>
      <c r="Q246" s="206">
        <v>0</v>
      </c>
      <c r="R246" s="206">
        <f t="shared" si="42"/>
        <v>0</v>
      </c>
      <c r="S246" s="206">
        <v>0</v>
      </c>
      <c r="T246" s="207">
        <f t="shared" si="4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208" t="s">
        <v>182</v>
      </c>
      <c r="AT246" s="208" t="s">
        <v>178</v>
      </c>
      <c r="AU246" s="208" t="s">
        <v>86</v>
      </c>
      <c r="AY246" s="13" t="s">
        <v>176</v>
      </c>
      <c r="BE246" s="209">
        <f t="shared" si="44"/>
        <v>0</v>
      </c>
      <c r="BF246" s="209">
        <f t="shared" si="45"/>
        <v>759</v>
      </c>
      <c r="BG246" s="209">
        <f t="shared" si="46"/>
        <v>0</v>
      </c>
      <c r="BH246" s="209">
        <f t="shared" si="47"/>
        <v>0</v>
      </c>
      <c r="BI246" s="209">
        <f t="shared" si="48"/>
        <v>0</v>
      </c>
      <c r="BJ246" s="13" t="s">
        <v>86</v>
      </c>
      <c r="BK246" s="209">
        <f t="shared" si="49"/>
        <v>759</v>
      </c>
      <c r="BL246" s="13" t="s">
        <v>182</v>
      </c>
      <c r="BM246" s="208" t="s">
        <v>2506</v>
      </c>
    </row>
    <row r="247" spans="1:65" s="1" customFormat="1" ht="21.75" customHeight="1">
      <c r="A247" s="30"/>
      <c r="B247" s="31"/>
      <c r="C247" s="210" t="s">
        <v>631</v>
      </c>
      <c r="D247" s="210" t="s">
        <v>269</v>
      </c>
      <c r="E247" s="211" t="s">
        <v>2507</v>
      </c>
      <c r="F247" s="212" t="s">
        <v>2505</v>
      </c>
      <c r="G247" s="213" t="s">
        <v>181</v>
      </c>
      <c r="H247" s="214">
        <v>300</v>
      </c>
      <c r="I247" s="215">
        <v>1.52</v>
      </c>
      <c r="J247" s="216">
        <f t="shared" si="40"/>
        <v>456</v>
      </c>
      <c r="K247" s="217"/>
      <c r="L247" s="218"/>
      <c r="M247" s="219" t="s">
        <v>1</v>
      </c>
      <c r="N247" s="220" t="s">
        <v>39</v>
      </c>
      <c r="O247" s="71"/>
      <c r="P247" s="206">
        <f t="shared" si="41"/>
        <v>0</v>
      </c>
      <c r="Q247" s="206">
        <v>0</v>
      </c>
      <c r="R247" s="206">
        <f t="shared" si="42"/>
        <v>0</v>
      </c>
      <c r="S247" s="206">
        <v>0</v>
      </c>
      <c r="T247" s="207">
        <f t="shared" si="4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208" t="s">
        <v>207</v>
      </c>
      <c r="AT247" s="208" t="s">
        <v>269</v>
      </c>
      <c r="AU247" s="208" t="s">
        <v>86</v>
      </c>
      <c r="AY247" s="13" t="s">
        <v>176</v>
      </c>
      <c r="BE247" s="209">
        <f t="shared" si="44"/>
        <v>0</v>
      </c>
      <c r="BF247" s="209">
        <f t="shared" si="45"/>
        <v>456</v>
      </c>
      <c r="BG247" s="209">
        <f t="shared" si="46"/>
        <v>0</v>
      </c>
      <c r="BH247" s="209">
        <f t="shared" si="47"/>
        <v>0</v>
      </c>
      <c r="BI247" s="209">
        <f t="shared" si="48"/>
        <v>0</v>
      </c>
      <c r="BJ247" s="13" t="s">
        <v>86</v>
      </c>
      <c r="BK247" s="209">
        <f t="shared" si="49"/>
        <v>456</v>
      </c>
      <c r="BL247" s="13" t="s">
        <v>182</v>
      </c>
      <c r="BM247" s="208" t="s">
        <v>655</v>
      </c>
    </row>
    <row r="248" spans="1:65" s="1" customFormat="1" ht="21.75" customHeight="1">
      <c r="A248" s="30"/>
      <c r="B248" s="31"/>
      <c r="C248" s="196" t="s">
        <v>635</v>
      </c>
      <c r="D248" s="196" t="s">
        <v>178</v>
      </c>
      <c r="E248" s="197" t="s">
        <v>2508</v>
      </c>
      <c r="F248" s="198" t="s">
        <v>2509</v>
      </c>
      <c r="G248" s="199" t="s">
        <v>181</v>
      </c>
      <c r="H248" s="200">
        <v>800</v>
      </c>
      <c r="I248" s="201">
        <v>1.41</v>
      </c>
      <c r="J248" s="202">
        <f t="shared" si="40"/>
        <v>1128</v>
      </c>
      <c r="K248" s="203"/>
      <c r="L248" s="35"/>
      <c r="M248" s="204" t="s">
        <v>1</v>
      </c>
      <c r="N248" s="205" t="s">
        <v>39</v>
      </c>
      <c r="O248" s="71"/>
      <c r="P248" s="206">
        <f t="shared" si="41"/>
        <v>0</v>
      </c>
      <c r="Q248" s="206">
        <v>0</v>
      </c>
      <c r="R248" s="206">
        <f t="shared" si="42"/>
        <v>0</v>
      </c>
      <c r="S248" s="206">
        <v>0</v>
      </c>
      <c r="T248" s="207">
        <f t="shared" si="43"/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208" t="s">
        <v>182</v>
      </c>
      <c r="AT248" s="208" t="s">
        <v>178</v>
      </c>
      <c r="AU248" s="208" t="s">
        <v>86</v>
      </c>
      <c r="AY248" s="13" t="s">
        <v>176</v>
      </c>
      <c r="BE248" s="209">
        <f t="shared" si="44"/>
        <v>0</v>
      </c>
      <c r="BF248" s="209">
        <f t="shared" si="45"/>
        <v>1128</v>
      </c>
      <c r="BG248" s="209">
        <f t="shared" si="46"/>
        <v>0</v>
      </c>
      <c r="BH248" s="209">
        <f t="shared" si="47"/>
        <v>0</v>
      </c>
      <c r="BI248" s="209">
        <f t="shared" si="48"/>
        <v>0</v>
      </c>
      <c r="BJ248" s="13" t="s">
        <v>86</v>
      </c>
      <c r="BK248" s="209">
        <f t="shared" si="49"/>
        <v>1128</v>
      </c>
      <c r="BL248" s="13" t="s">
        <v>182</v>
      </c>
      <c r="BM248" s="208" t="s">
        <v>2510</v>
      </c>
    </row>
    <row r="249" spans="1:65" s="1" customFormat="1" ht="21.75" customHeight="1">
      <c r="A249" s="30"/>
      <c r="B249" s="31"/>
      <c r="C249" s="210" t="s">
        <v>639</v>
      </c>
      <c r="D249" s="210" t="s">
        <v>269</v>
      </c>
      <c r="E249" s="211" t="s">
        <v>2511</v>
      </c>
      <c r="F249" s="212" t="s">
        <v>2509</v>
      </c>
      <c r="G249" s="213" t="s">
        <v>181</v>
      </c>
      <c r="H249" s="214">
        <v>800</v>
      </c>
      <c r="I249" s="215">
        <v>1.74</v>
      </c>
      <c r="J249" s="216">
        <f t="shared" si="40"/>
        <v>1392</v>
      </c>
      <c r="K249" s="217"/>
      <c r="L249" s="218"/>
      <c r="M249" s="219" t="s">
        <v>1</v>
      </c>
      <c r="N249" s="220" t="s">
        <v>39</v>
      </c>
      <c r="O249" s="71"/>
      <c r="P249" s="206">
        <f t="shared" si="41"/>
        <v>0</v>
      </c>
      <c r="Q249" s="206">
        <v>0</v>
      </c>
      <c r="R249" s="206">
        <f t="shared" si="42"/>
        <v>0</v>
      </c>
      <c r="S249" s="206">
        <v>0</v>
      </c>
      <c r="T249" s="207">
        <f t="shared" si="43"/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208" t="s">
        <v>207</v>
      </c>
      <c r="AT249" s="208" t="s">
        <v>269</v>
      </c>
      <c r="AU249" s="208" t="s">
        <v>86</v>
      </c>
      <c r="AY249" s="13" t="s">
        <v>176</v>
      </c>
      <c r="BE249" s="209">
        <f t="shared" si="44"/>
        <v>0</v>
      </c>
      <c r="BF249" s="209">
        <f t="shared" si="45"/>
        <v>1392</v>
      </c>
      <c r="BG249" s="209">
        <f t="shared" si="46"/>
        <v>0</v>
      </c>
      <c r="BH249" s="209">
        <f t="shared" si="47"/>
        <v>0</v>
      </c>
      <c r="BI249" s="209">
        <f t="shared" si="48"/>
        <v>0</v>
      </c>
      <c r="BJ249" s="13" t="s">
        <v>86</v>
      </c>
      <c r="BK249" s="209">
        <f t="shared" si="49"/>
        <v>1392</v>
      </c>
      <c r="BL249" s="13" t="s">
        <v>182</v>
      </c>
      <c r="BM249" s="208" t="s">
        <v>663</v>
      </c>
    </row>
    <row r="250" spans="1:65" s="1" customFormat="1" ht="16.5" customHeight="1">
      <c r="A250" s="30"/>
      <c r="B250" s="31"/>
      <c r="C250" s="196" t="s">
        <v>643</v>
      </c>
      <c r="D250" s="196" t="s">
        <v>178</v>
      </c>
      <c r="E250" s="197" t="s">
        <v>2512</v>
      </c>
      <c r="F250" s="198" t="s">
        <v>2513</v>
      </c>
      <c r="G250" s="199" t="s">
        <v>2023</v>
      </c>
      <c r="H250" s="200">
        <v>32</v>
      </c>
      <c r="I250" s="201">
        <v>18.95</v>
      </c>
      <c r="J250" s="202">
        <f t="shared" si="40"/>
        <v>606.4</v>
      </c>
      <c r="K250" s="203"/>
      <c r="L250" s="35"/>
      <c r="M250" s="204" t="s">
        <v>1</v>
      </c>
      <c r="N250" s="205" t="s">
        <v>39</v>
      </c>
      <c r="O250" s="71"/>
      <c r="P250" s="206">
        <f t="shared" si="41"/>
        <v>0</v>
      </c>
      <c r="Q250" s="206">
        <v>0</v>
      </c>
      <c r="R250" s="206">
        <f t="shared" si="42"/>
        <v>0</v>
      </c>
      <c r="S250" s="206">
        <v>0</v>
      </c>
      <c r="T250" s="207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208" t="s">
        <v>182</v>
      </c>
      <c r="AT250" s="208" t="s">
        <v>178</v>
      </c>
      <c r="AU250" s="208" t="s">
        <v>86</v>
      </c>
      <c r="AY250" s="13" t="s">
        <v>176</v>
      </c>
      <c r="BE250" s="209">
        <f t="shared" si="44"/>
        <v>0</v>
      </c>
      <c r="BF250" s="209">
        <f t="shared" si="45"/>
        <v>606.4</v>
      </c>
      <c r="BG250" s="209">
        <f t="shared" si="46"/>
        <v>0</v>
      </c>
      <c r="BH250" s="209">
        <f t="shared" si="47"/>
        <v>0</v>
      </c>
      <c r="BI250" s="209">
        <f t="shared" si="48"/>
        <v>0</v>
      </c>
      <c r="BJ250" s="13" t="s">
        <v>86</v>
      </c>
      <c r="BK250" s="209">
        <f t="shared" si="49"/>
        <v>606.4</v>
      </c>
      <c r="BL250" s="13" t="s">
        <v>182</v>
      </c>
      <c r="BM250" s="208" t="s">
        <v>2514</v>
      </c>
    </row>
    <row r="251" spans="1:65" s="1" customFormat="1" ht="16.5" customHeight="1">
      <c r="A251" s="30"/>
      <c r="B251" s="31"/>
      <c r="C251" s="196" t="s">
        <v>647</v>
      </c>
      <c r="D251" s="196" t="s">
        <v>178</v>
      </c>
      <c r="E251" s="197" t="s">
        <v>2515</v>
      </c>
      <c r="F251" s="198" t="s">
        <v>2516</v>
      </c>
      <c r="G251" s="199" t="s">
        <v>2023</v>
      </c>
      <c r="H251" s="200">
        <v>16</v>
      </c>
      <c r="I251" s="201">
        <v>31.68</v>
      </c>
      <c r="J251" s="202">
        <f t="shared" si="40"/>
        <v>506.88</v>
      </c>
      <c r="K251" s="203"/>
      <c r="L251" s="35"/>
      <c r="M251" s="204" t="s">
        <v>1</v>
      </c>
      <c r="N251" s="205" t="s">
        <v>39</v>
      </c>
      <c r="O251" s="71"/>
      <c r="P251" s="206">
        <f t="shared" si="41"/>
        <v>0</v>
      </c>
      <c r="Q251" s="206">
        <v>0</v>
      </c>
      <c r="R251" s="206">
        <f t="shared" si="42"/>
        <v>0</v>
      </c>
      <c r="S251" s="206">
        <v>0</v>
      </c>
      <c r="T251" s="207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208" t="s">
        <v>182</v>
      </c>
      <c r="AT251" s="208" t="s">
        <v>178</v>
      </c>
      <c r="AU251" s="208" t="s">
        <v>86</v>
      </c>
      <c r="AY251" s="13" t="s">
        <v>176</v>
      </c>
      <c r="BE251" s="209">
        <f t="shared" si="44"/>
        <v>0</v>
      </c>
      <c r="BF251" s="209">
        <f t="shared" si="45"/>
        <v>506.88</v>
      </c>
      <c r="BG251" s="209">
        <f t="shared" si="46"/>
        <v>0</v>
      </c>
      <c r="BH251" s="209">
        <f t="shared" si="47"/>
        <v>0</v>
      </c>
      <c r="BI251" s="209">
        <f t="shared" si="48"/>
        <v>0</v>
      </c>
      <c r="BJ251" s="13" t="s">
        <v>86</v>
      </c>
      <c r="BK251" s="209">
        <f t="shared" si="49"/>
        <v>506.88</v>
      </c>
      <c r="BL251" s="13" t="s">
        <v>182</v>
      </c>
      <c r="BM251" s="208" t="s">
        <v>2517</v>
      </c>
    </row>
    <row r="252" spans="1:65" s="1" customFormat="1" ht="16.5" customHeight="1">
      <c r="A252" s="30"/>
      <c r="B252" s="31"/>
      <c r="C252" s="196" t="s">
        <v>651</v>
      </c>
      <c r="D252" s="196" t="s">
        <v>178</v>
      </c>
      <c r="E252" s="197" t="s">
        <v>2518</v>
      </c>
      <c r="F252" s="198" t="s">
        <v>2519</v>
      </c>
      <c r="G252" s="199" t="s">
        <v>2023</v>
      </c>
      <c r="H252" s="200">
        <v>32</v>
      </c>
      <c r="I252" s="201">
        <v>21.52</v>
      </c>
      <c r="J252" s="202">
        <f t="shared" ref="J252:J283" si="50">ROUND(I252*H252,2)</f>
        <v>688.64</v>
      </c>
      <c r="K252" s="203"/>
      <c r="L252" s="35"/>
      <c r="M252" s="204" t="s">
        <v>1</v>
      </c>
      <c r="N252" s="205" t="s">
        <v>39</v>
      </c>
      <c r="O252" s="71"/>
      <c r="P252" s="206">
        <f t="shared" ref="P252:P283" si="51">O252*H252</f>
        <v>0</v>
      </c>
      <c r="Q252" s="206">
        <v>0</v>
      </c>
      <c r="R252" s="206">
        <f t="shared" ref="R252:R283" si="52">Q252*H252</f>
        <v>0</v>
      </c>
      <c r="S252" s="206">
        <v>0</v>
      </c>
      <c r="T252" s="207">
        <f t="shared" ref="T252:T283" si="53"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208" t="s">
        <v>182</v>
      </c>
      <c r="AT252" s="208" t="s">
        <v>178</v>
      </c>
      <c r="AU252" s="208" t="s">
        <v>86</v>
      </c>
      <c r="AY252" s="13" t="s">
        <v>176</v>
      </c>
      <c r="BE252" s="209">
        <f t="shared" si="44"/>
        <v>0</v>
      </c>
      <c r="BF252" s="209">
        <f t="shared" si="45"/>
        <v>688.64</v>
      </c>
      <c r="BG252" s="209">
        <f t="shared" si="46"/>
        <v>0</v>
      </c>
      <c r="BH252" s="209">
        <f t="shared" si="47"/>
        <v>0</v>
      </c>
      <c r="BI252" s="209">
        <f t="shared" si="48"/>
        <v>0</v>
      </c>
      <c r="BJ252" s="13" t="s">
        <v>86</v>
      </c>
      <c r="BK252" s="209">
        <f t="shared" si="49"/>
        <v>688.64</v>
      </c>
      <c r="BL252" s="13" t="s">
        <v>182</v>
      </c>
      <c r="BM252" s="208" t="s">
        <v>2520</v>
      </c>
    </row>
    <row r="253" spans="1:65" s="1" customFormat="1" ht="16.5" customHeight="1">
      <c r="A253" s="30"/>
      <c r="B253" s="31"/>
      <c r="C253" s="196" t="s">
        <v>655</v>
      </c>
      <c r="D253" s="196" t="s">
        <v>178</v>
      </c>
      <c r="E253" s="197" t="s">
        <v>2521</v>
      </c>
      <c r="F253" s="198" t="s">
        <v>2522</v>
      </c>
      <c r="G253" s="199" t="s">
        <v>2023</v>
      </c>
      <c r="H253" s="200">
        <v>32</v>
      </c>
      <c r="I253" s="201">
        <v>16.36</v>
      </c>
      <c r="J253" s="202">
        <f t="shared" si="50"/>
        <v>523.52</v>
      </c>
      <c r="K253" s="203"/>
      <c r="L253" s="35"/>
      <c r="M253" s="204" t="s">
        <v>1</v>
      </c>
      <c r="N253" s="205" t="s">
        <v>39</v>
      </c>
      <c r="O253" s="71"/>
      <c r="P253" s="206">
        <f t="shared" si="51"/>
        <v>0</v>
      </c>
      <c r="Q253" s="206">
        <v>0</v>
      </c>
      <c r="R253" s="206">
        <f t="shared" si="52"/>
        <v>0</v>
      </c>
      <c r="S253" s="206">
        <v>0</v>
      </c>
      <c r="T253" s="207">
        <f t="shared" si="5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208" t="s">
        <v>182</v>
      </c>
      <c r="AT253" s="208" t="s">
        <v>178</v>
      </c>
      <c r="AU253" s="208" t="s">
        <v>86</v>
      </c>
      <c r="AY253" s="13" t="s">
        <v>176</v>
      </c>
      <c r="BE253" s="209">
        <f t="shared" si="44"/>
        <v>0</v>
      </c>
      <c r="BF253" s="209">
        <f t="shared" si="45"/>
        <v>523.52</v>
      </c>
      <c r="BG253" s="209">
        <f t="shared" si="46"/>
        <v>0</v>
      </c>
      <c r="BH253" s="209">
        <f t="shared" si="47"/>
        <v>0</v>
      </c>
      <c r="BI253" s="209">
        <f t="shared" si="48"/>
        <v>0</v>
      </c>
      <c r="BJ253" s="13" t="s">
        <v>86</v>
      </c>
      <c r="BK253" s="209">
        <f t="shared" si="49"/>
        <v>523.52</v>
      </c>
      <c r="BL253" s="13" t="s">
        <v>182</v>
      </c>
      <c r="BM253" s="208" t="s">
        <v>2523</v>
      </c>
    </row>
    <row r="254" spans="1:65" s="11" customFormat="1" ht="22.9" customHeight="1">
      <c r="B254" s="180"/>
      <c r="C254" s="181"/>
      <c r="D254" s="182" t="s">
        <v>72</v>
      </c>
      <c r="E254" s="194" t="s">
        <v>2524</v>
      </c>
      <c r="F254" s="194" t="s">
        <v>2525</v>
      </c>
      <c r="G254" s="181"/>
      <c r="H254" s="181"/>
      <c r="I254" s="184"/>
      <c r="J254" s="195">
        <f>BK254</f>
        <v>8643.44</v>
      </c>
      <c r="K254" s="181"/>
      <c r="L254" s="186"/>
      <c r="M254" s="187"/>
      <c r="N254" s="188"/>
      <c r="O254" s="188"/>
      <c r="P254" s="189">
        <f>SUM(P255:P324)</f>
        <v>0</v>
      </c>
      <c r="Q254" s="188"/>
      <c r="R254" s="189">
        <f>SUM(R255:R324)</f>
        <v>0</v>
      </c>
      <c r="S254" s="188"/>
      <c r="T254" s="190">
        <f>SUM(T255:T324)</f>
        <v>0</v>
      </c>
      <c r="AR254" s="191" t="s">
        <v>80</v>
      </c>
      <c r="AT254" s="192" t="s">
        <v>72</v>
      </c>
      <c r="AU254" s="192" t="s">
        <v>80</v>
      </c>
      <c r="AY254" s="191" t="s">
        <v>176</v>
      </c>
      <c r="BK254" s="193">
        <f>SUM(BK255:BK324)</f>
        <v>8643.44</v>
      </c>
    </row>
    <row r="255" spans="1:65" s="1" customFormat="1" ht="16.5" customHeight="1">
      <c r="A255" s="30"/>
      <c r="B255" s="31"/>
      <c r="C255" s="196" t="s">
        <v>659</v>
      </c>
      <c r="D255" s="196" t="s">
        <v>178</v>
      </c>
      <c r="E255" s="197" t="s">
        <v>2526</v>
      </c>
      <c r="F255" s="198" t="s">
        <v>2527</v>
      </c>
      <c r="G255" s="199" t="s">
        <v>181</v>
      </c>
      <c r="H255" s="200">
        <v>10</v>
      </c>
      <c r="I255" s="201">
        <v>0.88</v>
      </c>
      <c r="J255" s="202">
        <f t="shared" ref="J255:J286" si="54">ROUND(I255*H255,2)</f>
        <v>8.8000000000000007</v>
      </c>
      <c r="K255" s="203"/>
      <c r="L255" s="35"/>
      <c r="M255" s="204" t="s">
        <v>1</v>
      </c>
      <c r="N255" s="205" t="s">
        <v>39</v>
      </c>
      <c r="O255" s="71"/>
      <c r="P255" s="206">
        <f t="shared" ref="P255:P286" si="55">O255*H255</f>
        <v>0</v>
      </c>
      <c r="Q255" s="206">
        <v>0</v>
      </c>
      <c r="R255" s="206">
        <f t="shared" ref="R255:R286" si="56">Q255*H255</f>
        <v>0</v>
      </c>
      <c r="S255" s="206">
        <v>0</v>
      </c>
      <c r="T255" s="207">
        <f t="shared" ref="T255:T286" si="57"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208" t="s">
        <v>182</v>
      </c>
      <c r="AT255" s="208" t="s">
        <v>178</v>
      </c>
      <c r="AU255" s="208" t="s">
        <v>86</v>
      </c>
      <c r="AY255" s="13" t="s">
        <v>176</v>
      </c>
      <c r="BE255" s="209">
        <f t="shared" ref="BE255:BE286" si="58">IF(N255="základná",J255,0)</f>
        <v>0</v>
      </c>
      <c r="BF255" s="209">
        <f t="shared" ref="BF255:BF286" si="59">IF(N255="znížená",J255,0)</f>
        <v>8.8000000000000007</v>
      </c>
      <c r="BG255" s="209">
        <f t="shared" ref="BG255:BG286" si="60">IF(N255="zákl. prenesená",J255,0)</f>
        <v>0</v>
      </c>
      <c r="BH255" s="209">
        <f t="shared" ref="BH255:BH286" si="61">IF(N255="zníž. prenesená",J255,0)</f>
        <v>0</v>
      </c>
      <c r="BI255" s="209">
        <f t="shared" ref="BI255:BI286" si="62">IF(N255="nulová",J255,0)</f>
        <v>0</v>
      </c>
      <c r="BJ255" s="13" t="s">
        <v>86</v>
      </c>
      <c r="BK255" s="209">
        <f t="shared" ref="BK255:BK286" si="63">ROUND(I255*H255,2)</f>
        <v>8.8000000000000007</v>
      </c>
      <c r="BL255" s="13" t="s">
        <v>182</v>
      </c>
      <c r="BM255" s="208" t="s">
        <v>2528</v>
      </c>
    </row>
    <row r="256" spans="1:65" s="1" customFormat="1" ht="16.5" customHeight="1">
      <c r="A256" s="30"/>
      <c r="B256" s="31"/>
      <c r="C256" s="210" t="s">
        <v>663</v>
      </c>
      <c r="D256" s="210" t="s">
        <v>269</v>
      </c>
      <c r="E256" s="211" t="s">
        <v>2529</v>
      </c>
      <c r="F256" s="212" t="s">
        <v>2527</v>
      </c>
      <c r="G256" s="213" t="s">
        <v>181</v>
      </c>
      <c r="H256" s="214">
        <v>10</v>
      </c>
      <c r="I256" s="215">
        <v>2.96</v>
      </c>
      <c r="J256" s="216">
        <f t="shared" si="54"/>
        <v>29.6</v>
      </c>
      <c r="K256" s="217"/>
      <c r="L256" s="218"/>
      <c r="M256" s="219" t="s">
        <v>1</v>
      </c>
      <c r="N256" s="220" t="s">
        <v>39</v>
      </c>
      <c r="O256" s="71"/>
      <c r="P256" s="206">
        <f t="shared" si="55"/>
        <v>0</v>
      </c>
      <c r="Q256" s="206">
        <v>0</v>
      </c>
      <c r="R256" s="206">
        <f t="shared" si="56"/>
        <v>0</v>
      </c>
      <c r="S256" s="206">
        <v>0</v>
      </c>
      <c r="T256" s="207">
        <f t="shared" si="57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208" t="s">
        <v>207</v>
      </c>
      <c r="AT256" s="208" t="s">
        <v>269</v>
      </c>
      <c r="AU256" s="208" t="s">
        <v>86</v>
      </c>
      <c r="AY256" s="13" t="s">
        <v>176</v>
      </c>
      <c r="BE256" s="209">
        <f t="shared" si="58"/>
        <v>0</v>
      </c>
      <c r="BF256" s="209">
        <f t="shared" si="59"/>
        <v>29.6</v>
      </c>
      <c r="BG256" s="209">
        <f t="shared" si="60"/>
        <v>0</v>
      </c>
      <c r="BH256" s="209">
        <f t="shared" si="61"/>
        <v>0</v>
      </c>
      <c r="BI256" s="209">
        <f t="shared" si="62"/>
        <v>0</v>
      </c>
      <c r="BJ256" s="13" t="s">
        <v>86</v>
      </c>
      <c r="BK256" s="209">
        <f t="shared" si="63"/>
        <v>29.6</v>
      </c>
      <c r="BL256" s="13" t="s">
        <v>182</v>
      </c>
      <c r="BM256" s="208" t="s">
        <v>703</v>
      </c>
    </row>
    <row r="257" spans="1:65" s="1" customFormat="1" ht="16.5" customHeight="1">
      <c r="A257" s="30"/>
      <c r="B257" s="31"/>
      <c r="C257" s="196" t="s">
        <v>667</v>
      </c>
      <c r="D257" s="196" t="s">
        <v>178</v>
      </c>
      <c r="E257" s="197" t="s">
        <v>2530</v>
      </c>
      <c r="F257" s="198" t="s">
        <v>2531</v>
      </c>
      <c r="G257" s="199" t="s">
        <v>181</v>
      </c>
      <c r="H257" s="200">
        <v>20</v>
      </c>
      <c r="I257" s="201">
        <v>1.01</v>
      </c>
      <c r="J257" s="202">
        <f t="shared" si="54"/>
        <v>20.2</v>
      </c>
      <c r="K257" s="203"/>
      <c r="L257" s="35"/>
      <c r="M257" s="204" t="s">
        <v>1</v>
      </c>
      <c r="N257" s="205" t="s">
        <v>39</v>
      </c>
      <c r="O257" s="71"/>
      <c r="P257" s="206">
        <f t="shared" si="55"/>
        <v>0</v>
      </c>
      <c r="Q257" s="206">
        <v>0</v>
      </c>
      <c r="R257" s="206">
        <f t="shared" si="56"/>
        <v>0</v>
      </c>
      <c r="S257" s="206">
        <v>0</v>
      </c>
      <c r="T257" s="207">
        <f t="shared" si="57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208" t="s">
        <v>182</v>
      </c>
      <c r="AT257" s="208" t="s">
        <v>178</v>
      </c>
      <c r="AU257" s="208" t="s">
        <v>86</v>
      </c>
      <c r="AY257" s="13" t="s">
        <v>176</v>
      </c>
      <c r="BE257" s="209">
        <f t="shared" si="58"/>
        <v>0</v>
      </c>
      <c r="BF257" s="209">
        <f t="shared" si="59"/>
        <v>20.2</v>
      </c>
      <c r="BG257" s="209">
        <f t="shared" si="60"/>
        <v>0</v>
      </c>
      <c r="BH257" s="209">
        <f t="shared" si="61"/>
        <v>0</v>
      </c>
      <c r="BI257" s="209">
        <f t="shared" si="62"/>
        <v>0</v>
      </c>
      <c r="BJ257" s="13" t="s">
        <v>86</v>
      </c>
      <c r="BK257" s="209">
        <f t="shared" si="63"/>
        <v>20.2</v>
      </c>
      <c r="BL257" s="13" t="s">
        <v>182</v>
      </c>
      <c r="BM257" s="208" t="s">
        <v>2532</v>
      </c>
    </row>
    <row r="258" spans="1:65" s="1" customFormat="1" ht="16.5" customHeight="1">
      <c r="A258" s="30"/>
      <c r="B258" s="31"/>
      <c r="C258" s="210" t="s">
        <v>671</v>
      </c>
      <c r="D258" s="210" t="s">
        <v>269</v>
      </c>
      <c r="E258" s="211" t="s">
        <v>2533</v>
      </c>
      <c r="F258" s="212" t="s">
        <v>2531</v>
      </c>
      <c r="G258" s="213" t="s">
        <v>181</v>
      </c>
      <c r="H258" s="214">
        <v>20</v>
      </c>
      <c r="I258" s="215">
        <v>3.59</v>
      </c>
      <c r="J258" s="216">
        <f t="shared" si="54"/>
        <v>71.8</v>
      </c>
      <c r="K258" s="217"/>
      <c r="L258" s="218"/>
      <c r="M258" s="219" t="s">
        <v>1</v>
      </c>
      <c r="N258" s="220" t="s">
        <v>39</v>
      </c>
      <c r="O258" s="71"/>
      <c r="P258" s="206">
        <f t="shared" si="55"/>
        <v>0</v>
      </c>
      <c r="Q258" s="206">
        <v>0</v>
      </c>
      <c r="R258" s="206">
        <f t="shared" si="56"/>
        <v>0</v>
      </c>
      <c r="S258" s="206">
        <v>0</v>
      </c>
      <c r="T258" s="207">
        <f t="shared" si="57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208" t="s">
        <v>207</v>
      </c>
      <c r="AT258" s="208" t="s">
        <v>269</v>
      </c>
      <c r="AU258" s="208" t="s">
        <v>86</v>
      </c>
      <c r="AY258" s="13" t="s">
        <v>176</v>
      </c>
      <c r="BE258" s="209">
        <f t="shared" si="58"/>
        <v>0</v>
      </c>
      <c r="BF258" s="209">
        <f t="shared" si="59"/>
        <v>71.8</v>
      </c>
      <c r="BG258" s="209">
        <f t="shared" si="60"/>
        <v>0</v>
      </c>
      <c r="BH258" s="209">
        <f t="shared" si="61"/>
        <v>0</v>
      </c>
      <c r="BI258" s="209">
        <f t="shared" si="62"/>
        <v>0</v>
      </c>
      <c r="BJ258" s="13" t="s">
        <v>86</v>
      </c>
      <c r="BK258" s="209">
        <f t="shared" si="63"/>
        <v>71.8</v>
      </c>
      <c r="BL258" s="13" t="s">
        <v>182</v>
      </c>
      <c r="BM258" s="208" t="s">
        <v>711</v>
      </c>
    </row>
    <row r="259" spans="1:65" s="1" customFormat="1" ht="16.5" customHeight="1">
      <c r="A259" s="30"/>
      <c r="B259" s="31"/>
      <c r="C259" s="196" t="s">
        <v>675</v>
      </c>
      <c r="D259" s="196" t="s">
        <v>178</v>
      </c>
      <c r="E259" s="197" t="s">
        <v>2534</v>
      </c>
      <c r="F259" s="198" t="s">
        <v>2535</v>
      </c>
      <c r="G259" s="199" t="s">
        <v>181</v>
      </c>
      <c r="H259" s="200">
        <v>10</v>
      </c>
      <c r="I259" s="201">
        <v>1.55</v>
      </c>
      <c r="J259" s="202">
        <f t="shared" si="54"/>
        <v>15.5</v>
      </c>
      <c r="K259" s="203"/>
      <c r="L259" s="35"/>
      <c r="M259" s="204" t="s">
        <v>1</v>
      </c>
      <c r="N259" s="205" t="s">
        <v>39</v>
      </c>
      <c r="O259" s="71"/>
      <c r="P259" s="206">
        <f t="shared" si="55"/>
        <v>0</v>
      </c>
      <c r="Q259" s="206">
        <v>0</v>
      </c>
      <c r="R259" s="206">
        <f t="shared" si="56"/>
        <v>0</v>
      </c>
      <c r="S259" s="206">
        <v>0</v>
      </c>
      <c r="T259" s="207">
        <f t="shared" si="57"/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208" t="s">
        <v>182</v>
      </c>
      <c r="AT259" s="208" t="s">
        <v>178</v>
      </c>
      <c r="AU259" s="208" t="s">
        <v>86</v>
      </c>
      <c r="AY259" s="13" t="s">
        <v>176</v>
      </c>
      <c r="BE259" s="209">
        <f t="shared" si="58"/>
        <v>0</v>
      </c>
      <c r="BF259" s="209">
        <f t="shared" si="59"/>
        <v>15.5</v>
      </c>
      <c r="BG259" s="209">
        <f t="shared" si="60"/>
        <v>0</v>
      </c>
      <c r="BH259" s="209">
        <f t="shared" si="61"/>
        <v>0</v>
      </c>
      <c r="BI259" s="209">
        <f t="shared" si="62"/>
        <v>0</v>
      </c>
      <c r="BJ259" s="13" t="s">
        <v>86</v>
      </c>
      <c r="BK259" s="209">
        <f t="shared" si="63"/>
        <v>15.5</v>
      </c>
      <c r="BL259" s="13" t="s">
        <v>182</v>
      </c>
      <c r="BM259" s="208" t="s">
        <v>2536</v>
      </c>
    </row>
    <row r="260" spans="1:65" s="1" customFormat="1" ht="16.5" customHeight="1">
      <c r="A260" s="30"/>
      <c r="B260" s="31"/>
      <c r="C260" s="210" t="s">
        <v>679</v>
      </c>
      <c r="D260" s="210" t="s">
        <v>269</v>
      </c>
      <c r="E260" s="211" t="s">
        <v>2537</v>
      </c>
      <c r="F260" s="212" t="s">
        <v>2535</v>
      </c>
      <c r="G260" s="213" t="s">
        <v>181</v>
      </c>
      <c r="H260" s="214">
        <v>10</v>
      </c>
      <c r="I260" s="215">
        <v>11.23</v>
      </c>
      <c r="J260" s="216">
        <f t="shared" si="54"/>
        <v>112.3</v>
      </c>
      <c r="K260" s="217"/>
      <c r="L260" s="218"/>
      <c r="M260" s="219" t="s">
        <v>1</v>
      </c>
      <c r="N260" s="220" t="s">
        <v>39</v>
      </c>
      <c r="O260" s="71"/>
      <c r="P260" s="206">
        <f t="shared" si="55"/>
        <v>0</v>
      </c>
      <c r="Q260" s="206">
        <v>0</v>
      </c>
      <c r="R260" s="206">
        <f t="shared" si="56"/>
        <v>0</v>
      </c>
      <c r="S260" s="206">
        <v>0</v>
      </c>
      <c r="T260" s="207">
        <f t="shared" si="57"/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208" t="s">
        <v>207</v>
      </c>
      <c r="AT260" s="208" t="s">
        <v>269</v>
      </c>
      <c r="AU260" s="208" t="s">
        <v>86</v>
      </c>
      <c r="AY260" s="13" t="s">
        <v>176</v>
      </c>
      <c r="BE260" s="209">
        <f t="shared" si="58"/>
        <v>0</v>
      </c>
      <c r="BF260" s="209">
        <f t="shared" si="59"/>
        <v>112.3</v>
      </c>
      <c r="BG260" s="209">
        <f t="shared" si="60"/>
        <v>0</v>
      </c>
      <c r="BH260" s="209">
        <f t="shared" si="61"/>
        <v>0</v>
      </c>
      <c r="BI260" s="209">
        <f t="shared" si="62"/>
        <v>0</v>
      </c>
      <c r="BJ260" s="13" t="s">
        <v>86</v>
      </c>
      <c r="BK260" s="209">
        <f t="shared" si="63"/>
        <v>112.3</v>
      </c>
      <c r="BL260" s="13" t="s">
        <v>182</v>
      </c>
      <c r="BM260" s="208" t="s">
        <v>719</v>
      </c>
    </row>
    <row r="261" spans="1:65" s="1" customFormat="1" ht="16.5" customHeight="1">
      <c r="A261" s="30"/>
      <c r="B261" s="31"/>
      <c r="C261" s="196" t="s">
        <v>683</v>
      </c>
      <c r="D261" s="196" t="s">
        <v>178</v>
      </c>
      <c r="E261" s="197" t="s">
        <v>2538</v>
      </c>
      <c r="F261" s="198" t="s">
        <v>2539</v>
      </c>
      <c r="G261" s="199" t="s">
        <v>181</v>
      </c>
      <c r="H261" s="200">
        <v>10</v>
      </c>
      <c r="I261" s="201">
        <v>2.12</v>
      </c>
      <c r="J261" s="202">
        <f t="shared" si="54"/>
        <v>21.2</v>
      </c>
      <c r="K261" s="203"/>
      <c r="L261" s="35"/>
      <c r="M261" s="204" t="s">
        <v>1</v>
      </c>
      <c r="N261" s="205" t="s">
        <v>39</v>
      </c>
      <c r="O261" s="71"/>
      <c r="P261" s="206">
        <f t="shared" si="55"/>
        <v>0</v>
      </c>
      <c r="Q261" s="206">
        <v>0</v>
      </c>
      <c r="R261" s="206">
        <f t="shared" si="56"/>
        <v>0</v>
      </c>
      <c r="S261" s="206">
        <v>0</v>
      </c>
      <c r="T261" s="207">
        <f t="shared" si="57"/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208" t="s">
        <v>182</v>
      </c>
      <c r="AT261" s="208" t="s">
        <v>178</v>
      </c>
      <c r="AU261" s="208" t="s">
        <v>86</v>
      </c>
      <c r="AY261" s="13" t="s">
        <v>176</v>
      </c>
      <c r="BE261" s="209">
        <f t="shared" si="58"/>
        <v>0</v>
      </c>
      <c r="BF261" s="209">
        <f t="shared" si="59"/>
        <v>21.2</v>
      </c>
      <c r="BG261" s="209">
        <f t="shared" si="60"/>
        <v>0</v>
      </c>
      <c r="BH261" s="209">
        <f t="shared" si="61"/>
        <v>0</v>
      </c>
      <c r="BI261" s="209">
        <f t="shared" si="62"/>
        <v>0</v>
      </c>
      <c r="BJ261" s="13" t="s">
        <v>86</v>
      </c>
      <c r="BK261" s="209">
        <f t="shared" si="63"/>
        <v>21.2</v>
      </c>
      <c r="BL261" s="13" t="s">
        <v>182</v>
      </c>
      <c r="BM261" s="208" t="s">
        <v>2540</v>
      </c>
    </row>
    <row r="262" spans="1:65" s="1" customFormat="1" ht="16.5" customHeight="1">
      <c r="A262" s="30"/>
      <c r="B262" s="31"/>
      <c r="C262" s="210" t="s">
        <v>687</v>
      </c>
      <c r="D262" s="210" t="s">
        <v>269</v>
      </c>
      <c r="E262" s="211" t="s">
        <v>2541</v>
      </c>
      <c r="F262" s="212" t="s">
        <v>2539</v>
      </c>
      <c r="G262" s="213" t="s">
        <v>181</v>
      </c>
      <c r="H262" s="214">
        <v>10</v>
      </c>
      <c r="I262" s="215">
        <v>28.67</v>
      </c>
      <c r="J262" s="216">
        <f t="shared" si="54"/>
        <v>286.7</v>
      </c>
      <c r="K262" s="217"/>
      <c r="L262" s="218"/>
      <c r="M262" s="219" t="s">
        <v>1</v>
      </c>
      <c r="N262" s="220" t="s">
        <v>39</v>
      </c>
      <c r="O262" s="71"/>
      <c r="P262" s="206">
        <f t="shared" si="55"/>
        <v>0</v>
      </c>
      <c r="Q262" s="206">
        <v>0</v>
      </c>
      <c r="R262" s="206">
        <f t="shared" si="56"/>
        <v>0</v>
      </c>
      <c r="S262" s="206">
        <v>0</v>
      </c>
      <c r="T262" s="207">
        <f t="shared" si="57"/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208" t="s">
        <v>207</v>
      </c>
      <c r="AT262" s="208" t="s">
        <v>269</v>
      </c>
      <c r="AU262" s="208" t="s">
        <v>86</v>
      </c>
      <c r="AY262" s="13" t="s">
        <v>176</v>
      </c>
      <c r="BE262" s="209">
        <f t="shared" si="58"/>
        <v>0</v>
      </c>
      <c r="BF262" s="209">
        <f t="shared" si="59"/>
        <v>286.7</v>
      </c>
      <c r="BG262" s="209">
        <f t="shared" si="60"/>
        <v>0</v>
      </c>
      <c r="BH262" s="209">
        <f t="shared" si="61"/>
        <v>0</v>
      </c>
      <c r="BI262" s="209">
        <f t="shared" si="62"/>
        <v>0</v>
      </c>
      <c r="BJ262" s="13" t="s">
        <v>86</v>
      </c>
      <c r="BK262" s="209">
        <f t="shared" si="63"/>
        <v>286.7</v>
      </c>
      <c r="BL262" s="13" t="s">
        <v>182</v>
      </c>
      <c r="BM262" s="208" t="s">
        <v>728</v>
      </c>
    </row>
    <row r="263" spans="1:65" s="1" customFormat="1" ht="24.2" customHeight="1">
      <c r="A263" s="30"/>
      <c r="B263" s="31"/>
      <c r="C263" s="196" t="s">
        <v>691</v>
      </c>
      <c r="D263" s="196" t="s">
        <v>178</v>
      </c>
      <c r="E263" s="197" t="s">
        <v>2332</v>
      </c>
      <c r="F263" s="198" t="s">
        <v>2333</v>
      </c>
      <c r="G263" s="199" t="s">
        <v>370</v>
      </c>
      <c r="H263" s="200">
        <v>5</v>
      </c>
      <c r="I263" s="201">
        <v>13.5</v>
      </c>
      <c r="J263" s="202">
        <f t="shared" si="54"/>
        <v>67.5</v>
      </c>
      <c r="K263" s="203"/>
      <c r="L263" s="35"/>
      <c r="M263" s="204" t="s">
        <v>1</v>
      </c>
      <c r="N263" s="205" t="s">
        <v>39</v>
      </c>
      <c r="O263" s="71"/>
      <c r="P263" s="206">
        <f t="shared" si="55"/>
        <v>0</v>
      </c>
      <c r="Q263" s="206">
        <v>0</v>
      </c>
      <c r="R263" s="206">
        <f t="shared" si="56"/>
        <v>0</v>
      </c>
      <c r="S263" s="206">
        <v>0</v>
      </c>
      <c r="T263" s="207">
        <f t="shared" si="57"/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208" t="s">
        <v>182</v>
      </c>
      <c r="AT263" s="208" t="s">
        <v>178</v>
      </c>
      <c r="AU263" s="208" t="s">
        <v>86</v>
      </c>
      <c r="AY263" s="13" t="s">
        <v>176</v>
      </c>
      <c r="BE263" s="209">
        <f t="shared" si="58"/>
        <v>0</v>
      </c>
      <c r="BF263" s="209">
        <f t="shared" si="59"/>
        <v>67.5</v>
      </c>
      <c r="BG263" s="209">
        <f t="shared" si="60"/>
        <v>0</v>
      </c>
      <c r="BH263" s="209">
        <f t="shared" si="61"/>
        <v>0</v>
      </c>
      <c r="BI263" s="209">
        <f t="shared" si="62"/>
        <v>0</v>
      </c>
      <c r="BJ263" s="13" t="s">
        <v>86</v>
      </c>
      <c r="BK263" s="209">
        <f t="shared" si="63"/>
        <v>67.5</v>
      </c>
      <c r="BL263" s="13" t="s">
        <v>182</v>
      </c>
      <c r="BM263" s="208" t="s">
        <v>2542</v>
      </c>
    </row>
    <row r="264" spans="1:65" s="1" customFormat="1" ht="24.2" customHeight="1">
      <c r="A264" s="30"/>
      <c r="B264" s="31"/>
      <c r="C264" s="210" t="s">
        <v>695</v>
      </c>
      <c r="D264" s="210" t="s">
        <v>269</v>
      </c>
      <c r="E264" s="211" t="s">
        <v>2335</v>
      </c>
      <c r="F264" s="212" t="s">
        <v>2333</v>
      </c>
      <c r="G264" s="213" t="s">
        <v>370</v>
      </c>
      <c r="H264" s="214">
        <v>5</v>
      </c>
      <c r="I264" s="215">
        <v>47.7</v>
      </c>
      <c r="J264" s="216">
        <f t="shared" si="54"/>
        <v>238.5</v>
      </c>
      <c r="K264" s="217"/>
      <c r="L264" s="218"/>
      <c r="M264" s="219" t="s">
        <v>1</v>
      </c>
      <c r="N264" s="220" t="s">
        <v>39</v>
      </c>
      <c r="O264" s="71"/>
      <c r="P264" s="206">
        <f t="shared" si="55"/>
        <v>0</v>
      </c>
      <c r="Q264" s="206">
        <v>0</v>
      </c>
      <c r="R264" s="206">
        <f t="shared" si="56"/>
        <v>0</v>
      </c>
      <c r="S264" s="206">
        <v>0</v>
      </c>
      <c r="T264" s="207">
        <f t="shared" si="57"/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208" t="s">
        <v>207</v>
      </c>
      <c r="AT264" s="208" t="s">
        <v>269</v>
      </c>
      <c r="AU264" s="208" t="s">
        <v>86</v>
      </c>
      <c r="AY264" s="13" t="s">
        <v>176</v>
      </c>
      <c r="BE264" s="209">
        <f t="shared" si="58"/>
        <v>0</v>
      </c>
      <c r="BF264" s="209">
        <f t="shared" si="59"/>
        <v>238.5</v>
      </c>
      <c r="BG264" s="209">
        <f t="shared" si="60"/>
        <v>0</v>
      </c>
      <c r="BH264" s="209">
        <f t="shared" si="61"/>
        <v>0</v>
      </c>
      <c r="BI264" s="209">
        <f t="shared" si="62"/>
        <v>0</v>
      </c>
      <c r="BJ264" s="13" t="s">
        <v>86</v>
      </c>
      <c r="BK264" s="209">
        <f t="shared" si="63"/>
        <v>238.5</v>
      </c>
      <c r="BL264" s="13" t="s">
        <v>182</v>
      </c>
      <c r="BM264" s="208" t="s">
        <v>736</v>
      </c>
    </row>
    <row r="265" spans="1:65" s="1" customFormat="1" ht="24.2" customHeight="1">
      <c r="A265" s="30"/>
      <c r="B265" s="31"/>
      <c r="C265" s="196" t="s">
        <v>699</v>
      </c>
      <c r="D265" s="196" t="s">
        <v>178</v>
      </c>
      <c r="E265" s="197" t="s">
        <v>2356</v>
      </c>
      <c r="F265" s="198" t="s">
        <v>2357</v>
      </c>
      <c r="G265" s="199" t="s">
        <v>370</v>
      </c>
      <c r="H265" s="200">
        <v>2</v>
      </c>
      <c r="I265" s="201">
        <v>11.25</v>
      </c>
      <c r="J265" s="202">
        <f t="shared" si="54"/>
        <v>22.5</v>
      </c>
      <c r="K265" s="203"/>
      <c r="L265" s="35"/>
      <c r="M265" s="204" t="s">
        <v>1</v>
      </c>
      <c r="N265" s="205" t="s">
        <v>39</v>
      </c>
      <c r="O265" s="71"/>
      <c r="P265" s="206">
        <f t="shared" si="55"/>
        <v>0</v>
      </c>
      <c r="Q265" s="206">
        <v>0</v>
      </c>
      <c r="R265" s="206">
        <f t="shared" si="56"/>
        <v>0</v>
      </c>
      <c r="S265" s="206">
        <v>0</v>
      </c>
      <c r="T265" s="207">
        <f t="shared" si="57"/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208" t="s">
        <v>182</v>
      </c>
      <c r="AT265" s="208" t="s">
        <v>178</v>
      </c>
      <c r="AU265" s="208" t="s">
        <v>86</v>
      </c>
      <c r="AY265" s="13" t="s">
        <v>176</v>
      </c>
      <c r="BE265" s="209">
        <f t="shared" si="58"/>
        <v>0</v>
      </c>
      <c r="BF265" s="209">
        <f t="shared" si="59"/>
        <v>22.5</v>
      </c>
      <c r="BG265" s="209">
        <f t="shared" si="60"/>
        <v>0</v>
      </c>
      <c r="BH265" s="209">
        <f t="shared" si="61"/>
        <v>0</v>
      </c>
      <c r="BI265" s="209">
        <f t="shared" si="62"/>
        <v>0</v>
      </c>
      <c r="BJ265" s="13" t="s">
        <v>86</v>
      </c>
      <c r="BK265" s="209">
        <f t="shared" si="63"/>
        <v>22.5</v>
      </c>
      <c r="BL265" s="13" t="s">
        <v>182</v>
      </c>
      <c r="BM265" s="208" t="s">
        <v>2543</v>
      </c>
    </row>
    <row r="266" spans="1:65" s="1" customFormat="1" ht="24.2" customHeight="1">
      <c r="A266" s="30"/>
      <c r="B266" s="31"/>
      <c r="C266" s="210" t="s">
        <v>703</v>
      </c>
      <c r="D266" s="210" t="s">
        <v>269</v>
      </c>
      <c r="E266" s="211" t="s">
        <v>2359</v>
      </c>
      <c r="F266" s="212" t="s">
        <v>2357</v>
      </c>
      <c r="G266" s="213" t="s">
        <v>370</v>
      </c>
      <c r="H266" s="214">
        <v>2</v>
      </c>
      <c r="I266" s="215">
        <v>32.29</v>
      </c>
      <c r="J266" s="216">
        <f t="shared" si="54"/>
        <v>64.58</v>
      </c>
      <c r="K266" s="217"/>
      <c r="L266" s="218"/>
      <c r="M266" s="219" t="s">
        <v>1</v>
      </c>
      <c r="N266" s="220" t="s">
        <v>39</v>
      </c>
      <c r="O266" s="71"/>
      <c r="P266" s="206">
        <f t="shared" si="55"/>
        <v>0</v>
      </c>
      <c r="Q266" s="206">
        <v>0</v>
      </c>
      <c r="R266" s="206">
        <f t="shared" si="56"/>
        <v>0</v>
      </c>
      <c r="S266" s="206">
        <v>0</v>
      </c>
      <c r="T266" s="207">
        <f t="shared" si="57"/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208" t="s">
        <v>207</v>
      </c>
      <c r="AT266" s="208" t="s">
        <v>269</v>
      </c>
      <c r="AU266" s="208" t="s">
        <v>86</v>
      </c>
      <c r="AY266" s="13" t="s">
        <v>176</v>
      </c>
      <c r="BE266" s="209">
        <f t="shared" si="58"/>
        <v>0</v>
      </c>
      <c r="BF266" s="209">
        <f t="shared" si="59"/>
        <v>64.58</v>
      </c>
      <c r="BG266" s="209">
        <f t="shared" si="60"/>
        <v>0</v>
      </c>
      <c r="BH266" s="209">
        <f t="shared" si="61"/>
        <v>0</v>
      </c>
      <c r="BI266" s="209">
        <f t="shared" si="62"/>
        <v>0</v>
      </c>
      <c r="BJ266" s="13" t="s">
        <v>86</v>
      </c>
      <c r="BK266" s="209">
        <f t="shared" si="63"/>
        <v>64.58</v>
      </c>
      <c r="BL266" s="13" t="s">
        <v>182</v>
      </c>
      <c r="BM266" s="208" t="s">
        <v>744</v>
      </c>
    </row>
    <row r="267" spans="1:65" s="1" customFormat="1" ht="24.2" customHeight="1">
      <c r="A267" s="30"/>
      <c r="B267" s="31"/>
      <c r="C267" s="196" t="s">
        <v>707</v>
      </c>
      <c r="D267" s="196" t="s">
        <v>178</v>
      </c>
      <c r="E267" s="197" t="s">
        <v>2360</v>
      </c>
      <c r="F267" s="198" t="s">
        <v>2361</v>
      </c>
      <c r="G267" s="199" t="s">
        <v>370</v>
      </c>
      <c r="H267" s="200">
        <v>14</v>
      </c>
      <c r="I267" s="201">
        <v>11.25</v>
      </c>
      <c r="J267" s="202">
        <f t="shared" si="54"/>
        <v>157.5</v>
      </c>
      <c r="K267" s="203"/>
      <c r="L267" s="35"/>
      <c r="M267" s="204" t="s">
        <v>1</v>
      </c>
      <c r="N267" s="205" t="s">
        <v>39</v>
      </c>
      <c r="O267" s="71"/>
      <c r="P267" s="206">
        <f t="shared" si="55"/>
        <v>0</v>
      </c>
      <c r="Q267" s="206">
        <v>0</v>
      </c>
      <c r="R267" s="206">
        <f t="shared" si="56"/>
        <v>0</v>
      </c>
      <c r="S267" s="206">
        <v>0</v>
      </c>
      <c r="T267" s="207">
        <f t="shared" si="57"/>
        <v>0</v>
      </c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R267" s="208" t="s">
        <v>182</v>
      </c>
      <c r="AT267" s="208" t="s">
        <v>178</v>
      </c>
      <c r="AU267" s="208" t="s">
        <v>86</v>
      </c>
      <c r="AY267" s="13" t="s">
        <v>176</v>
      </c>
      <c r="BE267" s="209">
        <f t="shared" si="58"/>
        <v>0</v>
      </c>
      <c r="BF267" s="209">
        <f t="shared" si="59"/>
        <v>157.5</v>
      </c>
      <c r="BG267" s="209">
        <f t="shared" si="60"/>
        <v>0</v>
      </c>
      <c r="BH267" s="209">
        <f t="shared" si="61"/>
        <v>0</v>
      </c>
      <c r="BI267" s="209">
        <f t="shared" si="62"/>
        <v>0</v>
      </c>
      <c r="BJ267" s="13" t="s">
        <v>86</v>
      </c>
      <c r="BK267" s="209">
        <f t="shared" si="63"/>
        <v>157.5</v>
      </c>
      <c r="BL267" s="13" t="s">
        <v>182</v>
      </c>
      <c r="BM267" s="208" t="s">
        <v>2544</v>
      </c>
    </row>
    <row r="268" spans="1:65" s="1" customFormat="1" ht="24.2" customHeight="1">
      <c r="A268" s="30"/>
      <c r="B268" s="31"/>
      <c r="C268" s="210" t="s">
        <v>711</v>
      </c>
      <c r="D268" s="210" t="s">
        <v>269</v>
      </c>
      <c r="E268" s="211" t="s">
        <v>2363</v>
      </c>
      <c r="F268" s="212" t="s">
        <v>2361</v>
      </c>
      <c r="G268" s="213" t="s">
        <v>370</v>
      </c>
      <c r="H268" s="214">
        <v>14</v>
      </c>
      <c r="I268" s="215">
        <v>59.63</v>
      </c>
      <c r="J268" s="216">
        <f t="shared" si="54"/>
        <v>834.82</v>
      </c>
      <c r="K268" s="217"/>
      <c r="L268" s="218"/>
      <c r="M268" s="219" t="s">
        <v>1</v>
      </c>
      <c r="N268" s="220" t="s">
        <v>39</v>
      </c>
      <c r="O268" s="71"/>
      <c r="P268" s="206">
        <f t="shared" si="55"/>
        <v>0</v>
      </c>
      <c r="Q268" s="206">
        <v>0</v>
      </c>
      <c r="R268" s="206">
        <f t="shared" si="56"/>
        <v>0</v>
      </c>
      <c r="S268" s="206">
        <v>0</v>
      </c>
      <c r="T268" s="207">
        <f t="shared" si="57"/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208" t="s">
        <v>207</v>
      </c>
      <c r="AT268" s="208" t="s">
        <v>269</v>
      </c>
      <c r="AU268" s="208" t="s">
        <v>86</v>
      </c>
      <c r="AY268" s="13" t="s">
        <v>176</v>
      </c>
      <c r="BE268" s="209">
        <f t="shared" si="58"/>
        <v>0</v>
      </c>
      <c r="BF268" s="209">
        <f t="shared" si="59"/>
        <v>834.82</v>
      </c>
      <c r="BG268" s="209">
        <f t="shared" si="60"/>
        <v>0</v>
      </c>
      <c r="BH268" s="209">
        <f t="shared" si="61"/>
        <v>0</v>
      </c>
      <c r="BI268" s="209">
        <f t="shared" si="62"/>
        <v>0</v>
      </c>
      <c r="BJ268" s="13" t="s">
        <v>86</v>
      </c>
      <c r="BK268" s="209">
        <f t="shared" si="63"/>
        <v>834.82</v>
      </c>
      <c r="BL268" s="13" t="s">
        <v>182</v>
      </c>
      <c r="BM268" s="208" t="s">
        <v>752</v>
      </c>
    </row>
    <row r="269" spans="1:65" s="1" customFormat="1" ht="16.5" customHeight="1">
      <c r="A269" s="30"/>
      <c r="B269" s="31"/>
      <c r="C269" s="196" t="s">
        <v>715</v>
      </c>
      <c r="D269" s="196" t="s">
        <v>178</v>
      </c>
      <c r="E269" s="197" t="s">
        <v>2545</v>
      </c>
      <c r="F269" s="198" t="s">
        <v>2546</v>
      </c>
      <c r="G269" s="199" t="s">
        <v>370</v>
      </c>
      <c r="H269" s="200">
        <v>3</v>
      </c>
      <c r="I269" s="201">
        <v>5.04</v>
      </c>
      <c r="J269" s="202">
        <f t="shared" si="54"/>
        <v>15.12</v>
      </c>
      <c r="K269" s="203"/>
      <c r="L269" s="35"/>
      <c r="M269" s="204" t="s">
        <v>1</v>
      </c>
      <c r="N269" s="205" t="s">
        <v>39</v>
      </c>
      <c r="O269" s="71"/>
      <c r="P269" s="206">
        <f t="shared" si="55"/>
        <v>0</v>
      </c>
      <c r="Q269" s="206">
        <v>0</v>
      </c>
      <c r="R269" s="206">
        <f t="shared" si="56"/>
        <v>0</v>
      </c>
      <c r="S269" s="206">
        <v>0</v>
      </c>
      <c r="T269" s="207">
        <f t="shared" si="57"/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208" t="s">
        <v>182</v>
      </c>
      <c r="AT269" s="208" t="s">
        <v>178</v>
      </c>
      <c r="AU269" s="208" t="s">
        <v>86</v>
      </c>
      <c r="AY269" s="13" t="s">
        <v>176</v>
      </c>
      <c r="BE269" s="209">
        <f t="shared" si="58"/>
        <v>0</v>
      </c>
      <c r="BF269" s="209">
        <f t="shared" si="59"/>
        <v>15.12</v>
      </c>
      <c r="BG269" s="209">
        <f t="shared" si="60"/>
        <v>0</v>
      </c>
      <c r="BH269" s="209">
        <f t="shared" si="61"/>
        <v>0</v>
      </c>
      <c r="BI269" s="209">
        <f t="shared" si="62"/>
        <v>0</v>
      </c>
      <c r="BJ269" s="13" t="s">
        <v>86</v>
      </c>
      <c r="BK269" s="209">
        <f t="shared" si="63"/>
        <v>15.12</v>
      </c>
      <c r="BL269" s="13" t="s">
        <v>182</v>
      </c>
      <c r="BM269" s="208" t="s">
        <v>2547</v>
      </c>
    </row>
    <row r="270" spans="1:65" s="1" customFormat="1" ht="16.5" customHeight="1">
      <c r="A270" s="30"/>
      <c r="B270" s="31"/>
      <c r="C270" s="210" t="s">
        <v>719</v>
      </c>
      <c r="D270" s="210" t="s">
        <v>269</v>
      </c>
      <c r="E270" s="211" t="s">
        <v>2548</v>
      </c>
      <c r="F270" s="212" t="s">
        <v>2546</v>
      </c>
      <c r="G270" s="213" t="s">
        <v>370</v>
      </c>
      <c r="H270" s="214">
        <v>3</v>
      </c>
      <c r="I270" s="215">
        <v>7.09</v>
      </c>
      <c r="J270" s="216">
        <f t="shared" si="54"/>
        <v>21.27</v>
      </c>
      <c r="K270" s="217"/>
      <c r="L270" s="218"/>
      <c r="M270" s="219" t="s">
        <v>1</v>
      </c>
      <c r="N270" s="220" t="s">
        <v>39</v>
      </c>
      <c r="O270" s="71"/>
      <c r="P270" s="206">
        <f t="shared" si="55"/>
        <v>0</v>
      </c>
      <c r="Q270" s="206">
        <v>0</v>
      </c>
      <c r="R270" s="206">
        <f t="shared" si="56"/>
        <v>0</v>
      </c>
      <c r="S270" s="206">
        <v>0</v>
      </c>
      <c r="T270" s="207">
        <f t="shared" si="57"/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208" t="s">
        <v>207</v>
      </c>
      <c r="AT270" s="208" t="s">
        <v>269</v>
      </c>
      <c r="AU270" s="208" t="s">
        <v>86</v>
      </c>
      <c r="AY270" s="13" t="s">
        <v>176</v>
      </c>
      <c r="BE270" s="209">
        <f t="shared" si="58"/>
        <v>0</v>
      </c>
      <c r="BF270" s="209">
        <f t="shared" si="59"/>
        <v>21.27</v>
      </c>
      <c r="BG270" s="209">
        <f t="shared" si="60"/>
        <v>0</v>
      </c>
      <c r="BH270" s="209">
        <f t="shared" si="61"/>
        <v>0</v>
      </c>
      <c r="BI270" s="209">
        <f t="shared" si="62"/>
        <v>0</v>
      </c>
      <c r="BJ270" s="13" t="s">
        <v>86</v>
      </c>
      <c r="BK270" s="209">
        <f t="shared" si="63"/>
        <v>21.27</v>
      </c>
      <c r="BL270" s="13" t="s">
        <v>182</v>
      </c>
      <c r="BM270" s="208" t="s">
        <v>760</v>
      </c>
    </row>
    <row r="271" spans="1:65" s="1" customFormat="1" ht="16.5" customHeight="1">
      <c r="A271" s="30"/>
      <c r="B271" s="31"/>
      <c r="C271" s="196" t="s">
        <v>724</v>
      </c>
      <c r="D271" s="196" t="s">
        <v>178</v>
      </c>
      <c r="E271" s="197" t="s">
        <v>2549</v>
      </c>
      <c r="F271" s="198" t="s">
        <v>2550</v>
      </c>
      <c r="G271" s="199" t="s">
        <v>370</v>
      </c>
      <c r="H271" s="200">
        <v>1</v>
      </c>
      <c r="I271" s="201">
        <v>6.28</v>
      </c>
      <c r="J271" s="202">
        <f t="shared" si="54"/>
        <v>6.28</v>
      </c>
      <c r="K271" s="203"/>
      <c r="L271" s="35"/>
      <c r="M271" s="204" t="s">
        <v>1</v>
      </c>
      <c r="N271" s="205" t="s">
        <v>39</v>
      </c>
      <c r="O271" s="71"/>
      <c r="P271" s="206">
        <f t="shared" si="55"/>
        <v>0</v>
      </c>
      <c r="Q271" s="206">
        <v>0</v>
      </c>
      <c r="R271" s="206">
        <f t="shared" si="56"/>
        <v>0</v>
      </c>
      <c r="S271" s="206">
        <v>0</v>
      </c>
      <c r="T271" s="207">
        <f t="shared" si="57"/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208" t="s">
        <v>182</v>
      </c>
      <c r="AT271" s="208" t="s">
        <v>178</v>
      </c>
      <c r="AU271" s="208" t="s">
        <v>86</v>
      </c>
      <c r="AY271" s="13" t="s">
        <v>176</v>
      </c>
      <c r="BE271" s="209">
        <f t="shared" si="58"/>
        <v>0</v>
      </c>
      <c r="BF271" s="209">
        <f t="shared" si="59"/>
        <v>6.28</v>
      </c>
      <c r="BG271" s="209">
        <f t="shared" si="60"/>
        <v>0</v>
      </c>
      <c r="BH271" s="209">
        <f t="shared" si="61"/>
        <v>0</v>
      </c>
      <c r="BI271" s="209">
        <f t="shared" si="62"/>
        <v>0</v>
      </c>
      <c r="BJ271" s="13" t="s">
        <v>86</v>
      </c>
      <c r="BK271" s="209">
        <f t="shared" si="63"/>
        <v>6.28</v>
      </c>
      <c r="BL271" s="13" t="s">
        <v>182</v>
      </c>
      <c r="BM271" s="208" t="s">
        <v>2551</v>
      </c>
    </row>
    <row r="272" spans="1:65" s="1" customFormat="1" ht="16.5" customHeight="1">
      <c r="A272" s="30"/>
      <c r="B272" s="31"/>
      <c r="C272" s="210" t="s">
        <v>728</v>
      </c>
      <c r="D272" s="210" t="s">
        <v>269</v>
      </c>
      <c r="E272" s="211" t="s">
        <v>2552</v>
      </c>
      <c r="F272" s="212" t="s">
        <v>2550</v>
      </c>
      <c r="G272" s="213" t="s">
        <v>370</v>
      </c>
      <c r="H272" s="214">
        <v>1</v>
      </c>
      <c r="I272" s="215">
        <v>11.4</v>
      </c>
      <c r="J272" s="216">
        <f t="shared" si="54"/>
        <v>11.4</v>
      </c>
      <c r="K272" s="217"/>
      <c r="L272" s="218"/>
      <c r="M272" s="219" t="s">
        <v>1</v>
      </c>
      <c r="N272" s="220" t="s">
        <v>39</v>
      </c>
      <c r="O272" s="71"/>
      <c r="P272" s="206">
        <f t="shared" si="55"/>
        <v>0</v>
      </c>
      <c r="Q272" s="206">
        <v>0</v>
      </c>
      <c r="R272" s="206">
        <f t="shared" si="56"/>
        <v>0</v>
      </c>
      <c r="S272" s="206">
        <v>0</v>
      </c>
      <c r="T272" s="207">
        <f t="shared" si="57"/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208" t="s">
        <v>207</v>
      </c>
      <c r="AT272" s="208" t="s">
        <v>269</v>
      </c>
      <c r="AU272" s="208" t="s">
        <v>86</v>
      </c>
      <c r="AY272" s="13" t="s">
        <v>176</v>
      </c>
      <c r="BE272" s="209">
        <f t="shared" si="58"/>
        <v>0</v>
      </c>
      <c r="BF272" s="209">
        <f t="shared" si="59"/>
        <v>11.4</v>
      </c>
      <c r="BG272" s="209">
        <f t="shared" si="60"/>
        <v>0</v>
      </c>
      <c r="BH272" s="209">
        <f t="shared" si="61"/>
        <v>0</v>
      </c>
      <c r="BI272" s="209">
        <f t="shared" si="62"/>
        <v>0</v>
      </c>
      <c r="BJ272" s="13" t="s">
        <v>86</v>
      </c>
      <c r="BK272" s="209">
        <f t="shared" si="63"/>
        <v>11.4</v>
      </c>
      <c r="BL272" s="13" t="s">
        <v>182</v>
      </c>
      <c r="BM272" s="208" t="s">
        <v>768</v>
      </c>
    </row>
    <row r="273" spans="1:65" s="1" customFormat="1" ht="16.5" customHeight="1">
      <c r="A273" s="30"/>
      <c r="B273" s="31"/>
      <c r="C273" s="196" t="s">
        <v>732</v>
      </c>
      <c r="D273" s="196" t="s">
        <v>178</v>
      </c>
      <c r="E273" s="197" t="s">
        <v>2553</v>
      </c>
      <c r="F273" s="198" t="s">
        <v>2554</v>
      </c>
      <c r="G273" s="199" t="s">
        <v>370</v>
      </c>
      <c r="H273" s="200">
        <v>8</v>
      </c>
      <c r="I273" s="201">
        <v>6.28</v>
      </c>
      <c r="J273" s="202">
        <f t="shared" si="54"/>
        <v>50.24</v>
      </c>
      <c r="K273" s="203"/>
      <c r="L273" s="35"/>
      <c r="M273" s="204" t="s">
        <v>1</v>
      </c>
      <c r="N273" s="205" t="s">
        <v>39</v>
      </c>
      <c r="O273" s="71"/>
      <c r="P273" s="206">
        <f t="shared" si="55"/>
        <v>0</v>
      </c>
      <c r="Q273" s="206">
        <v>0</v>
      </c>
      <c r="R273" s="206">
        <f t="shared" si="56"/>
        <v>0</v>
      </c>
      <c r="S273" s="206">
        <v>0</v>
      </c>
      <c r="T273" s="207">
        <f t="shared" si="57"/>
        <v>0</v>
      </c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R273" s="208" t="s">
        <v>182</v>
      </c>
      <c r="AT273" s="208" t="s">
        <v>178</v>
      </c>
      <c r="AU273" s="208" t="s">
        <v>86</v>
      </c>
      <c r="AY273" s="13" t="s">
        <v>176</v>
      </c>
      <c r="BE273" s="209">
        <f t="shared" si="58"/>
        <v>0</v>
      </c>
      <c r="BF273" s="209">
        <f t="shared" si="59"/>
        <v>50.24</v>
      </c>
      <c r="BG273" s="209">
        <f t="shared" si="60"/>
        <v>0</v>
      </c>
      <c r="BH273" s="209">
        <f t="shared" si="61"/>
        <v>0</v>
      </c>
      <c r="BI273" s="209">
        <f t="shared" si="62"/>
        <v>0</v>
      </c>
      <c r="BJ273" s="13" t="s">
        <v>86</v>
      </c>
      <c r="BK273" s="209">
        <f t="shared" si="63"/>
        <v>50.24</v>
      </c>
      <c r="BL273" s="13" t="s">
        <v>182</v>
      </c>
      <c r="BM273" s="208" t="s">
        <v>2555</v>
      </c>
    </row>
    <row r="274" spans="1:65" s="1" customFormat="1" ht="16.5" customHeight="1">
      <c r="A274" s="30"/>
      <c r="B274" s="31"/>
      <c r="C274" s="210" t="s">
        <v>736</v>
      </c>
      <c r="D274" s="210" t="s">
        <v>269</v>
      </c>
      <c r="E274" s="211" t="s">
        <v>2556</v>
      </c>
      <c r="F274" s="212" t="s">
        <v>2554</v>
      </c>
      <c r="G274" s="213" t="s">
        <v>370</v>
      </c>
      <c r="H274" s="214">
        <v>8</v>
      </c>
      <c r="I274" s="215">
        <v>7.59</v>
      </c>
      <c r="J274" s="216">
        <f t="shared" si="54"/>
        <v>60.72</v>
      </c>
      <c r="K274" s="217"/>
      <c r="L274" s="218"/>
      <c r="M274" s="219" t="s">
        <v>1</v>
      </c>
      <c r="N274" s="220" t="s">
        <v>39</v>
      </c>
      <c r="O274" s="71"/>
      <c r="P274" s="206">
        <f t="shared" si="55"/>
        <v>0</v>
      </c>
      <c r="Q274" s="206">
        <v>0</v>
      </c>
      <c r="R274" s="206">
        <f t="shared" si="56"/>
        <v>0</v>
      </c>
      <c r="S274" s="206">
        <v>0</v>
      </c>
      <c r="T274" s="207">
        <f t="shared" si="57"/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208" t="s">
        <v>207</v>
      </c>
      <c r="AT274" s="208" t="s">
        <v>269</v>
      </c>
      <c r="AU274" s="208" t="s">
        <v>86</v>
      </c>
      <c r="AY274" s="13" t="s">
        <v>176</v>
      </c>
      <c r="BE274" s="209">
        <f t="shared" si="58"/>
        <v>0</v>
      </c>
      <c r="BF274" s="209">
        <f t="shared" si="59"/>
        <v>60.72</v>
      </c>
      <c r="BG274" s="209">
        <f t="shared" si="60"/>
        <v>0</v>
      </c>
      <c r="BH274" s="209">
        <f t="shared" si="61"/>
        <v>0</v>
      </c>
      <c r="BI274" s="209">
        <f t="shared" si="62"/>
        <v>0</v>
      </c>
      <c r="BJ274" s="13" t="s">
        <v>86</v>
      </c>
      <c r="BK274" s="209">
        <f t="shared" si="63"/>
        <v>60.72</v>
      </c>
      <c r="BL274" s="13" t="s">
        <v>182</v>
      </c>
      <c r="BM274" s="208" t="s">
        <v>776</v>
      </c>
    </row>
    <row r="275" spans="1:65" s="1" customFormat="1" ht="16.5" customHeight="1">
      <c r="A275" s="30"/>
      <c r="B275" s="31"/>
      <c r="C275" s="196" t="s">
        <v>740</v>
      </c>
      <c r="D275" s="196" t="s">
        <v>178</v>
      </c>
      <c r="E275" s="197" t="s">
        <v>2557</v>
      </c>
      <c r="F275" s="198" t="s">
        <v>2558</v>
      </c>
      <c r="G275" s="199" t="s">
        <v>370</v>
      </c>
      <c r="H275" s="200">
        <v>33</v>
      </c>
      <c r="I275" s="201">
        <v>5.85</v>
      </c>
      <c r="J275" s="202">
        <f t="shared" si="54"/>
        <v>193.05</v>
      </c>
      <c r="K275" s="203"/>
      <c r="L275" s="35"/>
      <c r="M275" s="204" t="s">
        <v>1</v>
      </c>
      <c r="N275" s="205" t="s">
        <v>39</v>
      </c>
      <c r="O275" s="71"/>
      <c r="P275" s="206">
        <f t="shared" si="55"/>
        <v>0</v>
      </c>
      <c r="Q275" s="206">
        <v>0</v>
      </c>
      <c r="R275" s="206">
        <f t="shared" si="56"/>
        <v>0</v>
      </c>
      <c r="S275" s="206">
        <v>0</v>
      </c>
      <c r="T275" s="207">
        <f t="shared" si="57"/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208" t="s">
        <v>182</v>
      </c>
      <c r="AT275" s="208" t="s">
        <v>178</v>
      </c>
      <c r="AU275" s="208" t="s">
        <v>86</v>
      </c>
      <c r="AY275" s="13" t="s">
        <v>176</v>
      </c>
      <c r="BE275" s="209">
        <f t="shared" si="58"/>
        <v>0</v>
      </c>
      <c r="BF275" s="209">
        <f t="shared" si="59"/>
        <v>193.05</v>
      </c>
      <c r="BG275" s="209">
        <f t="shared" si="60"/>
        <v>0</v>
      </c>
      <c r="BH275" s="209">
        <f t="shared" si="61"/>
        <v>0</v>
      </c>
      <c r="BI275" s="209">
        <f t="shared" si="62"/>
        <v>0</v>
      </c>
      <c r="BJ275" s="13" t="s">
        <v>86</v>
      </c>
      <c r="BK275" s="209">
        <f t="shared" si="63"/>
        <v>193.05</v>
      </c>
      <c r="BL275" s="13" t="s">
        <v>182</v>
      </c>
      <c r="BM275" s="208" t="s">
        <v>2559</v>
      </c>
    </row>
    <row r="276" spans="1:65" s="1" customFormat="1" ht="16.5" customHeight="1">
      <c r="A276" s="30"/>
      <c r="B276" s="31"/>
      <c r="C276" s="210" t="s">
        <v>744</v>
      </c>
      <c r="D276" s="210" t="s">
        <v>269</v>
      </c>
      <c r="E276" s="211" t="s">
        <v>2560</v>
      </c>
      <c r="F276" s="212" t="s">
        <v>2558</v>
      </c>
      <c r="G276" s="213" t="s">
        <v>370</v>
      </c>
      <c r="H276" s="214">
        <v>33</v>
      </c>
      <c r="I276" s="215">
        <v>10.9</v>
      </c>
      <c r="J276" s="216">
        <f t="shared" si="54"/>
        <v>359.7</v>
      </c>
      <c r="K276" s="217"/>
      <c r="L276" s="218"/>
      <c r="M276" s="219" t="s">
        <v>1</v>
      </c>
      <c r="N276" s="220" t="s">
        <v>39</v>
      </c>
      <c r="O276" s="71"/>
      <c r="P276" s="206">
        <f t="shared" si="55"/>
        <v>0</v>
      </c>
      <c r="Q276" s="206">
        <v>0</v>
      </c>
      <c r="R276" s="206">
        <f t="shared" si="56"/>
        <v>0</v>
      </c>
      <c r="S276" s="206">
        <v>0</v>
      </c>
      <c r="T276" s="207">
        <f t="shared" si="57"/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208" t="s">
        <v>207</v>
      </c>
      <c r="AT276" s="208" t="s">
        <v>269</v>
      </c>
      <c r="AU276" s="208" t="s">
        <v>86</v>
      </c>
      <c r="AY276" s="13" t="s">
        <v>176</v>
      </c>
      <c r="BE276" s="209">
        <f t="shared" si="58"/>
        <v>0</v>
      </c>
      <c r="BF276" s="209">
        <f t="shared" si="59"/>
        <v>359.7</v>
      </c>
      <c r="BG276" s="209">
        <f t="shared" si="60"/>
        <v>0</v>
      </c>
      <c r="BH276" s="209">
        <f t="shared" si="61"/>
        <v>0</v>
      </c>
      <c r="BI276" s="209">
        <f t="shared" si="62"/>
        <v>0</v>
      </c>
      <c r="BJ276" s="13" t="s">
        <v>86</v>
      </c>
      <c r="BK276" s="209">
        <f t="shared" si="63"/>
        <v>359.7</v>
      </c>
      <c r="BL276" s="13" t="s">
        <v>182</v>
      </c>
      <c r="BM276" s="208" t="s">
        <v>784</v>
      </c>
    </row>
    <row r="277" spans="1:65" s="1" customFormat="1" ht="16.5" customHeight="1">
      <c r="A277" s="30"/>
      <c r="B277" s="31"/>
      <c r="C277" s="196" t="s">
        <v>748</v>
      </c>
      <c r="D277" s="196" t="s">
        <v>178</v>
      </c>
      <c r="E277" s="197" t="s">
        <v>2388</v>
      </c>
      <c r="F277" s="198" t="s">
        <v>2389</v>
      </c>
      <c r="G277" s="199" t="s">
        <v>370</v>
      </c>
      <c r="H277" s="200">
        <v>29</v>
      </c>
      <c r="I277" s="201">
        <v>0.45</v>
      </c>
      <c r="J277" s="202">
        <f t="shared" si="54"/>
        <v>13.05</v>
      </c>
      <c r="K277" s="203"/>
      <c r="L277" s="35"/>
      <c r="M277" s="204" t="s">
        <v>1</v>
      </c>
      <c r="N277" s="205" t="s">
        <v>39</v>
      </c>
      <c r="O277" s="71"/>
      <c r="P277" s="206">
        <f t="shared" si="55"/>
        <v>0</v>
      </c>
      <c r="Q277" s="206">
        <v>0</v>
      </c>
      <c r="R277" s="206">
        <f t="shared" si="56"/>
        <v>0</v>
      </c>
      <c r="S277" s="206">
        <v>0</v>
      </c>
      <c r="T277" s="207">
        <f t="shared" si="57"/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208" t="s">
        <v>182</v>
      </c>
      <c r="AT277" s="208" t="s">
        <v>178</v>
      </c>
      <c r="AU277" s="208" t="s">
        <v>86</v>
      </c>
      <c r="AY277" s="13" t="s">
        <v>176</v>
      </c>
      <c r="BE277" s="209">
        <f t="shared" si="58"/>
        <v>0</v>
      </c>
      <c r="BF277" s="209">
        <f t="shared" si="59"/>
        <v>13.05</v>
      </c>
      <c r="BG277" s="209">
        <f t="shared" si="60"/>
        <v>0</v>
      </c>
      <c r="BH277" s="209">
        <f t="shared" si="61"/>
        <v>0</v>
      </c>
      <c r="BI277" s="209">
        <f t="shared" si="62"/>
        <v>0</v>
      </c>
      <c r="BJ277" s="13" t="s">
        <v>86</v>
      </c>
      <c r="BK277" s="209">
        <f t="shared" si="63"/>
        <v>13.05</v>
      </c>
      <c r="BL277" s="13" t="s">
        <v>182</v>
      </c>
      <c r="BM277" s="208" t="s">
        <v>2561</v>
      </c>
    </row>
    <row r="278" spans="1:65" s="1" customFormat="1" ht="16.5" customHeight="1">
      <c r="A278" s="30"/>
      <c r="B278" s="31"/>
      <c r="C278" s="210" t="s">
        <v>752</v>
      </c>
      <c r="D278" s="210" t="s">
        <v>269</v>
      </c>
      <c r="E278" s="211" t="s">
        <v>2391</v>
      </c>
      <c r="F278" s="212" t="s">
        <v>2389</v>
      </c>
      <c r="G278" s="213" t="s">
        <v>370</v>
      </c>
      <c r="H278" s="214">
        <v>29</v>
      </c>
      <c r="I278" s="215">
        <v>1.01</v>
      </c>
      <c r="J278" s="216">
        <f t="shared" si="54"/>
        <v>29.29</v>
      </c>
      <c r="K278" s="217"/>
      <c r="L278" s="218"/>
      <c r="M278" s="219" t="s">
        <v>1</v>
      </c>
      <c r="N278" s="220" t="s">
        <v>39</v>
      </c>
      <c r="O278" s="71"/>
      <c r="P278" s="206">
        <f t="shared" si="55"/>
        <v>0</v>
      </c>
      <c r="Q278" s="206">
        <v>0</v>
      </c>
      <c r="R278" s="206">
        <f t="shared" si="56"/>
        <v>0</v>
      </c>
      <c r="S278" s="206">
        <v>0</v>
      </c>
      <c r="T278" s="207">
        <f t="shared" si="57"/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208" t="s">
        <v>207</v>
      </c>
      <c r="AT278" s="208" t="s">
        <v>269</v>
      </c>
      <c r="AU278" s="208" t="s">
        <v>86</v>
      </c>
      <c r="AY278" s="13" t="s">
        <v>176</v>
      </c>
      <c r="BE278" s="209">
        <f t="shared" si="58"/>
        <v>0</v>
      </c>
      <c r="BF278" s="209">
        <f t="shared" si="59"/>
        <v>29.29</v>
      </c>
      <c r="BG278" s="209">
        <f t="shared" si="60"/>
        <v>0</v>
      </c>
      <c r="BH278" s="209">
        <f t="shared" si="61"/>
        <v>0</v>
      </c>
      <c r="BI278" s="209">
        <f t="shared" si="62"/>
        <v>0</v>
      </c>
      <c r="BJ278" s="13" t="s">
        <v>86</v>
      </c>
      <c r="BK278" s="209">
        <f t="shared" si="63"/>
        <v>29.29</v>
      </c>
      <c r="BL278" s="13" t="s">
        <v>182</v>
      </c>
      <c r="BM278" s="208" t="s">
        <v>792</v>
      </c>
    </row>
    <row r="279" spans="1:65" s="1" customFormat="1" ht="16.5" customHeight="1">
      <c r="A279" s="30"/>
      <c r="B279" s="31"/>
      <c r="C279" s="196" t="s">
        <v>756</v>
      </c>
      <c r="D279" s="196" t="s">
        <v>178</v>
      </c>
      <c r="E279" s="197" t="s">
        <v>2392</v>
      </c>
      <c r="F279" s="198" t="s">
        <v>2393</v>
      </c>
      <c r="G279" s="199" t="s">
        <v>370</v>
      </c>
      <c r="H279" s="200">
        <v>10</v>
      </c>
      <c r="I279" s="201">
        <v>0.54</v>
      </c>
      <c r="J279" s="202">
        <f t="shared" si="54"/>
        <v>5.4</v>
      </c>
      <c r="K279" s="203"/>
      <c r="L279" s="35"/>
      <c r="M279" s="204" t="s">
        <v>1</v>
      </c>
      <c r="N279" s="205" t="s">
        <v>39</v>
      </c>
      <c r="O279" s="71"/>
      <c r="P279" s="206">
        <f t="shared" si="55"/>
        <v>0</v>
      </c>
      <c r="Q279" s="206">
        <v>0</v>
      </c>
      <c r="R279" s="206">
        <f t="shared" si="56"/>
        <v>0</v>
      </c>
      <c r="S279" s="206">
        <v>0</v>
      </c>
      <c r="T279" s="207">
        <f t="shared" si="57"/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208" t="s">
        <v>182</v>
      </c>
      <c r="AT279" s="208" t="s">
        <v>178</v>
      </c>
      <c r="AU279" s="208" t="s">
        <v>86</v>
      </c>
      <c r="AY279" s="13" t="s">
        <v>176</v>
      </c>
      <c r="BE279" s="209">
        <f t="shared" si="58"/>
        <v>0</v>
      </c>
      <c r="BF279" s="209">
        <f t="shared" si="59"/>
        <v>5.4</v>
      </c>
      <c r="BG279" s="209">
        <f t="shared" si="60"/>
        <v>0</v>
      </c>
      <c r="BH279" s="209">
        <f t="shared" si="61"/>
        <v>0</v>
      </c>
      <c r="BI279" s="209">
        <f t="shared" si="62"/>
        <v>0</v>
      </c>
      <c r="BJ279" s="13" t="s">
        <v>86</v>
      </c>
      <c r="BK279" s="209">
        <f t="shared" si="63"/>
        <v>5.4</v>
      </c>
      <c r="BL279" s="13" t="s">
        <v>182</v>
      </c>
      <c r="BM279" s="208" t="s">
        <v>2562</v>
      </c>
    </row>
    <row r="280" spans="1:65" s="1" customFormat="1" ht="16.5" customHeight="1">
      <c r="A280" s="30"/>
      <c r="B280" s="31"/>
      <c r="C280" s="210" t="s">
        <v>760</v>
      </c>
      <c r="D280" s="210" t="s">
        <v>269</v>
      </c>
      <c r="E280" s="211" t="s">
        <v>2395</v>
      </c>
      <c r="F280" s="212" t="s">
        <v>2393</v>
      </c>
      <c r="G280" s="213" t="s">
        <v>370</v>
      </c>
      <c r="H280" s="214">
        <v>10</v>
      </c>
      <c r="I280" s="215">
        <v>2.09</v>
      </c>
      <c r="J280" s="216">
        <f t="shared" si="54"/>
        <v>20.9</v>
      </c>
      <c r="K280" s="217"/>
      <c r="L280" s="218"/>
      <c r="M280" s="219" t="s">
        <v>1</v>
      </c>
      <c r="N280" s="220" t="s">
        <v>39</v>
      </c>
      <c r="O280" s="71"/>
      <c r="P280" s="206">
        <f t="shared" si="55"/>
        <v>0</v>
      </c>
      <c r="Q280" s="206">
        <v>0</v>
      </c>
      <c r="R280" s="206">
        <f t="shared" si="56"/>
        <v>0</v>
      </c>
      <c r="S280" s="206">
        <v>0</v>
      </c>
      <c r="T280" s="207">
        <f t="shared" si="57"/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208" t="s">
        <v>207</v>
      </c>
      <c r="AT280" s="208" t="s">
        <v>269</v>
      </c>
      <c r="AU280" s="208" t="s">
        <v>86</v>
      </c>
      <c r="AY280" s="13" t="s">
        <v>176</v>
      </c>
      <c r="BE280" s="209">
        <f t="shared" si="58"/>
        <v>0</v>
      </c>
      <c r="BF280" s="209">
        <f t="shared" si="59"/>
        <v>20.9</v>
      </c>
      <c r="BG280" s="209">
        <f t="shared" si="60"/>
        <v>0</v>
      </c>
      <c r="BH280" s="209">
        <f t="shared" si="61"/>
        <v>0</v>
      </c>
      <c r="BI280" s="209">
        <f t="shared" si="62"/>
        <v>0</v>
      </c>
      <c r="BJ280" s="13" t="s">
        <v>86</v>
      </c>
      <c r="BK280" s="209">
        <f t="shared" si="63"/>
        <v>20.9</v>
      </c>
      <c r="BL280" s="13" t="s">
        <v>182</v>
      </c>
      <c r="BM280" s="208" t="s">
        <v>800</v>
      </c>
    </row>
    <row r="281" spans="1:65" s="1" customFormat="1" ht="16.5" customHeight="1">
      <c r="A281" s="30"/>
      <c r="B281" s="31"/>
      <c r="C281" s="196" t="s">
        <v>764</v>
      </c>
      <c r="D281" s="196" t="s">
        <v>178</v>
      </c>
      <c r="E281" s="197" t="s">
        <v>2400</v>
      </c>
      <c r="F281" s="198" t="s">
        <v>2401</v>
      </c>
      <c r="G281" s="199" t="s">
        <v>370</v>
      </c>
      <c r="H281" s="200">
        <v>4</v>
      </c>
      <c r="I281" s="201">
        <v>5.01</v>
      </c>
      <c r="J281" s="202">
        <f t="shared" si="54"/>
        <v>20.04</v>
      </c>
      <c r="K281" s="203"/>
      <c r="L281" s="35"/>
      <c r="M281" s="204" t="s">
        <v>1</v>
      </c>
      <c r="N281" s="205" t="s">
        <v>39</v>
      </c>
      <c r="O281" s="71"/>
      <c r="P281" s="206">
        <f t="shared" si="55"/>
        <v>0</v>
      </c>
      <c r="Q281" s="206">
        <v>0</v>
      </c>
      <c r="R281" s="206">
        <f t="shared" si="56"/>
        <v>0</v>
      </c>
      <c r="S281" s="206">
        <v>0</v>
      </c>
      <c r="T281" s="207">
        <f t="shared" si="57"/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208" t="s">
        <v>182</v>
      </c>
      <c r="AT281" s="208" t="s">
        <v>178</v>
      </c>
      <c r="AU281" s="208" t="s">
        <v>86</v>
      </c>
      <c r="AY281" s="13" t="s">
        <v>176</v>
      </c>
      <c r="BE281" s="209">
        <f t="shared" si="58"/>
        <v>0</v>
      </c>
      <c r="BF281" s="209">
        <f t="shared" si="59"/>
        <v>20.04</v>
      </c>
      <c r="BG281" s="209">
        <f t="shared" si="60"/>
        <v>0</v>
      </c>
      <c r="BH281" s="209">
        <f t="shared" si="61"/>
        <v>0</v>
      </c>
      <c r="BI281" s="209">
        <f t="shared" si="62"/>
        <v>0</v>
      </c>
      <c r="BJ281" s="13" t="s">
        <v>86</v>
      </c>
      <c r="BK281" s="209">
        <f t="shared" si="63"/>
        <v>20.04</v>
      </c>
      <c r="BL281" s="13" t="s">
        <v>182</v>
      </c>
      <c r="BM281" s="208" t="s">
        <v>2563</v>
      </c>
    </row>
    <row r="282" spans="1:65" s="1" customFormat="1" ht="16.5" customHeight="1">
      <c r="A282" s="30"/>
      <c r="B282" s="31"/>
      <c r="C282" s="210" t="s">
        <v>768</v>
      </c>
      <c r="D282" s="210" t="s">
        <v>269</v>
      </c>
      <c r="E282" s="211" t="s">
        <v>2403</v>
      </c>
      <c r="F282" s="212" t="s">
        <v>2401</v>
      </c>
      <c r="G282" s="213" t="s">
        <v>370</v>
      </c>
      <c r="H282" s="214">
        <v>4</v>
      </c>
      <c r="I282" s="215">
        <v>18.32</v>
      </c>
      <c r="J282" s="216">
        <f t="shared" si="54"/>
        <v>73.28</v>
      </c>
      <c r="K282" s="217"/>
      <c r="L282" s="218"/>
      <c r="M282" s="219" t="s">
        <v>1</v>
      </c>
      <c r="N282" s="220" t="s">
        <v>39</v>
      </c>
      <c r="O282" s="71"/>
      <c r="P282" s="206">
        <f t="shared" si="55"/>
        <v>0</v>
      </c>
      <c r="Q282" s="206">
        <v>0</v>
      </c>
      <c r="R282" s="206">
        <f t="shared" si="56"/>
        <v>0</v>
      </c>
      <c r="S282" s="206">
        <v>0</v>
      </c>
      <c r="T282" s="207">
        <f t="shared" si="57"/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208" t="s">
        <v>207</v>
      </c>
      <c r="AT282" s="208" t="s">
        <v>269</v>
      </c>
      <c r="AU282" s="208" t="s">
        <v>86</v>
      </c>
      <c r="AY282" s="13" t="s">
        <v>176</v>
      </c>
      <c r="BE282" s="209">
        <f t="shared" si="58"/>
        <v>0</v>
      </c>
      <c r="BF282" s="209">
        <f t="shared" si="59"/>
        <v>73.28</v>
      </c>
      <c r="BG282" s="209">
        <f t="shared" si="60"/>
        <v>0</v>
      </c>
      <c r="BH282" s="209">
        <f t="shared" si="61"/>
        <v>0</v>
      </c>
      <c r="BI282" s="209">
        <f t="shared" si="62"/>
        <v>0</v>
      </c>
      <c r="BJ282" s="13" t="s">
        <v>86</v>
      </c>
      <c r="BK282" s="209">
        <f t="shared" si="63"/>
        <v>73.28</v>
      </c>
      <c r="BL282" s="13" t="s">
        <v>182</v>
      </c>
      <c r="BM282" s="208" t="s">
        <v>808</v>
      </c>
    </row>
    <row r="283" spans="1:65" s="1" customFormat="1" ht="16.5" customHeight="1">
      <c r="A283" s="30"/>
      <c r="B283" s="31"/>
      <c r="C283" s="196" t="s">
        <v>772</v>
      </c>
      <c r="D283" s="196" t="s">
        <v>178</v>
      </c>
      <c r="E283" s="197" t="s">
        <v>2564</v>
      </c>
      <c r="F283" s="198" t="s">
        <v>2565</v>
      </c>
      <c r="G283" s="199" t="s">
        <v>370</v>
      </c>
      <c r="H283" s="200">
        <v>4</v>
      </c>
      <c r="I283" s="201">
        <v>6.8</v>
      </c>
      <c r="J283" s="202">
        <f t="shared" si="54"/>
        <v>27.2</v>
      </c>
      <c r="K283" s="203"/>
      <c r="L283" s="35"/>
      <c r="M283" s="204" t="s">
        <v>1</v>
      </c>
      <c r="N283" s="205" t="s">
        <v>39</v>
      </c>
      <c r="O283" s="71"/>
      <c r="P283" s="206">
        <f t="shared" si="55"/>
        <v>0</v>
      </c>
      <c r="Q283" s="206">
        <v>0</v>
      </c>
      <c r="R283" s="206">
        <f t="shared" si="56"/>
        <v>0</v>
      </c>
      <c r="S283" s="206">
        <v>0</v>
      </c>
      <c r="T283" s="207">
        <f t="shared" si="57"/>
        <v>0</v>
      </c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R283" s="208" t="s">
        <v>182</v>
      </c>
      <c r="AT283" s="208" t="s">
        <v>178</v>
      </c>
      <c r="AU283" s="208" t="s">
        <v>86</v>
      </c>
      <c r="AY283" s="13" t="s">
        <v>176</v>
      </c>
      <c r="BE283" s="209">
        <f t="shared" si="58"/>
        <v>0</v>
      </c>
      <c r="BF283" s="209">
        <f t="shared" si="59"/>
        <v>27.2</v>
      </c>
      <c r="BG283" s="209">
        <f t="shared" si="60"/>
        <v>0</v>
      </c>
      <c r="BH283" s="209">
        <f t="shared" si="61"/>
        <v>0</v>
      </c>
      <c r="BI283" s="209">
        <f t="shared" si="62"/>
        <v>0</v>
      </c>
      <c r="BJ283" s="13" t="s">
        <v>86</v>
      </c>
      <c r="BK283" s="209">
        <f t="shared" si="63"/>
        <v>27.2</v>
      </c>
      <c r="BL283" s="13" t="s">
        <v>182</v>
      </c>
      <c r="BM283" s="208" t="s">
        <v>2566</v>
      </c>
    </row>
    <row r="284" spans="1:65" s="1" customFormat="1" ht="16.5" customHeight="1">
      <c r="A284" s="30"/>
      <c r="B284" s="31"/>
      <c r="C284" s="210" t="s">
        <v>776</v>
      </c>
      <c r="D284" s="210" t="s">
        <v>269</v>
      </c>
      <c r="E284" s="211" t="s">
        <v>2567</v>
      </c>
      <c r="F284" s="212" t="s">
        <v>2565</v>
      </c>
      <c r="G284" s="213" t="s">
        <v>370</v>
      </c>
      <c r="H284" s="214">
        <v>4</v>
      </c>
      <c r="I284" s="215">
        <v>29.21</v>
      </c>
      <c r="J284" s="216">
        <f t="shared" si="54"/>
        <v>116.84</v>
      </c>
      <c r="K284" s="217"/>
      <c r="L284" s="218"/>
      <c r="M284" s="219" t="s">
        <v>1</v>
      </c>
      <c r="N284" s="220" t="s">
        <v>39</v>
      </c>
      <c r="O284" s="71"/>
      <c r="P284" s="206">
        <f t="shared" si="55"/>
        <v>0</v>
      </c>
      <c r="Q284" s="206">
        <v>0</v>
      </c>
      <c r="R284" s="206">
        <f t="shared" si="56"/>
        <v>0</v>
      </c>
      <c r="S284" s="206">
        <v>0</v>
      </c>
      <c r="T284" s="207">
        <f t="shared" si="57"/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208" t="s">
        <v>207</v>
      </c>
      <c r="AT284" s="208" t="s">
        <v>269</v>
      </c>
      <c r="AU284" s="208" t="s">
        <v>86</v>
      </c>
      <c r="AY284" s="13" t="s">
        <v>176</v>
      </c>
      <c r="BE284" s="209">
        <f t="shared" si="58"/>
        <v>0</v>
      </c>
      <c r="BF284" s="209">
        <f t="shared" si="59"/>
        <v>116.84</v>
      </c>
      <c r="BG284" s="209">
        <f t="shared" si="60"/>
        <v>0</v>
      </c>
      <c r="BH284" s="209">
        <f t="shared" si="61"/>
        <v>0</v>
      </c>
      <c r="BI284" s="209">
        <f t="shared" si="62"/>
        <v>0</v>
      </c>
      <c r="BJ284" s="13" t="s">
        <v>86</v>
      </c>
      <c r="BK284" s="209">
        <f t="shared" si="63"/>
        <v>116.84</v>
      </c>
      <c r="BL284" s="13" t="s">
        <v>182</v>
      </c>
      <c r="BM284" s="208" t="s">
        <v>816</v>
      </c>
    </row>
    <row r="285" spans="1:65" s="1" customFormat="1" ht="16.5" customHeight="1">
      <c r="A285" s="30"/>
      <c r="B285" s="31"/>
      <c r="C285" s="196" t="s">
        <v>780</v>
      </c>
      <c r="D285" s="196" t="s">
        <v>178</v>
      </c>
      <c r="E285" s="197" t="s">
        <v>2568</v>
      </c>
      <c r="F285" s="198" t="s">
        <v>2569</v>
      </c>
      <c r="G285" s="199" t="s">
        <v>370</v>
      </c>
      <c r="H285" s="200">
        <v>2</v>
      </c>
      <c r="I285" s="201">
        <v>6.8</v>
      </c>
      <c r="J285" s="202">
        <f t="shared" si="54"/>
        <v>13.6</v>
      </c>
      <c r="K285" s="203"/>
      <c r="L285" s="35"/>
      <c r="M285" s="204" t="s">
        <v>1</v>
      </c>
      <c r="N285" s="205" t="s">
        <v>39</v>
      </c>
      <c r="O285" s="71"/>
      <c r="P285" s="206">
        <f t="shared" si="55"/>
        <v>0</v>
      </c>
      <c r="Q285" s="206">
        <v>0</v>
      </c>
      <c r="R285" s="206">
        <f t="shared" si="56"/>
        <v>0</v>
      </c>
      <c r="S285" s="206">
        <v>0</v>
      </c>
      <c r="T285" s="207">
        <f t="shared" si="57"/>
        <v>0</v>
      </c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R285" s="208" t="s">
        <v>182</v>
      </c>
      <c r="AT285" s="208" t="s">
        <v>178</v>
      </c>
      <c r="AU285" s="208" t="s">
        <v>86</v>
      </c>
      <c r="AY285" s="13" t="s">
        <v>176</v>
      </c>
      <c r="BE285" s="209">
        <f t="shared" si="58"/>
        <v>0</v>
      </c>
      <c r="BF285" s="209">
        <f t="shared" si="59"/>
        <v>13.6</v>
      </c>
      <c r="BG285" s="209">
        <f t="shared" si="60"/>
        <v>0</v>
      </c>
      <c r="BH285" s="209">
        <f t="shared" si="61"/>
        <v>0</v>
      </c>
      <c r="BI285" s="209">
        <f t="shared" si="62"/>
        <v>0</v>
      </c>
      <c r="BJ285" s="13" t="s">
        <v>86</v>
      </c>
      <c r="BK285" s="209">
        <f t="shared" si="63"/>
        <v>13.6</v>
      </c>
      <c r="BL285" s="13" t="s">
        <v>182</v>
      </c>
      <c r="BM285" s="208" t="s">
        <v>2570</v>
      </c>
    </row>
    <row r="286" spans="1:65" s="1" customFormat="1" ht="16.5" customHeight="1">
      <c r="A286" s="30"/>
      <c r="B286" s="31"/>
      <c r="C286" s="210" t="s">
        <v>784</v>
      </c>
      <c r="D286" s="210" t="s">
        <v>269</v>
      </c>
      <c r="E286" s="211" t="s">
        <v>2571</v>
      </c>
      <c r="F286" s="212" t="s">
        <v>2569</v>
      </c>
      <c r="G286" s="213" t="s">
        <v>370</v>
      </c>
      <c r="H286" s="214">
        <v>2</v>
      </c>
      <c r="I286" s="215">
        <v>60.44</v>
      </c>
      <c r="J286" s="216">
        <f t="shared" si="54"/>
        <v>120.88</v>
      </c>
      <c r="K286" s="217"/>
      <c r="L286" s="218"/>
      <c r="M286" s="219" t="s">
        <v>1</v>
      </c>
      <c r="N286" s="220" t="s">
        <v>39</v>
      </c>
      <c r="O286" s="71"/>
      <c r="P286" s="206">
        <f t="shared" si="55"/>
        <v>0</v>
      </c>
      <c r="Q286" s="206">
        <v>0</v>
      </c>
      <c r="R286" s="206">
        <f t="shared" si="56"/>
        <v>0</v>
      </c>
      <c r="S286" s="206">
        <v>0</v>
      </c>
      <c r="T286" s="207">
        <f t="shared" si="57"/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208" t="s">
        <v>207</v>
      </c>
      <c r="AT286" s="208" t="s">
        <v>269</v>
      </c>
      <c r="AU286" s="208" t="s">
        <v>86</v>
      </c>
      <c r="AY286" s="13" t="s">
        <v>176</v>
      </c>
      <c r="BE286" s="209">
        <f t="shared" si="58"/>
        <v>0</v>
      </c>
      <c r="BF286" s="209">
        <f t="shared" si="59"/>
        <v>120.88</v>
      </c>
      <c r="BG286" s="209">
        <f t="shared" si="60"/>
        <v>0</v>
      </c>
      <c r="BH286" s="209">
        <f t="shared" si="61"/>
        <v>0</v>
      </c>
      <c r="BI286" s="209">
        <f t="shared" si="62"/>
        <v>0</v>
      </c>
      <c r="BJ286" s="13" t="s">
        <v>86</v>
      </c>
      <c r="BK286" s="209">
        <f t="shared" si="63"/>
        <v>120.88</v>
      </c>
      <c r="BL286" s="13" t="s">
        <v>182</v>
      </c>
      <c r="BM286" s="208" t="s">
        <v>824</v>
      </c>
    </row>
    <row r="287" spans="1:65" s="1" customFormat="1" ht="16.5" customHeight="1">
      <c r="A287" s="30"/>
      <c r="B287" s="31"/>
      <c r="C287" s="196" t="s">
        <v>788</v>
      </c>
      <c r="D287" s="196" t="s">
        <v>178</v>
      </c>
      <c r="E287" s="197" t="s">
        <v>2572</v>
      </c>
      <c r="F287" s="198" t="s">
        <v>2573</v>
      </c>
      <c r="G287" s="199" t="s">
        <v>370</v>
      </c>
      <c r="H287" s="200">
        <v>1</v>
      </c>
      <c r="I287" s="201">
        <v>11.39</v>
      </c>
      <c r="J287" s="202">
        <f t="shared" ref="J287:J318" si="64">ROUND(I287*H287,2)</f>
        <v>11.39</v>
      </c>
      <c r="K287" s="203"/>
      <c r="L287" s="35"/>
      <c r="M287" s="204" t="s">
        <v>1</v>
      </c>
      <c r="N287" s="205" t="s">
        <v>39</v>
      </c>
      <c r="O287" s="71"/>
      <c r="P287" s="206">
        <f t="shared" ref="P287:P318" si="65">O287*H287</f>
        <v>0</v>
      </c>
      <c r="Q287" s="206">
        <v>0</v>
      </c>
      <c r="R287" s="206">
        <f t="shared" ref="R287:R318" si="66">Q287*H287</f>
        <v>0</v>
      </c>
      <c r="S287" s="206">
        <v>0</v>
      </c>
      <c r="T287" s="207">
        <f t="shared" ref="T287:T318" si="67"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208" t="s">
        <v>182</v>
      </c>
      <c r="AT287" s="208" t="s">
        <v>178</v>
      </c>
      <c r="AU287" s="208" t="s">
        <v>86</v>
      </c>
      <c r="AY287" s="13" t="s">
        <v>176</v>
      </c>
      <c r="BE287" s="209">
        <f t="shared" ref="BE287:BE318" si="68">IF(N287="základná",J287,0)</f>
        <v>0</v>
      </c>
      <c r="BF287" s="209">
        <f t="shared" ref="BF287:BF318" si="69">IF(N287="znížená",J287,0)</f>
        <v>11.39</v>
      </c>
      <c r="BG287" s="209">
        <f t="shared" ref="BG287:BG318" si="70">IF(N287="zákl. prenesená",J287,0)</f>
        <v>0</v>
      </c>
      <c r="BH287" s="209">
        <f t="shared" ref="BH287:BH318" si="71">IF(N287="zníž. prenesená",J287,0)</f>
        <v>0</v>
      </c>
      <c r="BI287" s="209">
        <f t="shared" ref="BI287:BI318" si="72">IF(N287="nulová",J287,0)</f>
        <v>0</v>
      </c>
      <c r="BJ287" s="13" t="s">
        <v>86</v>
      </c>
      <c r="BK287" s="209">
        <f t="shared" ref="BK287:BK318" si="73">ROUND(I287*H287,2)</f>
        <v>11.39</v>
      </c>
      <c r="BL287" s="13" t="s">
        <v>182</v>
      </c>
      <c r="BM287" s="208" t="s">
        <v>2574</v>
      </c>
    </row>
    <row r="288" spans="1:65" s="1" customFormat="1" ht="16.5" customHeight="1">
      <c r="A288" s="30"/>
      <c r="B288" s="31"/>
      <c r="C288" s="210" t="s">
        <v>792</v>
      </c>
      <c r="D288" s="210" t="s">
        <v>269</v>
      </c>
      <c r="E288" s="211" t="s">
        <v>2575</v>
      </c>
      <c r="F288" s="212" t="s">
        <v>2573</v>
      </c>
      <c r="G288" s="213" t="s">
        <v>370</v>
      </c>
      <c r="H288" s="214">
        <v>1</v>
      </c>
      <c r="I288" s="215">
        <v>67.150000000000006</v>
      </c>
      <c r="J288" s="216">
        <f t="shared" si="64"/>
        <v>67.150000000000006</v>
      </c>
      <c r="K288" s="217"/>
      <c r="L288" s="218"/>
      <c r="M288" s="219" t="s">
        <v>1</v>
      </c>
      <c r="N288" s="220" t="s">
        <v>39</v>
      </c>
      <c r="O288" s="71"/>
      <c r="P288" s="206">
        <f t="shared" si="65"/>
        <v>0</v>
      </c>
      <c r="Q288" s="206">
        <v>0</v>
      </c>
      <c r="R288" s="206">
        <f t="shared" si="66"/>
        <v>0</v>
      </c>
      <c r="S288" s="206">
        <v>0</v>
      </c>
      <c r="T288" s="207">
        <f t="shared" si="67"/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208" t="s">
        <v>207</v>
      </c>
      <c r="AT288" s="208" t="s">
        <v>269</v>
      </c>
      <c r="AU288" s="208" t="s">
        <v>86</v>
      </c>
      <c r="AY288" s="13" t="s">
        <v>176</v>
      </c>
      <c r="BE288" s="209">
        <f t="shared" si="68"/>
        <v>0</v>
      </c>
      <c r="BF288" s="209">
        <f t="shared" si="69"/>
        <v>67.150000000000006</v>
      </c>
      <c r="BG288" s="209">
        <f t="shared" si="70"/>
        <v>0</v>
      </c>
      <c r="BH288" s="209">
        <f t="shared" si="71"/>
        <v>0</v>
      </c>
      <c r="BI288" s="209">
        <f t="shared" si="72"/>
        <v>0</v>
      </c>
      <c r="BJ288" s="13" t="s">
        <v>86</v>
      </c>
      <c r="BK288" s="209">
        <f t="shared" si="73"/>
        <v>67.150000000000006</v>
      </c>
      <c r="BL288" s="13" t="s">
        <v>182</v>
      </c>
      <c r="BM288" s="208" t="s">
        <v>832</v>
      </c>
    </row>
    <row r="289" spans="1:65" s="1" customFormat="1" ht="16.5" customHeight="1">
      <c r="A289" s="30"/>
      <c r="B289" s="31"/>
      <c r="C289" s="196" t="s">
        <v>796</v>
      </c>
      <c r="D289" s="196" t="s">
        <v>178</v>
      </c>
      <c r="E289" s="197" t="s">
        <v>2576</v>
      </c>
      <c r="F289" s="198" t="s">
        <v>2577</v>
      </c>
      <c r="G289" s="199" t="s">
        <v>370</v>
      </c>
      <c r="H289" s="200">
        <v>2</v>
      </c>
      <c r="I289" s="201">
        <v>8.4499999999999993</v>
      </c>
      <c r="J289" s="202">
        <f t="shared" si="64"/>
        <v>16.899999999999999</v>
      </c>
      <c r="K289" s="203"/>
      <c r="L289" s="35"/>
      <c r="M289" s="204" t="s">
        <v>1</v>
      </c>
      <c r="N289" s="205" t="s">
        <v>39</v>
      </c>
      <c r="O289" s="71"/>
      <c r="P289" s="206">
        <f t="shared" si="65"/>
        <v>0</v>
      </c>
      <c r="Q289" s="206">
        <v>0</v>
      </c>
      <c r="R289" s="206">
        <f t="shared" si="66"/>
        <v>0</v>
      </c>
      <c r="S289" s="206">
        <v>0</v>
      </c>
      <c r="T289" s="207">
        <f t="shared" si="67"/>
        <v>0</v>
      </c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R289" s="208" t="s">
        <v>182</v>
      </c>
      <c r="AT289" s="208" t="s">
        <v>178</v>
      </c>
      <c r="AU289" s="208" t="s">
        <v>86</v>
      </c>
      <c r="AY289" s="13" t="s">
        <v>176</v>
      </c>
      <c r="BE289" s="209">
        <f t="shared" si="68"/>
        <v>0</v>
      </c>
      <c r="BF289" s="209">
        <f t="shared" si="69"/>
        <v>16.899999999999999</v>
      </c>
      <c r="BG289" s="209">
        <f t="shared" si="70"/>
        <v>0</v>
      </c>
      <c r="BH289" s="209">
        <f t="shared" si="71"/>
        <v>0</v>
      </c>
      <c r="BI289" s="209">
        <f t="shared" si="72"/>
        <v>0</v>
      </c>
      <c r="BJ289" s="13" t="s">
        <v>86</v>
      </c>
      <c r="BK289" s="209">
        <f t="shared" si="73"/>
        <v>16.899999999999999</v>
      </c>
      <c r="BL289" s="13" t="s">
        <v>182</v>
      </c>
      <c r="BM289" s="208" t="s">
        <v>2578</v>
      </c>
    </row>
    <row r="290" spans="1:65" s="1" customFormat="1" ht="16.5" customHeight="1">
      <c r="A290" s="30"/>
      <c r="B290" s="31"/>
      <c r="C290" s="210" t="s">
        <v>800</v>
      </c>
      <c r="D290" s="210" t="s">
        <v>269</v>
      </c>
      <c r="E290" s="211" t="s">
        <v>2579</v>
      </c>
      <c r="F290" s="212" t="s">
        <v>2577</v>
      </c>
      <c r="G290" s="213" t="s">
        <v>370</v>
      </c>
      <c r="H290" s="214">
        <v>2</v>
      </c>
      <c r="I290" s="215">
        <v>6.75</v>
      </c>
      <c r="J290" s="216">
        <f t="shared" si="64"/>
        <v>13.5</v>
      </c>
      <c r="K290" s="217"/>
      <c r="L290" s="218"/>
      <c r="M290" s="219" t="s">
        <v>1</v>
      </c>
      <c r="N290" s="220" t="s">
        <v>39</v>
      </c>
      <c r="O290" s="71"/>
      <c r="P290" s="206">
        <f t="shared" si="65"/>
        <v>0</v>
      </c>
      <c r="Q290" s="206">
        <v>0</v>
      </c>
      <c r="R290" s="206">
        <f t="shared" si="66"/>
        <v>0</v>
      </c>
      <c r="S290" s="206">
        <v>0</v>
      </c>
      <c r="T290" s="207">
        <f t="shared" si="67"/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208" t="s">
        <v>207</v>
      </c>
      <c r="AT290" s="208" t="s">
        <v>269</v>
      </c>
      <c r="AU290" s="208" t="s">
        <v>86</v>
      </c>
      <c r="AY290" s="13" t="s">
        <v>176</v>
      </c>
      <c r="BE290" s="209">
        <f t="shared" si="68"/>
        <v>0</v>
      </c>
      <c r="BF290" s="209">
        <f t="shared" si="69"/>
        <v>13.5</v>
      </c>
      <c r="BG290" s="209">
        <f t="shared" si="70"/>
        <v>0</v>
      </c>
      <c r="BH290" s="209">
        <f t="shared" si="71"/>
        <v>0</v>
      </c>
      <c r="BI290" s="209">
        <f t="shared" si="72"/>
        <v>0</v>
      </c>
      <c r="BJ290" s="13" t="s">
        <v>86</v>
      </c>
      <c r="BK290" s="209">
        <f t="shared" si="73"/>
        <v>13.5</v>
      </c>
      <c r="BL290" s="13" t="s">
        <v>182</v>
      </c>
      <c r="BM290" s="208" t="s">
        <v>840</v>
      </c>
    </row>
    <row r="291" spans="1:65" s="1" customFormat="1" ht="16.5" customHeight="1">
      <c r="A291" s="30"/>
      <c r="B291" s="31"/>
      <c r="C291" s="196" t="s">
        <v>804</v>
      </c>
      <c r="D291" s="196" t="s">
        <v>178</v>
      </c>
      <c r="E291" s="197" t="s">
        <v>2476</v>
      </c>
      <c r="F291" s="198" t="s">
        <v>2477</v>
      </c>
      <c r="G291" s="199" t="s">
        <v>181</v>
      </c>
      <c r="H291" s="200">
        <v>50</v>
      </c>
      <c r="I291" s="201">
        <v>1.23</v>
      </c>
      <c r="J291" s="202">
        <f t="shared" si="64"/>
        <v>61.5</v>
      </c>
      <c r="K291" s="203"/>
      <c r="L291" s="35"/>
      <c r="M291" s="204" t="s">
        <v>1</v>
      </c>
      <c r="N291" s="205" t="s">
        <v>39</v>
      </c>
      <c r="O291" s="71"/>
      <c r="P291" s="206">
        <f t="shared" si="65"/>
        <v>0</v>
      </c>
      <c r="Q291" s="206">
        <v>0</v>
      </c>
      <c r="R291" s="206">
        <f t="shared" si="66"/>
        <v>0</v>
      </c>
      <c r="S291" s="206">
        <v>0</v>
      </c>
      <c r="T291" s="207">
        <f t="shared" si="67"/>
        <v>0</v>
      </c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R291" s="208" t="s">
        <v>182</v>
      </c>
      <c r="AT291" s="208" t="s">
        <v>178</v>
      </c>
      <c r="AU291" s="208" t="s">
        <v>86</v>
      </c>
      <c r="AY291" s="13" t="s">
        <v>176</v>
      </c>
      <c r="BE291" s="209">
        <f t="shared" si="68"/>
        <v>0</v>
      </c>
      <c r="BF291" s="209">
        <f t="shared" si="69"/>
        <v>61.5</v>
      </c>
      <c r="BG291" s="209">
        <f t="shared" si="70"/>
        <v>0</v>
      </c>
      <c r="BH291" s="209">
        <f t="shared" si="71"/>
        <v>0</v>
      </c>
      <c r="BI291" s="209">
        <f t="shared" si="72"/>
        <v>0</v>
      </c>
      <c r="BJ291" s="13" t="s">
        <v>86</v>
      </c>
      <c r="BK291" s="209">
        <f t="shared" si="73"/>
        <v>61.5</v>
      </c>
      <c r="BL291" s="13" t="s">
        <v>182</v>
      </c>
      <c r="BM291" s="208" t="s">
        <v>2580</v>
      </c>
    </row>
    <row r="292" spans="1:65" s="1" customFormat="1" ht="16.5" customHeight="1">
      <c r="A292" s="30"/>
      <c r="B292" s="31"/>
      <c r="C292" s="210" t="s">
        <v>808</v>
      </c>
      <c r="D292" s="210" t="s">
        <v>269</v>
      </c>
      <c r="E292" s="211" t="s">
        <v>2479</v>
      </c>
      <c r="F292" s="212" t="s">
        <v>2477</v>
      </c>
      <c r="G292" s="213" t="s">
        <v>181</v>
      </c>
      <c r="H292" s="214">
        <v>50</v>
      </c>
      <c r="I292" s="215">
        <v>0.77</v>
      </c>
      <c r="J292" s="216">
        <f t="shared" si="64"/>
        <v>38.5</v>
      </c>
      <c r="K292" s="217"/>
      <c r="L292" s="218"/>
      <c r="M292" s="219" t="s">
        <v>1</v>
      </c>
      <c r="N292" s="220" t="s">
        <v>39</v>
      </c>
      <c r="O292" s="71"/>
      <c r="P292" s="206">
        <f t="shared" si="65"/>
        <v>0</v>
      </c>
      <c r="Q292" s="206">
        <v>0</v>
      </c>
      <c r="R292" s="206">
        <f t="shared" si="66"/>
        <v>0</v>
      </c>
      <c r="S292" s="206">
        <v>0</v>
      </c>
      <c r="T292" s="207">
        <f t="shared" si="67"/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208" t="s">
        <v>207</v>
      </c>
      <c r="AT292" s="208" t="s">
        <v>269</v>
      </c>
      <c r="AU292" s="208" t="s">
        <v>86</v>
      </c>
      <c r="AY292" s="13" t="s">
        <v>176</v>
      </c>
      <c r="BE292" s="209">
        <f t="shared" si="68"/>
        <v>0</v>
      </c>
      <c r="BF292" s="209">
        <f t="shared" si="69"/>
        <v>38.5</v>
      </c>
      <c r="BG292" s="209">
        <f t="shared" si="70"/>
        <v>0</v>
      </c>
      <c r="BH292" s="209">
        <f t="shared" si="71"/>
        <v>0</v>
      </c>
      <c r="BI292" s="209">
        <f t="shared" si="72"/>
        <v>0</v>
      </c>
      <c r="BJ292" s="13" t="s">
        <v>86</v>
      </c>
      <c r="BK292" s="209">
        <f t="shared" si="73"/>
        <v>38.5</v>
      </c>
      <c r="BL292" s="13" t="s">
        <v>182</v>
      </c>
      <c r="BM292" s="208" t="s">
        <v>848</v>
      </c>
    </row>
    <row r="293" spans="1:65" s="1" customFormat="1" ht="16.5" customHeight="1">
      <c r="A293" s="30"/>
      <c r="B293" s="31"/>
      <c r="C293" s="196" t="s">
        <v>812</v>
      </c>
      <c r="D293" s="196" t="s">
        <v>178</v>
      </c>
      <c r="E293" s="197" t="s">
        <v>2480</v>
      </c>
      <c r="F293" s="198" t="s">
        <v>2481</v>
      </c>
      <c r="G293" s="199" t="s">
        <v>181</v>
      </c>
      <c r="H293" s="200">
        <v>50</v>
      </c>
      <c r="I293" s="201">
        <v>1.38</v>
      </c>
      <c r="J293" s="202">
        <f t="shared" si="64"/>
        <v>69</v>
      </c>
      <c r="K293" s="203"/>
      <c r="L293" s="35"/>
      <c r="M293" s="204" t="s">
        <v>1</v>
      </c>
      <c r="N293" s="205" t="s">
        <v>39</v>
      </c>
      <c r="O293" s="71"/>
      <c r="P293" s="206">
        <f t="shared" si="65"/>
        <v>0</v>
      </c>
      <c r="Q293" s="206">
        <v>0</v>
      </c>
      <c r="R293" s="206">
        <f t="shared" si="66"/>
        <v>0</v>
      </c>
      <c r="S293" s="206">
        <v>0</v>
      </c>
      <c r="T293" s="207">
        <f t="shared" si="67"/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208" t="s">
        <v>182</v>
      </c>
      <c r="AT293" s="208" t="s">
        <v>178</v>
      </c>
      <c r="AU293" s="208" t="s">
        <v>86</v>
      </c>
      <c r="AY293" s="13" t="s">
        <v>176</v>
      </c>
      <c r="BE293" s="209">
        <f t="shared" si="68"/>
        <v>0</v>
      </c>
      <c r="BF293" s="209">
        <f t="shared" si="69"/>
        <v>69</v>
      </c>
      <c r="BG293" s="209">
        <f t="shared" si="70"/>
        <v>0</v>
      </c>
      <c r="BH293" s="209">
        <f t="shared" si="71"/>
        <v>0</v>
      </c>
      <c r="BI293" s="209">
        <f t="shared" si="72"/>
        <v>0</v>
      </c>
      <c r="BJ293" s="13" t="s">
        <v>86</v>
      </c>
      <c r="BK293" s="209">
        <f t="shared" si="73"/>
        <v>69</v>
      </c>
      <c r="BL293" s="13" t="s">
        <v>182</v>
      </c>
      <c r="BM293" s="208" t="s">
        <v>2581</v>
      </c>
    </row>
    <row r="294" spans="1:65" s="1" customFormat="1" ht="16.5" customHeight="1">
      <c r="A294" s="30"/>
      <c r="B294" s="31"/>
      <c r="C294" s="210" t="s">
        <v>816</v>
      </c>
      <c r="D294" s="210" t="s">
        <v>269</v>
      </c>
      <c r="E294" s="211" t="s">
        <v>2483</v>
      </c>
      <c r="F294" s="212" t="s">
        <v>2481</v>
      </c>
      <c r="G294" s="213" t="s">
        <v>181</v>
      </c>
      <c r="H294" s="214">
        <v>50</v>
      </c>
      <c r="I294" s="215">
        <v>1.04</v>
      </c>
      <c r="J294" s="216">
        <f t="shared" si="64"/>
        <v>52</v>
      </c>
      <c r="K294" s="217"/>
      <c r="L294" s="218"/>
      <c r="M294" s="219" t="s">
        <v>1</v>
      </c>
      <c r="N294" s="220" t="s">
        <v>39</v>
      </c>
      <c r="O294" s="71"/>
      <c r="P294" s="206">
        <f t="shared" si="65"/>
        <v>0</v>
      </c>
      <c r="Q294" s="206">
        <v>0</v>
      </c>
      <c r="R294" s="206">
        <f t="shared" si="66"/>
        <v>0</v>
      </c>
      <c r="S294" s="206">
        <v>0</v>
      </c>
      <c r="T294" s="207">
        <f t="shared" si="67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208" t="s">
        <v>207</v>
      </c>
      <c r="AT294" s="208" t="s">
        <v>269</v>
      </c>
      <c r="AU294" s="208" t="s">
        <v>86</v>
      </c>
      <c r="AY294" s="13" t="s">
        <v>176</v>
      </c>
      <c r="BE294" s="209">
        <f t="shared" si="68"/>
        <v>0</v>
      </c>
      <c r="BF294" s="209">
        <f t="shared" si="69"/>
        <v>52</v>
      </c>
      <c r="BG294" s="209">
        <f t="shared" si="70"/>
        <v>0</v>
      </c>
      <c r="BH294" s="209">
        <f t="shared" si="71"/>
        <v>0</v>
      </c>
      <c r="BI294" s="209">
        <f t="shared" si="72"/>
        <v>0</v>
      </c>
      <c r="BJ294" s="13" t="s">
        <v>86</v>
      </c>
      <c r="BK294" s="209">
        <f t="shared" si="73"/>
        <v>52</v>
      </c>
      <c r="BL294" s="13" t="s">
        <v>182</v>
      </c>
      <c r="BM294" s="208" t="s">
        <v>856</v>
      </c>
    </row>
    <row r="295" spans="1:65" s="1" customFormat="1" ht="16.5" customHeight="1">
      <c r="A295" s="30"/>
      <c r="B295" s="31"/>
      <c r="C295" s="196" t="s">
        <v>820</v>
      </c>
      <c r="D295" s="196" t="s">
        <v>178</v>
      </c>
      <c r="E295" s="197" t="s">
        <v>2412</v>
      </c>
      <c r="F295" s="198" t="s">
        <v>2413</v>
      </c>
      <c r="G295" s="199" t="s">
        <v>370</v>
      </c>
      <c r="H295" s="200">
        <v>46</v>
      </c>
      <c r="I295" s="201">
        <v>2.25</v>
      </c>
      <c r="J295" s="202">
        <f t="shared" si="64"/>
        <v>103.5</v>
      </c>
      <c r="K295" s="203"/>
      <c r="L295" s="35"/>
      <c r="M295" s="204" t="s">
        <v>1</v>
      </c>
      <c r="N295" s="205" t="s">
        <v>39</v>
      </c>
      <c r="O295" s="71"/>
      <c r="P295" s="206">
        <f t="shared" si="65"/>
        <v>0</v>
      </c>
      <c r="Q295" s="206">
        <v>0</v>
      </c>
      <c r="R295" s="206">
        <f t="shared" si="66"/>
        <v>0</v>
      </c>
      <c r="S295" s="206">
        <v>0</v>
      </c>
      <c r="T295" s="207">
        <f t="shared" si="67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208" t="s">
        <v>182</v>
      </c>
      <c r="AT295" s="208" t="s">
        <v>178</v>
      </c>
      <c r="AU295" s="208" t="s">
        <v>86</v>
      </c>
      <c r="AY295" s="13" t="s">
        <v>176</v>
      </c>
      <c r="BE295" s="209">
        <f t="shared" si="68"/>
        <v>0</v>
      </c>
      <c r="BF295" s="209">
        <f t="shared" si="69"/>
        <v>103.5</v>
      </c>
      <c r="BG295" s="209">
        <f t="shared" si="70"/>
        <v>0</v>
      </c>
      <c r="BH295" s="209">
        <f t="shared" si="71"/>
        <v>0</v>
      </c>
      <c r="BI295" s="209">
        <f t="shared" si="72"/>
        <v>0</v>
      </c>
      <c r="BJ295" s="13" t="s">
        <v>86</v>
      </c>
      <c r="BK295" s="209">
        <f t="shared" si="73"/>
        <v>103.5</v>
      </c>
      <c r="BL295" s="13" t="s">
        <v>182</v>
      </c>
      <c r="BM295" s="208" t="s">
        <v>2582</v>
      </c>
    </row>
    <row r="296" spans="1:65" s="1" customFormat="1" ht="16.5" customHeight="1">
      <c r="A296" s="30"/>
      <c r="B296" s="31"/>
      <c r="C296" s="210" t="s">
        <v>824</v>
      </c>
      <c r="D296" s="210" t="s">
        <v>269</v>
      </c>
      <c r="E296" s="211" t="s">
        <v>2415</v>
      </c>
      <c r="F296" s="212" t="s">
        <v>2413</v>
      </c>
      <c r="G296" s="213" t="s">
        <v>370</v>
      </c>
      <c r="H296" s="214">
        <v>46</v>
      </c>
      <c r="I296" s="215">
        <v>0.55000000000000004</v>
      </c>
      <c r="J296" s="216">
        <f t="shared" si="64"/>
        <v>25.3</v>
      </c>
      <c r="K296" s="217"/>
      <c r="L296" s="218"/>
      <c r="M296" s="219" t="s">
        <v>1</v>
      </c>
      <c r="N296" s="220" t="s">
        <v>39</v>
      </c>
      <c r="O296" s="71"/>
      <c r="P296" s="206">
        <f t="shared" si="65"/>
        <v>0</v>
      </c>
      <c r="Q296" s="206">
        <v>0</v>
      </c>
      <c r="R296" s="206">
        <f t="shared" si="66"/>
        <v>0</v>
      </c>
      <c r="S296" s="206">
        <v>0</v>
      </c>
      <c r="T296" s="207">
        <f t="shared" si="67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208" t="s">
        <v>207</v>
      </c>
      <c r="AT296" s="208" t="s">
        <v>269</v>
      </c>
      <c r="AU296" s="208" t="s">
        <v>86</v>
      </c>
      <c r="AY296" s="13" t="s">
        <v>176</v>
      </c>
      <c r="BE296" s="209">
        <f t="shared" si="68"/>
        <v>0</v>
      </c>
      <c r="BF296" s="209">
        <f t="shared" si="69"/>
        <v>25.3</v>
      </c>
      <c r="BG296" s="209">
        <f t="shared" si="70"/>
        <v>0</v>
      </c>
      <c r="BH296" s="209">
        <f t="shared" si="71"/>
        <v>0</v>
      </c>
      <c r="BI296" s="209">
        <f t="shared" si="72"/>
        <v>0</v>
      </c>
      <c r="BJ296" s="13" t="s">
        <v>86</v>
      </c>
      <c r="BK296" s="209">
        <f t="shared" si="73"/>
        <v>25.3</v>
      </c>
      <c r="BL296" s="13" t="s">
        <v>182</v>
      </c>
      <c r="BM296" s="208" t="s">
        <v>864</v>
      </c>
    </row>
    <row r="297" spans="1:65" s="1" customFormat="1" ht="16.5" customHeight="1">
      <c r="A297" s="30"/>
      <c r="B297" s="31"/>
      <c r="C297" s="196" t="s">
        <v>828</v>
      </c>
      <c r="D297" s="196" t="s">
        <v>178</v>
      </c>
      <c r="E297" s="197" t="s">
        <v>2416</v>
      </c>
      <c r="F297" s="198" t="s">
        <v>2417</v>
      </c>
      <c r="G297" s="199" t="s">
        <v>370</v>
      </c>
      <c r="H297" s="200">
        <v>4</v>
      </c>
      <c r="I297" s="201">
        <v>15.76</v>
      </c>
      <c r="J297" s="202">
        <f t="shared" si="64"/>
        <v>63.04</v>
      </c>
      <c r="K297" s="203"/>
      <c r="L297" s="35"/>
      <c r="M297" s="204" t="s">
        <v>1</v>
      </c>
      <c r="N297" s="205" t="s">
        <v>39</v>
      </c>
      <c r="O297" s="71"/>
      <c r="P297" s="206">
        <f t="shared" si="65"/>
        <v>0</v>
      </c>
      <c r="Q297" s="206">
        <v>0</v>
      </c>
      <c r="R297" s="206">
        <f t="shared" si="66"/>
        <v>0</v>
      </c>
      <c r="S297" s="206">
        <v>0</v>
      </c>
      <c r="T297" s="207">
        <f t="shared" si="67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208" t="s">
        <v>182</v>
      </c>
      <c r="AT297" s="208" t="s">
        <v>178</v>
      </c>
      <c r="AU297" s="208" t="s">
        <v>86</v>
      </c>
      <c r="AY297" s="13" t="s">
        <v>176</v>
      </c>
      <c r="BE297" s="209">
        <f t="shared" si="68"/>
        <v>0</v>
      </c>
      <c r="BF297" s="209">
        <f t="shared" si="69"/>
        <v>63.04</v>
      </c>
      <c r="BG297" s="209">
        <f t="shared" si="70"/>
        <v>0</v>
      </c>
      <c r="BH297" s="209">
        <f t="shared" si="71"/>
        <v>0</v>
      </c>
      <c r="BI297" s="209">
        <f t="shared" si="72"/>
        <v>0</v>
      </c>
      <c r="BJ297" s="13" t="s">
        <v>86</v>
      </c>
      <c r="BK297" s="209">
        <f t="shared" si="73"/>
        <v>63.04</v>
      </c>
      <c r="BL297" s="13" t="s">
        <v>182</v>
      </c>
      <c r="BM297" s="208" t="s">
        <v>2583</v>
      </c>
    </row>
    <row r="298" spans="1:65" s="1" customFormat="1" ht="16.5" customHeight="1">
      <c r="A298" s="30"/>
      <c r="B298" s="31"/>
      <c r="C298" s="210" t="s">
        <v>832</v>
      </c>
      <c r="D298" s="210" t="s">
        <v>269</v>
      </c>
      <c r="E298" s="211" t="s">
        <v>2419</v>
      </c>
      <c r="F298" s="212" t="s">
        <v>2417</v>
      </c>
      <c r="G298" s="213" t="s">
        <v>370</v>
      </c>
      <c r="H298" s="214">
        <v>4</v>
      </c>
      <c r="I298" s="215">
        <v>13.81</v>
      </c>
      <c r="J298" s="216">
        <f t="shared" si="64"/>
        <v>55.24</v>
      </c>
      <c r="K298" s="217"/>
      <c r="L298" s="218"/>
      <c r="M298" s="219" t="s">
        <v>1</v>
      </c>
      <c r="N298" s="220" t="s">
        <v>39</v>
      </c>
      <c r="O298" s="71"/>
      <c r="P298" s="206">
        <f t="shared" si="65"/>
        <v>0</v>
      </c>
      <c r="Q298" s="206">
        <v>0</v>
      </c>
      <c r="R298" s="206">
        <f t="shared" si="66"/>
        <v>0</v>
      </c>
      <c r="S298" s="206">
        <v>0</v>
      </c>
      <c r="T298" s="207">
        <f t="shared" si="67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208" t="s">
        <v>207</v>
      </c>
      <c r="AT298" s="208" t="s">
        <v>269</v>
      </c>
      <c r="AU298" s="208" t="s">
        <v>86</v>
      </c>
      <c r="AY298" s="13" t="s">
        <v>176</v>
      </c>
      <c r="BE298" s="209">
        <f t="shared" si="68"/>
        <v>0</v>
      </c>
      <c r="BF298" s="209">
        <f t="shared" si="69"/>
        <v>55.24</v>
      </c>
      <c r="BG298" s="209">
        <f t="shared" si="70"/>
        <v>0</v>
      </c>
      <c r="BH298" s="209">
        <f t="shared" si="71"/>
        <v>0</v>
      </c>
      <c r="BI298" s="209">
        <f t="shared" si="72"/>
        <v>0</v>
      </c>
      <c r="BJ298" s="13" t="s">
        <v>86</v>
      </c>
      <c r="BK298" s="209">
        <f t="shared" si="73"/>
        <v>55.24</v>
      </c>
      <c r="BL298" s="13" t="s">
        <v>182</v>
      </c>
      <c r="BM298" s="208" t="s">
        <v>872</v>
      </c>
    </row>
    <row r="299" spans="1:65" s="1" customFormat="1" ht="16.5" customHeight="1">
      <c r="A299" s="30"/>
      <c r="B299" s="31"/>
      <c r="C299" s="196" t="s">
        <v>836</v>
      </c>
      <c r="D299" s="196" t="s">
        <v>178</v>
      </c>
      <c r="E299" s="197" t="s">
        <v>2420</v>
      </c>
      <c r="F299" s="198" t="s">
        <v>2421</v>
      </c>
      <c r="G299" s="199" t="s">
        <v>181</v>
      </c>
      <c r="H299" s="200">
        <v>250</v>
      </c>
      <c r="I299" s="201">
        <v>0.78</v>
      </c>
      <c r="J299" s="202">
        <f t="shared" si="64"/>
        <v>195</v>
      </c>
      <c r="K299" s="203"/>
      <c r="L299" s="35"/>
      <c r="M299" s="204" t="s">
        <v>1</v>
      </c>
      <c r="N299" s="205" t="s">
        <v>39</v>
      </c>
      <c r="O299" s="71"/>
      <c r="P299" s="206">
        <f t="shared" si="65"/>
        <v>0</v>
      </c>
      <c r="Q299" s="206">
        <v>0</v>
      </c>
      <c r="R299" s="206">
        <f t="shared" si="66"/>
        <v>0</v>
      </c>
      <c r="S299" s="206">
        <v>0</v>
      </c>
      <c r="T299" s="207">
        <f t="shared" si="67"/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208" t="s">
        <v>182</v>
      </c>
      <c r="AT299" s="208" t="s">
        <v>178</v>
      </c>
      <c r="AU299" s="208" t="s">
        <v>86</v>
      </c>
      <c r="AY299" s="13" t="s">
        <v>176</v>
      </c>
      <c r="BE299" s="209">
        <f t="shared" si="68"/>
        <v>0</v>
      </c>
      <c r="BF299" s="209">
        <f t="shared" si="69"/>
        <v>195</v>
      </c>
      <c r="BG299" s="209">
        <f t="shared" si="70"/>
        <v>0</v>
      </c>
      <c r="BH299" s="209">
        <f t="shared" si="71"/>
        <v>0</v>
      </c>
      <c r="BI299" s="209">
        <f t="shared" si="72"/>
        <v>0</v>
      </c>
      <c r="BJ299" s="13" t="s">
        <v>86</v>
      </c>
      <c r="BK299" s="209">
        <f t="shared" si="73"/>
        <v>195</v>
      </c>
      <c r="BL299" s="13" t="s">
        <v>182</v>
      </c>
      <c r="BM299" s="208" t="s">
        <v>2584</v>
      </c>
    </row>
    <row r="300" spans="1:65" s="1" customFormat="1" ht="16.5" customHeight="1">
      <c r="A300" s="30"/>
      <c r="B300" s="31"/>
      <c r="C300" s="210" t="s">
        <v>840</v>
      </c>
      <c r="D300" s="210" t="s">
        <v>269</v>
      </c>
      <c r="E300" s="211" t="s">
        <v>2423</v>
      </c>
      <c r="F300" s="212" t="s">
        <v>2421</v>
      </c>
      <c r="G300" s="213" t="s">
        <v>181</v>
      </c>
      <c r="H300" s="214">
        <v>250</v>
      </c>
      <c r="I300" s="215">
        <v>1.0900000000000001</v>
      </c>
      <c r="J300" s="216">
        <f t="shared" si="64"/>
        <v>272.5</v>
      </c>
      <c r="K300" s="217"/>
      <c r="L300" s="218"/>
      <c r="M300" s="219" t="s">
        <v>1</v>
      </c>
      <c r="N300" s="220" t="s">
        <v>39</v>
      </c>
      <c r="O300" s="71"/>
      <c r="P300" s="206">
        <f t="shared" si="65"/>
        <v>0</v>
      </c>
      <c r="Q300" s="206">
        <v>0</v>
      </c>
      <c r="R300" s="206">
        <f t="shared" si="66"/>
        <v>0</v>
      </c>
      <c r="S300" s="206">
        <v>0</v>
      </c>
      <c r="T300" s="207">
        <f t="shared" si="67"/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208" t="s">
        <v>207</v>
      </c>
      <c r="AT300" s="208" t="s">
        <v>269</v>
      </c>
      <c r="AU300" s="208" t="s">
        <v>86</v>
      </c>
      <c r="AY300" s="13" t="s">
        <v>176</v>
      </c>
      <c r="BE300" s="209">
        <f t="shared" si="68"/>
        <v>0</v>
      </c>
      <c r="BF300" s="209">
        <f t="shared" si="69"/>
        <v>272.5</v>
      </c>
      <c r="BG300" s="209">
        <f t="shared" si="70"/>
        <v>0</v>
      </c>
      <c r="BH300" s="209">
        <f t="shared" si="71"/>
        <v>0</v>
      </c>
      <c r="BI300" s="209">
        <f t="shared" si="72"/>
        <v>0</v>
      </c>
      <c r="BJ300" s="13" t="s">
        <v>86</v>
      </c>
      <c r="BK300" s="209">
        <f t="shared" si="73"/>
        <v>272.5</v>
      </c>
      <c r="BL300" s="13" t="s">
        <v>182</v>
      </c>
      <c r="BM300" s="208" t="s">
        <v>880</v>
      </c>
    </row>
    <row r="301" spans="1:65" s="1" customFormat="1" ht="16.5" customHeight="1">
      <c r="A301" s="30"/>
      <c r="B301" s="31"/>
      <c r="C301" s="196" t="s">
        <v>844</v>
      </c>
      <c r="D301" s="196" t="s">
        <v>178</v>
      </c>
      <c r="E301" s="197" t="s">
        <v>2424</v>
      </c>
      <c r="F301" s="198" t="s">
        <v>2425</v>
      </c>
      <c r="G301" s="199" t="s">
        <v>181</v>
      </c>
      <c r="H301" s="200">
        <v>400</v>
      </c>
      <c r="I301" s="201">
        <v>0.88</v>
      </c>
      <c r="J301" s="202">
        <f t="shared" si="64"/>
        <v>352</v>
      </c>
      <c r="K301" s="203"/>
      <c r="L301" s="35"/>
      <c r="M301" s="204" t="s">
        <v>1</v>
      </c>
      <c r="N301" s="205" t="s">
        <v>39</v>
      </c>
      <c r="O301" s="71"/>
      <c r="P301" s="206">
        <f t="shared" si="65"/>
        <v>0</v>
      </c>
      <c r="Q301" s="206">
        <v>0</v>
      </c>
      <c r="R301" s="206">
        <f t="shared" si="66"/>
        <v>0</v>
      </c>
      <c r="S301" s="206">
        <v>0</v>
      </c>
      <c r="T301" s="207">
        <f t="shared" si="67"/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208" t="s">
        <v>182</v>
      </c>
      <c r="AT301" s="208" t="s">
        <v>178</v>
      </c>
      <c r="AU301" s="208" t="s">
        <v>86</v>
      </c>
      <c r="AY301" s="13" t="s">
        <v>176</v>
      </c>
      <c r="BE301" s="209">
        <f t="shared" si="68"/>
        <v>0</v>
      </c>
      <c r="BF301" s="209">
        <f t="shared" si="69"/>
        <v>352</v>
      </c>
      <c r="BG301" s="209">
        <f t="shared" si="70"/>
        <v>0</v>
      </c>
      <c r="BH301" s="209">
        <f t="shared" si="71"/>
        <v>0</v>
      </c>
      <c r="BI301" s="209">
        <f t="shared" si="72"/>
        <v>0</v>
      </c>
      <c r="BJ301" s="13" t="s">
        <v>86</v>
      </c>
      <c r="BK301" s="209">
        <f t="shared" si="73"/>
        <v>352</v>
      </c>
      <c r="BL301" s="13" t="s">
        <v>182</v>
      </c>
      <c r="BM301" s="208" t="s">
        <v>2585</v>
      </c>
    </row>
    <row r="302" spans="1:65" s="1" customFormat="1" ht="16.5" customHeight="1">
      <c r="A302" s="30"/>
      <c r="B302" s="31"/>
      <c r="C302" s="210" t="s">
        <v>848</v>
      </c>
      <c r="D302" s="210" t="s">
        <v>269</v>
      </c>
      <c r="E302" s="211" t="s">
        <v>2427</v>
      </c>
      <c r="F302" s="212" t="s">
        <v>2425</v>
      </c>
      <c r="G302" s="213" t="s">
        <v>181</v>
      </c>
      <c r="H302" s="214">
        <v>400</v>
      </c>
      <c r="I302" s="215">
        <v>1.62</v>
      </c>
      <c r="J302" s="216">
        <f t="shared" si="64"/>
        <v>648</v>
      </c>
      <c r="K302" s="217"/>
      <c r="L302" s="218"/>
      <c r="M302" s="219" t="s">
        <v>1</v>
      </c>
      <c r="N302" s="220" t="s">
        <v>39</v>
      </c>
      <c r="O302" s="71"/>
      <c r="P302" s="206">
        <f t="shared" si="65"/>
        <v>0</v>
      </c>
      <c r="Q302" s="206">
        <v>0</v>
      </c>
      <c r="R302" s="206">
        <f t="shared" si="66"/>
        <v>0</v>
      </c>
      <c r="S302" s="206">
        <v>0</v>
      </c>
      <c r="T302" s="207">
        <f t="shared" si="67"/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208" t="s">
        <v>207</v>
      </c>
      <c r="AT302" s="208" t="s">
        <v>269</v>
      </c>
      <c r="AU302" s="208" t="s">
        <v>86</v>
      </c>
      <c r="AY302" s="13" t="s">
        <v>176</v>
      </c>
      <c r="BE302" s="209">
        <f t="shared" si="68"/>
        <v>0</v>
      </c>
      <c r="BF302" s="209">
        <f t="shared" si="69"/>
        <v>648</v>
      </c>
      <c r="BG302" s="209">
        <f t="shared" si="70"/>
        <v>0</v>
      </c>
      <c r="BH302" s="209">
        <f t="shared" si="71"/>
        <v>0</v>
      </c>
      <c r="BI302" s="209">
        <f t="shared" si="72"/>
        <v>0</v>
      </c>
      <c r="BJ302" s="13" t="s">
        <v>86</v>
      </c>
      <c r="BK302" s="209">
        <f t="shared" si="73"/>
        <v>648</v>
      </c>
      <c r="BL302" s="13" t="s">
        <v>182</v>
      </c>
      <c r="BM302" s="208" t="s">
        <v>888</v>
      </c>
    </row>
    <row r="303" spans="1:65" s="1" customFormat="1" ht="24.2" customHeight="1">
      <c r="A303" s="30"/>
      <c r="B303" s="31"/>
      <c r="C303" s="196" t="s">
        <v>852</v>
      </c>
      <c r="D303" s="196" t="s">
        <v>178</v>
      </c>
      <c r="E303" s="197" t="s">
        <v>2428</v>
      </c>
      <c r="F303" s="198" t="s">
        <v>2429</v>
      </c>
      <c r="G303" s="199" t="s">
        <v>181</v>
      </c>
      <c r="H303" s="200">
        <v>50</v>
      </c>
      <c r="I303" s="201">
        <v>0.78</v>
      </c>
      <c r="J303" s="202">
        <f t="shared" si="64"/>
        <v>39</v>
      </c>
      <c r="K303" s="203"/>
      <c r="L303" s="35"/>
      <c r="M303" s="204" t="s">
        <v>1</v>
      </c>
      <c r="N303" s="205" t="s">
        <v>39</v>
      </c>
      <c r="O303" s="71"/>
      <c r="P303" s="206">
        <f t="shared" si="65"/>
        <v>0</v>
      </c>
      <c r="Q303" s="206">
        <v>0</v>
      </c>
      <c r="R303" s="206">
        <f t="shared" si="66"/>
        <v>0</v>
      </c>
      <c r="S303" s="206">
        <v>0</v>
      </c>
      <c r="T303" s="207">
        <f t="shared" si="67"/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208" t="s">
        <v>182</v>
      </c>
      <c r="AT303" s="208" t="s">
        <v>178</v>
      </c>
      <c r="AU303" s="208" t="s">
        <v>86</v>
      </c>
      <c r="AY303" s="13" t="s">
        <v>176</v>
      </c>
      <c r="BE303" s="209">
        <f t="shared" si="68"/>
        <v>0</v>
      </c>
      <c r="BF303" s="209">
        <f t="shared" si="69"/>
        <v>39</v>
      </c>
      <c r="BG303" s="209">
        <f t="shared" si="70"/>
        <v>0</v>
      </c>
      <c r="BH303" s="209">
        <f t="shared" si="71"/>
        <v>0</v>
      </c>
      <c r="BI303" s="209">
        <f t="shared" si="72"/>
        <v>0</v>
      </c>
      <c r="BJ303" s="13" t="s">
        <v>86</v>
      </c>
      <c r="BK303" s="209">
        <f t="shared" si="73"/>
        <v>39</v>
      </c>
      <c r="BL303" s="13" t="s">
        <v>182</v>
      </c>
      <c r="BM303" s="208" t="s">
        <v>2586</v>
      </c>
    </row>
    <row r="304" spans="1:65" s="1" customFormat="1" ht="24.2" customHeight="1">
      <c r="A304" s="30"/>
      <c r="B304" s="31"/>
      <c r="C304" s="210" t="s">
        <v>856</v>
      </c>
      <c r="D304" s="210" t="s">
        <v>269</v>
      </c>
      <c r="E304" s="211" t="s">
        <v>2431</v>
      </c>
      <c r="F304" s="212" t="s">
        <v>2429</v>
      </c>
      <c r="G304" s="213" t="s">
        <v>181</v>
      </c>
      <c r="H304" s="214">
        <v>50</v>
      </c>
      <c r="I304" s="215">
        <v>1.51</v>
      </c>
      <c r="J304" s="216">
        <f t="shared" si="64"/>
        <v>75.5</v>
      </c>
      <c r="K304" s="217"/>
      <c r="L304" s="218"/>
      <c r="M304" s="219" t="s">
        <v>1</v>
      </c>
      <c r="N304" s="220" t="s">
        <v>39</v>
      </c>
      <c r="O304" s="71"/>
      <c r="P304" s="206">
        <f t="shared" si="65"/>
        <v>0</v>
      </c>
      <c r="Q304" s="206">
        <v>0</v>
      </c>
      <c r="R304" s="206">
        <f t="shared" si="66"/>
        <v>0</v>
      </c>
      <c r="S304" s="206">
        <v>0</v>
      </c>
      <c r="T304" s="207">
        <f t="shared" si="67"/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208" t="s">
        <v>207</v>
      </c>
      <c r="AT304" s="208" t="s">
        <v>269</v>
      </c>
      <c r="AU304" s="208" t="s">
        <v>86</v>
      </c>
      <c r="AY304" s="13" t="s">
        <v>176</v>
      </c>
      <c r="BE304" s="209">
        <f t="shared" si="68"/>
        <v>0</v>
      </c>
      <c r="BF304" s="209">
        <f t="shared" si="69"/>
        <v>75.5</v>
      </c>
      <c r="BG304" s="209">
        <f t="shared" si="70"/>
        <v>0</v>
      </c>
      <c r="BH304" s="209">
        <f t="shared" si="71"/>
        <v>0</v>
      </c>
      <c r="BI304" s="209">
        <f t="shared" si="72"/>
        <v>0</v>
      </c>
      <c r="BJ304" s="13" t="s">
        <v>86</v>
      </c>
      <c r="BK304" s="209">
        <f t="shared" si="73"/>
        <v>75.5</v>
      </c>
      <c r="BL304" s="13" t="s">
        <v>182</v>
      </c>
      <c r="BM304" s="208" t="s">
        <v>896</v>
      </c>
    </row>
    <row r="305" spans="1:65" s="1" customFormat="1" ht="21.75" customHeight="1">
      <c r="A305" s="30"/>
      <c r="B305" s="31"/>
      <c r="C305" s="196" t="s">
        <v>860</v>
      </c>
      <c r="D305" s="196" t="s">
        <v>178</v>
      </c>
      <c r="E305" s="197" t="s">
        <v>2432</v>
      </c>
      <c r="F305" s="198" t="s">
        <v>2433</v>
      </c>
      <c r="G305" s="199" t="s">
        <v>181</v>
      </c>
      <c r="H305" s="200">
        <v>100</v>
      </c>
      <c r="I305" s="201">
        <v>0.78</v>
      </c>
      <c r="J305" s="202">
        <f t="shared" si="64"/>
        <v>78</v>
      </c>
      <c r="K305" s="203"/>
      <c r="L305" s="35"/>
      <c r="M305" s="204" t="s">
        <v>1</v>
      </c>
      <c r="N305" s="205" t="s">
        <v>39</v>
      </c>
      <c r="O305" s="71"/>
      <c r="P305" s="206">
        <f t="shared" si="65"/>
        <v>0</v>
      </c>
      <c r="Q305" s="206">
        <v>0</v>
      </c>
      <c r="R305" s="206">
        <f t="shared" si="66"/>
        <v>0</v>
      </c>
      <c r="S305" s="206">
        <v>0</v>
      </c>
      <c r="T305" s="207">
        <f t="shared" si="67"/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208" t="s">
        <v>182</v>
      </c>
      <c r="AT305" s="208" t="s">
        <v>178</v>
      </c>
      <c r="AU305" s="208" t="s">
        <v>86</v>
      </c>
      <c r="AY305" s="13" t="s">
        <v>176</v>
      </c>
      <c r="BE305" s="209">
        <f t="shared" si="68"/>
        <v>0</v>
      </c>
      <c r="BF305" s="209">
        <f t="shared" si="69"/>
        <v>78</v>
      </c>
      <c r="BG305" s="209">
        <f t="shared" si="70"/>
        <v>0</v>
      </c>
      <c r="BH305" s="209">
        <f t="shared" si="71"/>
        <v>0</v>
      </c>
      <c r="BI305" s="209">
        <f t="shared" si="72"/>
        <v>0</v>
      </c>
      <c r="BJ305" s="13" t="s">
        <v>86</v>
      </c>
      <c r="BK305" s="209">
        <f t="shared" si="73"/>
        <v>78</v>
      </c>
      <c r="BL305" s="13" t="s">
        <v>182</v>
      </c>
      <c r="BM305" s="208" t="s">
        <v>2587</v>
      </c>
    </row>
    <row r="306" spans="1:65" s="1" customFormat="1" ht="21.75" customHeight="1">
      <c r="A306" s="30"/>
      <c r="B306" s="31"/>
      <c r="C306" s="210" t="s">
        <v>864</v>
      </c>
      <c r="D306" s="210" t="s">
        <v>269</v>
      </c>
      <c r="E306" s="211" t="s">
        <v>2435</v>
      </c>
      <c r="F306" s="212" t="s">
        <v>2433</v>
      </c>
      <c r="G306" s="213" t="s">
        <v>181</v>
      </c>
      <c r="H306" s="214">
        <v>100</v>
      </c>
      <c r="I306" s="215">
        <v>0.99</v>
      </c>
      <c r="J306" s="216">
        <f t="shared" si="64"/>
        <v>99</v>
      </c>
      <c r="K306" s="217"/>
      <c r="L306" s="218"/>
      <c r="M306" s="219" t="s">
        <v>1</v>
      </c>
      <c r="N306" s="220" t="s">
        <v>39</v>
      </c>
      <c r="O306" s="71"/>
      <c r="P306" s="206">
        <f t="shared" si="65"/>
        <v>0</v>
      </c>
      <c r="Q306" s="206">
        <v>0</v>
      </c>
      <c r="R306" s="206">
        <f t="shared" si="66"/>
        <v>0</v>
      </c>
      <c r="S306" s="206">
        <v>0</v>
      </c>
      <c r="T306" s="207">
        <f t="shared" si="67"/>
        <v>0</v>
      </c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R306" s="208" t="s">
        <v>207</v>
      </c>
      <c r="AT306" s="208" t="s">
        <v>269</v>
      </c>
      <c r="AU306" s="208" t="s">
        <v>86</v>
      </c>
      <c r="AY306" s="13" t="s">
        <v>176</v>
      </c>
      <c r="BE306" s="209">
        <f t="shared" si="68"/>
        <v>0</v>
      </c>
      <c r="BF306" s="209">
        <f t="shared" si="69"/>
        <v>99</v>
      </c>
      <c r="BG306" s="209">
        <f t="shared" si="70"/>
        <v>0</v>
      </c>
      <c r="BH306" s="209">
        <f t="shared" si="71"/>
        <v>0</v>
      </c>
      <c r="BI306" s="209">
        <f t="shared" si="72"/>
        <v>0</v>
      </c>
      <c r="BJ306" s="13" t="s">
        <v>86</v>
      </c>
      <c r="BK306" s="209">
        <f t="shared" si="73"/>
        <v>99</v>
      </c>
      <c r="BL306" s="13" t="s">
        <v>182</v>
      </c>
      <c r="BM306" s="208" t="s">
        <v>904</v>
      </c>
    </row>
    <row r="307" spans="1:65" s="1" customFormat="1" ht="16.5" customHeight="1">
      <c r="A307" s="30"/>
      <c r="B307" s="31"/>
      <c r="C307" s="196" t="s">
        <v>868</v>
      </c>
      <c r="D307" s="196" t="s">
        <v>178</v>
      </c>
      <c r="E307" s="197" t="s">
        <v>2588</v>
      </c>
      <c r="F307" s="198" t="s">
        <v>2589</v>
      </c>
      <c r="G307" s="199" t="s">
        <v>181</v>
      </c>
      <c r="H307" s="200">
        <v>100</v>
      </c>
      <c r="I307" s="201">
        <v>1.01</v>
      </c>
      <c r="J307" s="202">
        <f t="shared" si="64"/>
        <v>101</v>
      </c>
      <c r="K307" s="203"/>
      <c r="L307" s="35"/>
      <c r="M307" s="204" t="s">
        <v>1</v>
      </c>
      <c r="N307" s="205" t="s">
        <v>39</v>
      </c>
      <c r="O307" s="71"/>
      <c r="P307" s="206">
        <f t="shared" si="65"/>
        <v>0</v>
      </c>
      <c r="Q307" s="206">
        <v>0</v>
      </c>
      <c r="R307" s="206">
        <f t="shared" si="66"/>
        <v>0</v>
      </c>
      <c r="S307" s="206">
        <v>0</v>
      </c>
      <c r="T307" s="207">
        <f t="shared" si="67"/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208" t="s">
        <v>182</v>
      </c>
      <c r="AT307" s="208" t="s">
        <v>178</v>
      </c>
      <c r="AU307" s="208" t="s">
        <v>86</v>
      </c>
      <c r="AY307" s="13" t="s">
        <v>176</v>
      </c>
      <c r="BE307" s="209">
        <f t="shared" si="68"/>
        <v>0</v>
      </c>
      <c r="BF307" s="209">
        <f t="shared" si="69"/>
        <v>101</v>
      </c>
      <c r="BG307" s="209">
        <f t="shared" si="70"/>
        <v>0</v>
      </c>
      <c r="BH307" s="209">
        <f t="shared" si="71"/>
        <v>0</v>
      </c>
      <c r="BI307" s="209">
        <f t="shared" si="72"/>
        <v>0</v>
      </c>
      <c r="BJ307" s="13" t="s">
        <v>86</v>
      </c>
      <c r="BK307" s="209">
        <f t="shared" si="73"/>
        <v>101</v>
      </c>
      <c r="BL307" s="13" t="s">
        <v>182</v>
      </c>
      <c r="BM307" s="208" t="s">
        <v>2590</v>
      </c>
    </row>
    <row r="308" spans="1:65" s="1" customFormat="1" ht="16.5" customHeight="1">
      <c r="A308" s="30"/>
      <c r="B308" s="31"/>
      <c r="C308" s="210" t="s">
        <v>872</v>
      </c>
      <c r="D308" s="210" t="s">
        <v>269</v>
      </c>
      <c r="E308" s="211" t="s">
        <v>2591</v>
      </c>
      <c r="F308" s="212" t="s">
        <v>2589</v>
      </c>
      <c r="G308" s="213" t="s">
        <v>181</v>
      </c>
      <c r="H308" s="214">
        <v>100</v>
      </c>
      <c r="I308" s="215">
        <v>2.4300000000000002</v>
      </c>
      <c r="J308" s="216">
        <f t="shared" si="64"/>
        <v>243</v>
      </c>
      <c r="K308" s="217"/>
      <c r="L308" s="218"/>
      <c r="M308" s="219" t="s">
        <v>1</v>
      </c>
      <c r="N308" s="220" t="s">
        <v>39</v>
      </c>
      <c r="O308" s="71"/>
      <c r="P308" s="206">
        <f t="shared" si="65"/>
        <v>0</v>
      </c>
      <c r="Q308" s="206">
        <v>0</v>
      </c>
      <c r="R308" s="206">
        <f t="shared" si="66"/>
        <v>0</v>
      </c>
      <c r="S308" s="206">
        <v>0</v>
      </c>
      <c r="T308" s="207">
        <f t="shared" si="67"/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208" t="s">
        <v>207</v>
      </c>
      <c r="AT308" s="208" t="s">
        <v>269</v>
      </c>
      <c r="AU308" s="208" t="s">
        <v>86</v>
      </c>
      <c r="AY308" s="13" t="s">
        <v>176</v>
      </c>
      <c r="BE308" s="209">
        <f t="shared" si="68"/>
        <v>0</v>
      </c>
      <c r="BF308" s="209">
        <f t="shared" si="69"/>
        <v>243</v>
      </c>
      <c r="BG308" s="209">
        <f t="shared" si="70"/>
        <v>0</v>
      </c>
      <c r="BH308" s="209">
        <f t="shared" si="71"/>
        <v>0</v>
      </c>
      <c r="BI308" s="209">
        <f t="shared" si="72"/>
        <v>0</v>
      </c>
      <c r="BJ308" s="13" t="s">
        <v>86</v>
      </c>
      <c r="BK308" s="209">
        <f t="shared" si="73"/>
        <v>243</v>
      </c>
      <c r="BL308" s="13" t="s">
        <v>182</v>
      </c>
      <c r="BM308" s="208" t="s">
        <v>912</v>
      </c>
    </row>
    <row r="309" spans="1:65" s="1" customFormat="1" ht="16.5" customHeight="1">
      <c r="A309" s="30"/>
      <c r="B309" s="31"/>
      <c r="C309" s="196" t="s">
        <v>876</v>
      </c>
      <c r="D309" s="196" t="s">
        <v>178</v>
      </c>
      <c r="E309" s="197" t="s">
        <v>2436</v>
      </c>
      <c r="F309" s="198" t="s">
        <v>2437</v>
      </c>
      <c r="G309" s="199" t="s">
        <v>181</v>
      </c>
      <c r="H309" s="200">
        <v>30</v>
      </c>
      <c r="I309" s="201">
        <v>1.55</v>
      </c>
      <c r="J309" s="202">
        <f t="shared" si="64"/>
        <v>46.5</v>
      </c>
      <c r="K309" s="203"/>
      <c r="L309" s="35"/>
      <c r="M309" s="204" t="s">
        <v>1</v>
      </c>
      <c r="N309" s="205" t="s">
        <v>39</v>
      </c>
      <c r="O309" s="71"/>
      <c r="P309" s="206">
        <f t="shared" si="65"/>
        <v>0</v>
      </c>
      <c r="Q309" s="206">
        <v>0</v>
      </c>
      <c r="R309" s="206">
        <f t="shared" si="66"/>
        <v>0</v>
      </c>
      <c r="S309" s="206">
        <v>0</v>
      </c>
      <c r="T309" s="207">
        <f t="shared" si="67"/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208" t="s">
        <v>182</v>
      </c>
      <c r="AT309" s="208" t="s">
        <v>178</v>
      </c>
      <c r="AU309" s="208" t="s">
        <v>86</v>
      </c>
      <c r="AY309" s="13" t="s">
        <v>176</v>
      </c>
      <c r="BE309" s="209">
        <f t="shared" si="68"/>
        <v>0</v>
      </c>
      <c r="BF309" s="209">
        <f t="shared" si="69"/>
        <v>46.5</v>
      </c>
      <c r="BG309" s="209">
        <f t="shared" si="70"/>
        <v>0</v>
      </c>
      <c r="BH309" s="209">
        <f t="shared" si="71"/>
        <v>0</v>
      </c>
      <c r="BI309" s="209">
        <f t="shared" si="72"/>
        <v>0</v>
      </c>
      <c r="BJ309" s="13" t="s">
        <v>86</v>
      </c>
      <c r="BK309" s="209">
        <f t="shared" si="73"/>
        <v>46.5</v>
      </c>
      <c r="BL309" s="13" t="s">
        <v>182</v>
      </c>
      <c r="BM309" s="208" t="s">
        <v>2592</v>
      </c>
    </row>
    <row r="310" spans="1:65" s="1" customFormat="1" ht="16.5" customHeight="1">
      <c r="A310" s="30"/>
      <c r="B310" s="31"/>
      <c r="C310" s="210" t="s">
        <v>880</v>
      </c>
      <c r="D310" s="210" t="s">
        <v>269</v>
      </c>
      <c r="E310" s="211" t="s">
        <v>2439</v>
      </c>
      <c r="F310" s="212" t="s">
        <v>2437</v>
      </c>
      <c r="G310" s="213" t="s">
        <v>181</v>
      </c>
      <c r="H310" s="214">
        <v>30</v>
      </c>
      <c r="I310" s="215">
        <v>6</v>
      </c>
      <c r="J310" s="216">
        <f t="shared" si="64"/>
        <v>180</v>
      </c>
      <c r="K310" s="217"/>
      <c r="L310" s="218"/>
      <c r="M310" s="219" t="s">
        <v>1</v>
      </c>
      <c r="N310" s="220" t="s">
        <v>39</v>
      </c>
      <c r="O310" s="71"/>
      <c r="P310" s="206">
        <f t="shared" si="65"/>
        <v>0</v>
      </c>
      <c r="Q310" s="206">
        <v>0</v>
      </c>
      <c r="R310" s="206">
        <f t="shared" si="66"/>
        <v>0</v>
      </c>
      <c r="S310" s="206">
        <v>0</v>
      </c>
      <c r="T310" s="207">
        <f t="shared" si="67"/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208" t="s">
        <v>207</v>
      </c>
      <c r="AT310" s="208" t="s">
        <v>269</v>
      </c>
      <c r="AU310" s="208" t="s">
        <v>86</v>
      </c>
      <c r="AY310" s="13" t="s">
        <v>176</v>
      </c>
      <c r="BE310" s="209">
        <f t="shared" si="68"/>
        <v>0</v>
      </c>
      <c r="BF310" s="209">
        <f t="shared" si="69"/>
        <v>180</v>
      </c>
      <c r="BG310" s="209">
        <f t="shared" si="70"/>
        <v>0</v>
      </c>
      <c r="BH310" s="209">
        <f t="shared" si="71"/>
        <v>0</v>
      </c>
      <c r="BI310" s="209">
        <f t="shared" si="72"/>
        <v>0</v>
      </c>
      <c r="BJ310" s="13" t="s">
        <v>86</v>
      </c>
      <c r="BK310" s="209">
        <f t="shared" si="73"/>
        <v>180</v>
      </c>
      <c r="BL310" s="13" t="s">
        <v>182</v>
      </c>
      <c r="BM310" s="208" t="s">
        <v>921</v>
      </c>
    </row>
    <row r="311" spans="1:65" s="1" customFormat="1" ht="16.5" customHeight="1">
      <c r="A311" s="30"/>
      <c r="B311" s="31"/>
      <c r="C311" s="196" t="s">
        <v>884</v>
      </c>
      <c r="D311" s="196" t="s">
        <v>178</v>
      </c>
      <c r="E311" s="197" t="s">
        <v>2593</v>
      </c>
      <c r="F311" s="198" t="s">
        <v>2594</v>
      </c>
      <c r="G311" s="199" t="s">
        <v>181</v>
      </c>
      <c r="H311" s="200">
        <v>20</v>
      </c>
      <c r="I311" s="201">
        <v>2.12</v>
      </c>
      <c r="J311" s="202">
        <f t="shared" si="64"/>
        <v>42.4</v>
      </c>
      <c r="K311" s="203"/>
      <c r="L311" s="35"/>
      <c r="M311" s="204" t="s">
        <v>1</v>
      </c>
      <c r="N311" s="205" t="s">
        <v>39</v>
      </c>
      <c r="O311" s="71"/>
      <c r="P311" s="206">
        <f t="shared" si="65"/>
        <v>0</v>
      </c>
      <c r="Q311" s="206">
        <v>0</v>
      </c>
      <c r="R311" s="206">
        <f t="shared" si="66"/>
        <v>0</v>
      </c>
      <c r="S311" s="206">
        <v>0</v>
      </c>
      <c r="T311" s="207">
        <f t="shared" si="67"/>
        <v>0</v>
      </c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R311" s="208" t="s">
        <v>182</v>
      </c>
      <c r="AT311" s="208" t="s">
        <v>178</v>
      </c>
      <c r="AU311" s="208" t="s">
        <v>86</v>
      </c>
      <c r="AY311" s="13" t="s">
        <v>176</v>
      </c>
      <c r="BE311" s="209">
        <f t="shared" si="68"/>
        <v>0</v>
      </c>
      <c r="BF311" s="209">
        <f t="shared" si="69"/>
        <v>42.4</v>
      </c>
      <c r="BG311" s="209">
        <f t="shared" si="70"/>
        <v>0</v>
      </c>
      <c r="BH311" s="209">
        <f t="shared" si="71"/>
        <v>0</v>
      </c>
      <c r="BI311" s="209">
        <f t="shared" si="72"/>
        <v>0</v>
      </c>
      <c r="BJ311" s="13" t="s">
        <v>86</v>
      </c>
      <c r="BK311" s="209">
        <f t="shared" si="73"/>
        <v>42.4</v>
      </c>
      <c r="BL311" s="13" t="s">
        <v>182</v>
      </c>
      <c r="BM311" s="208" t="s">
        <v>2595</v>
      </c>
    </row>
    <row r="312" spans="1:65" s="1" customFormat="1" ht="16.5" customHeight="1">
      <c r="A312" s="30"/>
      <c r="B312" s="31"/>
      <c r="C312" s="210" t="s">
        <v>888</v>
      </c>
      <c r="D312" s="210" t="s">
        <v>269</v>
      </c>
      <c r="E312" s="211" t="s">
        <v>2596</v>
      </c>
      <c r="F312" s="212" t="s">
        <v>2594</v>
      </c>
      <c r="G312" s="213" t="s">
        <v>181</v>
      </c>
      <c r="H312" s="214">
        <v>20</v>
      </c>
      <c r="I312" s="215">
        <v>14.39</v>
      </c>
      <c r="J312" s="216">
        <f t="shared" si="64"/>
        <v>287.8</v>
      </c>
      <c r="K312" s="217"/>
      <c r="L312" s="218"/>
      <c r="M312" s="219" t="s">
        <v>1</v>
      </c>
      <c r="N312" s="220" t="s">
        <v>39</v>
      </c>
      <c r="O312" s="71"/>
      <c r="P312" s="206">
        <f t="shared" si="65"/>
        <v>0</v>
      </c>
      <c r="Q312" s="206">
        <v>0</v>
      </c>
      <c r="R312" s="206">
        <f t="shared" si="66"/>
        <v>0</v>
      </c>
      <c r="S312" s="206">
        <v>0</v>
      </c>
      <c r="T312" s="207">
        <f t="shared" si="67"/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208" t="s">
        <v>207</v>
      </c>
      <c r="AT312" s="208" t="s">
        <v>269</v>
      </c>
      <c r="AU312" s="208" t="s">
        <v>86</v>
      </c>
      <c r="AY312" s="13" t="s">
        <v>176</v>
      </c>
      <c r="BE312" s="209">
        <f t="shared" si="68"/>
        <v>0</v>
      </c>
      <c r="BF312" s="209">
        <f t="shared" si="69"/>
        <v>287.8</v>
      </c>
      <c r="BG312" s="209">
        <f t="shared" si="70"/>
        <v>0</v>
      </c>
      <c r="BH312" s="209">
        <f t="shared" si="71"/>
        <v>0</v>
      </c>
      <c r="BI312" s="209">
        <f t="shared" si="72"/>
        <v>0</v>
      </c>
      <c r="BJ312" s="13" t="s">
        <v>86</v>
      </c>
      <c r="BK312" s="209">
        <f t="shared" si="73"/>
        <v>287.8</v>
      </c>
      <c r="BL312" s="13" t="s">
        <v>182</v>
      </c>
      <c r="BM312" s="208" t="s">
        <v>929</v>
      </c>
    </row>
    <row r="313" spans="1:65" s="1" customFormat="1" ht="16.5" customHeight="1">
      <c r="A313" s="30"/>
      <c r="B313" s="31"/>
      <c r="C313" s="196" t="s">
        <v>892</v>
      </c>
      <c r="D313" s="196" t="s">
        <v>178</v>
      </c>
      <c r="E313" s="197" t="s">
        <v>2452</v>
      </c>
      <c r="F313" s="198" t="s">
        <v>2453</v>
      </c>
      <c r="G313" s="199" t="s">
        <v>181</v>
      </c>
      <c r="H313" s="200">
        <v>100</v>
      </c>
      <c r="I313" s="201">
        <v>1.37</v>
      </c>
      <c r="J313" s="202">
        <f t="shared" si="64"/>
        <v>137</v>
      </c>
      <c r="K313" s="203"/>
      <c r="L313" s="35"/>
      <c r="M313" s="204" t="s">
        <v>1</v>
      </c>
      <c r="N313" s="205" t="s">
        <v>39</v>
      </c>
      <c r="O313" s="71"/>
      <c r="P313" s="206">
        <f t="shared" si="65"/>
        <v>0</v>
      </c>
      <c r="Q313" s="206">
        <v>0</v>
      </c>
      <c r="R313" s="206">
        <f t="shared" si="66"/>
        <v>0</v>
      </c>
      <c r="S313" s="206">
        <v>0</v>
      </c>
      <c r="T313" s="207">
        <f t="shared" si="67"/>
        <v>0</v>
      </c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R313" s="208" t="s">
        <v>182</v>
      </c>
      <c r="AT313" s="208" t="s">
        <v>178</v>
      </c>
      <c r="AU313" s="208" t="s">
        <v>86</v>
      </c>
      <c r="AY313" s="13" t="s">
        <v>176</v>
      </c>
      <c r="BE313" s="209">
        <f t="shared" si="68"/>
        <v>0</v>
      </c>
      <c r="BF313" s="209">
        <f t="shared" si="69"/>
        <v>137</v>
      </c>
      <c r="BG313" s="209">
        <f t="shared" si="70"/>
        <v>0</v>
      </c>
      <c r="BH313" s="209">
        <f t="shared" si="71"/>
        <v>0</v>
      </c>
      <c r="BI313" s="209">
        <f t="shared" si="72"/>
        <v>0</v>
      </c>
      <c r="BJ313" s="13" t="s">
        <v>86</v>
      </c>
      <c r="BK313" s="209">
        <f t="shared" si="73"/>
        <v>137</v>
      </c>
      <c r="BL313" s="13" t="s">
        <v>182</v>
      </c>
      <c r="BM313" s="208" t="s">
        <v>2597</v>
      </c>
    </row>
    <row r="314" spans="1:65" s="1" customFormat="1" ht="16.5" customHeight="1">
      <c r="A314" s="30"/>
      <c r="B314" s="31"/>
      <c r="C314" s="210" t="s">
        <v>896</v>
      </c>
      <c r="D314" s="210" t="s">
        <v>269</v>
      </c>
      <c r="E314" s="211" t="s">
        <v>2455</v>
      </c>
      <c r="F314" s="212" t="s">
        <v>2453</v>
      </c>
      <c r="G314" s="213" t="s">
        <v>181</v>
      </c>
      <c r="H314" s="214">
        <v>100</v>
      </c>
      <c r="I314" s="215">
        <v>0.49</v>
      </c>
      <c r="J314" s="216">
        <f t="shared" si="64"/>
        <v>49</v>
      </c>
      <c r="K314" s="217"/>
      <c r="L314" s="218"/>
      <c r="M314" s="219" t="s">
        <v>1</v>
      </c>
      <c r="N314" s="220" t="s">
        <v>39</v>
      </c>
      <c r="O314" s="71"/>
      <c r="P314" s="206">
        <f t="shared" si="65"/>
        <v>0</v>
      </c>
      <c r="Q314" s="206">
        <v>0</v>
      </c>
      <c r="R314" s="206">
        <f t="shared" si="66"/>
        <v>0</v>
      </c>
      <c r="S314" s="206">
        <v>0</v>
      </c>
      <c r="T314" s="207">
        <f t="shared" si="67"/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208" t="s">
        <v>207</v>
      </c>
      <c r="AT314" s="208" t="s">
        <v>269</v>
      </c>
      <c r="AU314" s="208" t="s">
        <v>86</v>
      </c>
      <c r="AY314" s="13" t="s">
        <v>176</v>
      </c>
      <c r="BE314" s="209">
        <f t="shared" si="68"/>
        <v>0</v>
      </c>
      <c r="BF314" s="209">
        <f t="shared" si="69"/>
        <v>49</v>
      </c>
      <c r="BG314" s="209">
        <f t="shared" si="70"/>
        <v>0</v>
      </c>
      <c r="BH314" s="209">
        <f t="shared" si="71"/>
        <v>0</v>
      </c>
      <c r="BI314" s="209">
        <f t="shared" si="72"/>
        <v>0</v>
      </c>
      <c r="BJ314" s="13" t="s">
        <v>86</v>
      </c>
      <c r="BK314" s="209">
        <f t="shared" si="73"/>
        <v>49</v>
      </c>
      <c r="BL314" s="13" t="s">
        <v>182</v>
      </c>
      <c r="BM314" s="208" t="s">
        <v>937</v>
      </c>
    </row>
    <row r="315" spans="1:65" s="1" customFormat="1" ht="16.5" customHeight="1">
      <c r="A315" s="30"/>
      <c r="B315" s="31"/>
      <c r="C315" s="196" t="s">
        <v>900</v>
      </c>
      <c r="D315" s="196" t="s">
        <v>178</v>
      </c>
      <c r="E315" s="197" t="s">
        <v>2472</v>
      </c>
      <c r="F315" s="198" t="s">
        <v>2473</v>
      </c>
      <c r="G315" s="199" t="s">
        <v>181</v>
      </c>
      <c r="H315" s="200">
        <v>150</v>
      </c>
      <c r="I315" s="201">
        <v>0.65</v>
      </c>
      <c r="J315" s="202">
        <f t="shared" si="64"/>
        <v>97.5</v>
      </c>
      <c r="K315" s="203"/>
      <c r="L315" s="35"/>
      <c r="M315" s="204" t="s">
        <v>1</v>
      </c>
      <c r="N315" s="205" t="s">
        <v>39</v>
      </c>
      <c r="O315" s="71"/>
      <c r="P315" s="206">
        <f t="shared" si="65"/>
        <v>0</v>
      </c>
      <c r="Q315" s="206">
        <v>0</v>
      </c>
      <c r="R315" s="206">
        <f t="shared" si="66"/>
        <v>0</v>
      </c>
      <c r="S315" s="206">
        <v>0</v>
      </c>
      <c r="T315" s="207">
        <f t="shared" si="67"/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208" t="s">
        <v>182</v>
      </c>
      <c r="AT315" s="208" t="s">
        <v>178</v>
      </c>
      <c r="AU315" s="208" t="s">
        <v>86</v>
      </c>
      <c r="AY315" s="13" t="s">
        <v>176</v>
      </c>
      <c r="BE315" s="209">
        <f t="shared" si="68"/>
        <v>0</v>
      </c>
      <c r="BF315" s="209">
        <f t="shared" si="69"/>
        <v>97.5</v>
      </c>
      <c r="BG315" s="209">
        <f t="shared" si="70"/>
        <v>0</v>
      </c>
      <c r="BH315" s="209">
        <f t="shared" si="71"/>
        <v>0</v>
      </c>
      <c r="BI315" s="209">
        <f t="shared" si="72"/>
        <v>0</v>
      </c>
      <c r="BJ315" s="13" t="s">
        <v>86</v>
      </c>
      <c r="BK315" s="209">
        <f t="shared" si="73"/>
        <v>97.5</v>
      </c>
      <c r="BL315" s="13" t="s">
        <v>182</v>
      </c>
      <c r="BM315" s="208" t="s">
        <v>2598</v>
      </c>
    </row>
    <row r="316" spans="1:65" s="1" customFormat="1" ht="16.5" customHeight="1">
      <c r="A316" s="30"/>
      <c r="B316" s="31"/>
      <c r="C316" s="210" t="s">
        <v>904</v>
      </c>
      <c r="D316" s="210" t="s">
        <v>269</v>
      </c>
      <c r="E316" s="211" t="s">
        <v>2475</v>
      </c>
      <c r="F316" s="212" t="s">
        <v>2473</v>
      </c>
      <c r="G316" s="213" t="s">
        <v>181</v>
      </c>
      <c r="H316" s="214">
        <v>150</v>
      </c>
      <c r="I316" s="215">
        <v>0.93</v>
      </c>
      <c r="J316" s="216">
        <f t="shared" si="64"/>
        <v>139.5</v>
      </c>
      <c r="K316" s="217"/>
      <c r="L316" s="218"/>
      <c r="M316" s="219" t="s">
        <v>1</v>
      </c>
      <c r="N316" s="220" t="s">
        <v>39</v>
      </c>
      <c r="O316" s="71"/>
      <c r="P316" s="206">
        <f t="shared" si="65"/>
        <v>0</v>
      </c>
      <c r="Q316" s="206">
        <v>0</v>
      </c>
      <c r="R316" s="206">
        <f t="shared" si="66"/>
        <v>0</v>
      </c>
      <c r="S316" s="206">
        <v>0</v>
      </c>
      <c r="T316" s="207">
        <f t="shared" si="67"/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208" t="s">
        <v>207</v>
      </c>
      <c r="AT316" s="208" t="s">
        <v>269</v>
      </c>
      <c r="AU316" s="208" t="s">
        <v>86</v>
      </c>
      <c r="AY316" s="13" t="s">
        <v>176</v>
      </c>
      <c r="BE316" s="209">
        <f t="shared" si="68"/>
        <v>0</v>
      </c>
      <c r="BF316" s="209">
        <f t="shared" si="69"/>
        <v>139.5</v>
      </c>
      <c r="BG316" s="209">
        <f t="shared" si="70"/>
        <v>0</v>
      </c>
      <c r="BH316" s="209">
        <f t="shared" si="71"/>
        <v>0</v>
      </c>
      <c r="BI316" s="209">
        <f t="shared" si="72"/>
        <v>0</v>
      </c>
      <c r="BJ316" s="13" t="s">
        <v>86</v>
      </c>
      <c r="BK316" s="209">
        <f t="shared" si="73"/>
        <v>139.5</v>
      </c>
      <c r="BL316" s="13" t="s">
        <v>182</v>
      </c>
      <c r="BM316" s="208" t="s">
        <v>945</v>
      </c>
    </row>
    <row r="317" spans="1:65" s="1" customFormat="1" ht="21.75" customHeight="1">
      <c r="A317" s="30"/>
      <c r="B317" s="31"/>
      <c r="C317" s="196" t="s">
        <v>908</v>
      </c>
      <c r="D317" s="196" t="s">
        <v>178</v>
      </c>
      <c r="E317" s="197" t="s">
        <v>2508</v>
      </c>
      <c r="F317" s="198" t="s">
        <v>2509</v>
      </c>
      <c r="G317" s="199" t="s">
        <v>181</v>
      </c>
      <c r="H317" s="200">
        <v>200</v>
      </c>
      <c r="I317" s="201">
        <v>1.41</v>
      </c>
      <c r="J317" s="202">
        <f t="shared" si="64"/>
        <v>282</v>
      </c>
      <c r="K317" s="203"/>
      <c r="L317" s="35"/>
      <c r="M317" s="204" t="s">
        <v>1</v>
      </c>
      <c r="N317" s="205" t="s">
        <v>39</v>
      </c>
      <c r="O317" s="71"/>
      <c r="P317" s="206">
        <f t="shared" si="65"/>
        <v>0</v>
      </c>
      <c r="Q317" s="206">
        <v>0</v>
      </c>
      <c r="R317" s="206">
        <f t="shared" si="66"/>
        <v>0</v>
      </c>
      <c r="S317" s="206">
        <v>0</v>
      </c>
      <c r="T317" s="207">
        <f t="shared" si="67"/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208" t="s">
        <v>182</v>
      </c>
      <c r="AT317" s="208" t="s">
        <v>178</v>
      </c>
      <c r="AU317" s="208" t="s">
        <v>86</v>
      </c>
      <c r="AY317" s="13" t="s">
        <v>176</v>
      </c>
      <c r="BE317" s="209">
        <f t="shared" si="68"/>
        <v>0</v>
      </c>
      <c r="BF317" s="209">
        <f t="shared" si="69"/>
        <v>282</v>
      </c>
      <c r="BG317" s="209">
        <f t="shared" si="70"/>
        <v>0</v>
      </c>
      <c r="BH317" s="209">
        <f t="shared" si="71"/>
        <v>0</v>
      </c>
      <c r="BI317" s="209">
        <f t="shared" si="72"/>
        <v>0</v>
      </c>
      <c r="BJ317" s="13" t="s">
        <v>86</v>
      </c>
      <c r="BK317" s="209">
        <f t="shared" si="73"/>
        <v>282</v>
      </c>
      <c r="BL317" s="13" t="s">
        <v>182</v>
      </c>
      <c r="BM317" s="208" t="s">
        <v>2599</v>
      </c>
    </row>
    <row r="318" spans="1:65" s="1" customFormat="1" ht="21.75" customHeight="1">
      <c r="A318" s="30"/>
      <c r="B318" s="31"/>
      <c r="C318" s="210" t="s">
        <v>912</v>
      </c>
      <c r="D318" s="210" t="s">
        <v>269</v>
      </c>
      <c r="E318" s="211" t="s">
        <v>2511</v>
      </c>
      <c r="F318" s="212" t="s">
        <v>2509</v>
      </c>
      <c r="G318" s="213" t="s">
        <v>181</v>
      </c>
      <c r="H318" s="214">
        <v>200</v>
      </c>
      <c r="I318" s="215">
        <v>1.74</v>
      </c>
      <c r="J318" s="216">
        <f t="shared" si="64"/>
        <v>348</v>
      </c>
      <c r="K318" s="217"/>
      <c r="L318" s="218"/>
      <c r="M318" s="219" t="s">
        <v>1</v>
      </c>
      <c r="N318" s="220" t="s">
        <v>39</v>
      </c>
      <c r="O318" s="71"/>
      <c r="P318" s="206">
        <f t="shared" si="65"/>
        <v>0</v>
      </c>
      <c r="Q318" s="206">
        <v>0</v>
      </c>
      <c r="R318" s="206">
        <f t="shared" si="66"/>
        <v>0</v>
      </c>
      <c r="S318" s="206">
        <v>0</v>
      </c>
      <c r="T318" s="207">
        <f t="shared" si="67"/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208" t="s">
        <v>207</v>
      </c>
      <c r="AT318" s="208" t="s">
        <v>269</v>
      </c>
      <c r="AU318" s="208" t="s">
        <v>86</v>
      </c>
      <c r="AY318" s="13" t="s">
        <v>176</v>
      </c>
      <c r="BE318" s="209">
        <f t="shared" si="68"/>
        <v>0</v>
      </c>
      <c r="BF318" s="209">
        <f t="shared" si="69"/>
        <v>348</v>
      </c>
      <c r="BG318" s="209">
        <f t="shared" si="70"/>
        <v>0</v>
      </c>
      <c r="BH318" s="209">
        <f t="shared" si="71"/>
        <v>0</v>
      </c>
      <c r="BI318" s="209">
        <f t="shared" si="72"/>
        <v>0</v>
      </c>
      <c r="BJ318" s="13" t="s">
        <v>86</v>
      </c>
      <c r="BK318" s="209">
        <f t="shared" si="73"/>
        <v>348</v>
      </c>
      <c r="BL318" s="13" t="s">
        <v>182</v>
      </c>
      <c r="BM318" s="208" t="s">
        <v>953</v>
      </c>
    </row>
    <row r="319" spans="1:65" s="1" customFormat="1" ht="21.75" customHeight="1">
      <c r="A319" s="30"/>
      <c r="B319" s="31"/>
      <c r="C319" s="196" t="s">
        <v>917</v>
      </c>
      <c r="D319" s="196" t="s">
        <v>178</v>
      </c>
      <c r="E319" s="197" t="s">
        <v>2504</v>
      </c>
      <c r="F319" s="198" t="s">
        <v>2505</v>
      </c>
      <c r="G319" s="199" t="s">
        <v>181</v>
      </c>
      <c r="H319" s="200">
        <v>100</v>
      </c>
      <c r="I319" s="201">
        <v>2.5299999999999998</v>
      </c>
      <c r="J319" s="202">
        <f t="shared" ref="J319:J350" si="74">ROUND(I319*H319,2)</f>
        <v>253</v>
      </c>
      <c r="K319" s="203"/>
      <c r="L319" s="35"/>
      <c r="M319" s="204" t="s">
        <v>1</v>
      </c>
      <c r="N319" s="205" t="s">
        <v>39</v>
      </c>
      <c r="O319" s="71"/>
      <c r="P319" s="206">
        <f t="shared" ref="P319:P350" si="75">O319*H319</f>
        <v>0</v>
      </c>
      <c r="Q319" s="206">
        <v>0</v>
      </c>
      <c r="R319" s="206">
        <f t="shared" ref="R319:R350" si="76">Q319*H319</f>
        <v>0</v>
      </c>
      <c r="S319" s="206">
        <v>0</v>
      </c>
      <c r="T319" s="207">
        <f t="shared" ref="T319:T350" si="77">S319*H319</f>
        <v>0</v>
      </c>
      <c r="U319" s="30"/>
      <c r="V319" s="30"/>
      <c r="W319" s="30"/>
      <c r="X319" s="30"/>
      <c r="Y319" s="30"/>
      <c r="Z319" s="30"/>
      <c r="AA319" s="30"/>
      <c r="AB319" s="30"/>
      <c r="AC319" s="30"/>
      <c r="AD319" s="30"/>
      <c r="AE319" s="30"/>
      <c r="AR319" s="208" t="s">
        <v>182</v>
      </c>
      <c r="AT319" s="208" t="s">
        <v>178</v>
      </c>
      <c r="AU319" s="208" t="s">
        <v>86</v>
      </c>
      <c r="AY319" s="13" t="s">
        <v>176</v>
      </c>
      <c r="BE319" s="209">
        <f t="shared" ref="BE319:BE324" si="78">IF(N319="základná",J319,0)</f>
        <v>0</v>
      </c>
      <c r="BF319" s="209">
        <f t="shared" ref="BF319:BF324" si="79">IF(N319="znížená",J319,0)</f>
        <v>253</v>
      </c>
      <c r="BG319" s="209">
        <f t="shared" ref="BG319:BG324" si="80">IF(N319="zákl. prenesená",J319,0)</f>
        <v>0</v>
      </c>
      <c r="BH319" s="209">
        <f t="shared" ref="BH319:BH324" si="81">IF(N319="zníž. prenesená",J319,0)</f>
        <v>0</v>
      </c>
      <c r="BI319" s="209">
        <f t="shared" ref="BI319:BI324" si="82">IF(N319="nulová",J319,0)</f>
        <v>0</v>
      </c>
      <c r="BJ319" s="13" t="s">
        <v>86</v>
      </c>
      <c r="BK319" s="209">
        <f t="shared" ref="BK319:BK324" si="83">ROUND(I319*H319,2)</f>
        <v>253</v>
      </c>
      <c r="BL319" s="13" t="s">
        <v>182</v>
      </c>
      <c r="BM319" s="208" t="s">
        <v>2600</v>
      </c>
    </row>
    <row r="320" spans="1:65" s="1" customFormat="1" ht="21.75" customHeight="1">
      <c r="A320" s="30"/>
      <c r="B320" s="31"/>
      <c r="C320" s="210" t="s">
        <v>921</v>
      </c>
      <c r="D320" s="210" t="s">
        <v>269</v>
      </c>
      <c r="E320" s="211" t="s">
        <v>2507</v>
      </c>
      <c r="F320" s="212" t="s">
        <v>2505</v>
      </c>
      <c r="G320" s="213" t="s">
        <v>181</v>
      </c>
      <c r="H320" s="214">
        <v>100</v>
      </c>
      <c r="I320" s="215">
        <v>1.52</v>
      </c>
      <c r="J320" s="216">
        <f t="shared" si="74"/>
        <v>152</v>
      </c>
      <c r="K320" s="217"/>
      <c r="L320" s="218"/>
      <c r="M320" s="219" t="s">
        <v>1</v>
      </c>
      <c r="N320" s="220" t="s">
        <v>39</v>
      </c>
      <c r="O320" s="71"/>
      <c r="P320" s="206">
        <f t="shared" si="75"/>
        <v>0</v>
      </c>
      <c r="Q320" s="206">
        <v>0</v>
      </c>
      <c r="R320" s="206">
        <f t="shared" si="76"/>
        <v>0</v>
      </c>
      <c r="S320" s="206">
        <v>0</v>
      </c>
      <c r="T320" s="207">
        <f t="shared" si="77"/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208" t="s">
        <v>207</v>
      </c>
      <c r="AT320" s="208" t="s">
        <v>269</v>
      </c>
      <c r="AU320" s="208" t="s">
        <v>86</v>
      </c>
      <c r="AY320" s="13" t="s">
        <v>176</v>
      </c>
      <c r="BE320" s="209">
        <f t="shared" si="78"/>
        <v>0</v>
      </c>
      <c r="BF320" s="209">
        <f t="shared" si="79"/>
        <v>152</v>
      </c>
      <c r="BG320" s="209">
        <f t="shared" si="80"/>
        <v>0</v>
      </c>
      <c r="BH320" s="209">
        <f t="shared" si="81"/>
        <v>0</v>
      </c>
      <c r="BI320" s="209">
        <f t="shared" si="82"/>
        <v>0</v>
      </c>
      <c r="BJ320" s="13" t="s">
        <v>86</v>
      </c>
      <c r="BK320" s="209">
        <f t="shared" si="83"/>
        <v>152</v>
      </c>
      <c r="BL320" s="13" t="s">
        <v>182</v>
      </c>
      <c r="BM320" s="208" t="s">
        <v>961</v>
      </c>
    </row>
    <row r="321" spans="1:65" s="1" customFormat="1" ht="16.5" customHeight="1">
      <c r="A321" s="30"/>
      <c r="B321" s="31"/>
      <c r="C321" s="196" t="s">
        <v>925</v>
      </c>
      <c r="D321" s="196" t="s">
        <v>178</v>
      </c>
      <c r="E321" s="197" t="s">
        <v>2512</v>
      </c>
      <c r="F321" s="198" t="s">
        <v>2513</v>
      </c>
      <c r="G321" s="199" t="s">
        <v>2023</v>
      </c>
      <c r="H321" s="200">
        <v>8</v>
      </c>
      <c r="I321" s="201">
        <v>18.95</v>
      </c>
      <c r="J321" s="202">
        <f t="shared" si="74"/>
        <v>151.6</v>
      </c>
      <c r="K321" s="203"/>
      <c r="L321" s="35"/>
      <c r="M321" s="204" t="s">
        <v>1</v>
      </c>
      <c r="N321" s="205" t="s">
        <v>39</v>
      </c>
      <c r="O321" s="71"/>
      <c r="P321" s="206">
        <f t="shared" si="75"/>
        <v>0</v>
      </c>
      <c r="Q321" s="206">
        <v>0</v>
      </c>
      <c r="R321" s="206">
        <f t="shared" si="76"/>
        <v>0</v>
      </c>
      <c r="S321" s="206">
        <v>0</v>
      </c>
      <c r="T321" s="207">
        <f t="shared" si="77"/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208" t="s">
        <v>182</v>
      </c>
      <c r="AT321" s="208" t="s">
        <v>178</v>
      </c>
      <c r="AU321" s="208" t="s">
        <v>86</v>
      </c>
      <c r="AY321" s="13" t="s">
        <v>176</v>
      </c>
      <c r="BE321" s="209">
        <f t="shared" si="78"/>
        <v>0</v>
      </c>
      <c r="BF321" s="209">
        <f t="shared" si="79"/>
        <v>151.6</v>
      </c>
      <c r="BG321" s="209">
        <f t="shared" si="80"/>
        <v>0</v>
      </c>
      <c r="BH321" s="209">
        <f t="shared" si="81"/>
        <v>0</v>
      </c>
      <c r="BI321" s="209">
        <f t="shared" si="82"/>
        <v>0</v>
      </c>
      <c r="BJ321" s="13" t="s">
        <v>86</v>
      </c>
      <c r="BK321" s="209">
        <f t="shared" si="83"/>
        <v>151.6</v>
      </c>
      <c r="BL321" s="13" t="s">
        <v>182</v>
      </c>
      <c r="BM321" s="208" t="s">
        <v>2601</v>
      </c>
    </row>
    <row r="322" spans="1:65" s="1" customFormat="1" ht="16.5" customHeight="1">
      <c r="A322" s="30"/>
      <c r="B322" s="31"/>
      <c r="C322" s="196" t="s">
        <v>929</v>
      </c>
      <c r="D322" s="196" t="s">
        <v>178</v>
      </c>
      <c r="E322" s="197" t="s">
        <v>2515</v>
      </c>
      <c r="F322" s="198" t="s">
        <v>2516</v>
      </c>
      <c r="G322" s="199" t="s">
        <v>2023</v>
      </c>
      <c r="H322" s="200">
        <v>8</v>
      </c>
      <c r="I322" s="201">
        <v>31.68</v>
      </c>
      <c r="J322" s="202">
        <f t="shared" si="74"/>
        <v>253.44</v>
      </c>
      <c r="K322" s="203"/>
      <c r="L322" s="35"/>
      <c r="M322" s="204" t="s">
        <v>1</v>
      </c>
      <c r="N322" s="205" t="s">
        <v>39</v>
      </c>
      <c r="O322" s="71"/>
      <c r="P322" s="206">
        <f t="shared" si="75"/>
        <v>0</v>
      </c>
      <c r="Q322" s="206">
        <v>0</v>
      </c>
      <c r="R322" s="206">
        <f t="shared" si="76"/>
        <v>0</v>
      </c>
      <c r="S322" s="206">
        <v>0</v>
      </c>
      <c r="T322" s="207">
        <f t="shared" si="77"/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208" t="s">
        <v>182</v>
      </c>
      <c r="AT322" s="208" t="s">
        <v>178</v>
      </c>
      <c r="AU322" s="208" t="s">
        <v>86</v>
      </c>
      <c r="AY322" s="13" t="s">
        <v>176</v>
      </c>
      <c r="BE322" s="209">
        <f t="shared" si="78"/>
        <v>0</v>
      </c>
      <c r="BF322" s="209">
        <f t="shared" si="79"/>
        <v>253.44</v>
      </c>
      <c r="BG322" s="209">
        <f t="shared" si="80"/>
        <v>0</v>
      </c>
      <c r="BH322" s="209">
        <f t="shared" si="81"/>
        <v>0</v>
      </c>
      <c r="BI322" s="209">
        <f t="shared" si="82"/>
        <v>0</v>
      </c>
      <c r="BJ322" s="13" t="s">
        <v>86</v>
      </c>
      <c r="BK322" s="209">
        <f t="shared" si="83"/>
        <v>253.44</v>
      </c>
      <c r="BL322" s="13" t="s">
        <v>182</v>
      </c>
      <c r="BM322" s="208" t="s">
        <v>2602</v>
      </c>
    </row>
    <row r="323" spans="1:65" s="1" customFormat="1" ht="16.5" customHeight="1">
      <c r="A323" s="30"/>
      <c r="B323" s="31"/>
      <c r="C323" s="196" t="s">
        <v>933</v>
      </c>
      <c r="D323" s="196" t="s">
        <v>178</v>
      </c>
      <c r="E323" s="197" t="s">
        <v>2518</v>
      </c>
      <c r="F323" s="198" t="s">
        <v>2519</v>
      </c>
      <c r="G323" s="199" t="s">
        <v>2023</v>
      </c>
      <c r="H323" s="200">
        <v>8</v>
      </c>
      <c r="I323" s="201">
        <v>21.52</v>
      </c>
      <c r="J323" s="202">
        <f t="shared" si="74"/>
        <v>172.16</v>
      </c>
      <c r="K323" s="203"/>
      <c r="L323" s="35"/>
      <c r="M323" s="204" t="s">
        <v>1</v>
      </c>
      <c r="N323" s="205" t="s">
        <v>39</v>
      </c>
      <c r="O323" s="71"/>
      <c r="P323" s="206">
        <f t="shared" si="75"/>
        <v>0</v>
      </c>
      <c r="Q323" s="206">
        <v>0</v>
      </c>
      <c r="R323" s="206">
        <f t="shared" si="76"/>
        <v>0</v>
      </c>
      <c r="S323" s="206">
        <v>0</v>
      </c>
      <c r="T323" s="207">
        <f t="shared" si="77"/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208" t="s">
        <v>182</v>
      </c>
      <c r="AT323" s="208" t="s">
        <v>178</v>
      </c>
      <c r="AU323" s="208" t="s">
        <v>86</v>
      </c>
      <c r="AY323" s="13" t="s">
        <v>176</v>
      </c>
      <c r="BE323" s="209">
        <f t="shared" si="78"/>
        <v>0</v>
      </c>
      <c r="BF323" s="209">
        <f t="shared" si="79"/>
        <v>172.16</v>
      </c>
      <c r="BG323" s="209">
        <f t="shared" si="80"/>
        <v>0</v>
      </c>
      <c r="BH323" s="209">
        <f t="shared" si="81"/>
        <v>0</v>
      </c>
      <c r="BI323" s="209">
        <f t="shared" si="82"/>
        <v>0</v>
      </c>
      <c r="BJ323" s="13" t="s">
        <v>86</v>
      </c>
      <c r="BK323" s="209">
        <f t="shared" si="83"/>
        <v>172.16</v>
      </c>
      <c r="BL323" s="13" t="s">
        <v>182</v>
      </c>
      <c r="BM323" s="208" t="s">
        <v>2603</v>
      </c>
    </row>
    <row r="324" spans="1:65" s="1" customFormat="1" ht="16.5" customHeight="1">
      <c r="A324" s="30"/>
      <c r="B324" s="31"/>
      <c r="C324" s="196" t="s">
        <v>937</v>
      </c>
      <c r="D324" s="196" t="s">
        <v>178</v>
      </c>
      <c r="E324" s="197" t="s">
        <v>2521</v>
      </c>
      <c r="F324" s="198" t="s">
        <v>2522</v>
      </c>
      <c r="G324" s="199" t="s">
        <v>2023</v>
      </c>
      <c r="H324" s="200">
        <v>16</v>
      </c>
      <c r="I324" s="201">
        <v>16.36</v>
      </c>
      <c r="J324" s="202">
        <f t="shared" si="74"/>
        <v>261.76</v>
      </c>
      <c r="K324" s="203"/>
      <c r="L324" s="35"/>
      <c r="M324" s="204" t="s">
        <v>1</v>
      </c>
      <c r="N324" s="205" t="s">
        <v>39</v>
      </c>
      <c r="O324" s="71"/>
      <c r="P324" s="206">
        <f t="shared" si="75"/>
        <v>0</v>
      </c>
      <c r="Q324" s="206">
        <v>0</v>
      </c>
      <c r="R324" s="206">
        <f t="shared" si="76"/>
        <v>0</v>
      </c>
      <c r="S324" s="206">
        <v>0</v>
      </c>
      <c r="T324" s="207">
        <f t="shared" si="77"/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208" t="s">
        <v>182</v>
      </c>
      <c r="AT324" s="208" t="s">
        <v>178</v>
      </c>
      <c r="AU324" s="208" t="s">
        <v>86</v>
      </c>
      <c r="AY324" s="13" t="s">
        <v>176</v>
      </c>
      <c r="BE324" s="209">
        <f t="shared" si="78"/>
        <v>0</v>
      </c>
      <c r="BF324" s="209">
        <f t="shared" si="79"/>
        <v>261.76</v>
      </c>
      <c r="BG324" s="209">
        <f t="shared" si="80"/>
        <v>0</v>
      </c>
      <c r="BH324" s="209">
        <f t="shared" si="81"/>
        <v>0</v>
      </c>
      <c r="BI324" s="209">
        <f t="shared" si="82"/>
        <v>0</v>
      </c>
      <c r="BJ324" s="13" t="s">
        <v>86</v>
      </c>
      <c r="BK324" s="209">
        <f t="shared" si="83"/>
        <v>261.76</v>
      </c>
      <c r="BL324" s="13" t="s">
        <v>182</v>
      </c>
      <c r="BM324" s="208" t="s">
        <v>2604</v>
      </c>
    </row>
    <row r="325" spans="1:65" s="11" customFormat="1" ht="22.9" customHeight="1">
      <c r="B325" s="180"/>
      <c r="C325" s="181"/>
      <c r="D325" s="182" t="s">
        <v>72</v>
      </c>
      <c r="E325" s="194" t="s">
        <v>2605</v>
      </c>
      <c r="F325" s="194" t="s">
        <v>2606</v>
      </c>
      <c r="G325" s="181"/>
      <c r="H325" s="181"/>
      <c r="I325" s="184"/>
      <c r="J325" s="195">
        <f>BK325</f>
        <v>3177.36</v>
      </c>
      <c r="K325" s="181"/>
      <c r="L325" s="186"/>
      <c r="M325" s="187"/>
      <c r="N325" s="188"/>
      <c r="O325" s="188"/>
      <c r="P325" s="189">
        <f>SUM(P326:P339)</f>
        <v>0</v>
      </c>
      <c r="Q325" s="188"/>
      <c r="R325" s="189">
        <f>SUM(R326:R339)</f>
        <v>0</v>
      </c>
      <c r="S325" s="188"/>
      <c r="T325" s="190">
        <f>SUM(T326:T339)</f>
        <v>0</v>
      </c>
      <c r="AR325" s="191" t="s">
        <v>80</v>
      </c>
      <c r="AT325" s="192" t="s">
        <v>72</v>
      </c>
      <c r="AU325" s="192" t="s">
        <v>80</v>
      </c>
      <c r="AY325" s="191" t="s">
        <v>176</v>
      </c>
      <c r="BK325" s="193">
        <f>SUM(BK326:BK339)</f>
        <v>3177.36</v>
      </c>
    </row>
    <row r="326" spans="1:65" s="1" customFormat="1" ht="16.5" customHeight="1">
      <c r="A326" s="30"/>
      <c r="B326" s="31"/>
      <c r="C326" s="210" t="s">
        <v>941</v>
      </c>
      <c r="D326" s="210" t="s">
        <v>269</v>
      </c>
      <c r="E326" s="211" t="s">
        <v>2607</v>
      </c>
      <c r="F326" s="212" t="s">
        <v>2608</v>
      </c>
      <c r="G326" s="213" t="s">
        <v>2609</v>
      </c>
      <c r="H326" s="214">
        <v>1</v>
      </c>
      <c r="I326" s="215">
        <v>196.62</v>
      </c>
      <c r="J326" s="216">
        <f t="shared" ref="J326:J339" si="84">ROUND(I326*H326,2)</f>
        <v>196.62</v>
      </c>
      <c r="K326" s="217"/>
      <c r="L326" s="218"/>
      <c r="M326" s="219" t="s">
        <v>1</v>
      </c>
      <c r="N326" s="220" t="s">
        <v>39</v>
      </c>
      <c r="O326" s="71"/>
      <c r="P326" s="206">
        <f t="shared" ref="P326:P339" si="85">O326*H326</f>
        <v>0</v>
      </c>
      <c r="Q326" s="206">
        <v>0</v>
      </c>
      <c r="R326" s="206">
        <f t="shared" ref="R326:R339" si="86">Q326*H326</f>
        <v>0</v>
      </c>
      <c r="S326" s="206">
        <v>0</v>
      </c>
      <c r="T326" s="207">
        <f t="shared" ref="T326:T339" si="87"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208" t="s">
        <v>207</v>
      </c>
      <c r="AT326" s="208" t="s">
        <v>269</v>
      </c>
      <c r="AU326" s="208" t="s">
        <v>86</v>
      </c>
      <c r="AY326" s="13" t="s">
        <v>176</v>
      </c>
      <c r="BE326" s="209">
        <f t="shared" ref="BE326:BE339" si="88">IF(N326="základná",J326,0)</f>
        <v>0</v>
      </c>
      <c r="BF326" s="209">
        <f t="shared" ref="BF326:BF339" si="89">IF(N326="znížená",J326,0)</f>
        <v>196.62</v>
      </c>
      <c r="BG326" s="209">
        <f t="shared" ref="BG326:BG339" si="90">IF(N326="zákl. prenesená",J326,0)</f>
        <v>0</v>
      </c>
      <c r="BH326" s="209">
        <f t="shared" ref="BH326:BH339" si="91">IF(N326="zníž. prenesená",J326,0)</f>
        <v>0</v>
      </c>
      <c r="BI326" s="209">
        <f t="shared" ref="BI326:BI339" si="92">IF(N326="nulová",J326,0)</f>
        <v>0</v>
      </c>
      <c r="BJ326" s="13" t="s">
        <v>86</v>
      </c>
      <c r="BK326" s="209">
        <f t="shared" ref="BK326:BK339" si="93">ROUND(I326*H326,2)</f>
        <v>196.62</v>
      </c>
      <c r="BL326" s="13" t="s">
        <v>182</v>
      </c>
      <c r="BM326" s="208" t="s">
        <v>1007</v>
      </c>
    </row>
    <row r="327" spans="1:65" s="1" customFormat="1" ht="16.5" customHeight="1">
      <c r="A327" s="30"/>
      <c r="B327" s="31"/>
      <c r="C327" s="210" t="s">
        <v>945</v>
      </c>
      <c r="D327" s="210" t="s">
        <v>269</v>
      </c>
      <c r="E327" s="211" t="s">
        <v>2610</v>
      </c>
      <c r="F327" s="212" t="s">
        <v>2611</v>
      </c>
      <c r="G327" s="213" t="s">
        <v>2609</v>
      </c>
      <c r="H327" s="214">
        <v>1</v>
      </c>
      <c r="I327" s="215">
        <v>38.93</v>
      </c>
      <c r="J327" s="216">
        <f t="shared" si="84"/>
        <v>38.93</v>
      </c>
      <c r="K327" s="217"/>
      <c r="L327" s="218"/>
      <c r="M327" s="219" t="s">
        <v>1</v>
      </c>
      <c r="N327" s="220" t="s">
        <v>39</v>
      </c>
      <c r="O327" s="71"/>
      <c r="P327" s="206">
        <f t="shared" si="85"/>
        <v>0</v>
      </c>
      <c r="Q327" s="206">
        <v>0</v>
      </c>
      <c r="R327" s="206">
        <f t="shared" si="86"/>
        <v>0</v>
      </c>
      <c r="S327" s="206">
        <v>0</v>
      </c>
      <c r="T327" s="207">
        <f t="shared" si="87"/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208" t="s">
        <v>207</v>
      </c>
      <c r="AT327" s="208" t="s">
        <v>269</v>
      </c>
      <c r="AU327" s="208" t="s">
        <v>86</v>
      </c>
      <c r="AY327" s="13" t="s">
        <v>176</v>
      </c>
      <c r="BE327" s="209">
        <f t="shared" si="88"/>
        <v>0</v>
      </c>
      <c r="BF327" s="209">
        <f t="shared" si="89"/>
        <v>38.93</v>
      </c>
      <c r="BG327" s="209">
        <f t="shared" si="90"/>
        <v>0</v>
      </c>
      <c r="BH327" s="209">
        <f t="shared" si="91"/>
        <v>0</v>
      </c>
      <c r="BI327" s="209">
        <f t="shared" si="92"/>
        <v>0</v>
      </c>
      <c r="BJ327" s="13" t="s">
        <v>86</v>
      </c>
      <c r="BK327" s="209">
        <f t="shared" si="93"/>
        <v>38.93</v>
      </c>
      <c r="BL327" s="13" t="s">
        <v>182</v>
      </c>
      <c r="BM327" s="208" t="s">
        <v>1015</v>
      </c>
    </row>
    <row r="328" spans="1:65" s="1" customFormat="1" ht="16.5" customHeight="1">
      <c r="A328" s="30"/>
      <c r="B328" s="31"/>
      <c r="C328" s="210" t="s">
        <v>949</v>
      </c>
      <c r="D328" s="210" t="s">
        <v>269</v>
      </c>
      <c r="E328" s="211" t="s">
        <v>2612</v>
      </c>
      <c r="F328" s="212" t="s">
        <v>2613</v>
      </c>
      <c r="G328" s="213" t="s">
        <v>2609</v>
      </c>
      <c r="H328" s="214">
        <v>1</v>
      </c>
      <c r="I328" s="215">
        <v>161.22999999999999</v>
      </c>
      <c r="J328" s="216">
        <f t="shared" si="84"/>
        <v>161.22999999999999</v>
      </c>
      <c r="K328" s="217"/>
      <c r="L328" s="218"/>
      <c r="M328" s="219" t="s">
        <v>1</v>
      </c>
      <c r="N328" s="220" t="s">
        <v>39</v>
      </c>
      <c r="O328" s="71"/>
      <c r="P328" s="206">
        <f t="shared" si="85"/>
        <v>0</v>
      </c>
      <c r="Q328" s="206">
        <v>0</v>
      </c>
      <c r="R328" s="206">
        <f t="shared" si="86"/>
        <v>0</v>
      </c>
      <c r="S328" s="206">
        <v>0</v>
      </c>
      <c r="T328" s="207">
        <f t="shared" si="87"/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208" t="s">
        <v>207</v>
      </c>
      <c r="AT328" s="208" t="s">
        <v>269</v>
      </c>
      <c r="AU328" s="208" t="s">
        <v>86</v>
      </c>
      <c r="AY328" s="13" t="s">
        <v>176</v>
      </c>
      <c r="BE328" s="209">
        <f t="shared" si="88"/>
        <v>0</v>
      </c>
      <c r="BF328" s="209">
        <f t="shared" si="89"/>
        <v>161.22999999999999</v>
      </c>
      <c r="BG328" s="209">
        <f t="shared" si="90"/>
        <v>0</v>
      </c>
      <c r="BH328" s="209">
        <f t="shared" si="91"/>
        <v>0</v>
      </c>
      <c r="BI328" s="209">
        <f t="shared" si="92"/>
        <v>0</v>
      </c>
      <c r="BJ328" s="13" t="s">
        <v>86</v>
      </c>
      <c r="BK328" s="209">
        <f t="shared" si="93"/>
        <v>161.22999999999999</v>
      </c>
      <c r="BL328" s="13" t="s">
        <v>182</v>
      </c>
      <c r="BM328" s="208" t="s">
        <v>1023</v>
      </c>
    </row>
    <row r="329" spans="1:65" s="1" customFormat="1" ht="24.2" customHeight="1">
      <c r="A329" s="30"/>
      <c r="B329" s="31"/>
      <c r="C329" s="210" t="s">
        <v>953</v>
      </c>
      <c r="D329" s="210" t="s">
        <v>269</v>
      </c>
      <c r="E329" s="211" t="s">
        <v>2614</v>
      </c>
      <c r="F329" s="212" t="s">
        <v>2615</v>
      </c>
      <c r="G329" s="213" t="s">
        <v>2609</v>
      </c>
      <c r="H329" s="214">
        <v>1</v>
      </c>
      <c r="I329" s="215">
        <v>201.89</v>
      </c>
      <c r="J329" s="216">
        <f t="shared" si="84"/>
        <v>201.89</v>
      </c>
      <c r="K329" s="217"/>
      <c r="L329" s="218"/>
      <c r="M329" s="219" t="s">
        <v>1</v>
      </c>
      <c r="N329" s="220" t="s">
        <v>39</v>
      </c>
      <c r="O329" s="71"/>
      <c r="P329" s="206">
        <f t="shared" si="85"/>
        <v>0</v>
      </c>
      <c r="Q329" s="206">
        <v>0</v>
      </c>
      <c r="R329" s="206">
        <f t="shared" si="86"/>
        <v>0</v>
      </c>
      <c r="S329" s="206">
        <v>0</v>
      </c>
      <c r="T329" s="207">
        <f t="shared" si="87"/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208" t="s">
        <v>207</v>
      </c>
      <c r="AT329" s="208" t="s">
        <v>269</v>
      </c>
      <c r="AU329" s="208" t="s">
        <v>86</v>
      </c>
      <c r="AY329" s="13" t="s">
        <v>176</v>
      </c>
      <c r="BE329" s="209">
        <f t="shared" si="88"/>
        <v>0</v>
      </c>
      <c r="BF329" s="209">
        <f t="shared" si="89"/>
        <v>201.89</v>
      </c>
      <c r="BG329" s="209">
        <f t="shared" si="90"/>
        <v>0</v>
      </c>
      <c r="BH329" s="209">
        <f t="shared" si="91"/>
        <v>0</v>
      </c>
      <c r="BI329" s="209">
        <f t="shared" si="92"/>
        <v>0</v>
      </c>
      <c r="BJ329" s="13" t="s">
        <v>86</v>
      </c>
      <c r="BK329" s="209">
        <f t="shared" si="93"/>
        <v>201.89</v>
      </c>
      <c r="BL329" s="13" t="s">
        <v>182</v>
      </c>
      <c r="BM329" s="208" t="s">
        <v>1031</v>
      </c>
    </row>
    <row r="330" spans="1:65" s="1" customFormat="1" ht="16.5" customHeight="1">
      <c r="A330" s="30"/>
      <c r="B330" s="31"/>
      <c r="C330" s="210" t="s">
        <v>957</v>
      </c>
      <c r="D330" s="210" t="s">
        <v>269</v>
      </c>
      <c r="E330" s="211" t="s">
        <v>2616</v>
      </c>
      <c r="F330" s="212" t="s">
        <v>2617</v>
      </c>
      <c r="G330" s="213" t="s">
        <v>2609</v>
      </c>
      <c r="H330" s="214">
        <v>1</v>
      </c>
      <c r="I330" s="215">
        <v>6.35</v>
      </c>
      <c r="J330" s="216">
        <f t="shared" si="84"/>
        <v>6.35</v>
      </c>
      <c r="K330" s="217"/>
      <c r="L330" s="218"/>
      <c r="M330" s="219" t="s">
        <v>1</v>
      </c>
      <c r="N330" s="220" t="s">
        <v>39</v>
      </c>
      <c r="O330" s="71"/>
      <c r="P330" s="206">
        <f t="shared" si="85"/>
        <v>0</v>
      </c>
      <c r="Q330" s="206">
        <v>0</v>
      </c>
      <c r="R330" s="206">
        <f t="shared" si="86"/>
        <v>0</v>
      </c>
      <c r="S330" s="206">
        <v>0</v>
      </c>
      <c r="T330" s="207">
        <f t="shared" si="87"/>
        <v>0</v>
      </c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R330" s="208" t="s">
        <v>207</v>
      </c>
      <c r="AT330" s="208" t="s">
        <v>269</v>
      </c>
      <c r="AU330" s="208" t="s">
        <v>86</v>
      </c>
      <c r="AY330" s="13" t="s">
        <v>176</v>
      </c>
      <c r="BE330" s="209">
        <f t="shared" si="88"/>
        <v>0</v>
      </c>
      <c r="BF330" s="209">
        <f t="shared" si="89"/>
        <v>6.35</v>
      </c>
      <c r="BG330" s="209">
        <f t="shared" si="90"/>
        <v>0</v>
      </c>
      <c r="BH330" s="209">
        <f t="shared" si="91"/>
        <v>0</v>
      </c>
      <c r="BI330" s="209">
        <f t="shared" si="92"/>
        <v>0</v>
      </c>
      <c r="BJ330" s="13" t="s">
        <v>86</v>
      </c>
      <c r="BK330" s="209">
        <f t="shared" si="93"/>
        <v>6.35</v>
      </c>
      <c r="BL330" s="13" t="s">
        <v>182</v>
      </c>
      <c r="BM330" s="208" t="s">
        <v>1039</v>
      </c>
    </row>
    <row r="331" spans="1:65" s="1" customFormat="1" ht="16.5" customHeight="1">
      <c r="A331" s="30"/>
      <c r="B331" s="31"/>
      <c r="C331" s="210" t="s">
        <v>961</v>
      </c>
      <c r="D331" s="210" t="s">
        <v>269</v>
      </c>
      <c r="E331" s="211" t="s">
        <v>2618</v>
      </c>
      <c r="F331" s="212" t="s">
        <v>2619</v>
      </c>
      <c r="G331" s="213" t="s">
        <v>2609</v>
      </c>
      <c r="H331" s="214">
        <v>26</v>
      </c>
      <c r="I331" s="215">
        <v>5.08</v>
      </c>
      <c r="J331" s="216">
        <f t="shared" si="84"/>
        <v>132.08000000000001</v>
      </c>
      <c r="K331" s="217"/>
      <c r="L331" s="218"/>
      <c r="M331" s="219" t="s">
        <v>1</v>
      </c>
      <c r="N331" s="220" t="s">
        <v>39</v>
      </c>
      <c r="O331" s="71"/>
      <c r="P331" s="206">
        <f t="shared" si="85"/>
        <v>0</v>
      </c>
      <c r="Q331" s="206">
        <v>0</v>
      </c>
      <c r="R331" s="206">
        <f t="shared" si="86"/>
        <v>0</v>
      </c>
      <c r="S331" s="206">
        <v>0</v>
      </c>
      <c r="T331" s="207">
        <f t="shared" si="87"/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208" t="s">
        <v>207</v>
      </c>
      <c r="AT331" s="208" t="s">
        <v>269</v>
      </c>
      <c r="AU331" s="208" t="s">
        <v>86</v>
      </c>
      <c r="AY331" s="13" t="s">
        <v>176</v>
      </c>
      <c r="BE331" s="209">
        <f t="shared" si="88"/>
        <v>0</v>
      </c>
      <c r="BF331" s="209">
        <f t="shared" si="89"/>
        <v>132.08000000000001</v>
      </c>
      <c r="BG331" s="209">
        <f t="shared" si="90"/>
        <v>0</v>
      </c>
      <c r="BH331" s="209">
        <f t="shared" si="91"/>
        <v>0</v>
      </c>
      <c r="BI331" s="209">
        <f t="shared" si="92"/>
        <v>0</v>
      </c>
      <c r="BJ331" s="13" t="s">
        <v>86</v>
      </c>
      <c r="BK331" s="209">
        <f t="shared" si="93"/>
        <v>132.08000000000001</v>
      </c>
      <c r="BL331" s="13" t="s">
        <v>182</v>
      </c>
      <c r="BM331" s="208" t="s">
        <v>1047</v>
      </c>
    </row>
    <row r="332" spans="1:65" s="1" customFormat="1" ht="16.5" customHeight="1">
      <c r="A332" s="30"/>
      <c r="B332" s="31"/>
      <c r="C332" s="210" t="s">
        <v>965</v>
      </c>
      <c r="D332" s="210" t="s">
        <v>269</v>
      </c>
      <c r="E332" s="211" t="s">
        <v>2620</v>
      </c>
      <c r="F332" s="212" t="s">
        <v>2621</v>
      </c>
      <c r="G332" s="213" t="s">
        <v>2609</v>
      </c>
      <c r="H332" s="214">
        <v>35</v>
      </c>
      <c r="I332" s="215">
        <v>4.78</v>
      </c>
      <c r="J332" s="216">
        <f t="shared" si="84"/>
        <v>167.3</v>
      </c>
      <c r="K332" s="217"/>
      <c r="L332" s="218"/>
      <c r="M332" s="219" t="s">
        <v>1</v>
      </c>
      <c r="N332" s="220" t="s">
        <v>39</v>
      </c>
      <c r="O332" s="71"/>
      <c r="P332" s="206">
        <f t="shared" si="85"/>
        <v>0</v>
      </c>
      <c r="Q332" s="206">
        <v>0</v>
      </c>
      <c r="R332" s="206">
        <f t="shared" si="86"/>
        <v>0</v>
      </c>
      <c r="S332" s="206">
        <v>0</v>
      </c>
      <c r="T332" s="207">
        <f t="shared" si="87"/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208" t="s">
        <v>207</v>
      </c>
      <c r="AT332" s="208" t="s">
        <v>269</v>
      </c>
      <c r="AU332" s="208" t="s">
        <v>86</v>
      </c>
      <c r="AY332" s="13" t="s">
        <v>176</v>
      </c>
      <c r="BE332" s="209">
        <f t="shared" si="88"/>
        <v>0</v>
      </c>
      <c r="BF332" s="209">
        <f t="shared" si="89"/>
        <v>167.3</v>
      </c>
      <c r="BG332" s="209">
        <f t="shared" si="90"/>
        <v>0</v>
      </c>
      <c r="BH332" s="209">
        <f t="shared" si="91"/>
        <v>0</v>
      </c>
      <c r="BI332" s="209">
        <f t="shared" si="92"/>
        <v>0</v>
      </c>
      <c r="BJ332" s="13" t="s">
        <v>86</v>
      </c>
      <c r="BK332" s="209">
        <f t="shared" si="93"/>
        <v>167.3</v>
      </c>
      <c r="BL332" s="13" t="s">
        <v>182</v>
      </c>
      <c r="BM332" s="208" t="s">
        <v>1058</v>
      </c>
    </row>
    <row r="333" spans="1:65" s="1" customFormat="1" ht="16.5" customHeight="1">
      <c r="A333" s="30"/>
      <c r="B333" s="31"/>
      <c r="C333" s="210" t="s">
        <v>969</v>
      </c>
      <c r="D333" s="210" t="s">
        <v>269</v>
      </c>
      <c r="E333" s="211" t="s">
        <v>2622</v>
      </c>
      <c r="F333" s="212" t="s">
        <v>2623</v>
      </c>
      <c r="G333" s="213" t="s">
        <v>2609</v>
      </c>
      <c r="H333" s="214">
        <v>3</v>
      </c>
      <c r="I333" s="215">
        <v>19.91</v>
      </c>
      <c r="J333" s="216">
        <f t="shared" si="84"/>
        <v>59.73</v>
      </c>
      <c r="K333" s="217"/>
      <c r="L333" s="218"/>
      <c r="M333" s="219" t="s">
        <v>1</v>
      </c>
      <c r="N333" s="220" t="s">
        <v>39</v>
      </c>
      <c r="O333" s="71"/>
      <c r="P333" s="206">
        <f t="shared" si="85"/>
        <v>0</v>
      </c>
      <c r="Q333" s="206">
        <v>0</v>
      </c>
      <c r="R333" s="206">
        <f t="shared" si="86"/>
        <v>0</v>
      </c>
      <c r="S333" s="206">
        <v>0</v>
      </c>
      <c r="T333" s="207">
        <f t="shared" si="87"/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208" t="s">
        <v>207</v>
      </c>
      <c r="AT333" s="208" t="s">
        <v>269</v>
      </c>
      <c r="AU333" s="208" t="s">
        <v>86</v>
      </c>
      <c r="AY333" s="13" t="s">
        <v>176</v>
      </c>
      <c r="BE333" s="209">
        <f t="shared" si="88"/>
        <v>0</v>
      </c>
      <c r="BF333" s="209">
        <f t="shared" si="89"/>
        <v>59.73</v>
      </c>
      <c r="BG333" s="209">
        <f t="shared" si="90"/>
        <v>0</v>
      </c>
      <c r="BH333" s="209">
        <f t="shared" si="91"/>
        <v>0</v>
      </c>
      <c r="BI333" s="209">
        <f t="shared" si="92"/>
        <v>0</v>
      </c>
      <c r="BJ333" s="13" t="s">
        <v>86</v>
      </c>
      <c r="BK333" s="209">
        <f t="shared" si="93"/>
        <v>59.73</v>
      </c>
      <c r="BL333" s="13" t="s">
        <v>182</v>
      </c>
      <c r="BM333" s="208" t="s">
        <v>1066</v>
      </c>
    </row>
    <row r="334" spans="1:65" s="1" customFormat="1" ht="16.5" customHeight="1">
      <c r="A334" s="30"/>
      <c r="B334" s="31"/>
      <c r="C334" s="210" t="s">
        <v>974</v>
      </c>
      <c r="D334" s="210" t="s">
        <v>269</v>
      </c>
      <c r="E334" s="211" t="s">
        <v>2624</v>
      </c>
      <c r="F334" s="212" t="s">
        <v>2625</v>
      </c>
      <c r="G334" s="213" t="s">
        <v>2609</v>
      </c>
      <c r="H334" s="214">
        <v>2</v>
      </c>
      <c r="I334" s="215">
        <v>26.98</v>
      </c>
      <c r="J334" s="216">
        <f t="shared" si="84"/>
        <v>53.96</v>
      </c>
      <c r="K334" s="217"/>
      <c r="L334" s="218"/>
      <c r="M334" s="219" t="s">
        <v>1</v>
      </c>
      <c r="N334" s="220" t="s">
        <v>39</v>
      </c>
      <c r="O334" s="71"/>
      <c r="P334" s="206">
        <f t="shared" si="85"/>
        <v>0</v>
      </c>
      <c r="Q334" s="206">
        <v>0</v>
      </c>
      <c r="R334" s="206">
        <f t="shared" si="86"/>
        <v>0</v>
      </c>
      <c r="S334" s="206">
        <v>0</v>
      </c>
      <c r="T334" s="207">
        <f t="shared" si="87"/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208" t="s">
        <v>207</v>
      </c>
      <c r="AT334" s="208" t="s">
        <v>269</v>
      </c>
      <c r="AU334" s="208" t="s">
        <v>86</v>
      </c>
      <c r="AY334" s="13" t="s">
        <v>176</v>
      </c>
      <c r="BE334" s="209">
        <f t="shared" si="88"/>
        <v>0</v>
      </c>
      <c r="BF334" s="209">
        <f t="shared" si="89"/>
        <v>53.96</v>
      </c>
      <c r="BG334" s="209">
        <f t="shared" si="90"/>
        <v>0</v>
      </c>
      <c r="BH334" s="209">
        <f t="shared" si="91"/>
        <v>0</v>
      </c>
      <c r="BI334" s="209">
        <f t="shared" si="92"/>
        <v>0</v>
      </c>
      <c r="BJ334" s="13" t="s">
        <v>86</v>
      </c>
      <c r="BK334" s="209">
        <f t="shared" si="93"/>
        <v>53.96</v>
      </c>
      <c r="BL334" s="13" t="s">
        <v>182</v>
      </c>
      <c r="BM334" s="208" t="s">
        <v>1074</v>
      </c>
    </row>
    <row r="335" spans="1:65" s="1" customFormat="1" ht="16.5" customHeight="1">
      <c r="A335" s="30"/>
      <c r="B335" s="31"/>
      <c r="C335" s="210" t="s">
        <v>982</v>
      </c>
      <c r="D335" s="210" t="s">
        <v>269</v>
      </c>
      <c r="E335" s="211" t="s">
        <v>2626</v>
      </c>
      <c r="F335" s="212" t="s">
        <v>2627</v>
      </c>
      <c r="G335" s="213" t="s">
        <v>2609</v>
      </c>
      <c r="H335" s="214">
        <v>1</v>
      </c>
      <c r="I335" s="215">
        <v>167.57</v>
      </c>
      <c r="J335" s="216">
        <f t="shared" si="84"/>
        <v>167.57</v>
      </c>
      <c r="K335" s="217"/>
      <c r="L335" s="218"/>
      <c r="M335" s="219" t="s">
        <v>1</v>
      </c>
      <c r="N335" s="220" t="s">
        <v>39</v>
      </c>
      <c r="O335" s="71"/>
      <c r="P335" s="206">
        <f t="shared" si="85"/>
        <v>0</v>
      </c>
      <c r="Q335" s="206">
        <v>0</v>
      </c>
      <c r="R335" s="206">
        <f t="shared" si="86"/>
        <v>0</v>
      </c>
      <c r="S335" s="206">
        <v>0</v>
      </c>
      <c r="T335" s="207">
        <f t="shared" si="87"/>
        <v>0</v>
      </c>
      <c r="U335" s="30"/>
      <c r="V335" s="30"/>
      <c r="W335" s="30"/>
      <c r="X335" s="30"/>
      <c r="Y335" s="30"/>
      <c r="Z335" s="30"/>
      <c r="AA335" s="30"/>
      <c r="AB335" s="30"/>
      <c r="AC335" s="30"/>
      <c r="AD335" s="30"/>
      <c r="AE335" s="30"/>
      <c r="AR335" s="208" t="s">
        <v>207</v>
      </c>
      <c r="AT335" s="208" t="s">
        <v>269</v>
      </c>
      <c r="AU335" s="208" t="s">
        <v>86</v>
      </c>
      <c r="AY335" s="13" t="s">
        <v>176</v>
      </c>
      <c r="BE335" s="209">
        <f t="shared" si="88"/>
        <v>0</v>
      </c>
      <c r="BF335" s="209">
        <f t="shared" si="89"/>
        <v>167.57</v>
      </c>
      <c r="BG335" s="209">
        <f t="shared" si="90"/>
        <v>0</v>
      </c>
      <c r="BH335" s="209">
        <f t="shared" si="91"/>
        <v>0</v>
      </c>
      <c r="BI335" s="209">
        <f t="shared" si="92"/>
        <v>0</v>
      </c>
      <c r="BJ335" s="13" t="s">
        <v>86</v>
      </c>
      <c r="BK335" s="209">
        <f t="shared" si="93"/>
        <v>167.57</v>
      </c>
      <c r="BL335" s="13" t="s">
        <v>182</v>
      </c>
      <c r="BM335" s="208" t="s">
        <v>1082</v>
      </c>
    </row>
    <row r="336" spans="1:65" s="1" customFormat="1" ht="16.5" customHeight="1">
      <c r="A336" s="30"/>
      <c r="B336" s="31"/>
      <c r="C336" s="210" t="s">
        <v>986</v>
      </c>
      <c r="D336" s="210" t="s">
        <v>269</v>
      </c>
      <c r="E336" s="211" t="s">
        <v>2628</v>
      </c>
      <c r="F336" s="212" t="s">
        <v>2629</v>
      </c>
      <c r="G336" s="213" t="s">
        <v>2609</v>
      </c>
      <c r="H336" s="214">
        <v>8</v>
      </c>
      <c r="I336" s="215">
        <v>59.34</v>
      </c>
      <c r="J336" s="216">
        <f t="shared" si="84"/>
        <v>474.72</v>
      </c>
      <c r="K336" s="217"/>
      <c r="L336" s="218"/>
      <c r="M336" s="219" t="s">
        <v>1</v>
      </c>
      <c r="N336" s="220" t="s">
        <v>39</v>
      </c>
      <c r="O336" s="71"/>
      <c r="P336" s="206">
        <f t="shared" si="85"/>
        <v>0</v>
      </c>
      <c r="Q336" s="206">
        <v>0</v>
      </c>
      <c r="R336" s="206">
        <f t="shared" si="86"/>
        <v>0</v>
      </c>
      <c r="S336" s="206">
        <v>0</v>
      </c>
      <c r="T336" s="207">
        <f t="shared" si="87"/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208" t="s">
        <v>207</v>
      </c>
      <c r="AT336" s="208" t="s">
        <v>269</v>
      </c>
      <c r="AU336" s="208" t="s">
        <v>86</v>
      </c>
      <c r="AY336" s="13" t="s">
        <v>176</v>
      </c>
      <c r="BE336" s="209">
        <f t="shared" si="88"/>
        <v>0</v>
      </c>
      <c r="BF336" s="209">
        <f t="shared" si="89"/>
        <v>474.72</v>
      </c>
      <c r="BG336" s="209">
        <f t="shared" si="90"/>
        <v>0</v>
      </c>
      <c r="BH336" s="209">
        <f t="shared" si="91"/>
        <v>0</v>
      </c>
      <c r="BI336" s="209">
        <f t="shared" si="92"/>
        <v>0</v>
      </c>
      <c r="BJ336" s="13" t="s">
        <v>86</v>
      </c>
      <c r="BK336" s="209">
        <f t="shared" si="93"/>
        <v>474.72</v>
      </c>
      <c r="BL336" s="13" t="s">
        <v>182</v>
      </c>
      <c r="BM336" s="208" t="s">
        <v>1090</v>
      </c>
    </row>
    <row r="337" spans="1:65" s="1" customFormat="1" ht="16.5" customHeight="1">
      <c r="A337" s="30"/>
      <c r="B337" s="31"/>
      <c r="C337" s="210" t="s">
        <v>991</v>
      </c>
      <c r="D337" s="210" t="s">
        <v>269</v>
      </c>
      <c r="E337" s="211" t="s">
        <v>2630</v>
      </c>
      <c r="F337" s="212" t="s">
        <v>2631</v>
      </c>
      <c r="G337" s="213" t="s">
        <v>370</v>
      </c>
      <c r="H337" s="214">
        <v>2</v>
      </c>
      <c r="I337" s="215">
        <v>342.79</v>
      </c>
      <c r="J337" s="216">
        <f t="shared" si="84"/>
        <v>685.58</v>
      </c>
      <c r="K337" s="217"/>
      <c r="L337" s="218"/>
      <c r="M337" s="219" t="s">
        <v>1</v>
      </c>
      <c r="N337" s="220" t="s">
        <v>39</v>
      </c>
      <c r="O337" s="71"/>
      <c r="P337" s="206">
        <f t="shared" si="85"/>
        <v>0</v>
      </c>
      <c r="Q337" s="206">
        <v>0</v>
      </c>
      <c r="R337" s="206">
        <f t="shared" si="86"/>
        <v>0</v>
      </c>
      <c r="S337" s="206">
        <v>0</v>
      </c>
      <c r="T337" s="207">
        <f t="shared" si="87"/>
        <v>0</v>
      </c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R337" s="208" t="s">
        <v>207</v>
      </c>
      <c r="AT337" s="208" t="s">
        <v>269</v>
      </c>
      <c r="AU337" s="208" t="s">
        <v>86</v>
      </c>
      <c r="AY337" s="13" t="s">
        <v>176</v>
      </c>
      <c r="BE337" s="209">
        <f t="shared" si="88"/>
        <v>0</v>
      </c>
      <c r="BF337" s="209">
        <f t="shared" si="89"/>
        <v>685.58</v>
      </c>
      <c r="BG337" s="209">
        <f t="shared" si="90"/>
        <v>0</v>
      </c>
      <c r="BH337" s="209">
        <f t="shared" si="91"/>
        <v>0</v>
      </c>
      <c r="BI337" s="209">
        <f t="shared" si="92"/>
        <v>0</v>
      </c>
      <c r="BJ337" s="13" t="s">
        <v>86</v>
      </c>
      <c r="BK337" s="209">
        <f t="shared" si="93"/>
        <v>685.58</v>
      </c>
      <c r="BL337" s="13" t="s">
        <v>182</v>
      </c>
      <c r="BM337" s="208" t="s">
        <v>1098</v>
      </c>
    </row>
    <row r="338" spans="1:65" s="1" customFormat="1" ht="24.2" customHeight="1">
      <c r="A338" s="30"/>
      <c r="B338" s="31"/>
      <c r="C338" s="210" t="s">
        <v>995</v>
      </c>
      <c r="D338" s="210" t="s">
        <v>269</v>
      </c>
      <c r="E338" s="211" t="s">
        <v>2632</v>
      </c>
      <c r="F338" s="212" t="s">
        <v>2633</v>
      </c>
      <c r="G338" s="213" t="s">
        <v>370</v>
      </c>
      <c r="H338" s="214">
        <v>100</v>
      </c>
      <c r="I338" s="215">
        <v>2.25</v>
      </c>
      <c r="J338" s="216">
        <f t="shared" si="84"/>
        <v>225</v>
      </c>
      <c r="K338" s="217"/>
      <c r="L338" s="218"/>
      <c r="M338" s="219" t="s">
        <v>1</v>
      </c>
      <c r="N338" s="220" t="s">
        <v>39</v>
      </c>
      <c r="O338" s="71"/>
      <c r="P338" s="206">
        <f t="shared" si="85"/>
        <v>0</v>
      </c>
      <c r="Q338" s="206">
        <v>0</v>
      </c>
      <c r="R338" s="206">
        <f t="shared" si="86"/>
        <v>0</v>
      </c>
      <c r="S338" s="206">
        <v>0</v>
      </c>
      <c r="T338" s="207">
        <f t="shared" si="87"/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208" t="s">
        <v>207</v>
      </c>
      <c r="AT338" s="208" t="s">
        <v>269</v>
      </c>
      <c r="AU338" s="208" t="s">
        <v>86</v>
      </c>
      <c r="AY338" s="13" t="s">
        <v>176</v>
      </c>
      <c r="BE338" s="209">
        <f t="shared" si="88"/>
        <v>0</v>
      </c>
      <c r="BF338" s="209">
        <f t="shared" si="89"/>
        <v>225</v>
      </c>
      <c r="BG338" s="209">
        <f t="shared" si="90"/>
        <v>0</v>
      </c>
      <c r="BH338" s="209">
        <f t="shared" si="91"/>
        <v>0</v>
      </c>
      <c r="BI338" s="209">
        <f t="shared" si="92"/>
        <v>0</v>
      </c>
      <c r="BJ338" s="13" t="s">
        <v>86</v>
      </c>
      <c r="BK338" s="209">
        <f t="shared" si="93"/>
        <v>225</v>
      </c>
      <c r="BL338" s="13" t="s">
        <v>182</v>
      </c>
      <c r="BM338" s="208" t="s">
        <v>1106</v>
      </c>
    </row>
    <row r="339" spans="1:65" s="1" customFormat="1" ht="24.2" customHeight="1">
      <c r="A339" s="30"/>
      <c r="B339" s="31"/>
      <c r="C339" s="196" t="s">
        <v>999</v>
      </c>
      <c r="D339" s="196" t="s">
        <v>178</v>
      </c>
      <c r="E339" s="197" t="s">
        <v>2634</v>
      </c>
      <c r="F339" s="198" t="s">
        <v>2635</v>
      </c>
      <c r="G339" s="199" t="s">
        <v>2023</v>
      </c>
      <c r="H339" s="200">
        <v>32</v>
      </c>
      <c r="I339" s="201">
        <v>18.95</v>
      </c>
      <c r="J339" s="202">
        <f t="shared" si="84"/>
        <v>606.4</v>
      </c>
      <c r="K339" s="203"/>
      <c r="L339" s="35"/>
      <c r="M339" s="204" t="s">
        <v>1</v>
      </c>
      <c r="N339" s="205" t="s">
        <v>39</v>
      </c>
      <c r="O339" s="71"/>
      <c r="P339" s="206">
        <f t="shared" si="85"/>
        <v>0</v>
      </c>
      <c r="Q339" s="206">
        <v>0</v>
      </c>
      <c r="R339" s="206">
        <f t="shared" si="86"/>
        <v>0</v>
      </c>
      <c r="S339" s="206">
        <v>0</v>
      </c>
      <c r="T339" s="207">
        <f t="shared" si="87"/>
        <v>0</v>
      </c>
      <c r="U339" s="30"/>
      <c r="V339" s="30"/>
      <c r="W339" s="30"/>
      <c r="X339" s="30"/>
      <c r="Y339" s="30"/>
      <c r="Z339" s="30"/>
      <c r="AA339" s="30"/>
      <c r="AB339" s="30"/>
      <c r="AC339" s="30"/>
      <c r="AD339" s="30"/>
      <c r="AE339" s="30"/>
      <c r="AR339" s="208" t="s">
        <v>182</v>
      </c>
      <c r="AT339" s="208" t="s">
        <v>178</v>
      </c>
      <c r="AU339" s="208" t="s">
        <v>86</v>
      </c>
      <c r="AY339" s="13" t="s">
        <v>176</v>
      </c>
      <c r="BE339" s="209">
        <f t="shared" si="88"/>
        <v>0</v>
      </c>
      <c r="BF339" s="209">
        <f t="shared" si="89"/>
        <v>606.4</v>
      </c>
      <c r="BG339" s="209">
        <f t="shared" si="90"/>
        <v>0</v>
      </c>
      <c r="BH339" s="209">
        <f t="shared" si="91"/>
        <v>0</v>
      </c>
      <c r="BI339" s="209">
        <f t="shared" si="92"/>
        <v>0</v>
      </c>
      <c r="BJ339" s="13" t="s">
        <v>86</v>
      </c>
      <c r="BK339" s="209">
        <f t="shared" si="93"/>
        <v>606.4</v>
      </c>
      <c r="BL339" s="13" t="s">
        <v>182</v>
      </c>
      <c r="BM339" s="208" t="s">
        <v>2636</v>
      </c>
    </row>
    <row r="340" spans="1:65" s="11" customFormat="1" ht="22.9" customHeight="1">
      <c r="B340" s="180"/>
      <c r="C340" s="181"/>
      <c r="D340" s="182" t="s">
        <v>72</v>
      </c>
      <c r="E340" s="194" t="s">
        <v>2637</v>
      </c>
      <c r="F340" s="194" t="s">
        <v>2638</v>
      </c>
      <c r="G340" s="181"/>
      <c r="H340" s="181"/>
      <c r="I340" s="184"/>
      <c r="J340" s="195">
        <f>BK340</f>
        <v>1694.0100000000002</v>
      </c>
      <c r="K340" s="181"/>
      <c r="L340" s="186"/>
      <c r="M340" s="187"/>
      <c r="N340" s="188"/>
      <c r="O340" s="188"/>
      <c r="P340" s="189">
        <f>SUM(P341:P354)</f>
        <v>0</v>
      </c>
      <c r="Q340" s="188"/>
      <c r="R340" s="189">
        <f>SUM(R341:R354)</f>
        <v>0</v>
      </c>
      <c r="S340" s="188"/>
      <c r="T340" s="190">
        <f>SUM(T341:T354)</f>
        <v>0</v>
      </c>
      <c r="AR340" s="191" t="s">
        <v>80</v>
      </c>
      <c r="AT340" s="192" t="s">
        <v>72</v>
      </c>
      <c r="AU340" s="192" t="s">
        <v>80</v>
      </c>
      <c r="AY340" s="191" t="s">
        <v>176</v>
      </c>
      <c r="BK340" s="193">
        <f>SUM(BK341:BK354)</f>
        <v>1694.0100000000002</v>
      </c>
    </row>
    <row r="341" spans="1:65" s="1" customFormat="1" ht="16.5" customHeight="1">
      <c r="A341" s="30"/>
      <c r="B341" s="31"/>
      <c r="C341" s="210" t="s">
        <v>1003</v>
      </c>
      <c r="D341" s="210" t="s">
        <v>269</v>
      </c>
      <c r="E341" s="211" t="s">
        <v>2639</v>
      </c>
      <c r="F341" s="212" t="s">
        <v>2640</v>
      </c>
      <c r="G341" s="213" t="s">
        <v>2609</v>
      </c>
      <c r="H341" s="214">
        <v>1</v>
      </c>
      <c r="I341" s="215">
        <v>163.97</v>
      </c>
      <c r="J341" s="216">
        <f t="shared" ref="J341:J354" si="94">ROUND(I341*H341,2)</f>
        <v>163.97</v>
      </c>
      <c r="K341" s="217"/>
      <c r="L341" s="218"/>
      <c r="M341" s="219" t="s">
        <v>1</v>
      </c>
      <c r="N341" s="220" t="s">
        <v>39</v>
      </c>
      <c r="O341" s="71"/>
      <c r="P341" s="206">
        <f t="shared" ref="P341:P354" si="95">O341*H341</f>
        <v>0</v>
      </c>
      <c r="Q341" s="206">
        <v>0</v>
      </c>
      <c r="R341" s="206">
        <f t="shared" ref="R341:R354" si="96">Q341*H341</f>
        <v>0</v>
      </c>
      <c r="S341" s="206">
        <v>0</v>
      </c>
      <c r="T341" s="207">
        <f t="shared" ref="T341:T354" si="97">S341*H341</f>
        <v>0</v>
      </c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R341" s="208" t="s">
        <v>207</v>
      </c>
      <c r="AT341" s="208" t="s">
        <v>269</v>
      </c>
      <c r="AU341" s="208" t="s">
        <v>86</v>
      </c>
      <c r="AY341" s="13" t="s">
        <v>176</v>
      </c>
      <c r="BE341" s="209">
        <f t="shared" ref="BE341:BE354" si="98">IF(N341="základná",J341,0)</f>
        <v>0</v>
      </c>
      <c r="BF341" s="209">
        <f t="shared" ref="BF341:BF354" si="99">IF(N341="znížená",J341,0)</f>
        <v>163.97</v>
      </c>
      <c r="BG341" s="209">
        <f t="shared" ref="BG341:BG354" si="100">IF(N341="zákl. prenesená",J341,0)</f>
        <v>0</v>
      </c>
      <c r="BH341" s="209">
        <f t="shared" ref="BH341:BH354" si="101">IF(N341="zníž. prenesená",J341,0)</f>
        <v>0</v>
      </c>
      <c r="BI341" s="209">
        <f t="shared" ref="BI341:BI354" si="102">IF(N341="nulová",J341,0)</f>
        <v>0</v>
      </c>
      <c r="BJ341" s="13" t="s">
        <v>86</v>
      </c>
      <c r="BK341" s="209">
        <f t="shared" ref="BK341:BK354" si="103">ROUND(I341*H341,2)</f>
        <v>163.97</v>
      </c>
      <c r="BL341" s="13" t="s">
        <v>182</v>
      </c>
      <c r="BM341" s="208" t="s">
        <v>1122</v>
      </c>
    </row>
    <row r="342" spans="1:65" s="1" customFormat="1" ht="16.5" customHeight="1">
      <c r="A342" s="30"/>
      <c r="B342" s="31"/>
      <c r="C342" s="210" t="s">
        <v>1007</v>
      </c>
      <c r="D342" s="210" t="s">
        <v>269</v>
      </c>
      <c r="E342" s="211" t="s">
        <v>2618</v>
      </c>
      <c r="F342" s="212" t="s">
        <v>2619</v>
      </c>
      <c r="G342" s="213" t="s">
        <v>2609</v>
      </c>
      <c r="H342" s="214">
        <v>4</v>
      </c>
      <c r="I342" s="215">
        <v>5.08</v>
      </c>
      <c r="J342" s="216">
        <f t="shared" si="94"/>
        <v>20.32</v>
      </c>
      <c r="K342" s="217"/>
      <c r="L342" s="218"/>
      <c r="M342" s="219" t="s">
        <v>1</v>
      </c>
      <c r="N342" s="220" t="s">
        <v>39</v>
      </c>
      <c r="O342" s="71"/>
      <c r="P342" s="206">
        <f t="shared" si="95"/>
        <v>0</v>
      </c>
      <c r="Q342" s="206">
        <v>0</v>
      </c>
      <c r="R342" s="206">
        <f t="shared" si="96"/>
        <v>0</v>
      </c>
      <c r="S342" s="206">
        <v>0</v>
      </c>
      <c r="T342" s="207">
        <f t="shared" si="97"/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208" t="s">
        <v>207</v>
      </c>
      <c r="AT342" s="208" t="s">
        <v>269</v>
      </c>
      <c r="AU342" s="208" t="s">
        <v>86</v>
      </c>
      <c r="AY342" s="13" t="s">
        <v>176</v>
      </c>
      <c r="BE342" s="209">
        <f t="shared" si="98"/>
        <v>0</v>
      </c>
      <c r="BF342" s="209">
        <f t="shared" si="99"/>
        <v>20.32</v>
      </c>
      <c r="BG342" s="209">
        <f t="shared" si="100"/>
        <v>0</v>
      </c>
      <c r="BH342" s="209">
        <f t="shared" si="101"/>
        <v>0</v>
      </c>
      <c r="BI342" s="209">
        <f t="shared" si="102"/>
        <v>0</v>
      </c>
      <c r="BJ342" s="13" t="s">
        <v>86</v>
      </c>
      <c r="BK342" s="209">
        <f t="shared" si="103"/>
        <v>20.32</v>
      </c>
      <c r="BL342" s="13" t="s">
        <v>182</v>
      </c>
      <c r="BM342" s="208" t="s">
        <v>1130</v>
      </c>
    </row>
    <row r="343" spans="1:65" s="1" customFormat="1" ht="16.5" customHeight="1">
      <c r="A343" s="30"/>
      <c r="B343" s="31"/>
      <c r="C343" s="210" t="s">
        <v>1011</v>
      </c>
      <c r="D343" s="210" t="s">
        <v>269</v>
      </c>
      <c r="E343" s="211" t="s">
        <v>2620</v>
      </c>
      <c r="F343" s="212" t="s">
        <v>2621</v>
      </c>
      <c r="G343" s="213" t="s">
        <v>2609</v>
      </c>
      <c r="H343" s="214">
        <v>15</v>
      </c>
      <c r="I343" s="215">
        <v>4.78</v>
      </c>
      <c r="J343" s="216">
        <f t="shared" si="94"/>
        <v>71.7</v>
      </c>
      <c r="K343" s="217"/>
      <c r="L343" s="218"/>
      <c r="M343" s="219" t="s">
        <v>1</v>
      </c>
      <c r="N343" s="220" t="s">
        <v>39</v>
      </c>
      <c r="O343" s="71"/>
      <c r="P343" s="206">
        <f t="shared" si="95"/>
        <v>0</v>
      </c>
      <c r="Q343" s="206">
        <v>0</v>
      </c>
      <c r="R343" s="206">
        <f t="shared" si="96"/>
        <v>0</v>
      </c>
      <c r="S343" s="206">
        <v>0</v>
      </c>
      <c r="T343" s="207">
        <f t="shared" si="97"/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208" t="s">
        <v>207</v>
      </c>
      <c r="AT343" s="208" t="s">
        <v>269</v>
      </c>
      <c r="AU343" s="208" t="s">
        <v>86</v>
      </c>
      <c r="AY343" s="13" t="s">
        <v>176</v>
      </c>
      <c r="BE343" s="209">
        <f t="shared" si="98"/>
        <v>0</v>
      </c>
      <c r="BF343" s="209">
        <f t="shared" si="99"/>
        <v>71.7</v>
      </c>
      <c r="BG343" s="209">
        <f t="shared" si="100"/>
        <v>0</v>
      </c>
      <c r="BH343" s="209">
        <f t="shared" si="101"/>
        <v>0</v>
      </c>
      <c r="BI343" s="209">
        <f t="shared" si="102"/>
        <v>0</v>
      </c>
      <c r="BJ343" s="13" t="s">
        <v>86</v>
      </c>
      <c r="BK343" s="209">
        <f t="shared" si="103"/>
        <v>71.7</v>
      </c>
      <c r="BL343" s="13" t="s">
        <v>182</v>
      </c>
      <c r="BM343" s="208" t="s">
        <v>1138</v>
      </c>
    </row>
    <row r="344" spans="1:65" s="1" customFormat="1" ht="16.5" customHeight="1">
      <c r="A344" s="30"/>
      <c r="B344" s="31"/>
      <c r="C344" s="210" t="s">
        <v>1015</v>
      </c>
      <c r="D344" s="210" t="s">
        <v>269</v>
      </c>
      <c r="E344" s="211" t="s">
        <v>2641</v>
      </c>
      <c r="F344" s="212" t="s">
        <v>2642</v>
      </c>
      <c r="G344" s="213" t="s">
        <v>2609</v>
      </c>
      <c r="H344" s="214">
        <v>1</v>
      </c>
      <c r="I344" s="215">
        <v>7.44</v>
      </c>
      <c r="J344" s="216">
        <f t="shared" si="94"/>
        <v>7.44</v>
      </c>
      <c r="K344" s="217"/>
      <c r="L344" s="218"/>
      <c r="M344" s="219" t="s">
        <v>1</v>
      </c>
      <c r="N344" s="220" t="s">
        <v>39</v>
      </c>
      <c r="O344" s="71"/>
      <c r="P344" s="206">
        <f t="shared" si="95"/>
        <v>0</v>
      </c>
      <c r="Q344" s="206">
        <v>0</v>
      </c>
      <c r="R344" s="206">
        <f t="shared" si="96"/>
        <v>0</v>
      </c>
      <c r="S344" s="206">
        <v>0</v>
      </c>
      <c r="T344" s="207">
        <f t="shared" si="97"/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208" t="s">
        <v>207</v>
      </c>
      <c r="AT344" s="208" t="s">
        <v>269</v>
      </c>
      <c r="AU344" s="208" t="s">
        <v>86</v>
      </c>
      <c r="AY344" s="13" t="s">
        <v>176</v>
      </c>
      <c r="BE344" s="209">
        <f t="shared" si="98"/>
        <v>0</v>
      </c>
      <c r="BF344" s="209">
        <f t="shared" si="99"/>
        <v>7.44</v>
      </c>
      <c r="BG344" s="209">
        <f t="shared" si="100"/>
        <v>0</v>
      </c>
      <c r="BH344" s="209">
        <f t="shared" si="101"/>
        <v>0</v>
      </c>
      <c r="BI344" s="209">
        <f t="shared" si="102"/>
        <v>0</v>
      </c>
      <c r="BJ344" s="13" t="s">
        <v>86</v>
      </c>
      <c r="BK344" s="209">
        <f t="shared" si="103"/>
        <v>7.44</v>
      </c>
      <c r="BL344" s="13" t="s">
        <v>182</v>
      </c>
      <c r="BM344" s="208" t="s">
        <v>1146</v>
      </c>
    </row>
    <row r="345" spans="1:65" s="1" customFormat="1" ht="16.5" customHeight="1">
      <c r="A345" s="30"/>
      <c r="B345" s="31"/>
      <c r="C345" s="210" t="s">
        <v>1019</v>
      </c>
      <c r="D345" s="210" t="s">
        <v>269</v>
      </c>
      <c r="E345" s="211" t="s">
        <v>2643</v>
      </c>
      <c r="F345" s="212" t="s">
        <v>2644</v>
      </c>
      <c r="G345" s="213" t="s">
        <v>2609</v>
      </c>
      <c r="H345" s="214">
        <v>1</v>
      </c>
      <c r="I345" s="215">
        <v>7.44</v>
      </c>
      <c r="J345" s="216">
        <f t="shared" si="94"/>
        <v>7.44</v>
      </c>
      <c r="K345" s="217"/>
      <c r="L345" s="218"/>
      <c r="M345" s="219" t="s">
        <v>1</v>
      </c>
      <c r="N345" s="220" t="s">
        <v>39</v>
      </c>
      <c r="O345" s="71"/>
      <c r="P345" s="206">
        <f t="shared" si="95"/>
        <v>0</v>
      </c>
      <c r="Q345" s="206">
        <v>0</v>
      </c>
      <c r="R345" s="206">
        <f t="shared" si="96"/>
        <v>0</v>
      </c>
      <c r="S345" s="206">
        <v>0</v>
      </c>
      <c r="T345" s="207">
        <f t="shared" si="97"/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208" t="s">
        <v>207</v>
      </c>
      <c r="AT345" s="208" t="s">
        <v>269</v>
      </c>
      <c r="AU345" s="208" t="s">
        <v>86</v>
      </c>
      <c r="AY345" s="13" t="s">
        <v>176</v>
      </c>
      <c r="BE345" s="209">
        <f t="shared" si="98"/>
        <v>0</v>
      </c>
      <c r="BF345" s="209">
        <f t="shared" si="99"/>
        <v>7.44</v>
      </c>
      <c r="BG345" s="209">
        <f t="shared" si="100"/>
        <v>0</v>
      </c>
      <c r="BH345" s="209">
        <f t="shared" si="101"/>
        <v>0</v>
      </c>
      <c r="BI345" s="209">
        <f t="shared" si="102"/>
        <v>0</v>
      </c>
      <c r="BJ345" s="13" t="s">
        <v>86</v>
      </c>
      <c r="BK345" s="209">
        <f t="shared" si="103"/>
        <v>7.44</v>
      </c>
      <c r="BL345" s="13" t="s">
        <v>182</v>
      </c>
      <c r="BM345" s="208" t="s">
        <v>1155</v>
      </c>
    </row>
    <row r="346" spans="1:65" s="1" customFormat="1" ht="16.5" customHeight="1">
      <c r="A346" s="30"/>
      <c r="B346" s="31"/>
      <c r="C346" s="210" t="s">
        <v>1023</v>
      </c>
      <c r="D346" s="210" t="s">
        <v>269</v>
      </c>
      <c r="E346" s="211" t="s">
        <v>2645</v>
      </c>
      <c r="F346" s="212" t="s">
        <v>2646</v>
      </c>
      <c r="G346" s="213" t="s">
        <v>2609</v>
      </c>
      <c r="H346" s="214">
        <v>3</v>
      </c>
      <c r="I346" s="215">
        <v>17.04</v>
      </c>
      <c r="J346" s="216">
        <f t="shared" si="94"/>
        <v>51.12</v>
      </c>
      <c r="K346" s="217"/>
      <c r="L346" s="218"/>
      <c r="M346" s="219" t="s">
        <v>1</v>
      </c>
      <c r="N346" s="220" t="s">
        <v>39</v>
      </c>
      <c r="O346" s="71"/>
      <c r="P346" s="206">
        <f t="shared" si="95"/>
        <v>0</v>
      </c>
      <c r="Q346" s="206">
        <v>0</v>
      </c>
      <c r="R346" s="206">
        <f t="shared" si="96"/>
        <v>0</v>
      </c>
      <c r="S346" s="206">
        <v>0</v>
      </c>
      <c r="T346" s="207">
        <f t="shared" si="97"/>
        <v>0</v>
      </c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R346" s="208" t="s">
        <v>207</v>
      </c>
      <c r="AT346" s="208" t="s">
        <v>269</v>
      </c>
      <c r="AU346" s="208" t="s">
        <v>86</v>
      </c>
      <c r="AY346" s="13" t="s">
        <v>176</v>
      </c>
      <c r="BE346" s="209">
        <f t="shared" si="98"/>
        <v>0</v>
      </c>
      <c r="BF346" s="209">
        <f t="shared" si="99"/>
        <v>51.12</v>
      </c>
      <c r="BG346" s="209">
        <f t="shared" si="100"/>
        <v>0</v>
      </c>
      <c r="BH346" s="209">
        <f t="shared" si="101"/>
        <v>0</v>
      </c>
      <c r="BI346" s="209">
        <f t="shared" si="102"/>
        <v>0</v>
      </c>
      <c r="BJ346" s="13" t="s">
        <v>86</v>
      </c>
      <c r="BK346" s="209">
        <f t="shared" si="103"/>
        <v>51.12</v>
      </c>
      <c r="BL346" s="13" t="s">
        <v>182</v>
      </c>
      <c r="BM346" s="208" t="s">
        <v>1163</v>
      </c>
    </row>
    <row r="347" spans="1:65" s="1" customFormat="1" ht="16.5" customHeight="1">
      <c r="A347" s="30"/>
      <c r="B347" s="31"/>
      <c r="C347" s="210" t="s">
        <v>1027</v>
      </c>
      <c r="D347" s="210" t="s">
        <v>269</v>
      </c>
      <c r="E347" s="211" t="s">
        <v>2647</v>
      </c>
      <c r="F347" s="212" t="s">
        <v>2648</v>
      </c>
      <c r="G347" s="213" t="s">
        <v>2609</v>
      </c>
      <c r="H347" s="214">
        <v>4</v>
      </c>
      <c r="I347" s="215">
        <v>25.23</v>
      </c>
      <c r="J347" s="216">
        <f t="shared" si="94"/>
        <v>100.92</v>
      </c>
      <c r="K347" s="217"/>
      <c r="L347" s="218"/>
      <c r="M347" s="219" t="s">
        <v>1</v>
      </c>
      <c r="N347" s="220" t="s">
        <v>39</v>
      </c>
      <c r="O347" s="71"/>
      <c r="P347" s="206">
        <f t="shared" si="95"/>
        <v>0</v>
      </c>
      <c r="Q347" s="206">
        <v>0</v>
      </c>
      <c r="R347" s="206">
        <f t="shared" si="96"/>
        <v>0</v>
      </c>
      <c r="S347" s="206">
        <v>0</v>
      </c>
      <c r="T347" s="207">
        <f t="shared" si="97"/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208" t="s">
        <v>207</v>
      </c>
      <c r="AT347" s="208" t="s">
        <v>269</v>
      </c>
      <c r="AU347" s="208" t="s">
        <v>86</v>
      </c>
      <c r="AY347" s="13" t="s">
        <v>176</v>
      </c>
      <c r="BE347" s="209">
        <f t="shared" si="98"/>
        <v>0</v>
      </c>
      <c r="BF347" s="209">
        <f t="shared" si="99"/>
        <v>100.92</v>
      </c>
      <c r="BG347" s="209">
        <f t="shared" si="100"/>
        <v>0</v>
      </c>
      <c r="BH347" s="209">
        <f t="shared" si="101"/>
        <v>0</v>
      </c>
      <c r="BI347" s="209">
        <f t="shared" si="102"/>
        <v>0</v>
      </c>
      <c r="BJ347" s="13" t="s">
        <v>86</v>
      </c>
      <c r="BK347" s="209">
        <f t="shared" si="103"/>
        <v>100.92</v>
      </c>
      <c r="BL347" s="13" t="s">
        <v>182</v>
      </c>
      <c r="BM347" s="208" t="s">
        <v>1169</v>
      </c>
    </row>
    <row r="348" spans="1:65" s="1" customFormat="1" ht="16.5" customHeight="1">
      <c r="A348" s="30"/>
      <c r="B348" s="31"/>
      <c r="C348" s="210" t="s">
        <v>1031</v>
      </c>
      <c r="D348" s="210" t="s">
        <v>269</v>
      </c>
      <c r="E348" s="211" t="s">
        <v>2649</v>
      </c>
      <c r="F348" s="212" t="s">
        <v>2650</v>
      </c>
      <c r="G348" s="213" t="s">
        <v>2609</v>
      </c>
      <c r="H348" s="214">
        <v>2</v>
      </c>
      <c r="I348" s="215">
        <v>32.53</v>
      </c>
      <c r="J348" s="216">
        <f t="shared" si="94"/>
        <v>65.06</v>
      </c>
      <c r="K348" s="217"/>
      <c r="L348" s="218"/>
      <c r="M348" s="219" t="s">
        <v>1</v>
      </c>
      <c r="N348" s="220" t="s">
        <v>39</v>
      </c>
      <c r="O348" s="71"/>
      <c r="P348" s="206">
        <f t="shared" si="95"/>
        <v>0</v>
      </c>
      <c r="Q348" s="206">
        <v>0</v>
      </c>
      <c r="R348" s="206">
        <f t="shared" si="96"/>
        <v>0</v>
      </c>
      <c r="S348" s="206">
        <v>0</v>
      </c>
      <c r="T348" s="207">
        <f t="shared" si="97"/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208" t="s">
        <v>207</v>
      </c>
      <c r="AT348" s="208" t="s">
        <v>269</v>
      </c>
      <c r="AU348" s="208" t="s">
        <v>86</v>
      </c>
      <c r="AY348" s="13" t="s">
        <v>176</v>
      </c>
      <c r="BE348" s="209">
        <f t="shared" si="98"/>
        <v>0</v>
      </c>
      <c r="BF348" s="209">
        <f t="shared" si="99"/>
        <v>65.06</v>
      </c>
      <c r="BG348" s="209">
        <f t="shared" si="100"/>
        <v>0</v>
      </c>
      <c r="BH348" s="209">
        <f t="shared" si="101"/>
        <v>0</v>
      </c>
      <c r="BI348" s="209">
        <f t="shared" si="102"/>
        <v>0</v>
      </c>
      <c r="BJ348" s="13" t="s">
        <v>86</v>
      </c>
      <c r="BK348" s="209">
        <f t="shared" si="103"/>
        <v>65.06</v>
      </c>
      <c r="BL348" s="13" t="s">
        <v>182</v>
      </c>
      <c r="BM348" s="208" t="s">
        <v>1177</v>
      </c>
    </row>
    <row r="349" spans="1:65" s="1" customFormat="1" ht="16.5" customHeight="1">
      <c r="A349" s="30"/>
      <c r="B349" s="31"/>
      <c r="C349" s="210" t="s">
        <v>1035</v>
      </c>
      <c r="D349" s="210" t="s">
        <v>269</v>
      </c>
      <c r="E349" s="211" t="s">
        <v>2651</v>
      </c>
      <c r="F349" s="212" t="s">
        <v>2652</v>
      </c>
      <c r="G349" s="213" t="s">
        <v>2609</v>
      </c>
      <c r="H349" s="214">
        <v>1</v>
      </c>
      <c r="I349" s="215">
        <v>87.49</v>
      </c>
      <c r="J349" s="216">
        <f t="shared" si="94"/>
        <v>87.49</v>
      </c>
      <c r="K349" s="217"/>
      <c r="L349" s="218"/>
      <c r="M349" s="219" t="s">
        <v>1</v>
      </c>
      <c r="N349" s="220" t="s">
        <v>39</v>
      </c>
      <c r="O349" s="71"/>
      <c r="P349" s="206">
        <f t="shared" si="95"/>
        <v>0</v>
      </c>
      <c r="Q349" s="206">
        <v>0</v>
      </c>
      <c r="R349" s="206">
        <f t="shared" si="96"/>
        <v>0</v>
      </c>
      <c r="S349" s="206">
        <v>0</v>
      </c>
      <c r="T349" s="207">
        <f t="shared" si="97"/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208" t="s">
        <v>207</v>
      </c>
      <c r="AT349" s="208" t="s">
        <v>269</v>
      </c>
      <c r="AU349" s="208" t="s">
        <v>86</v>
      </c>
      <c r="AY349" s="13" t="s">
        <v>176</v>
      </c>
      <c r="BE349" s="209">
        <f t="shared" si="98"/>
        <v>0</v>
      </c>
      <c r="BF349" s="209">
        <f t="shared" si="99"/>
        <v>87.49</v>
      </c>
      <c r="BG349" s="209">
        <f t="shared" si="100"/>
        <v>0</v>
      </c>
      <c r="BH349" s="209">
        <f t="shared" si="101"/>
        <v>0</v>
      </c>
      <c r="BI349" s="209">
        <f t="shared" si="102"/>
        <v>0</v>
      </c>
      <c r="BJ349" s="13" t="s">
        <v>86</v>
      </c>
      <c r="BK349" s="209">
        <f t="shared" si="103"/>
        <v>87.49</v>
      </c>
      <c r="BL349" s="13" t="s">
        <v>182</v>
      </c>
      <c r="BM349" s="208" t="s">
        <v>1187</v>
      </c>
    </row>
    <row r="350" spans="1:65" s="1" customFormat="1" ht="16.5" customHeight="1">
      <c r="A350" s="30"/>
      <c r="B350" s="31"/>
      <c r="C350" s="210" t="s">
        <v>1039</v>
      </c>
      <c r="D350" s="210" t="s">
        <v>269</v>
      </c>
      <c r="E350" s="211" t="s">
        <v>2628</v>
      </c>
      <c r="F350" s="212" t="s">
        <v>2629</v>
      </c>
      <c r="G350" s="213" t="s">
        <v>2609</v>
      </c>
      <c r="H350" s="214">
        <v>5</v>
      </c>
      <c r="I350" s="215">
        <v>59.34</v>
      </c>
      <c r="J350" s="216">
        <f t="shared" si="94"/>
        <v>296.7</v>
      </c>
      <c r="K350" s="217"/>
      <c r="L350" s="218"/>
      <c r="M350" s="219" t="s">
        <v>1</v>
      </c>
      <c r="N350" s="220" t="s">
        <v>39</v>
      </c>
      <c r="O350" s="71"/>
      <c r="P350" s="206">
        <f t="shared" si="95"/>
        <v>0</v>
      </c>
      <c r="Q350" s="206">
        <v>0</v>
      </c>
      <c r="R350" s="206">
        <f t="shared" si="96"/>
        <v>0</v>
      </c>
      <c r="S350" s="206">
        <v>0</v>
      </c>
      <c r="T350" s="207">
        <f t="shared" si="97"/>
        <v>0</v>
      </c>
      <c r="U350" s="30"/>
      <c r="V350" s="30"/>
      <c r="W350" s="30"/>
      <c r="X350" s="30"/>
      <c r="Y350" s="30"/>
      <c r="Z350" s="30"/>
      <c r="AA350" s="30"/>
      <c r="AB350" s="30"/>
      <c r="AC350" s="30"/>
      <c r="AD350" s="30"/>
      <c r="AE350" s="30"/>
      <c r="AR350" s="208" t="s">
        <v>207</v>
      </c>
      <c r="AT350" s="208" t="s">
        <v>269</v>
      </c>
      <c r="AU350" s="208" t="s">
        <v>86</v>
      </c>
      <c r="AY350" s="13" t="s">
        <v>176</v>
      </c>
      <c r="BE350" s="209">
        <f t="shared" si="98"/>
        <v>0</v>
      </c>
      <c r="BF350" s="209">
        <f t="shared" si="99"/>
        <v>296.7</v>
      </c>
      <c r="BG350" s="209">
        <f t="shared" si="100"/>
        <v>0</v>
      </c>
      <c r="BH350" s="209">
        <f t="shared" si="101"/>
        <v>0</v>
      </c>
      <c r="BI350" s="209">
        <f t="shared" si="102"/>
        <v>0</v>
      </c>
      <c r="BJ350" s="13" t="s">
        <v>86</v>
      </c>
      <c r="BK350" s="209">
        <f t="shared" si="103"/>
        <v>296.7</v>
      </c>
      <c r="BL350" s="13" t="s">
        <v>182</v>
      </c>
      <c r="BM350" s="208" t="s">
        <v>1195</v>
      </c>
    </row>
    <row r="351" spans="1:65" s="1" customFormat="1" ht="16.5" customHeight="1">
      <c r="A351" s="30"/>
      <c r="B351" s="31"/>
      <c r="C351" s="210" t="s">
        <v>1043</v>
      </c>
      <c r="D351" s="210" t="s">
        <v>269</v>
      </c>
      <c r="E351" s="211" t="s">
        <v>2653</v>
      </c>
      <c r="F351" s="212" t="s">
        <v>2654</v>
      </c>
      <c r="G351" s="213" t="s">
        <v>2609</v>
      </c>
      <c r="H351" s="214">
        <v>1</v>
      </c>
      <c r="I351" s="215">
        <v>63.36</v>
      </c>
      <c r="J351" s="216">
        <f t="shared" si="94"/>
        <v>63.36</v>
      </c>
      <c r="K351" s="217"/>
      <c r="L351" s="218"/>
      <c r="M351" s="219" t="s">
        <v>1</v>
      </c>
      <c r="N351" s="220" t="s">
        <v>39</v>
      </c>
      <c r="O351" s="71"/>
      <c r="P351" s="206">
        <f t="shared" si="95"/>
        <v>0</v>
      </c>
      <c r="Q351" s="206">
        <v>0</v>
      </c>
      <c r="R351" s="206">
        <f t="shared" si="96"/>
        <v>0</v>
      </c>
      <c r="S351" s="206">
        <v>0</v>
      </c>
      <c r="T351" s="207">
        <f t="shared" si="97"/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208" t="s">
        <v>207</v>
      </c>
      <c r="AT351" s="208" t="s">
        <v>269</v>
      </c>
      <c r="AU351" s="208" t="s">
        <v>86</v>
      </c>
      <c r="AY351" s="13" t="s">
        <v>176</v>
      </c>
      <c r="BE351" s="209">
        <f t="shared" si="98"/>
        <v>0</v>
      </c>
      <c r="BF351" s="209">
        <f t="shared" si="99"/>
        <v>63.36</v>
      </c>
      <c r="BG351" s="209">
        <f t="shared" si="100"/>
        <v>0</v>
      </c>
      <c r="BH351" s="209">
        <f t="shared" si="101"/>
        <v>0</v>
      </c>
      <c r="BI351" s="209">
        <f t="shared" si="102"/>
        <v>0</v>
      </c>
      <c r="BJ351" s="13" t="s">
        <v>86</v>
      </c>
      <c r="BK351" s="209">
        <f t="shared" si="103"/>
        <v>63.36</v>
      </c>
      <c r="BL351" s="13" t="s">
        <v>182</v>
      </c>
      <c r="BM351" s="208" t="s">
        <v>1203</v>
      </c>
    </row>
    <row r="352" spans="1:65" s="1" customFormat="1" ht="16.5" customHeight="1">
      <c r="A352" s="30"/>
      <c r="B352" s="31"/>
      <c r="C352" s="210" t="s">
        <v>1047</v>
      </c>
      <c r="D352" s="210" t="s">
        <v>269</v>
      </c>
      <c r="E352" s="211" t="s">
        <v>2630</v>
      </c>
      <c r="F352" s="212" t="s">
        <v>2631</v>
      </c>
      <c r="G352" s="213" t="s">
        <v>370</v>
      </c>
      <c r="H352" s="214">
        <v>1</v>
      </c>
      <c r="I352" s="215">
        <v>342.79</v>
      </c>
      <c r="J352" s="216">
        <f t="shared" si="94"/>
        <v>342.79</v>
      </c>
      <c r="K352" s="217"/>
      <c r="L352" s="218"/>
      <c r="M352" s="219" t="s">
        <v>1</v>
      </c>
      <c r="N352" s="220" t="s">
        <v>39</v>
      </c>
      <c r="O352" s="71"/>
      <c r="P352" s="206">
        <f t="shared" si="95"/>
        <v>0</v>
      </c>
      <c r="Q352" s="206">
        <v>0</v>
      </c>
      <c r="R352" s="206">
        <f t="shared" si="96"/>
        <v>0</v>
      </c>
      <c r="S352" s="206">
        <v>0</v>
      </c>
      <c r="T352" s="207">
        <f t="shared" si="97"/>
        <v>0</v>
      </c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R352" s="208" t="s">
        <v>207</v>
      </c>
      <c r="AT352" s="208" t="s">
        <v>269</v>
      </c>
      <c r="AU352" s="208" t="s">
        <v>86</v>
      </c>
      <c r="AY352" s="13" t="s">
        <v>176</v>
      </c>
      <c r="BE352" s="209">
        <f t="shared" si="98"/>
        <v>0</v>
      </c>
      <c r="BF352" s="209">
        <f t="shared" si="99"/>
        <v>342.79</v>
      </c>
      <c r="BG352" s="209">
        <f t="shared" si="100"/>
        <v>0</v>
      </c>
      <c r="BH352" s="209">
        <f t="shared" si="101"/>
        <v>0</v>
      </c>
      <c r="BI352" s="209">
        <f t="shared" si="102"/>
        <v>0</v>
      </c>
      <c r="BJ352" s="13" t="s">
        <v>86</v>
      </c>
      <c r="BK352" s="209">
        <f t="shared" si="103"/>
        <v>342.79</v>
      </c>
      <c r="BL352" s="13" t="s">
        <v>182</v>
      </c>
      <c r="BM352" s="208" t="s">
        <v>1211</v>
      </c>
    </row>
    <row r="353" spans="1:65" s="1" customFormat="1" ht="24.2" customHeight="1">
      <c r="A353" s="30"/>
      <c r="B353" s="31"/>
      <c r="C353" s="210" t="s">
        <v>1054</v>
      </c>
      <c r="D353" s="210" t="s">
        <v>269</v>
      </c>
      <c r="E353" s="211" t="s">
        <v>2632</v>
      </c>
      <c r="F353" s="212" t="s">
        <v>2633</v>
      </c>
      <c r="G353" s="213" t="s">
        <v>370</v>
      </c>
      <c r="H353" s="214">
        <v>50</v>
      </c>
      <c r="I353" s="215">
        <v>2.25</v>
      </c>
      <c r="J353" s="216">
        <f t="shared" si="94"/>
        <v>112.5</v>
      </c>
      <c r="K353" s="217"/>
      <c r="L353" s="218"/>
      <c r="M353" s="219" t="s">
        <v>1</v>
      </c>
      <c r="N353" s="220" t="s">
        <v>39</v>
      </c>
      <c r="O353" s="71"/>
      <c r="P353" s="206">
        <f t="shared" si="95"/>
        <v>0</v>
      </c>
      <c r="Q353" s="206">
        <v>0</v>
      </c>
      <c r="R353" s="206">
        <f t="shared" si="96"/>
        <v>0</v>
      </c>
      <c r="S353" s="206">
        <v>0</v>
      </c>
      <c r="T353" s="207">
        <f t="shared" si="97"/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208" t="s">
        <v>207</v>
      </c>
      <c r="AT353" s="208" t="s">
        <v>269</v>
      </c>
      <c r="AU353" s="208" t="s">
        <v>86</v>
      </c>
      <c r="AY353" s="13" t="s">
        <v>176</v>
      </c>
      <c r="BE353" s="209">
        <f t="shared" si="98"/>
        <v>0</v>
      </c>
      <c r="BF353" s="209">
        <f t="shared" si="99"/>
        <v>112.5</v>
      </c>
      <c r="BG353" s="209">
        <f t="shared" si="100"/>
        <v>0</v>
      </c>
      <c r="BH353" s="209">
        <f t="shared" si="101"/>
        <v>0</v>
      </c>
      <c r="BI353" s="209">
        <f t="shared" si="102"/>
        <v>0</v>
      </c>
      <c r="BJ353" s="13" t="s">
        <v>86</v>
      </c>
      <c r="BK353" s="209">
        <f t="shared" si="103"/>
        <v>112.5</v>
      </c>
      <c r="BL353" s="13" t="s">
        <v>182</v>
      </c>
      <c r="BM353" s="208" t="s">
        <v>1219</v>
      </c>
    </row>
    <row r="354" spans="1:65" s="1" customFormat="1" ht="24.2" customHeight="1">
      <c r="A354" s="30"/>
      <c r="B354" s="31"/>
      <c r="C354" s="196" t="s">
        <v>1058</v>
      </c>
      <c r="D354" s="196" t="s">
        <v>178</v>
      </c>
      <c r="E354" s="197" t="s">
        <v>2634</v>
      </c>
      <c r="F354" s="198" t="s">
        <v>2635</v>
      </c>
      <c r="G354" s="199" t="s">
        <v>2023</v>
      </c>
      <c r="H354" s="200">
        <v>16</v>
      </c>
      <c r="I354" s="201">
        <v>18.95</v>
      </c>
      <c r="J354" s="202">
        <f t="shared" si="94"/>
        <v>303.2</v>
      </c>
      <c r="K354" s="203"/>
      <c r="L354" s="35"/>
      <c r="M354" s="204" t="s">
        <v>1</v>
      </c>
      <c r="N354" s="205" t="s">
        <v>39</v>
      </c>
      <c r="O354" s="71"/>
      <c r="P354" s="206">
        <f t="shared" si="95"/>
        <v>0</v>
      </c>
      <c r="Q354" s="206">
        <v>0</v>
      </c>
      <c r="R354" s="206">
        <f t="shared" si="96"/>
        <v>0</v>
      </c>
      <c r="S354" s="206">
        <v>0</v>
      </c>
      <c r="T354" s="207">
        <f t="shared" si="97"/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208" t="s">
        <v>182</v>
      </c>
      <c r="AT354" s="208" t="s">
        <v>178</v>
      </c>
      <c r="AU354" s="208" t="s">
        <v>86</v>
      </c>
      <c r="AY354" s="13" t="s">
        <v>176</v>
      </c>
      <c r="BE354" s="209">
        <f t="shared" si="98"/>
        <v>0</v>
      </c>
      <c r="BF354" s="209">
        <f t="shared" si="99"/>
        <v>303.2</v>
      </c>
      <c r="BG354" s="209">
        <f t="shared" si="100"/>
        <v>0</v>
      </c>
      <c r="BH354" s="209">
        <f t="shared" si="101"/>
        <v>0</v>
      </c>
      <c r="BI354" s="209">
        <f t="shared" si="102"/>
        <v>0</v>
      </c>
      <c r="BJ354" s="13" t="s">
        <v>86</v>
      </c>
      <c r="BK354" s="209">
        <f t="shared" si="103"/>
        <v>303.2</v>
      </c>
      <c r="BL354" s="13" t="s">
        <v>182</v>
      </c>
      <c r="BM354" s="208" t="s">
        <v>2655</v>
      </c>
    </row>
    <row r="355" spans="1:65" s="11" customFormat="1" ht="22.9" customHeight="1">
      <c r="B355" s="180"/>
      <c r="C355" s="181"/>
      <c r="D355" s="182" t="s">
        <v>72</v>
      </c>
      <c r="E355" s="194" t="s">
        <v>2656</v>
      </c>
      <c r="F355" s="194" t="s">
        <v>2657</v>
      </c>
      <c r="G355" s="181"/>
      <c r="H355" s="181"/>
      <c r="I355" s="184"/>
      <c r="J355" s="195">
        <f>BK355</f>
        <v>1764.4</v>
      </c>
      <c r="K355" s="181"/>
      <c r="L355" s="186"/>
      <c r="M355" s="187"/>
      <c r="N355" s="188"/>
      <c r="O355" s="188"/>
      <c r="P355" s="189">
        <f>SUM(P356:P359)</f>
        <v>0</v>
      </c>
      <c r="Q355" s="188"/>
      <c r="R355" s="189">
        <f>SUM(R356:R359)</f>
        <v>0</v>
      </c>
      <c r="S355" s="188"/>
      <c r="T355" s="190">
        <f>SUM(T356:T359)</f>
        <v>0</v>
      </c>
      <c r="AR355" s="191" t="s">
        <v>80</v>
      </c>
      <c r="AT355" s="192" t="s">
        <v>72</v>
      </c>
      <c r="AU355" s="192" t="s">
        <v>80</v>
      </c>
      <c r="AY355" s="191" t="s">
        <v>176</v>
      </c>
      <c r="BK355" s="193">
        <f>SUM(BK356:BK359)</f>
        <v>1764.4</v>
      </c>
    </row>
    <row r="356" spans="1:65" s="1" customFormat="1" ht="24.2" customHeight="1">
      <c r="A356" s="30"/>
      <c r="B356" s="31"/>
      <c r="C356" s="196" t="s">
        <v>1062</v>
      </c>
      <c r="D356" s="196" t="s">
        <v>178</v>
      </c>
      <c r="E356" s="197" t="s">
        <v>2658</v>
      </c>
      <c r="F356" s="198" t="s">
        <v>2659</v>
      </c>
      <c r="G356" s="199" t="s">
        <v>370</v>
      </c>
      <c r="H356" s="200">
        <v>1</v>
      </c>
      <c r="I356" s="201">
        <v>316.98</v>
      </c>
      <c r="J356" s="202">
        <f>ROUND(I356*H356,2)</f>
        <v>316.98</v>
      </c>
      <c r="K356" s="203"/>
      <c r="L356" s="35"/>
      <c r="M356" s="204" t="s">
        <v>1</v>
      </c>
      <c r="N356" s="205" t="s">
        <v>39</v>
      </c>
      <c r="O356" s="71"/>
      <c r="P356" s="206">
        <f>O356*H356</f>
        <v>0</v>
      </c>
      <c r="Q356" s="206">
        <v>0</v>
      </c>
      <c r="R356" s="206">
        <f>Q356*H356</f>
        <v>0</v>
      </c>
      <c r="S356" s="206">
        <v>0</v>
      </c>
      <c r="T356" s="207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208" t="s">
        <v>182</v>
      </c>
      <c r="AT356" s="208" t="s">
        <v>178</v>
      </c>
      <c r="AU356" s="208" t="s">
        <v>86</v>
      </c>
      <c r="AY356" s="13" t="s">
        <v>176</v>
      </c>
      <c r="BE356" s="209">
        <f>IF(N356="základná",J356,0)</f>
        <v>0</v>
      </c>
      <c r="BF356" s="209">
        <f>IF(N356="znížená",J356,0)</f>
        <v>316.98</v>
      </c>
      <c r="BG356" s="209">
        <f>IF(N356="zákl. prenesená",J356,0)</f>
        <v>0</v>
      </c>
      <c r="BH356" s="209">
        <f>IF(N356="zníž. prenesená",J356,0)</f>
        <v>0</v>
      </c>
      <c r="BI356" s="209">
        <f>IF(N356="nulová",J356,0)</f>
        <v>0</v>
      </c>
      <c r="BJ356" s="13" t="s">
        <v>86</v>
      </c>
      <c r="BK356" s="209">
        <f>ROUND(I356*H356,2)</f>
        <v>316.98</v>
      </c>
      <c r="BL356" s="13" t="s">
        <v>182</v>
      </c>
      <c r="BM356" s="208" t="s">
        <v>2660</v>
      </c>
    </row>
    <row r="357" spans="1:65" s="1" customFormat="1" ht="24.2" customHeight="1">
      <c r="A357" s="30"/>
      <c r="B357" s="31"/>
      <c r="C357" s="210" t="s">
        <v>1066</v>
      </c>
      <c r="D357" s="210" t="s">
        <v>269</v>
      </c>
      <c r="E357" s="211" t="s">
        <v>2661</v>
      </c>
      <c r="F357" s="212" t="s">
        <v>2659</v>
      </c>
      <c r="G357" s="213" t="s">
        <v>370</v>
      </c>
      <c r="H357" s="214">
        <v>1</v>
      </c>
      <c r="I357" s="215">
        <v>1380.76</v>
      </c>
      <c r="J357" s="216">
        <f>ROUND(I357*H357,2)</f>
        <v>1380.76</v>
      </c>
      <c r="K357" s="217"/>
      <c r="L357" s="218"/>
      <c r="M357" s="219" t="s">
        <v>1</v>
      </c>
      <c r="N357" s="220" t="s">
        <v>39</v>
      </c>
      <c r="O357" s="71"/>
      <c r="P357" s="206">
        <f>O357*H357</f>
        <v>0</v>
      </c>
      <c r="Q357" s="206">
        <v>0</v>
      </c>
      <c r="R357" s="206">
        <f>Q357*H357</f>
        <v>0</v>
      </c>
      <c r="S357" s="206">
        <v>0</v>
      </c>
      <c r="T357" s="207">
        <f>S357*H357</f>
        <v>0</v>
      </c>
      <c r="U357" s="30"/>
      <c r="V357" s="30"/>
      <c r="W357" s="30"/>
      <c r="X357" s="30"/>
      <c r="Y357" s="30"/>
      <c r="Z357" s="30"/>
      <c r="AA357" s="30"/>
      <c r="AB357" s="30"/>
      <c r="AC357" s="30"/>
      <c r="AD357" s="30"/>
      <c r="AE357" s="30"/>
      <c r="AR357" s="208" t="s">
        <v>207</v>
      </c>
      <c r="AT357" s="208" t="s">
        <v>269</v>
      </c>
      <c r="AU357" s="208" t="s">
        <v>86</v>
      </c>
      <c r="AY357" s="13" t="s">
        <v>176</v>
      </c>
      <c r="BE357" s="209">
        <f>IF(N357="základná",J357,0)</f>
        <v>0</v>
      </c>
      <c r="BF357" s="209">
        <f>IF(N357="znížená",J357,0)</f>
        <v>1380.76</v>
      </c>
      <c r="BG357" s="209">
        <f>IF(N357="zákl. prenesená",J357,0)</f>
        <v>0</v>
      </c>
      <c r="BH357" s="209">
        <f>IF(N357="zníž. prenesená",J357,0)</f>
        <v>0</v>
      </c>
      <c r="BI357" s="209">
        <f>IF(N357="nulová",J357,0)</f>
        <v>0</v>
      </c>
      <c r="BJ357" s="13" t="s">
        <v>86</v>
      </c>
      <c r="BK357" s="209">
        <f>ROUND(I357*H357,2)</f>
        <v>1380.76</v>
      </c>
      <c r="BL357" s="13" t="s">
        <v>182</v>
      </c>
      <c r="BM357" s="208" t="s">
        <v>1235</v>
      </c>
    </row>
    <row r="358" spans="1:65" s="1" customFormat="1" ht="16.5" customHeight="1">
      <c r="A358" s="30"/>
      <c r="B358" s="31"/>
      <c r="C358" s="210" t="s">
        <v>1070</v>
      </c>
      <c r="D358" s="210" t="s">
        <v>269</v>
      </c>
      <c r="E358" s="211" t="s">
        <v>2662</v>
      </c>
      <c r="F358" s="212" t="s">
        <v>2663</v>
      </c>
      <c r="G358" s="213" t="s">
        <v>2609</v>
      </c>
      <c r="H358" s="214">
        <v>1</v>
      </c>
      <c r="I358" s="215">
        <v>57.63</v>
      </c>
      <c r="J358" s="216">
        <f>ROUND(I358*H358,2)</f>
        <v>57.63</v>
      </c>
      <c r="K358" s="217"/>
      <c r="L358" s="218"/>
      <c r="M358" s="219" t="s">
        <v>1</v>
      </c>
      <c r="N358" s="220" t="s">
        <v>39</v>
      </c>
      <c r="O358" s="71"/>
      <c r="P358" s="206">
        <f>O358*H358</f>
        <v>0</v>
      </c>
      <c r="Q358" s="206">
        <v>0</v>
      </c>
      <c r="R358" s="206">
        <f>Q358*H358</f>
        <v>0</v>
      </c>
      <c r="S358" s="206">
        <v>0</v>
      </c>
      <c r="T358" s="207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208" t="s">
        <v>207</v>
      </c>
      <c r="AT358" s="208" t="s">
        <v>269</v>
      </c>
      <c r="AU358" s="208" t="s">
        <v>86</v>
      </c>
      <c r="AY358" s="13" t="s">
        <v>176</v>
      </c>
      <c r="BE358" s="209">
        <f>IF(N358="základná",J358,0)</f>
        <v>0</v>
      </c>
      <c r="BF358" s="209">
        <f>IF(N358="znížená",J358,0)</f>
        <v>57.63</v>
      </c>
      <c r="BG358" s="209">
        <f>IF(N358="zákl. prenesená",J358,0)</f>
        <v>0</v>
      </c>
      <c r="BH358" s="209">
        <f>IF(N358="zníž. prenesená",J358,0)</f>
        <v>0</v>
      </c>
      <c r="BI358" s="209">
        <f>IF(N358="nulová",J358,0)</f>
        <v>0</v>
      </c>
      <c r="BJ358" s="13" t="s">
        <v>86</v>
      </c>
      <c r="BK358" s="209">
        <f>ROUND(I358*H358,2)</f>
        <v>57.63</v>
      </c>
      <c r="BL358" s="13" t="s">
        <v>182</v>
      </c>
      <c r="BM358" s="208" t="s">
        <v>1243</v>
      </c>
    </row>
    <row r="359" spans="1:65" s="1" customFormat="1" ht="16.5" customHeight="1">
      <c r="A359" s="30"/>
      <c r="B359" s="31"/>
      <c r="C359" s="210" t="s">
        <v>1074</v>
      </c>
      <c r="D359" s="210" t="s">
        <v>269</v>
      </c>
      <c r="E359" s="211" t="s">
        <v>2664</v>
      </c>
      <c r="F359" s="212" t="s">
        <v>2665</v>
      </c>
      <c r="G359" s="213" t="s">
        <v>2609</v>
      </c>
      <c r="H359" s="214">
        <v>1</v>
      </c>
      <c r="I359" s="215">
        <v>9.0299999999999994</v>
      </c>
      <c r="J359" s="216">
        <f>ROUND(I359*H359,2)</f>
        <v>9.0299999999999994</v>
      </c>
      <c r="K359" s="217"/>
      <c r="L359" s="218"/>
      <c r="M359" s="219" t="s">
        <v>1</v>
      </c>
      <c r="N359" s="220" t="s">
        <v>39</v>
      </c>
      <c r="O359" s="71"/>
      <c r="P359" s="206">
        <f>O359*H359</f>
        <v>0</v>
      </c>
      <c r="Q359" s="206">
        <v>0</v>
      </c>
      <c r="R359" s="206">
        <f>Q359*H359</f>
        <v>0</v>
      </c>
      <c r="S359" s="206">
        <v>0</v>
      </c>
      <c r="T359" s="207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208" t="s">
        <v>207</v>
      </c>
      <c r="AT359" s="208" t="s">
        <v>269</v>
      </c>
      <c r="AU359" s="208" t="s">
        <v>86</v>
      </c>
      <c r="AY359" s="13" t="s">
        <v>176</v>
      </c>
      <c r="BE359" s="209">
        <f>IF(N359="základná",J359,0)</f>
        <v>0</v>
      </c>
      <c r="BF359" s="209">
        <f>IF(N359="znížená",J359,0)</f>
        <v>9.0299999999999994</v>
      </c>
      <c r="BG359" s="209">
        <f>IF(N359="zákl. prenesená",J359,0)</f>
        <v>0</v>
      </c>
      <c r="BH359" s="209">
        <f>IF(N359="zníž. prenesená",J359,0)</f>
        <v>0</v>
      </c>
      <c r="BI359" s="209">
        <f>IF(N359="nulová",J359,0)</f>
        <v>0</v>
      </c>
      <c r="BJ359" s="13" t="s">
        <v>86</v>
      </c>
      <c r="BK359" s="209">
        <f>ROUND(I359*H359,2)</f>
        <v>9.0299999999999994</v>
      </c>
      <c r="BL359" s="13" t="s">
        <v>182</v>
      </c>
      <c r="BM359" s="208" t="s">
        <v>1251</v>
      </c>
    </row>
    <row r="360" spans="1:65" s="11" customFormat="1" ht="22.9" customHeight="1">
      <c r="B360" s="180"/>
      <c r="C360" s="181"/>
      <c r="D360" s="182" t="s">
        <v>72</v>
      </c>
      <c r="E360" s="194" t="s">
        <v>2666</v>
      </c>
      <c r="F360" s="194" t="s">
        <v>2667</v>
      </c>
      <c r="G360" s="181"/>
      <c r="H360" s="181"/>
      <c r="I360" s="184"/>
      <c r="J360" s="195">
        <f>BK360</f>
        <v>14639.439999999999</v>
      </c>
      <c r="K360" s="181"/>
      <c r="L360" s="186"/>
      <c r="M360" s="187"/>
      <c r="N360" s="188"/>
      <c r="O360" s="188"/>
      <c r="P360" s="189">
        <f>SUM(P361:P396)</f>
        <v>0</v>
      </c>
      <c r="Q360" s="188"/>
      <c r="R360" s="189">
        <f>SUM(R361:R396)</f>
        <v>0</v>
      </c>
      <c r="S360" s="188"/>
      <c r="T360" s="190">
        <f>SUM(T361:T396)</f>
        <v>0</v>
      </c>
      <c r="AR360" s="191" t="s">
        <v>80</v>
      </c>
      <c r="AT360" s="192" t="s">
        <v>72</v>
      </c>
      <c r="AU360" s="192" t="s">
        <v>80</v>
      </c>
      <c r="AY360" s="191" t="s">
        <v>176</v>
      </c>
      <c r="BK360" s="193">
        <f>SUM(BK361:BK396)</f>
        <v>14639.439999999999</v>
      </c>
    </row>
    <row r="361" spans="1:65" s="1" customFormat="1" ht="16.5" customHeight="1">
      <c r="A361" s="30"/>
      <c r="B361" s="31"/>
      <c r="C361" s="196" t="s">
        <v>1078</v>
      </c>
      <c r="D361" s="196" t="s">
        <v>178</v>
      </c>
      <c r="E361" s="197" t="s">
        <v>2668</v>
      </c>
      <c r="F361" s="198" t="s">
        <v>2669</v>
      </c>
      <c r="G361" s="199" t="s">
        <v>181</v>
      </c>
      <c r="H361" s="200">
        <v>140</v>
      </c>
      <c r="I361" s="201">
        <v>6.61</v>
      </c>
      <c r="J361" s="202">
        <f t="shared" ref="J361:J396" si="104">ROUND(I361*H361,2)</f>
        <v>925.4</v>
      </c>
      <c r="K361" s="203"/>
      <c r="L361" s="35"/>
      <c r="M361" s="204" t="s">
        <v>1</v>
      </c>
      <c r="N361" s="205" t="s">
        <v>39</v>
      </c>
      <c r="O361" s="71"/>
      <c r="P361" s="206">
        <f t="shared" ref="P361:P396" si="105">O361*H361</f>
        <v>0</v>
      </c>
      <c r="Q361" s="206">
        <v>0</v>
      </c>
      <c r="R361" s="206">
        <f t="shared" ref="R361:R396" si="106">Q361*H361</f>
        <v>0</v>
      </c>
      <c r="S361" s="206">
        <v>0</v>
      </c>
      <c r="T361" s="207">
        <f t="shared" ref="T361:T396" si="107"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208" t="s">
        <v>182</v>
      </c>
      <c r="AT361" s="208" t="s">
        <v>178</v>
      </c>
      <c r="AU361" s="208" t="s">
        <v>86</v>
      </c>
      <c r="AY361" s="13" t="s">
        <v>176</v>
      </c>
      <c r="BE361" s="209">
        <f t="shared" ref="BE361:BE396" si="108">IF(N361="základná",J361,0)</f>
        <v>0</v>
      </c>
      <c r="BF361" s="209">
        <f t="shared" ref="BF361:BF396" si="109">IF(N361="znížená",J361,0)</f>
        <v>925.4</v>
      </c>
      <c r="BG361" s="209">
        <f t="shared" ref="BG361:BG396" si="110">IF(N361="zákl. prenesená",J361,0)</f>
        <v>0</v>
      </c>
      <c r="BH361" s="209">
        <f t="shared" ref="BH361:BH396" si="111">IF(N361="zníž. prenesená",J361,0)</f>
        <v>0</v>
      </c>
      <c r="BI361" s="209">
        <f t="shared" ref="BI361:BI396" si="112">IF(N361="nulová",J361,0)</f>
        <v>0</v>
      </c>
      <c r="BJ361" s="13" t="s">
        <v>86</v>
      </c>
      <c r="BK361" s="209">
        <f t="shared" ref="BK361:BK396" si="113">ROUND(I361*H361,2)</f>
        <v>925.4</v>
      </c>
      <c r="BL361" s="13" t="s">
        <v>182</v>
      </c>
      <c r="BM361" s="208" t="s">
        <v>2670</v>
      </c>
    </row>
    <row r="362" spans="1:65" s="1" customFormat="1" ht="16.5" customHeight="1">
      <c r="A362" s="30"/>
      <c r="B362" s="31"/>
      <c r="C362" s="210" t="s">
        <v>1082</v>
      </c>
      <c r="D362" s="210" t="s">
        <v>269</v>
      </c>
      <c r="E362" s="211" t="s">
        <v>2671</v>
      </c>
      <c r="F362" s="212" t="s">
        <v>2669</v>
      </c>
      <c r="G362" s="213" t="s">
        <v>181</v>
      </c>
      <c r="H362" s="214">
        <v>140</v>
      </c>
      <c r="I362" s="215">
        <v>1.85</v>
      </c>
      <c r="J362" s="216">
        <f t="shared" si="104"/>
        <v>259</v>
      </c>
      <c r="K362" s="217"/>
      <c r="L362" s="218"/>
      <c r="M362" s="219" t="s">
        <v>1</v>
      </c>
      <c r="N362" s="220" t="s">
        <v>39</v>
      </c>
      <c r="O362" s="71"/>
      <c r="P362" s="206">
        <f t="shared" si="105"/>
        <v>0</v>
      </c>
      <c r="Q362" s="206">
        <v>0</v>
      </c>
      <c r="R362" s="206">
        <f t="shared" si="106"/>
        <v>0</v>
      </c>
      <c r="S362" s="206">
        <v>0</v>
      </c>
      <c r="T362" s="207">
        <f t="shared" si="107"/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208" t="s">
        <v>207</v>
      </c>
      <c r="AT362" s="208" t="s">
        <v>269</v>
      </c>
      <c r="AU362" s="208" t="s">
        <v>86</v>
      </c>
      <c r="AY362" s="13" t="s">
        <v>176</v>
      </c>
      <c r="BE362" s="209">
        <f t="shared" si="108"/>
        <v>0</v>
      </c>
      <c r="BF362" s="209">
        <f t="shared" si="109"/>
        <v>259</v>
      </c>
      <c r="BG362" s="209">
        <f t="shared" si="110"/>
        <v>0</v>
      </c>
      <c r="BH362" s="209">
        <f t="shared" si="111"/>
        <v>0</v>
      </c>
      <c r="BI362" s="209">
        <f t="shared" si="112"/>
        <v>0</v>
      </c>
      <c r="BJ362" s="13" t="s">
        <v>86</v>
      </c>
      <c r="BK362" s="209">
        <f t="shared" si="113"/>
        <v>259</v>
      </c>
      <c r="BL362" s="13" t="s">
        <v>182</v>
      </c>
      <c r="BM362" s="208" t="s">
        <v>1257</v>
      </c>
    </row>
    <row r="363" spans="1:65" s="1" customFormat="1" ht="16.5" customHeight="1">
      <c r="A363" s="30"/>
      <c r="B363" s="31"/>
      <c r="C363" s="196" t="s">
        <v>1086</v>
      </c>
      <c r="D363" s="196" t="s">
        <v>178</v>
      </c>
      <c r="E363" s="197" t="s">
        <v>2672</v>
      </c>
      <c r="F363" s="198" t="s">
        <v>2673</v>
      </c>
      <c r="G363" s="199" t="s">
        <v>181</v>
      </c>
      <c r="H363" s="200">
        <v>650</v>
      </c>
      <c r="I363" s="201">
        <v>7.3</v>
      </c>
      <c r="J363" s="202">
        <f t="shared" si="104"/>
        <v>4745</v>
      </c>
      <c r="K363" s="203"/>
      <c r="L363" s="35"/>
      <c r="M363" s="204" t="s">
        <v>1</v>
      </c>
      <c r="N363" s="205" t="s">
        <v>39</v>
      </c>
      <c r="O363" s="71"/>
      <c r="P363" s="206">
        <f t="shared" si="105"/>
        <v>0</v>
      </c>
      <c r="Q363" s="206">
        <v>0</v>
      </c>
      <c r="R363" s="206">
        <f t="shared" si="106"/>
        <v>0</v>
      </c>
      <c r="S363" s="206">
        <v>0</v>
      </c>
      <c r="T363" s="207">
        <f t="shared" si="107"/>
        <v>0</v>
      </c>
      <c r="U363" s="30"/>
      <c r="V363" s="30"/>
      <c r="W363" s="30"/>
      <c r="X363" s="30"/>
      <c r="Y363" s="30"/>
      <c r="Z363" s="30"/>
      <c r="AA363" s="30"/>
      <c r="AB363" s="30"/>
      <c r="AC363" s="30"/>
      <c r="AD363" s="30"/>
      <c r="AE363" s="30"/>
      <c r="AR363" s="208" t="s">
        <v>182</v>
      </c>
      <c r="AT363" s="208" t="s">
        <v>178</v>
      </c>
      <c r="AU363" s="208" t="s">
        <v>86</v>
      </c>
      <c r="AY363" s="13" t="s">
        <v>176</v>
      </c>
      <c r="BE363" s="209">
        <f t="shared" si="108"/>
        <v>0</v>
      </c>
      <c r="BF363" s="209">
        <f t="shared" si="109"/>
        <v>4745</v>
      </c>
      <c r="BG363" s="209">
        <f t="shared" si="110"/>
        <v>0</v>
      </c>
      <c r="BH363" s="209">
        <f t="shared" si="111"/>
        <v>0</v>
      </c>
      <c r="BI363" s="209">
        <f t="shared" si="112"/>
        <v>0</v>
      </c>
      <c r="BJ363" s="13" t="s">
        <v>86</v>
      </c>
      <c r="BK363" s="209">
        <f t="shared" si="113"/>
        <v>4745</v>
      </c>
      <c r="BL363" s="13" t="s">
        <v>182</v>
      </c>
      <c r="BM363" s="208" t="s">
        <v>2674</v>
      </c>
    </row>
    <row r="364" spans="1:65" s="1" customFormat="1" ht="16.5" customHeight="1">
      <c r="A364" s="30"/>
      <c r="B364" s="31"/>
      <c r="C364" s="210" t="s">
        <v>1090</v>
      </c>
      <c r="D364" s="210" t="s">
        <v>269</v>
      </c>
      <c r="E364" s="211" t="s">
        <v>2675</v>
      </c>
      <c r="F364" s="212" t="s">
        <v>2673</v>
      </c>
      <c r="G364" s="213" t="s">
        <v>181</v>
      </c>
      <c r="H364" s="214">
        <v>650</v>
      </c>
      <c r="I364" s="215">
        <v>1.26</v>
      </c>
      <c r="J364" s="216">
        <f t="shared" si="104"/>
        <v>819</v>
      </c>
      <c r="K364" s="217"/>
      <c r="L364" s="218"/>
      <c r="M364" s="219" t="s">
        <v>1</v>
      </c>
      <c r="N364" s="220" t="s">
        <v>39</v>
      </c>
      <c r="O364" s="71"/>
      <c r="P364" s="206">
        <f t="shared" si="105"/>
        <v>0</v>
      </c>
      <c r="Q364" s="206">
        <v>0</v>
      </c>
      <c r="R364" s="206">
        <f t="shared" si="106"/>
        <v>0</v>
      </c>
      <c r="S364" s="206">
        <v>0</v>
      </c>
      <c r="T364" s="207">
        <f t="shared" si="107"/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208" t="s">
        <v>207</v>
      </c>
      <c r="AT364" s="208" t="s">
        <v>269</v>
      </c>
      <c r="AU364" s="208" t="s">
        <v>86</v>
      </c>
      <c r="AY364" s="13" t="s">
        <v>176</v>
      </c>
      <c r="BE364" s="209">
        <f t="shared" si="108"/>
        <v>0</v>
      </c>
      <c r="BF364" s="209">
        <f t="shared" si="109"/>
        <v>819</v>
      </c>
      <c r="BG364" s="209">
        <f t="shared" si="110"/>
        <v>0</v>
      </c>
      <c r="BH364" s="209">
        <f t="shared" si="111"/>
        <v>0</v>
      </c>
      <c r="BI364" s="209">
        <f t="shared" si="112"/>
        <v>0</v>
      </c>
      <c r="BJ364" s="13" t="s">
        <v>86</v>
      </c>
      <c r="BK364" s="209">
        <f t="shared" si="113"/>
        <v>819</v>
      </c>
      <c r="BL364" s="13" t="s">
        <v>182</v>
      </c>
      <c r="BM364" s="208" t="s">
        <v>1263</v>
      </c>
    </row>
    <row r="365" spans="1:65" s="1" customFormat="1" ht="16.5" customHeight="1">
      <c r="A365" s="30"/>
      <c r="B365" s="31"/>
      <c r="C365" s="196" t="s">
        <v>1094</v>
      </c>
      <c r="D365" s="196" t="s">
        <v>178</v>
      </c>
      <c r="E365" s="197" t="s">
        <v>2676</v>
      </c>
      <c r="F365" s="198" t="s">
        <v>2677</v>
      </c>
      <c r="G365" s="199" t="s">
        <v>181</v>
      </c>
      <c r="H365" s="200">
        <v>350</v>
      </c>
      <c r="I365" s="201">
        <v>5.59</v>
      </c>
      <c r="J365" s="202">
        <f t="shared" si="104"/>
        <v>1956.5</v>
      </c>
      <c r="K365" s="203"/>
      <c r="L365" s="35"/>
      <c r="M365" s="204" t="s">
        <v>1</v>
      </c>
      <c r="N365" s="205" t="s">
        <v>39</v>
      </c>
      <c r="O365" s="71"/>
      <c r="P365" s="206">
        <f t="shared" si="105"/>
        <v>0</v>
      </c>
      <c r="Q365" s="206">
        <v>0</v>
      </c>
      <c r="R365" s="206">
        <f t="shared" si="106"/>
        <v>0</v>
      </c>
      <c r="S365" s="206">
        <v>0</v>
      </c>
      <c r="T365" s="207">
        <f t="shared" si="107"/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208" t="s">
        <v>182</v>
      </c>
      <c r="AT365" s="208" t="s">
        <v>178</v>
      </c>
      <c r="AU365" s="208" t="s">
        <v>86</v>
      </c>
      <c r="AY365" s="13" t="s">
        <v>176</v>
      </c>
      <c r="BE365" s="209">
        <f t="shared" si="108"/>
        <v>0</v>
      </c>
      <c r="BF365" s="209">
        <f t="shared" si="109"/>
        <v>1956.5</v>
      </c>
      <c r="BG365" s="209">
        <f t="shared" si="110"/>
        <v>0</v>
      </c>
      <c r="BH365" s="209">
        <f t="shared" si="111"/>
        <v>0</v>
      </c>
      <c r="BI365" s="209">
        <f t="shared" si="112"/>
        <v>0</v>
      </c>
      <c r="BJ365" s="13" t="s">
        <v>86</v>
      </c>
      <c r="BK365" s="209">
        <f t="shared" si="113"/>
        <v>1956.5</v>
      </c>
      <c r="BL365" s="13" t="s">
        <v>182</v>
      </c>
      <c r="BM365" s="208" t="s">
        <v>2678</v>
      </c>
    </row>
    <row r="366" spans="1:65" s="1" customFormat="1" ht="16.5" customHeight="1">
      <c r="A366" s="30"/>
      <c r="B366" s="31"/>
      <c r="C366" s="210" t="s">
        <v>1098</v>
      </c>
      <c r="D366" s="210" t="s">
        <v>269</v>
      </c>
      <c r="E366" s="211" t="s">
        <v>2679</v>
      </c>
      <c r="F366" s="212" t="s">
        <v>2677</v>
      </c>
      <c r="G366" s="213" t="s">
        <v>181</v>
      </c>
      <c r="H366" s="214">
        <v>350</v>
      </c>
      <c r="I366" s="215">
        <v>2.25</v>
      </c>
      <c r="J366" s="216">
        <f t="shared" si="104"/>
        <v>787.5</v>
      </c>
      <c r="K366" s="217"/>
      <c r="L366" s="218"/>
      <c r="M366" s="219" t="s">
        <v>1</v>
      </c>
      <c r="N366" s="220" t="s">
        <v>39</v>
      </c>
      <c r="O366" s="71"/>
      <c r="P366" s="206">
        <f t="shared" si="105"/>
        <v>0</v>
      </c>
      <c r="Q366" s="206">
        <v>0</v>
      </c>
      <c r="R366" s="206">
        <f t="shared" si="106"/>
        <v>0</v>
      </c>
      <c r="S366" s="206">
        <v>0</v>
      </c>
      <c r="T366" s="207">
        <f t="shared" si="107"/>
        <v>0</v>
      </c>
      <c r="U366" s="30"/>
      <c r="V366" s="30"/>
      <c r="W366" s="30"/>
      <c r="X366" s="30"/>
      <c r="Y366" s="30"/>
      <c r="Z366" s="30"/>
      <c r="AA366" s="30"/>
      <c r="AB366" s="30"/>
      <c r="AC366" s="30"/>
      <c r="AD366" s="30"/>
      <c r="AE366" s="30"/>
      <c r="AR366" s="208" t="s">
        <v>207</v>
      </c>
      <c r="AT366" s="208" t="s">
        <v>269</v>
      </c>
      <c r="AU366" s="208" t="s">
        <v>86</v>
      </c>
      <c r="AY366" s="13" t="s">
        <v>176</v>
      </c>
      <c r="BE366" s="209">
        <f t="shared" si="108"/>
        <v>0</v>
      </c>
      <c r="BF366" s="209">
        <f t="shared" si="109"/>
        <v>787.5</v>
      </c>
      <c r="BG366" s="209">
        <f t="shared" si="110"/>
        <v>0</v>
      </c>
      <c r="BH366" s="209">
        <f t="shared" si="111"/>
        <v>0</v>
      </c>
      <c r="BI366" s="209">
        <f t="shared" si="112"/>
        <v>0</v>
      </c>
      <c r="BJ366" s="13" t="s">
        <v>86</v>
      </c>
      <c r="BK366" s="209">
        <f t="shared" si="113"/>
        <v>787.5</v>
      </c>
      <c r="BL366" s="13" t="s">
        <v>182</v>
      </c>
      <c r="BM366" s="208" t="s">
        <v>1273</v>
      </c>
    </row>
    <row r="367" spans="1:65" s="1" customFormat="1" ht="16.5" customHeight="1">
      <c r="A367" s="30"/>
      <c r="B367" s="31"/>
      <c r="C367" s="196" t="s">
        <v>1102</v>
      </c>
      <c r="D367" s="196" t="s">
        <v>178</v>
      </c>
      <c r="E367" s="197" t="s">
        <v>2680</v>
      </c>
      <c r="F367" s="198" t="s">
        <v>2681</v>
      </c>
      <c r="G367" s="199" t="s">
        <v>370</v>
      </c>
      <c r="H367" s="200">
        <v>120</v>
      </c>
      <c r="I367" s="201">
        <v>2.72</v>
      </c>
      <c r="J367" s="202">
        <f t="shared" si="104"/>
        <v>326.39999999999998</v>
      </c>
      <c r="K367" s="203"/>
      <c r="L367" s="35"/>
      <c r="M367" s="204" t="s">
        <v>1</v>
      </c>
      <c r="N367" s="205" t="s">
        <v>39</v>
      </c>
      <c r="O367" s="71"/>
      <c r="P367" s="206">
        <f t="shared" si="105"/>
        <v>0</v>
      </c>
      <c r="Q367" s="206">
        <v>0</v>
      </c>
      <c r="R367" s="206">
        <f t="shared" si="106"/>
        <v>0</v>
      </c>
      <c r="S367" s="206">
        <v>0</v>
      </c>
      <c r="T367" s="207">
        <f t="shared" si="107"/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208" t="s">
        <v>182</v>
      </c>
      <c r="AT367" s="208" t="s">
        <v>178</v>
      </c>
      <c r="AU367" s="208" t="s">
        <v>86</v>
      </c>
      <c r="AY367" s="13" t="s">
        <v>176</v>
      </c>
      <c r="BE367" s="209">
        <f t="shared" si="108"/>
        <v>0</v>
      </c>
      <c r="BF367" s="209">
        <f t="shared" si="109"/>
        <v>326.39999999999998</v>
      </c>
      <c r="BG367" s="209">
        <f t="shared" si="110"/>
        <v>0</v>
      </c>
      <c r="BH367" s="209">
        <f t="shared" si="111"/>
        <v>0</v>
      </c>
      <c r="BI367" s="209">
        <f t="shared" si="112"/>
        <v>0</v>
      </c>
      <c r="BJ367" s="13" t="s">
        <v>86</v>
      </c>
      <c r="BK367" s="209">
        <f t="shared" si="113"/>
        <v>326.39999999999998</v>
      </c>
      <c r="BL367" s="13" t="s">
        <v>182</v>
      </c>
      <c r="BM367" s="208" t="s">
        <v>2682</v>
      </c>
    </row>
    <row r="368" spans="1:65" s="1" customFormat="1" ht="16.5" customHeight="1">
      <c r="A368" s="30"/>
      <c r="B368" s="31"/>
      <c r="C368" s="210" t="s">
        <v>1106</v>
      </c>
      <c r="D368" s="210" t="s">
        <v>269</v>
      </c>
      <c r="E368" s="211" t="s">
        <v>2683</v>
      </c>
      <c r="F368" s="212" t="s">
        <v>2681</v>
      </c>
      <c r="G368" s="213" t="s">
        <v>370</v>
      </c>
      <c r="H368" s="214">
        <v>120</v>
      </c>
      <c r="I368" s="215">
        <v>1.1399999999999999</v>
      </c>
      <c r="J368" s="216">
        <f t="shared" si="104"/>
        <v>136.80000000000001</v>
      </c>
      <c r="K368" s="217"/>
      <c r="L368" s="218"/>
      <c r="M368" s="219" t="s">
        <v>1</v>
      </c>
      <c r="N368" s="220" t="s">
        <v>39</v>
      </c>
      <c r="O368" s="71"/>
      <c r="P368" s="206">
        <f t="shared" si="105"/>
        <v>0</v>
      </c>
      <c r="Q368" s="206">
        <v>0</v>
      </c>
      <c r="R368" s="206">
        <f t="shared" si="106"/>
        <v>0</v>
      </c>
      <c r="S368" s="206">
        <v>0</v>
      </c>
      <c r="T368" s="207">
        <f t="shared" si="107"/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208" t="s">
        <v>207</v>
      </c>
      <c r="AT368" s="208" t="s">
        <v>269</v>
      </c>
      <c r="AU368" s="208" t="s">
        <v>86</v>
      </c>
      <c r="AY368" s="13" t="s">
        <v>176</v>
      </c>
      <c r="BE368" s="209">
        <f t="shared" si="108"/>
        <v>0</v>
      </c>
      <c r="BF368" s="209">
        <f t="shared" si="109"/>
        <v>136.80000000000001</v>
      </c>
      <c r="BG368" s="209">
        <f t="shared" si="110"/>
        <v>0</v>
      </c>
      <c r="BH368" s="209">
        <f t="shared" si="111"/>
        <v>0</v>
      </c>
      <c r="BI368" s="209">
        <f t="shared" si="112"/>
        <v>0</v>
      </c>
      <c r="BJ368" s="13" t="s">
        <v>86</v>
      </c>
      <c r="BK368" s="209">
        <f t="shared" si="113"/>
        <v>136.80000000000001</v>
      </c>
      <c r="BL368" s="13" t="s">
        <v>182</v>
      </c>
      <c r="BM368" s="208" t="s">
        <v>1285</v>
      </c>
    </row>
    <row r="369" spans="1:65" s="1" customFormat="1" ht="16.5" customHeight="1">
      <c r="A369" s="30"/>
      <c r="B369" s="31"/>
      <c r="C369" s="196" t="s">
        <v>1110</v>
      </c>
      <c r="D369" s="196" t="s">
        <v>178</v>
      </c>
      <c r="E369" s="197" t="s">
        <v>2684</v>
      </c>
      <c r="F369" s="198" t="s">
        <v>2685</v>
      </c>
      <c r="G369" s="199" t="s">
        <v>370</v>
      </c>
      <c r="H369" s="200">
        <v>60</v>
      </c>
      <c r="I369" s="201">
        <v>2.72</v>
      </c>
      <c r="J369" s="202">
        <f t="shared" si="104"/>
        <v>163.19999999999999</v>
      </c>
      <c r="K369" s="203"/>
      <c r="L369" s="35"/>
      <c r="M369" s="204" t="s">
        <v>1</v>
      </c>
      <c r="N369" s="205" t="s">
        <v>39</v>
      </c>
      <c r="O369" s="71"/>
      <c r="P369" s="206">
        <f t="shared" si="105"/>
        <v>0</v>
      </c>
      <c r="Q369" s="206">
        <v>0</v>
      </c>
      <c r="R369" s="206">
        <f t="shared" si="106"/>
        <v>0</v>
      </c>
      <c r="S369" s="206">
        <v>0</v>
      </c>
      <c r="T369" s="207">
        <f t="shared" si="107"/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208" t="s">
        <v>182</v>
      </c>
      <c r="AT369" s="208" t="s">
        <v>178</v>
      </c>
      <c r="AU369" s="208" t="s">
        <v>86</v>
      </c>
      <c r="AY369" s="13" t="s">
        <v>176</v>
      </c>
      <c r="BE369" s="209">
        <f t="shared" si="108"/>
        <v>0</v>
      </c>
      <c r="BF369" s="209">
        <f t="shared" si="109"/>
        <v>163.19999999999999</v>
      </c>
      <c r="BG369" s="209">
        <f t="shared" si="110"/>
        <v>0</v>
      </c>
      <c r="BH369" s="209">
        <f t="shared" si="111"/>
        <v>0</v>
      </c>
      <c r="BI369" s="209">
        <f t="shared" si="112"/>
        <v>0</v>
      </c>
      <c r="BJ369" s="13" t="s">
        <v>86</v>
      </c>
      <c r="BK369" s="209">
        <f t="shared" si="113"/>
        <v>163.19999999999999</v>
      </c>
      <c r="BL369" s="13" t="s">
        <v>182</v>
      </c>
      <c r="BM369" s="208" t="s">
        <v>2686</v>
      </c>
    </row>
    <row r="370" spans="1:65" s="1" customFormat="1" ht="16.5" customHeight="1">
      <c r="A370" s="30"/>
      <c r="B370" s="31"/>
      <c r="C370" s="210" t="s">
        <v>1114</v>
      </c>
      <c r="D370" s="210" t="s">
        <v>269</v>
      </c>
      <c r="E370" s="211" t="s">
        <v>2687</v>
      </c>
      <c r="F370" s="212" t="s">
        <v>2685</v>
      </c>
      <c r="G370" s="213" t="s">
        <v>370</v>
      </c>
      <c r="H370" s="214">
        <v>60</v>
      </c>
      <c r="I370" s="215">
        <v>1.0900000000000001</v>
      </c>
      <c r="J370" s="216">
        <f t="shared" si="104"/>
        <v>65.400000000000006</v>
      </c>
      <c r="K370" s="217"/>
      <c r="L370" s="218"/>
      <c r="M370" s="219" t="s">
        <v>1</v>
      </c>
      <c r="N370" s="220" t="s">
        <v>39</v>
      </c>
      <c r="O370" s="71"/>
      <c r="P370" s="206">
        <f t="shared" si="105"/>
        <v>0</v>
      </c>
      <c r="Q370" s="206">
        <v>0</v>
      </c>
      <c r="R370" s="206">
        <f t="shared" si="106"/>
        <v>0</v>
      </c>
      <c r="S370" s="206">
        <v>0</v>
      </c>
      <c r="T370" s="207">
        <f t="shared" si="107"/>
        <v>0</v>
      </c>
      <c r="U370" s="30"/>
      <c r="V370" s="30"/>
      <c r="W370" s="30"/>
      <c r="X370" s="30"/>
      <c r="Y370" s="30"/>
      <c r="Z370" s="30"/>
      <c r="AA370" s="30"/>
      <c r="AB370" s="30"/>
      <c r="AC370" s="30"/>
      <c r="AD370" s="30"/>
      <c r="AE370" s="30"/>
      <c r="AR370" s="208" t="s">
        <v>207</v>
      </c>
      <c r="AT370" s="208" t="s">
        <v>269</v>
      </c>
      <c r="AU370" s="208" t="s">
        <v>86</v>
      </c>
      <c r="AY370" s="13" t="s">
        <v>176</v>
      </c>
      <c r="BE370" s="209">
        <f t="shared" si="108"/>
        <v>0</v>
      </c>
      <c r="BF370" s="209">
        <f t="shared" si="109"/>
        <v>65.400000000000006</v>
      </c>
      <c r="BG370" s="209">
        <f t="shared" si="110"/>
        <v>0</v>
      </c>
      <c r="BH370" s="209">
        <f t="shared" si="111"/>
        <v>0</v>
      </c>
      <c r="BI370" s="209">
        <f t="shared" si="112"/>
        <v>0</v>
      </c>
      <c r="BJ370" s="13" t="s">
        <v>86</v>
      </c>
      <c r="BK370" s="209">
        <f t="shared" si="113"/>
        <v>65.400000000000006</v>
      </c>
      <c r="BL370" s="13" t="s">
        <v>182</v>
      </c>
      <c r="BM370" s="208" t="s">
        <v>1294</v>
      </c>
    </row>
    <row r="371" spans="1:65" s="1" customFormat="1" ht="16.5" customHeight="1">
      <c r="A371" s="30"/>
      <c r="B371" s="31"/>
      <c r="C371" s="196" t="s">
        <v>1118</v>
      </c>
      <c r="D371" s="196" t="s">
        <v>178</v>
      </c>
      <c r="E371" s="197" t="s">
        <v>2688</v>
      </c>
      <c r="F371" s="198" t="s">
        <v>2689</v>
      </c>
      <c r="G371" s="199" t="s">
        <v>370</v>
      </c>
      <c r="H371" s="200">
        <v>80</v>
      </c>
      <c r="I371" s="201">
        <v>1.9</v>
      </c>
      <c r="J371" s="202">
        <f t="shared" si="104"/>
        <v>152</v>
      </c>
      <c r="K371" s="203"/>
      <c r="L371" s="35"/>
      <c r="M371" s="204" t="s">
        <v>1</v>
      </c>
      <c r="N371" s="205" t="s">
        <v>39</v>
      </c>
      <c r="O371" s="71"/>
      <c r="P371" s="206">
        <f t="shared" si="105"/>
        <v>0</v>
      </c>
      <c r="Q371" s="206">
        <v>0</v>
      </c>
      <c r="R371" s="206">
        <f t="shared" si="106"/>
        <v>0</v>
      </c>
      <c r="S371" s="206">
        <v>0</v>
      </c>
      <c r="T371" s="207">
        <f t="shared" si="107"/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208" t="s">
        <v>182</v>
      </c>
      <c r="AT371" s="208" t="s">
        <v>178</v>
      </c>
      <c r="AU371" s="208" t="s">
        <v>86</v>
      </c>
      <c r="AY371" s="13" t="s">
        <v>176</v>
      </c>
      <c r="BE371" s="209">
        <f t="shared" si="108"/>
        <v>0</v>
      </c>
      <c r="BF371" s="209">
        <f t="shared" si="109"/>
        <v>152</v>
      </c>
      <c r="BG371" s="209">
        <f t="shared" si="110"/>
        <v>0</v>
      </c>
      <c r="BH371" s="209">
        <f t="shared" si="111"/>
        <v>0</v>
      </c>
      <c r="BI371" s="209">
        <f t="shared" si="112"/>
        <v>0</v>
      </c>
      <c r="BJ371" s="13" t="s">
        <v>86</v>
      </c>
      <c r="BK371" s="209">
        <f t="shared" si="113"/>
        <v>152</v>
      </c>
      <c r="BL371" s="13" t="s">
        <v>182</v>
      </c>
      <c r="BM371" s="208" t="s">
        <v>2690</v>
      </c>
    </row>
    <row r="372" spans="1:65" s="1" customFormat="1" ht="16.5" customHeight="1">
      <c r="A372" s="30"/>
      <c r="B372" s="31"/>
      <c r="C372" s="210" t="s">
        <v>1122</v>
      </c>
      <c r="D372" s="210" t="s">
        <v>269</v>
      </c>
      <c r="E372" s="211" t="s">
        <v>2691</v>
      </c>
      <c r="F372" s="212" t="s">
        <v>2689</v>
      </c>
      <c r="G372" s="213" t="s">
        <v>370</v>
      </c>
      <c r="H372" s="214">
        <v>80</v>
      </c>
      <c r="I372" s="215">
        <v>1.18</v>
      </c>
      <c r="J372" s="216">
        <f t="shared" si="104"/>
        <v>94.4</v>
      </c>
      <c r="K372" s="217"/>
      <c r="L372" s="218"/>
      <c r="M372" s="219" t="s">
        <v>1</v>
      </c>
      <c r="N372" s="220" t="s">
        <v>39</v>
      </c>
      <c r="O372" s="71"/>
      <c r="P372" s="206">
        <f t="shared" si="105"/>
        <v>0</v>
      </c>
      <c r="Q372" s="206">
        <v>0</v>
      </c>
      <c r="R372" s="206">
        <f t="shared" si="106"/>
        <v>0</v>
      </c>
      <c r="S372" s="206">
        <v>0</v>
      </c>
      <c r="T372" s="207">
        <f t="shared" si="107"/>
        <v>0</v>
      </c>
      <c r="U372" s="30"/>
      <c r="V372" s="30"/>
      <c r="W372" s="30"/>
      <c r="X372" s="30"/>
      <c r="Y372" s="30"/>
      <c r="Z372" s="30"/>
      <c r="AA372" s="30"/>
      <c r="AB372" s="30"/>
      <c r="AC372" s="30"/>
      <c r="AD372" s="30"/>
      <c r="AE372" s="30"/>
      <c r="AR372" s="208" t="s">
        <v>207</v>
      </c>
      <c r="AT372" s="208" t="s">
        <v>269</v>
      </c>
      <c r="AU372" s="208" t="s">
        <v>86</v>
      </c>
      <c r="AY372" s="13" t="s">
        <v>176</v>
      </c>
      <c r="BE372" s="209">
        <f t="shared" si="108"/>
        <v>0</v>
      </c>
      <c r="BF372" s="209">
        <f t="shared" si="109"/>
        <v>94.4</v>
      </c>
      <c r="BG372" s="209">
        <f t="shared" si="110"/>
        <v>0</v>
      </c>
      <c r="BH372" s="209">
        <f t="shared" si="111"/>
        <v>0</v>
      </c>
      <c r="BI372" s="209">
        <f t="shared" si="112"/>
        <v>0</v>
      </c>
      <c r="BJ372" s="13" t="s">
        <v>86</v>
      </c>
      <c r="BK372" s="209">
        <f t="shared" si="113"/>
        <v>94.4</v>
      </c>
      <c r="BL372" s="13" t="s">
        <v>182</v>
      </c>
      <c r="BM372" s="208" t="s">
        <v>1302</v>
      </c>
    </row>
    <row r="373" spans="1:65" s="1" customFormat="1" ht="16.5" customHeight="1">
      <c r="A373" s="30"/>
      <c r="B373" s="31"/>
      <c r="C373" s="196" t="s">
        <v>1126</v>
      </c>
      <c r="D373" s="196" t="s">
        <v>178</v>
      </c>
      <c r="E373" s="197" t="s">
        <v>2692</v>
      </c>
      <c r="F373" s="198" t="s">
        <v>2693</v>
      </c>
      <c r="G373" s="199" t="s">
        <v>370</v>
      </c>
      <c r="H373" s="200">
        <v>250</v>
      </c>
      <c r="I373" s="201">
        <v>1.9</v>
      </c>
      <c r="J373" s="202">
        <f t="shared" si="104"/>
        <v>475</v>
      </c>
      <c r="K373" s="203"/>
      <c r="L373" s="35"/>
      <c r="M373" s="204" t="s">
        <v>1</v>
      </c>
      <c r="N373" s="205" t="s">
        <v>39</v>
      </c>
      <c r="O373" s="71"/>
      <c r="P373" s="206">
        <f t="shared" si="105"/>
        <v>0</v>
      </c>
      <c r="Q373" s="206">
        <v>0</v>
      </c>
      <c r="R373" s="206">
        <f t="shared" si="106"/>
        <v>0</v>
      </c>
      <c r="S373" s="206">
        <v>0</v>
      </c>
      <c r="T373" s="207">
        <f t="shared" si="107"/>
        <v>0</v>
      </c>
      <c r="U373" s="30"/>
      <c r="V373" s="30"/>
      <c r="W373" s="30"/>
      <c r="X373" s="30"/>
      <c r="Y373" s="30"/>
      <c r="Z373" s="30"/>
      <c r="AA373" s="30"/>
      <c r="AB373" s="30"/>
      <c r="AC373" s="30"/>
      <c r="AD373" s="30"/>
      <c r="AE373" s="30"/>
      <c r="AR373" s="208" t="s">
        <v>182</v>
      </c>
      <c r="AT373" s="208" t="s">
        <v>178</v>
      </c>
      <c r="AU373" s="208" t="s">
        <v>86</v>
      </c>
      <c r="AY373" s="13" t="s">
        <v>176</v>
      </c>
      <c r="BE373" s="209">
        <f t="shared" si="108"/>
        <v>0</v>
      </c>
      <c r="BF373" s="209">
        <f t="shared" si="109"/>
        <v>475</v>
      </c>
      <c r="BG373" s="209">
        <f t="shared" si="110"/>
        <v>0</v>
      </c>
      <c r="BH373" s="209">
        <f t="shared" si="111"/>
        <v>0</v>
      </c>
      <c r="BI373" s="209">
        <f t="shared" si="112"/>
        <v>0</v>
      </c>
      <c r="BJ373" s="13" t="s">
        <v>86</v>
      </c>
      <c r="BK373" s="209">
        <f t="shared" si="113"/>
        <v>475</v>
      </c>
      <c r="BL373" s="13" t="s">
        <v>182</v>
      </c>
      <c r="BM373" s="208" t="s">
        <v>2694</v>
      </c>
    </row>
    <row r="374" spans="1:65" s="1" customFormat="1" ht="16.5" customHeight="1">
      <c r="A374" s="30"/>
      <c r="B374" s="31"/>
      <c r="C374" s="210" t="s">
        <v>1130</v>
      </c>
      <c r="D374" s="210" t="s">
        <v>269</v>
      </c>
      <c r="E374" s="211" t="s">
        <v>2695</v>
      </c>
      <c r="F374" s="212" t="s">
        <v>2693</v>
      </c>
      <c r="G374" s="213" t="s">
        <v>370</v>
      </c>
      <c r="H374" s="214">
        <v>250</v>
      </c>
      <c r="I374" s="215">
        <v>0.81</v>
      </c>
      <c r="J374" s="216">
        <f t="shared" si="104"/>
        <v>202.5</v>
      </c>
      <c r="K374" s="217"/>
      <c r="L374" s="218"/>
      <c r="M374" s="219" t="s">
        <v>1</v>
      </c>
      <c r="N374" s="220" t="s">
        <v>39</v>
      </c>
      <c r="O374" s="71"/>
      <c r="P374" s="206">
        <f t="shared" si="105"/>
        <v>0</v>
      </c>
      <c r="Q374" s="206">
        <v>0</v>
      </c>
      <c r="R374" s="206">
        <f t="shared" si="106"/>
        <v>0</v>
      </c>
      <c r="S374" s="206">
        <v>0</v>
      </c>
      <c r="T374" s="207">
        <f t="shared" si="107"/>
        <v>0</v>
      </c>
      <c r="U374" s="30"/>
      <c r="V374" s="30"/>
      <c r="W374" s="30"/>
      <c r="X374" s="30"/>
      <c r="Y374" s="30"/>
      <c r="Z374" s="30"/>
      <c r="AA374" s="30"/>
      <c r="AB374" s="30"/>
      <c r="AC374" s="30"/>
      <c r="AD374" s="30"/>
      <c r="AE374" s="30"/>
      <c r="AR374" s="208" t="s">
        <v>207</v>
      </c>
      <c r="AT374" s="208" t="s">
        <v>269</v>
      </c>
      <c r="AU374" s="208" t="s">
        <v>86</v>
      </c>
      <c r="AY374" s="13" t="s">
        <v>176</v>
      </c>
      <c r="BE374" s="209">
        <f t="shared" si="108"/>
        <v>0</v>
      </c>
      <c r="BF374" s="209">
        <f t="shared" si="109"/>
        <v>202.5</v>
      </c>
      <c r="BG374" s="209">
        <f t="shared" si="110"/>
        <v>0</v>
      </c>
      <c r="BH374" s="209">
        <f t="shared" si="111"/>
        <v>0</v>
      </c>
      <c r="BI374" s="209">
        <f t="shared" si="112"/>
        <v>0</v>
      </c>
      <c r="BJ374" s="13" t="s">
        <v>86</v>
      </c>
      <c r="BK374" s="209">
        <f t="shared" si="113"/>
        <v>202.5</v>
      </c>
      <c r="BL374" s="13" t="s">
        <v>182</v>
      </c>
      <c r="BM374" s="208" t="s">
        <v>1310</v>
      </c>
    </row>
    <row r="375" spans="1:65" s="1" customFormat="1" ht="16.5" customHeight="1">
      <c r="A375" s="30"/>
      <c r="B375" s="31"/>
      <c r="C375" s="196" t="s">
        <v>1134</v>
      </c>
      <c r="D375" s="196" t="s">
        <v>178</v>
      </c>
      <c r="E375" s="197" t="s">
        <v>2696</v>
      </c>
      <c r="F375" s="198" t="s">
        <v>2697</v>
      </c>
      <c r="G375" s="199" t="s">
        <v>370</v>
      </c>
      <c r="H375" s="200">
        <v>14</v>
      </c>
      <c r="I375" s="201">
        <v>2.72</v>
      </c>
      <c r="J375" s="202">
        <f t="shared" si="104"/>
        <v>38.08</v>
      </c>
      <c r="K375" s="203"/>
      <c r="L375" s="35"/>
      <c r="M375" s="204" t="s">
        <v>1</v>
      </c>
      <c r="N375" s="205" t="s">
        <v>39</v>
      </c>
      <c r="O375" s="71"/>
      <c r="P375" s="206">
        <f t="shared" si="105"/>
        <v>0</v>
      </c>
      <c r="Q375" s="206">
        <v>0</v>
      </c>
      <c r="R375" s="206">
        <f t="shared" si="106"/>
        <v>0</v>
      </c>
      <c r="S375" s="206">
        <v>0</v>
      </c>
      <c r="T375" s="207">
        <f t="shared" si="107"/>
        <v>0</v>
      </c>
      <c r="U375" s="30"/>
      <c r="V375" s="30"/>
      <c r="W375" s="30"/>
      <c r="X375" s="30"/>
      <c r="Y375" s="30"/>
      <c r="Z375" s="30"/>
      <c r="AA375" s="30"/>
      <c r="AB375" s="30"/>
      <c r="AC375" s="30"/>
      <c r="AD375" s="30"/>
      <c r="AE375" s="30"/>
      <c r="AR375" s="208" t="s">
        <v>182</v>
      </c>
      <c r="AT375" s="208" t="s">
        <v>178</v>
      </c>
      <c r="AU375" s="208" t="s">
        <v>86</v>
      </c>
      <c r="AY375" s="13" t="s">
        <v>176</v>
      </c>
      <c r="BE375" s="209">
        <f t="shared" si="108"/>
        <v>0</v>
      </c>
      <c r="BF375" s="209">
        <f t="shared" si="109"/>
        <v>38.08</v>
      </c>
      <c r="BG375" s="209">
        <f t="shared" si="110"/>
        <v>0</v>
      </c>
      <c r="BH375" s="209">
        <f t="shared" si="111"/>
        <v>0</v>
      </c>
      <c r="BI375" s="209">
        <f t="shared" si="112"/>
        <v>0</v>
      </c>
      <c r="BJ375" s="13" t="s">
        <v>86</v>
      </c>
      <c r="BK375" s="209">
        <f t="shared" si="113"/>
        <v>38.08</v>
      </c>
      <c r="BL375" s="13" t="s">
        <v>182</v>
      </c>
      <c r="BM375" s="208" t="s">
        <v>2698</v>
      </c>
    </row>
    <row r="376" spans="1:65" s="1" customFormat="1" ht="16.5" customHeight="1">
      <c r="A376" s="30"/>
      <c r="B376" s="31"/>
      <c r="C376" s="210" t="s">
        <v>1138</v>
      </c>
      <c r="D376" s="210" t="s">
        <v>269</v>
      </c>
      <c r="E376" s="211" t="s">
        <v>2699</v>
      </c>
      <c r="F376" s="212" t="s">
        <v>2697</v>
      </c>
      <c r="G376" s="213" t="s">
        <v>370</v>
      </c>
      <c r="H376" s="214">
        <v>14</v>
      </c>
      <c r="I376" s="215">
        <v>1.65</v>
      </c>
      <c r="J376" s="216">
        <f t="shared" si="104"/>
        <v>23.1</v>
      </c>
      <c r="K376" s="217"/>
      <c r="L376" s="218"/>
      <c r="M376" s="219" t="s">
        <v>1</v>
      </c>
      <c r="N376" s="220" t="s">
        <v>39</v>
      </c>
      <c r="O376" s="71"/>
      <c r="P376" s="206">
        <f t="shared" si="105"/>
        <v>0</v>
      </c>
      <c r="Q376" s="206">
        <v>0</v>
      </c>
      <c r="R376" s="206">
        <f t="shared" si="106"/>
        <v>0</v>
      </c>
      <c r="S376" s="206">
        <v>0</v>
      </c>
      <c r="T376" s="207">
        <f t="shared" si="107"/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208" t="s">
        <v>207</v>
      </c>
      <c r="AT376" s="208" t="s">
        <v>269</v>
      </c>
      <c r="AU376" s="208" t="s">
        <v>86</v>
      </c>
      <c r="AY376" s="13" t="s">
        <v>176</v>
      </c>
      <c r="BE376" s="209">
        <f t="shared" si="108"/>
        <v>0</v>
      </c>
      <c r="BF376" s="209">
        <f t="shared" si="109"/>
        <v>23.1</v>
      </c>
      <c r="BG376" s="209">
        <f t="shared" si="110"/>
        <v>0</v>
      </c>
      <c r="BH376" s="209">
        <f t="shared" si="111"/>
        <v>0</v>
      </c>
      <c r="BI376" s="209">
        <f t="shared" si="112"/>
        <v>0</v>
      </c>
      <c r="BJ376" s="13" t="s">
        <v>86</v>
      </c>
      <c r="BK376" s="209">
        <f t="shared" si="113"/>
        <v>23.1</v>
      </c>
      <c r="BL376" s="13" t="s">
        <v>182</v>
      </c>
      <c r="BM376" s="208" t="s">
        <v>1320</v>
      </c>
    </row>
    <row r="377" spans="1:65" s="1" customFormat="1" ht="16.5" customHeight="1">
      <c r="A377" s="30"/>
      <c r="B377" s="31"/>
      <c r="C377" s="196" t="s">
        <v>1142</v>
      </c>
      <c r="D377" s="196" t="s">
        <v>178</v>
      </c>
      <c r="E377" s="197" t="s">
        <v>2700</v>
      </c>
      <c r="F377" s="198" t="s">
        <v>2701</v>
      </c>
      <c r="G377" s="199" t="s">
        <v>370</v>
      </c>
      <c r="H377" s="200">
        <v>14</v>
      </c>
      <c r="I377" s="201">
        <v>2.72</v>
      </c>
      <c r="J377" s="202">
        <f t="shared" si="104"/>
        <v>38.08</v>
      </c>
      <c r="K377" s="203"/>
      <c r="L377" s="35"/>
      <c r="M377" s="204" t="s">
        <v>1</v>
      </c>
      <c r="N377" s="205" t="s">
        <v>39</v>
      </c>
      <c r="O377" s="71"/>
      <c r="P377" s="206">
        <f t="shared" si="105"/>
        <v>0</v>
      </c>
      <c r="Q377" s="206">
        <v>0</v>
      </c>
      <c r="R377" s="206">
        <f t="shared" si="106"/>
        <v>0</v>
      </c>
      <c r="S377" s="206">
        <v>0</v>
      </c>
      <c r="T377" s="207">
        <f t="shared" si="107"/>
        <v>0</v>
      </c>
      <c r="U377" s="30"/>
      <c r="V377" s="30"/>
      <c r="W377" s="30"/>
      <c r="X377" s="30"/>
      <c r="Y377" s="30"/>
      <c r="Z377" s="30"/>
      <c r="AA377" s="30"/>
      <c r="AB377" s="30"/>
      <c r="AC377" s="30"/>
      <c r="AD377" s="30"/>
      <c r="AE377" s="30"/>
      <c r="AR377" s="208" t="s">
        <v>182</v>
      </c>
      <c r="AT377" s="208" t="s">
        <v>178</v>
      </c>
      <c r="AU377" s="208" t="s">
        <v>86</v>
      </c>
      <c r="AY377" s="13" t="s">
        <v>176</v>
      </c>
      <c r="BE377" s="209">
        <f t="shared" si="108"/>
        <v>0</v>
      </c>
      <c r="BF377" s="209">
        <f t="shared" si="109"/>
        <v>38.08</v>
      </c>
      <c r="BG377" s="209">
        <f t="shared" si="110"/>
        <v>0</v>
      </c>
      <c r="BH377" s="209">
        <f t="shared" si="111"/>
        <v>0</v>
      </c>
      <c r="BI377" s="209">
        <f t="shared" si="112"/>
        <v>0</v>
      </c>
      <c r="BJ377" s="13" t="s">
        <v>86</v>
      </c>
      <c r="BK377" s="209">
        <f t="shared" si="113"/>
        <v>38.08</v>
      </c>
      <c r="BL377" s="13" t="s">
        <v>182</v>
      </c>
      <c r="BM377" s="208" t="s">
        <v>2702</v>
      </c>
    </row>
    <row r="378" spans="1:65" s="1" customFormat="1" ht="16.5" customHeight="1">
      <c r="A378" s="30"/>
      <c r="B378" s="31"/>
      <c r="C378" s="210" t="s">
        <v>1146</v>
      </c>
      <c r="D378" s="210" t="s">
        <v>269</v>
      </c>
      <c r="E378" s="211" t="s">
        <v>2703</v>
      </c>
      <c r="F378" s="212" t="s">
        <v>2701</v>
      </c>
      <c r="G378" s="213" t="s">
        <v>370</v>
      </c>
      <c r="H378" s="214">
        <v>14</v>
      </c>
      <c r="I378" s="215">
        <v>1.47</v>
      </c>
      <c r="J378" s="216">
        <f t="shared" si="104"/>
        <v>20.58</v>
      </c>
      <c r="K378" s="217"/>
      <c r="L378" s="218"/>
      <c r="M378" s="219" t="s">
        <v>1</v>
      </c>
      <c r="N378" s="220" t="s">
        <v>39</v>
      </c>
      <c r="O378" s="71"/>
      <c r="P378" s="206">
        <f t="shared" si="105"/>
        <v>0</v>
      </c>
      <c r="Q378" s="206">
        <v>0</v>
      </c>
      <c r="R378" s="206">
        <f t="shared" si="106"/>
        <v>0</v>
      </c>
      <c r="S378" s="206">
        <v>0</v>
      </c>
      <c r="T378" s="207">
        <f t="shared" si="107"/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208" t="s">
        <v>207</v>
      </c>
      <c r="AT378" s="208" t="s">
        <v>269</v>
      </c>
      <c r="AU378" s="208" t="s">
        <v>86</v>
      </c>
      <c r="AY378" s="13" t="s">
        <v>176</v>
      </c>
      <c r="BE378" s="209">
        <f t="shared" si="108"/>
        <v>0</v>
      </c>
      <c r="BF378" s="209">
        <f t="shared" si="109"/>
        <v>20.58</v>
      </c>
      <c r="BG378" s="209">
        <f t="shared" si="110"/>
        <v>0</v>
      </c>
      <c r="BH378" s="209">
        <f t="shared" si="111"/>
        <v>0</v>
      </c>
      <c r="BI378" s="209">
        <f t="shared" si="112"/>
        <v>0</v>
      </c>
      <c r="BJ378" s="13" t="s">
        <v>86</v>
      </c>
      <c r="BK378" s="209">
        <f t="shared" si="113"/>
        <v>20.58</v>
      </c>
      <c r="BL378" s="13" t="s">
        <v>182</v>
      </c>
      <c r="BM378" s="208" t="s">
        <v>1328</v>
      </c>
    </row>
    <row r="379" spans="1:65" s="1" customFormat="1" ht="16.5" customHeight="1">
      <c r="A379" s="30"/>
      <c r="B379" s="31"/>
      <c r="C379" s="196" t="s">
        <v>1150</v>
      </c>
      <c r="D379" s="196" t="s">
        <v>178</v>
      </c>
      <c r="E379" s="197" t="s">
        <v>2704</v>
      </c>
      <c r="F379" s="198" t="s">
        <v>2705</v>
      </c>
      <c r="G379" s="199" t="s">
        <v>370</v>
      </c>
      <c r="H379" s="200">
        <v>7</v>
      </c>
      <c r="I379" s="201">
        <v>8.7799999999999994</v>
      </c>
      <c r="J379" s="202">
        <f t="shared" si="104"/>
        <v>61.46</v>
      </c>
      <c r="K379" s="203"/>
      <c r="L379" s="35"/>
      <c r="M379" s="204" t="s">
        <v>1</v>
      </c>
      <c r="N379" s="205" t="s">
        <v>39</v>
      </c>
      <c r="O379" s="71"/>
      <c r="P379" s="206">
        <f t="shared" si="105"/>
        <v>0</v>
      </c>
      <c r="Q379" s="206">
        <v>0</v>
      </c>
      <c r="R379" s="206">
        <f t="shared" si="106"/>
        <v>0</v>
      </c>
      <c r="S379" s="206">
        <v>0</v>
      </c>
      <c r="T379" s="207">
        <f t="shared" si="107"/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208" t="s">
        <v>182</v>
      </c>
      <c r="AT379" s="208" t="s">
        <v>178</v>
      </c>
      <c r="AU379" s="208" t="s">
        <v>86</v>
      </c>
      <c r="AY379" s="13" t="s">
        <v>176</v>
      </c>
      <c r="BE379" s="209">
        <f t="shared" si="108"/>
        <v>0</v>
      </c>
      <c r="BF379" s="209">
        <f t="shared" si="109"/>
        <v>61.46</v>
      </c>
      <c r="BG379" s="209">
        <f t="shared" si="110"/>
        <v>0</v>
      </c>
      <c r="BH379" s="209">
        <f t="shared" si="111"/>
        <v>0</v>
      </c>
      <c r="BI379" s="209">
        <f t="shared" si="112"/>
        <v>0</v>
      </c>
      <c r="BJ379" s="13" t="s">
        <v>86</v>
      </c>
      <c r="BK379" s="209">
        <f t="shared" si="113"/>
        <v>61.46</v>
      </c>
      <c r="BL379" s="13" t="s">
        <v>182</v>
      </c>
      <c r="BM379" s="208" t="s">
        <v>2706</v>
      </c>
    </row>
    <row r="380" spans="1:65" s="1" customFormat="1" ht="16.5" customHeight="1">
      <c r="A380" s="30"/>
      <c r="B380" s="31"/>
      <c r="C380" s="210" t="s">
        <v>1155</v>
      </c>
      <c r="D380" s="210" t="s">
        <v>269</v>
      </c>
      <c r="E380" s="211" t="s">
        <v>2707</v>
      </c>
      <c r="F380" s="212" t="s">
        <v>2705</v>
      </c>
      <c r="G380" s="213" t="s">
        <v>370</v>
      </c>
      <c r="H380" s="214">
        <v>7</v>
      </c>
      <c r="I380" s="215">
        <v>19.11</v>
      </c>
      <c r="J380" s="216">
        <f t="shared" si="104"/>
        <v>133.77000000000001</v>
      </c>
      <c r="K380" s="217"/>
      <c r="L380" s="218"/>
      <c r="M380" s="219" t="s">
        <v>1</v>
      </c>
      <c r="N380" s="220" t="s">
        <v>39</v>
      </c>
      <c r="O380" s="71"/>
      <c r="P380" s="206">
        <f t="shared" si="105"/>
        <v>0</v>
      </c>
      <c r="Q380" s="206">
        <v>0</v>
      </c>
      <c r="R380" s="206">
        <f t="shared" si="106"/>
        <v>0</v>
      </c>
      <c r="S380" s="206">
        <v>0</v>
      </c>
      <c r="T380" s="207">
        <f t="shared" si="107"/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208" t="s">
        <v>207</v>
      </c>
      <c r="AT380" s="208" t="s">
        <v>269</v>
      </c>
      <c r="AU380" s="208" t="s">
        <v>86</v>
      </c>
      <c r="AY380" s="13" t="s">
        <v>176</v>
      </c>
      <c r="BE380" s="209">
        <f t="shared" si="108"/>
        <v>0</v>
      </c>
      <c r="BF380" s="209">
        <f t="shared" si="109"/>
        <v>133.77000000000001</v>
      </c>
      <c r="BG380" s="209">
        <f t="shared" si="110"/>
        <v>0</v>
      </c>
      <c r="BH380" s="209">
        <f t="shared" si="111"/>
        <v>0</v>
      </c>
      <c r="BI380" s="209">
        <f t="shared" si="112"/>
        <v>0</v>
      </c>
      <c r="BJ380" s="13" t="s">
        <v>86</v>
      </c>
      <c r="BK380" s="209">
        <f t="shared" si="113"/>
        <v>133.77000000000001</v>
      </c>
      <c r="BL380" s="13" t="s">
        <v>182</v>
      </c>
      <c r="BM380" s="208" t="s">
        <v>1338</v>
      </c>
    </row>
    <row r="381" spans="1:65" s="1" customFormat="1" ht="16.5" customHeight="1">
      <c r="A381" s="30"/>
      <c r="B381" s="31"/>
      <c r="C381" s="196" t="s">
        <v>1159</v>
      </c>
      <c r="D381" s="196" t="s">
        <v>178</v>
      </c>
      <c r="E381" s="197" t="s">
        <v>2708</v>
      </c>
      <c r="F381" s="198" t="s">
        <v>2709</v>
      </c>
      <c r="G381" s="199" t="s">
        <v>370</v>
      </c>
      <c r="H381" s="200">
        <v>7</v>
      </c>
      <c r="I381" s="201">
        <v>7.8</v>
      </c>
      <c r="J381" s="202">
        <f t="shared" si="104"/>
        <v>54.6</v>
      </c>
      <c r="K381" s="203"/>
      <c r="L381" s="35"/>
      <c r="M381" s="204" t="s">
        <v>1</v>
      </c>
      <c r="N381" s="205" t="s">
        <v>39</v>
      </c>
      <c r="O381" s="71"/>
      <c r="P381" s="206">
        <f t="shared" si="105"/>
        <v>0</v>
      </c>
      <c r="Q381" s="206">
        <v>0</v>
      </c>
      <c r="R381" s="206">
        <f t="shared" si="106"/>
        <v>0</v>
      </c>
      <c r="S381" s="206">
        <v>0</v>
      </c>
      <c r="T381" s="207">
        <f t="shared" si="107"/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208" t="s">
        <v>182</v>
      </c>
      <c r="AT381" s="208" t="s">
        <v>178</v>
      </c>
      <c r="AU381" s="208" t="s">
        <v>86</v>
      </c>
      <c r="AY381" s="13" t="s">
        <v>176</v>
      </c>
      <c r="BE381" s="209">
        <f t="shared" si="108"/>
        <v>0</v>
      </c>
      <c r="BF381" s="209">
        <f t="shared" si="109"/>
        <v>54.6</v>
      </c>
      <c r="BG381" s="209">
        <f t="shared" si="110"/>
        <v>0</v>
      </c>
      <c r="BH381" s="209">
        <f t="shared" si="111"/>
        <v>0</v>
      </c>
      <c r="BI381" s="209">
        <f t="shared" si="112"/>
        <v>0</v>
      </c>
      <c r="BJ381" s="13" t="s">
        <v>86</v>
      </c>
      <c r="BK381" s="209">
        <f t="shared" si="113"/>
        <v>54.6</v>
      </c>
      <c r="BL381" s="13" t="s">
        <v>182</v>
      </c>
      <c r="BM381" s="208" t="s">
        <v>2710</v>
      </c>
    </row>
    <row r="382" spans="1:65" s="1" customFormat="1" ht="16.5" customHeight="1">
      <c r="A382" s="30"/>
      <c r="B382" s="31"/>
      <c r="C382" s="210" t="s">
        <v>1163</v>
      </c>
      <c r="D382" s="210" t="s">
        <v>269</v>
      </c>
      <c r="E382" s="211" t="s">
        <v>2711</v>
      </c>
      <c r="F382" s="212" t="s">
        <v>2709</v>
      </c>
      <c r="G382" s="213" t="s">
        <v>370</v>
      </c>
      <c r="H382" s="214">
        <v>7</v>
      </c>
      <c r="I382" s="215">
        <v>1.28</v>
      </c>
      <c r="J382" s="216">
        <f t="shared" si="104"/>
        <v>8.9600000000000009</v>
      </c>
      <c r="K382" s="217"/>
      <c r="L382" s="218"/>
      <c r="M382" s="219" t="s">
        <v>1</v>
      </c>
      <c r="N382" s="220" t="s">
        <v>39</v>
      </c>
      <c r="O382" s="71"/>
      <c r="P382" s="206">
        <f t="shared" si="105"/>
        <v>0</v>
      </c>
      <c r="Q382" s="206">
        <v>0</v>
      </c>
      <c r="R382" s="206">
        <f t="shared" si="106"/>
        <v>0</v>
      </c>
      <c r="S382" s="206">
        <v>0</v>
      </c>
      <c r="T382" s="207">
        <f t="shared" si="107"/>
        <v>0</v>
      </c>
      <c r="U382" s="30"/>
      <c r="V382" s="30"/>
      <c r="W382" s="30"/>
      <c r="X382" s="30"/>
      <c r="Y382" s="30"/>
      <c r="Z382" s="30"/>
      <c r="AA382" s="30"/>
      <c r="AB382" s="30"/>
      <c r="AC382" s="30"/>
      <c r="AD382" s="30"/>
      <c r="AE382" s="30"/>
      <c r="AR382" s="208" t="s">
        <v>207</v>
      </c>
      <c r="AT382" s="208" t="s">
        <v>269</v>
      </c>
      <c r="AU382" s="208" t="s">
        <v>86</v>
      </c>
      <c r="AY382" s="13" t="s">
        <v>176</v>
      </c>
      <c r="BE382" s="209">
        <f t="shared" si="108"/>
        <v>0</v>
      </c>
      <c r="BF382" s="209">
        <f t="shared" si="109"/>
        <v>8.9600000000000009</v>
      </c>
      <c r="BG382" s="209">
        <f t="shared" si="110"/>
        <v>0</v>
      </c>
      <c r="BH382" s="209">
        <f t="shared" si="111"/>
        <v>0</v>
      </c>
      <c r="BI382" s="209">
        <f t="shared" si="112"/>
        <v>0</v>
      </c>
      <c r="BJ382" s="13" t="s">
        <v>86</v>
      </c>
      <c r="BK382" s="209">
        <f t="shared" si="113"/>
        <v>8.9600000000000009</v>
      </c>
      <c r="BL382" s="13" t="s">
        <v>182</v>
      </c>
      <c r="BM382" s="208" t="s">
        <v>1346</v>
      </c>
    </row>
    <row r="383" spans="1:65" s="1" customFormat="1" ht="16.5" customHeight="1">
      <c r="A383" s="30"/>
      <c r="B383" s="31"/>
      <c r="C383" s="196" t="s">
        <v>1165</v>
      </c>
      <c r="D383" s="196" t="s">
        <v>178</v>
      </c>
      <c r="E383" s="197" t="s">
        <v>2712</v>
      </c>
      <c r="F383" s="198" t="s">
        <v>2713</v>
      </c>
      <c r="G383" s="199" t="s">
        <v>370</v>
      </c>
      <c r="H383" s="200">
        <v>7</v>
      </c>
      <c r="I383" s="201">
        <v>2.72</v>
      </c>
      <c r="J383" s="202">
        <f t="shared" si="104"/>
        <v>19.04</v>
      </c>
      <c r="K383" s="203"/>
      <c r="L383" s="35"/>
      <c r="M383" s="204" t="s">
        <v>1</v>
      </c>
      <c r="N383" s="205" t="s">
        <v>39</v>
      </c>
      <c r="O383" s="71"/>
      <c r="P383" s="206">
        <f t="shared" si="105"/>
        <v>0</v>
      </c>
      <c r="Q383" s="206">
        <v>0</v>
      </c>
      <c r="R383" s="206">
        <f t="shared" si="106"/>
        <v>0</v>
      </c>
      <c r="S383" s="206">
        <v>0</v>
      </c>
      <c r="T383" s="207">
        <f t="shared" si="107"/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208" t="s">
        <v>182</v>
      </c>
      <c r="AT383" s="208" t="s">
        <v>178</v>
      </c>
      <c r="AU383" s="208" t="s">
        <v>86</v>
      </c>
      <c r="AY383" s="13" t="s">
        <v>176</v>
      </c>
      <c r="BE383" s="209">
        <f t="shared" si="108"/>
        <v>0</v>
      </c>
      <c r="BF383" s="209">
        <f t="shared" si="109"/>
        <v>19.04</v>
      </c>
      <c r="BG383" s="209">
        <f t="shared" si="110"/>
        <v>0</v>
      </c>
      <c r="BH383" s="209">
        <f t="shared" si="111"/>
        <v>0</v>
      </c>
      <c r="BI383" s="209">
        <f t="shared" si="112"/>
        <v>0</v>
      </c>
      <c r="BJ383" s="13" t="s">
        <v>86</v>
      </c>
      <c r="BK383" s="209">
        <f t="shared" si="113"/>
        <v>19.04</v>
      </c>
      <c r="BL383" s="13" t="s">
        <v>182</v>
      </c>
      <c r="BM383" s="208" t="s">
        <v>2714</v>
      </c>
    </row>
    <row r="384" spans="1:65" s="1" customFormat="1" ht="16.5" customHeight="1">
      <c r="A384" s="30"/>
      <c r="B384" s="31"/>
      <c r="C384" s="210" t="s">
        <v>1169</v>
      </c>
      <c r="D384" s="210" t="s">
        <v>269</v>
      </c>
      <c r="E384" s="211" t="s">
        <v>2715</v>
      </c>
      <c r="F384" s="212" t="s">
        <v>2713</v>
      </c>
      <c r="G384" s="213" t="s">
        <v>370</v>
      </c>
      <c r="H384" s="214">
        <v>7</v>
      </c>
      <c r="I384" s="215">
        <v>1.71</v>
      </c>
      <c r="J384" s="216">
        <f t="shared" si="104"/>
        <v>11.97</v>
      </c>
      <c r="K384" s="217"/>
      <c r="L384" s="218"/>
      <c r="M384" s="219" t="s">
        <v>1</v>
      </c>
      <c r="N384" s="220" t="s">
        <v>39</v>
      </c>
      <c r="O384" s="71"/>
      <c r="P384" s="206">
        <f t="shared" si="105"/>
        <v>0</v>
      </c>
      <c r="Q384" s="206">
        <v>0</v>
      </c>
      <c r="R384" s="206">
        <f t="shared" si="106"/>
        <v>0</v>
      </c>
      <c r="S384" s="206">
        <v>0</v>
      </c>
      <c r="T384" s="207">
        <f t="shared" si="107"/>
        <v>0</v>
      </c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  <c r="AR384" s="208" t="s">
        <v>207</v>
      </c>
      <c r="AT384" s="208" t="s">
        <v>269</v>
      </c>
      <c r="AU384" s="208" t="s">
        <v>86</v>
      </c>
      <c r="AY384" s="13" t="s">
        <v>176</v>
      </c>
      <c r="BE384" s="209">
        <f t="shared" si="108"/>
        <v>0</v>
      </c>
      <c r="BF384" s="209">
        <f t="shared" si="109"/>
        <v>11.97</v>
      </c>
      <c r="BG384" s="209">
        <f t="shared" si="110"/>
        <v>0</v>
      </c>
      <c r="BH384" s="209">
        <f t="shared" si="111"/>
        <v>0</v>
      </c>
      <c r="BI384" s="209">
        <f t="shared" si="112"/>
        <v>0</v>
      </c>
      <c r="BJ384" s="13" t="s">
        <v>86</v>
      </c>
      <c r="BK384" s="209">
        <f t="shared" si="113"/>
        <v>11.97</v>
      </c>
      <c r="BL384" s="13" t="s">
        <v>182</v>
      </c>
      <c r="BM384" s="208" t="s">
        <v>1354</v>
      </c>
    </row>
    <row r="385" spans="1:65" s="1" customFormat="1" ht="16.5" customHeight="1">
      <c r="A385" s="30"/>
      <c r="B385" s="31"/>
      <c r="C385" s="196" t="s">
        <v>1173</v>
      </c>
      <c r="D385" s="196" t="s">
        <v>178</v>
      </c>
      <c r="E385" s="197" t="s">
        <v>2716</v>
      </c>
      <c r="F385" s="198" t="s">
        <v>2717</v>
      </c>
      <c r="G385" s="199" t="s">
        <v>370</v>
      </c>
      <c r="H385" s="200">
        <v>339</v>
      </c>
      <c r="I385" s="201">
        <v>1.19</v>
      </c>
      <c r="J385" s="202">
        <f t="shared" si="104"/>
        <v>403.41</v>
      </c>
      <c r="K385" s="203"/>
      <c r="L385" s="35"/>
      <c r="M385" s="204" t="s">
        <v>1</v>
      </c>
      <c r="N385" s="205" t="s">
        <v>39</v>
      </c>
      <c r="O385" s="71"/>
      <c r="P385" s="206">
        <f t="shared" si="105"/>
        <v>0</v>
      </c>
      <c r="Q385" s="206">
        <v>0</v>
      </c>
      <c r="R385" s="206">
        <f t="shared" si="106"/>
        <v>0</v>
      </c>
      <c r="S385" s="206">
        <v>0</v>
      </c>
      <c r="T385" s="207">
        <f t="shared" si="107"/>
        <v>0</v>
      </c>
      <c r="U385" s="30"/>
      <c r="V385" s="30"/>
      <c r="W385" s="30"/>
      <c r="X385" s="30"/>
      <c r="Y385" s="30"/>
      <c r="Z385" s="30"/>
      <c r="AA385" s="30"/>
      <c r="AB385" s="30"/>
      <c r="AC385" s="30"/>
      <c r="AD385" s="30"/>
      <c r="AE385" s="30"/>
      <c r="AR385" s="208" t="s">
        <v>182</v>
      </c>
      <c r="AT385" s="208" t="s">
        <v>178</v>
      </c>
      <c r="AU385" s="208" t="s">
        <v>86</v>
      </c>
      <c r="AY385" s="13" t="s">
        <v>176</v>
      </c>
      <c r="BE385" s="209">
        <f t="shared" si="108"/>
        <v>0</v>
      </c>
      <c r="BF385" s="209">
        <f t="shared" si="109"/>
        <v>403.41</v>
      </c>
      <c r="BG385" s="209">
        <f t="shared" si="110"/>
        <v>0</v>
      </c>
      <c r="BH385" s="209">
        <f t="shared" si="111"/>
        <v>0</v>
      </c>
      <c r="BI385" s="209">
        <f t="shared" si="112"/>
        <v>0</v>
      </c>
      <c r="BJ385" s="13" t="s">
        <v>86</v>
      </c>
      <c r="BK385" s="209">
        <f t="shared" si="113"/>
        <v>403.41</v>
      </c>
      <c r="BL385" s="13" t="s">
        <v>182</v>
      </c>
      <c r="BM385" s="208" t="s">
        <v>2718</v>
      </c>
    </row>
    <row r="386" spans="1:65" s="1" customFormat="1" ht="16.5" customHeight="1">
      <c r="A386" s="30"/>
      <c r="B386" s="31"/>
      <c r="C386" s="210" t="s">
        <v>1177</v>
      </c>
      <c r="D386" s="210" t="s">
        <v>269</v>
      </c>
      <c r="E386" s="211" t="s">
        <v>2719</v>
      </c>
      <c r="F386" s="212" t="s">
        <v>2717</v>
      </c>
      <c r="G386" s="213" t="s">
        <v>370</v>
      </c>
      <c r="H386" s="214">
        <v>339</v>
      </c>
      <c r="I386" s="215">
        <v>1.0900000000000001</v>
      </c>
      <c r="J386" s="216">
        <f t="shared" si="104"/>
        <v>369.51</v>
      </c>
      <c r="K386" s="217"/>
      <c r="L386" s="218"/>
      <c r="M386" s="219" t="s">
        <v>1</v>
      </c>
      <c r="N386" s="220" t="s">
        <v>39</v>
      </c>
      <c r="O386" s="71"/>
      <c r="P386" s="206">
        <f t="shared" si="105"/>
        <v>0</v>
      </c>
      <c r="Q386" s="206">
        <v>0</v>
      </c>
      <c r="R386" s="206">
        <f t="shared" si="106"/>
        <v>0</v>
      </c>
      <c r="S386" s="206">
        <v>0</v>
      </c>
      <c r="T386" s="207">
        <f t="shared" si="107"/>
        <v>0</v>
      </c>
      <c r="U386" s="30"/>
      <c r="V386" s="30"/>
      <c r="W386" s="30"/>
      <c r="X386" s="30"/>
      <c r="Y386" s="30"/>
      <c r="Z386" s="30"/>
      <c r="AA386" s="30"/>
      <c r="AB386" s="30"/>
      <c r="AC386" s="30"/>
      <c r="AD386" s="30"/>
      <c r="AE386" s="30"/>
      <c r="AR386" s="208" t="s">
        <v>207</v>
      </c>
      <c r="AT386" s="208" t="s">
        <v>269</v>
      </c>
      <c r="AU386" s="208" t="s">
        <v>86</v>
      </c>
      <c r="AY386" s="13" t="s">
        <v>176</v>
      </c>
      <c r="BE386" s="209">
        <f t="shared" si="108"/>
        <v>0</v>
      </c>
      <c r="BF386" s="209">
        <f t="shared" si="109"/>
        <v>369.51</v>
      </c>
      <c r="BG386" s="209">
        <f t="shared" si="110"/>
        <v>0</v>
      </c>
      <c r="BH386" s="209">
        <f t="shared" si="111"/>
        <v>0</v>
      </c>
      <c r="BI386" s="209">
        <f t="shared" si="112"/>
        <v>0</v>
      </c>
      <c r="BJ386" s="13" t="s">
        <v>86</v>
      </c>
      <c r="BK386" s="209">
        <f t="shared" si="113"/>
        <v>369.51</v>
      </c>
      <c r="BL386" s="13" t="s">
        <v>182</v>
      </c>
      <c r="BM386" s="208" t="s">
        <v>1362</v>
      </c>
    </row>
    <row r="387" spans="1:65" s="1" customFormat="1" ht="16.5" customHeight="1">
      <c r="A387" s="30"/>
      <c r="B387" s="31"/>
      <c r="C387" s="196" t="s">
        <v>1181</v>
      </c>
      <c r="D387" s="196" t="s">
        <v>178</v>
      </c>
      <c r="E387" s="197" t="s">
        <v>2720</v>
      </c>
      <c r="F387" s="198" t="s">
        <v>2721</v>
      </c>
      <c r="G387" s="199" t="s">
        <v>181</v>
      </c>
      <c r="H387" s="200">
        <v>140</v>
      </c>
      <c r="I387" s="201">
        <v>1.51</v>
      </c>
      <c r="J387" s="202">
        <f t="shared" si="104"/>
        <v>211.4</v>
      </c>
      <c r="K387" s="203"/>
      <c r="L387" s="35"/>
      <c r="M387" s="204" t="s">
        <v>1</v>
      </c>
      <c r="N387" s="205" t="s">
        <v>39</v>
      </c>
      <c r="O387" s="71"/>
      <c r="P387" s="206">
        <f t="shared" si="105"/>
        <v>0</v>
      </c>
      <c r="Q387" s="206">
        <v>0</v>
      </c>
      <c r="R387" s="206">
        <f t="shared" si="106"/>
        <v>0</v>
      </c>
      <c r="S387" s="206">
        <v>0</v>
      </c>
      <c r="T387" s="207">
        <f t="shared" si="107"/>
        <v>0</v>
      </c>
      <c r="U387" s="30"/>
      <c r="V387" s="30"/>
      <c r="W387" s="30"/>
      <c r="X387" s="30"/>
      <c r="Y387" s="30"/>
      <c r="Z387" s="30"/>
      <c r="AA387" s="30"/>
      <c r="AB387" s="30"/>
      <c r="AC387" s="30"/>
      <c r="AD387" s="30"/>
      <c r="AE387" s="30"/>
      <c r="AR387" s="208" t="s">
        <v>182</v>
      </c>
      <c r="AT387" s="208" t="s">
        <v>178</v>
      </c>
      <c r="AU387" s="208" t="s">
        <v>86</v>
      </c>
      <c r="AY387" s="13" t="s">
        <v>176</v>
      </c>
      <c r="BE387" s="209">
        <f t="shared" si="108"/>
        <v>0</v>
      </c>
      <c r="BF387" s="209">
        <f t="shared" si="109"/>
        <v>211.4</v>
      </c>
      <c r="BG387" s="209">
        <f t="shared" si="110"/>
        <v>0</v>
      </c>
      <c r="BH387" s="209">
        <f t="shared" si="111"/>
        <v>0</v>
      </c>
      <c r="BI387" s="209">
        <f t="shared" si="112"/>
        <v>0</v>
      </c>
      <c r="BJ387" s="13" t="s">
        <v>86</v>
      </c>
      <c r="BK387" s="209">
        <f t="shared" si="113"/>
        <v>211.4</v>
      </c>
      <c r="BL387" s="13" t="s">
        <v>182</v>
      </c>
      <c r="BM387" s="208" t="s">
        <v>2722</v>
      </c>
    </row>
    <row r="388" spans="1:65" s="1" customFormat="1" ht="16.5" customHeight="1">
      <c r="A388" s="30"/>
      <c r="B388" s="31"/>
      <c r="C388" s="210" t="s">
        <v>1187</v>
      </c>
      <c r="D388" s="210" t="s">
        <v>269</v>
      </c>
      <c r="E388" s="211" t="s">
        <v>2723</v>
      </c>
      <c r="F388" s="212" t="s">
        <v>2721</v>
      </c>
      <c r="G388" s="213" t="s">
        <v>181</v>
      </c>
      <c r="H388" s="214">
        <v>140</v>
      </c>
      <c r="I388" s="215">
        <v>1.26</v>
      </c>
      <c r="J388" s="216">
        <f t="shared" si="104"/>
        <v>176.4</v>
      </c>
      <c r="K388" s="217"/>
      <c r="L388" s="218"/>
      <c r="M388" s="219" t="s">
        <v>1</v>
      </c>
      <c r="N388" s="220" t="s">
        <v>39</v>
      </c>
      <c r="O388" s="71"/>
      <c r="P388" s="206">
        <f t="shared" si="105"/>
        <v>0</v>
      </c>
      <c r="Q388" s="206">
        <v>0</v>
      </c>
      <c r="R388" s="206">
        <f t="shared" si="106"/>
        <v>0</v>
      </c>
      <c r="S388" s="206">
        <v>0</v>
      </c>
      <c r="T388" s="207">
        <f t="shared" si="107"/>
        <v>0</v>
      </c>
      <c r="U388" s="30"/>
      <c r="V388" s="30"/>
      <c r="W388" s="30"/>
      <c r="X388" s="30"/>
      <c r="Y388" s="30"/>
      <c r="Z388" s="30"/>
      <c r="AA388" s="30"/>
      <c r="AB388" s="30"/>
      <c r="AC388" s="30"/>
      <c r="AD388" s="30"/>
      <c r="AE388" s="30"/>
      <c r="AR388" s="208" t="s">
        <v>207</v>
      </c>
      <c r="AT388" s="208" t="s">
        <v>269</v>
      </c>
      <c r="AU388" s="208" t="s">
        <v>86</v>
      </c>
      <c r="AY388" s="13" t="s">
        <v>176</v>
      </c>
      <c r="BE388" s="209">
        <f t="shared" si="108"/>
        <v>0</v>
      </c>
      <c r="BF388" s="209">
        <f t="shared" si="109"/>
        <v>176.4</v>
      </c>
      <c r="BG388" s="209">
        <f t="shared" si="110"/>
        <v>0</v>
      </c>
      <c r="BH388" s="209">
        <f t="shared" si="111"/>
        <v>0</v>
      </c>
      <c r="BI388" s="209">
        <f t="shared" si="112"/>
        <v>0</v>
      </c>
      <c r="BJ388" s="13" t="s">
        <v>86</v>
      </c>
      <c r="BK388" s="209">
        <f t="shared" si="113"/>
        <v>176.4</v>
      </c>
      <c r="BL388" s="13" t="s">
        <v>182</v>
      </c>
      <c r="BM388" s="208" t="s">
        <v>1370</v>
      </c>
    </row>
    <row r="389" spans="1:65" s="1" customFormat="1" ht="16.5" customHeight="1">
      <c r="A389" s="30"/>
      <c r="B389" s="31"/>
      <c r="C389" s="210" t="s">
        <v>1191</v>
      </c>
      <c r="D389" s="210" t="s">
        <v>269</v>
      </c>
      <c r="E389" s="211" t="s">
        <v>2724</v>
      </c>
      <c r="F389" s="212" t="s">
        <v>2725</v>
      </c>
      <c r="G389" s="213" t="s">
        <v>370</v>
      </c>
      <c r="H389" s="214">
        <v>14</v>
      </c>
      <c r="I389" s="215">
        <v>2.27</v>
      </c>
      <c r="J389" s="216">
        <f t="shared" si="104"/>
        <v>31.78</v>
      </c>
      <c r="K389" s="217"/>
      <c r="L389" s="218"/>
      <c r="M389" s="219" t="s">
        <v>1</v>
      </c>
      <c r="N389" s="220" t="s">
        <v>39</v>
      </c>
      <c r="O389" s="71"/>
      <c r="P389" s="206">
        <f t="shared" si="105"/>
        <v>0</v>
      </c>
      <c r="Q389" s="206">
        <v>0</v>
      </c>
      <c r="R389" s="206">
        <f t="shared" si="106"/>
        <v>0</v>
      </c>
      <c r="S389" s="206">
        <v>0</v>
      </c>
      <c r="T389" s="207">
        <f t="shared" si="107"/>
        <v>0</v>
      </c>
      <c r="U389" s="30"/>
      <c r="V389" s="30"/>
      <c r="W389" s="30"/>
      <c r="X389" s="30"/>
      <c r="Y389" s="30"/>
      <c r="Z389" s="30"/>
      <c r="AA389" s="30"/>
      <c r="AB389" s="30"/>
      <c r="AC389" s="30"/>
      <c r="AD389" s="30"/>
      <c r="AE389" s="30"/>
      <c r="AR389" s="208" t="s">
        <v>207</v>
      </c>
      <c r="AT389" s="208" t="s">
        <v>269</v>
      </c>
      <c r="AU389" s="208" t="s">
        <v>86</v>
      </c>
      <c r="AY389" s="13" t="s">
        <v>176</v>
      </c>
      <c r="BE389" s="209">
        <f t="shared" si="108"/>
        <v>0</v>
      </c>
      <c r="BF389" s="209">
        <f t="shared" si="109"/>
        <v>31.78</v>
      </c>
      <c r="BG389" s="209">
        <f t="shared" si="110"/>
        <v>0</v>
      </c>
      <c r="BH389" s="209">
        <f t="shared" si="111"/>
        <v>0</v>
      </c>
      <c r="BI389" s="209">
        <f t="shared" si="112"/>
        <v>0</v>
      </c>
      <c r="BJ389" s="13" t="s">
        <v>86</v>
      </c>
      <c r="BK389" s="209">
        <f t="shared" si="113"/>
        <v>31.78</v>
      </c>
      <c r="BL389" s="13" t="s">
        <v>182</v>
      </c>
      <c r="BM389" s="208" t="s">
        <v>1378</v>
      </c>
    </row>
    <row r="390" spans="1:65" s="1" customFormat="1" ht="16.5" customHeight="1">
      <c r="A390" s="30"/>
      <c r="B390" s="31"/>
      <c r="C390" s="196" t="s">
        <v>1195</v>
      </c>
      <c r="D390" s="196" t="s">
        <v>178</v>
      </c>
      <c r="E390" s="197" t="s">
        <v>2726</v>
      </c>
      <c r="F390" s="198" t="s">
        <v>2727</v>
      </c>
      <c r="G390" s="199" t="s">
        <v>370</v>
      </c>
      <c r="H390" s="200">
        <v>14</v>
      </c>
      <c r="I390" s="201">
        <v>3.87</v>
      </c>
      <c r="J390" s="202">
        <f t="shared" si="104"/>
        <v>54.18</v>
      </c>
      <c r="K390" s="203"/>
      <c r="L390" s="35"/>
      <c r="M390" s="204" t="s">
        <v>1</v>
      </c>
      <c r="N390" s="205" t="s">
        <v>39</v>
      </c>
      <c r="O390" s="71"/>
      <c r="P390" s="206">
        <f t="shared" si="105"/>
        <v>0</v>
      </c>
      <c r="Q390" s="206">
        <v>0</v>
      </c>
      <c r="R390" s="206">
        <f t="shared" si="106"/>
        <v>0</v>
      </c>
      <c r="S390" s="206">
        <v>0</v>
      </c>
      <c r="T390" s="207">
        <f t="shared" si="107"/>
        <v>0</v>
      </c>
      <c r="U390" s="30"/>
      <c r="V390" s="30"/>
      <c r="W390" s="30"/>
      <c r="X390" s="30"/>
      <c r="Y390" s="30"/>
      <c r="Z390" s="30"/>
      <c r="AA390" s="30"/>
      <c r="AB390" s="30"/>
      <c r="AC390" s="30"/>
      <c r="AD390" s="30"/>
      <c r="AE390" s="30"/>
      <c r="AR390" s="208" t="s">
        <v>182</v>
      </c>
      <c r="AT390" s="208" t="s">
        <v>178</v>
      </c>
      <c r="AU390" s="208" t="s">
        <v>86</v>
      </c>
      <c r="AY390" s="13" t="s">
        <v>176</v>
      </c>
      <c r="BE390" s="209">
        <f t="shared" si="108"/>
        <v>0</v>
      </c>
      <c r="BF390" s="209">
        <f t="shared" si="109"/>
        <v>54.18</v>
      </c>
      <c r="BG390" s="209">
        <f t="shared" si="110"/>
        <v>0</v>
      </c>
      <c r="BH390" s="209">
        <f t="shared" si="111"/>
        <v>0</v>
      </c>
      <c r="BI390" s="209">
        <f t="shared" si="112"/>
        <v>0</v>
      </c>
      <c r="BJ390" s="13" t="s">
        <v>86</v>
      </c>
      <c r="BK390" s="209">
        <f t="shared" si="113"/>
        <v>54.18</v>
      </c>
      <c r="BL390" s="13" t="s">
        <v>182</v>
      </c>
      <c r="BM390" s="208" t="s">
        <v>2728</v>
      </c>
    </row>
    <row r="391" spans="1:65" s="1" customFormat="1" ht="16.5" customHeight="1">
      <c r="A391" s="30"/>
      <c r="B391" s="31"/>
      <c r="C391" s="210" t="s">
        <v>1199</v>
      </c>
      <c r="D391" s="210" t="s">
        <v>269</v>
      </c>
      <c r="E391" s="211" t="s">
        <v>2729</v>
      </c>
      <c r="F391" s="212" t="s">
        <v>2727</v>
      </c>
      <c r="G391" s="213" t="s">
        <v>370</v>
      </c>
      <c r="H391" s="214">
        <v>14</v>
      </c>
      <c r="I391" s="215">
        <v>4.87</v>
      </c>
      <c r="J391" s="216">
        <f t="shared" si="104"/>
        <v>68.180000000000007</v>
      </c>
      <c r="K391" s="217"/>
      <c r="L391" s="218"/>
      <c r="M391" s="219" t="s">
        <v>1</v>
      </c>
      <c r="N391" s="220" t="s">
        <v>39</v>
      </c>
      <c r="O391" s="71"/>
      <c r="P391" s="206">
        <f t="shared" si="105"/>
        <v>0</v>
      </c>
      <c r="Q391" s="206">
        <v>0</v>
      </c>
      <c r="R391" s="206">
        <f t="shared" si="106"/>
        <v>0</v>
      </c>
      <c r="S391" s="206">
        <v>0</v>
      </c>
      <c r="T391" s="207">
        <f t="shared" si="107"/>
        <v>0</v>
      </c>
      <c r="U391" s="30"/>
      <c r="V391" s="30"/>
      <c r="W391" s="30"/>
      <c r="X391" s="30"/>
      <c r="Y391" s="30"/>
      <c r="Z391" s="30"/>
      <c r="AA391" s="30"/>
      <c r="AB391" s="30"/>
      <c r="AC391" s="30"/>
      <c r="AD391" s="30"/>
      <c r="AE391" s="30"/>
      <c r="AR391" s="208" t="s">
        <v>207</v>
      </c>
      <c r="AT391" s="208" t="s">
        <v>269</v>
      </c>
      <c r="AU391" s="208" t="s">
        <v>86</v>
      </c>
      <c r="AY391" s="13" t="s">
        <v>176</v>
      </c>
      <c r="BE391" s="209">
        <f t="shared" si="108"/>
        <v>0</v>
      </c>
      <c r="BF391" s="209">
        <f t="shared" si="109"/>
        <v>68.180000000000007</v>
      </c>
      <c r="BG391" s="209">
        <f t="shared" si="110"/>
        <v>0</v>
      </c>
      <c r="BH391" s="209">
        <f t="shared" si="111"/>
        <v>0</v>
      </c>
      <c r="BI391" s="209">
        <f t="shared" si="112"/>
        <v>0</v>
      </c>
      <c r="BJ391" s="13" t="s">
        <v>86</v>
      </c>
      <c r="BK391" s="209">
        <f t="shared" si="113"/>
        <v>68.180000000000007</v>
      </c>
      <c r="BL391" s="13" t="s">
        <v>182</v>
      </c>
      <c r="BM391" s="208" t="s">
        <v>1388</v>
      </c>
    </row>
    <row r="392" spans="1:65" s="1" customFormat="1" ht="16.5" customHeight="1">
      <c r="A392" s="30"/>
      <c r="B392" s="31"/>
      <c r="C392" s="196" t="s">
        <v>1203</v>
      </c>
      <c r="D392" s="196" t="s">
        <v>178</v>
      </c>
      <c r="E392" s="197" t="s">
        <v>2730</v>
      </c>
      <c r="F392" s="198" t="s">
        <v>2731</v>
      </c>
      <c r="G392" s="199" t="s">
        <v>370</v>
      </c>
      <c r="H392" s="200">
        <v>1</v>
      </c>
      <c r="I392" s="201">
        <v>19.170000000000002</v>
      </c>
      <c r="J392" s="202">
        <f t="shared" si="104"/>
        <v>19.170000000000002</v>
      </c>
      <c r="K392" s="203"/>
      <c r="L392" s="35"/>
      <c r="M392" s="204" t="s">
        <v>1</v>
      </c>
      <c r="N392" s="205" t="s">
        <v>39</v>
      </c>
      <c r="O392" s="71"/>
      <c r="P392" s="206">
        <f t="shared" si="105"/>
        <v>0</v>
      </c>
      <c r="Q392" s="206">
        <v>0</v>
      </c>
      <c r="R392" s="206">
        <f t="shared" si="106"/>
        <v>0</v>
      </c>
      <c r="S392" s="206">
        <v>0</v>
      </c>
      <c r="T392" s="207">
        <f t="shared" si="107"/>
        <v>0</v>
      </c>
      <c r="U392" s="30"/>
      <c r="V392" s="30"/>
      <c r="W392" s="30"/>
      <c r="X392" s="30"/>
      <c r="Y392" s="30"/>
      <c r="Z392" s="30"/>
      <c r="AA392" s="30"/>
      <c r="AB392" s="30"/>
      <c r="AC392" s="30"/>
      <c r="AD392" s="30"/>
      <c r="AE392" s="30"/>
      <c r="AR392" s="208" t="s">
        <v>182</v>
      </c>
      <c r="AT392" s="208" t="s">
        <v>178</v>
      </c>
      <c r="AU392" s="208" t="s">
        <v>86</v>
      </c>
      <c r="AY392" s="13" t="s">
        <v>176</v>
      </c>
      <c r="BE392" s="209">
        <f t="shared" si="108"/>
        <v>0</v>
      </c>
      <c r="BF392" s="209">
        <f t="shared" si="109"/>
        <v>19.170000000000002</v>
      </c>
      <c r="BG392" s="209">
        <f t="shared" si="110"/>
        <v>0</v>
      </c>
      <c r="BH392" s="209">
        <f t="shared" si="111"/>
        <v>0</v>
      </c>
      <c r="BI392" s="209">
        <f t="shared" si="112"/>
        <v>0</v>
      </c>
      <c r="BJ392" s="13" t="s">
        <v>86</v>
      </c>
      <c r="BK392" s="209">
        <f t="shared" si="113"/>
        <v>19.170000000000002</v>
      </c>
      <c r="BL392" s="13" t="s">
        <v>182</v>
      </c>
      <c r="BM392" s="208" t="s">
        <v>2732</v>
      </c>
    </row>
    <row r="393" spans="1:65" s="1" customFormat="1" ht="16.5" customHeight="1">
      <c r="A393" s="30"/>
      <c r="B393" s="31"/>
      <c r="C393" s="210" t="s">
        <v>1207</v>
      </c>
      <c r="D393" s="210" t="s">
        <v>269</v>
      </c>
      <c r="E393" s="211" t="s">
        <v>2733</v>
      </c>
      <c r="F393" s="212" t="s">
        <v>2731</v>
      </c>
      <c r="G393" s="213" t="s">
        <v>370</v>
      </c>
      <c r="H393" s="214">
        <v>1</v>
      </c>
      <c r="I393" s="215">
        <v>20.75</v>
      </c>
      <c r="J393" s="216">
        <f t="shared" si="104"/>
        <v>20.75</v>
      </c>
      <c r="K393" s="217"/>
      <c r="L393" s="218"/>
      <c r="M393" s="219" t="s">
        <v>1</v>
      </c>
      <c r="N393" s="220" t="s">
        <v>39</v>
      </c>
      <c r="O393" s="71"/>
      <c r="P393" s="206">
        <f t="shared" si="105"/>
        <v>0</v>
      </c>
      <c r="Q393" s="206">
        <v>0</v>
      </c>
      <c r="R393" s="206">
        <f t="shared" si="106"/>
        <v>0</v>
      </c>
      <c r="S393" s="206">
        <v>0</v>
      </c>
      <c r="T393" s="207">
        <f t="shared" si="107"/>
        <v>0</v>
      </c>
      <c r="U393" s="30"/>
      <c r="V393" s="30"/>
      <c r="W393" s="30"/>
      <c r="X393" s="30"/>
      <c r="Y393" s="30"/>
      <c r="Z393" s="30"/>
      <c r="AA393" s="30"/>
      <c r="AB393" s="30"/>
      <c r="AC393" s="30"/>
      <c r="AD393" s="30"/>
      <c r="AE393" s="30"/>
      <c r="AR393" s="208" t="s">
        <v>207</v>
      </c>
      <c r="AT393" s="208" t="s">
        <v>269</v>
      </c>
      <c r="AU393" s="208" t="s">
        <v>86</v>
      </c>
      <c r="AY393" s="13" t="s">
        <v>176</v>
      </c>
      <c r="BE393" s="209">
        <f t="shared" si="108"/>
        <v>0</v>
      </c>
      <c r="BF393" s="209">
        <f t="shared" si="109"/>
        <v>20.75</v>
      </c>
      <c r="BG393" s="209">
        <f t="shared" si="110"/>
        <v>0</v>
      </c>
      <c r="BH393" s="209">
        <f t="shared" si="111"/>
        <v>0</v>
      </c>
      <c r="BI393" s="209">
        <f t="shared" si="112"/>
        <v>0</v>
      </c>
      <c r="BJ393" s="13" t="s">
        <v>86</v>
      </c>
      <c r="BK393" s="209">
        <f t="shared" si="113"/>
        <v>20.75</v>
      </c>
      <c r="BL393" s="13" t="s">
        <v>182</v>
      </c>
      <c r="BM393" s="208" t="s">
        <v>1396</v>
      </c>
    </row>
    <row r="394" spans="1:65" s="1" customFormat="1" ht="16.5" customHeight="1">
      <c r="A394" s="30"/>
      <c r="B394" s="31"/>
      <c r="C394" s="196" t="s">
        <v>1211</v>
      </c>
      <c r="D394" s="196" t="s">
        <v>178</v>
      </c>
      <c r="E394" s="197" t="s">
        <v>2515</v>
      </c>
      <c r="F394" s="198" t="s">
        <v>2516</v>
      </c>
      <c r="G394" s="199" t="s">
        <v>2023</v>
      </c>
      <c r="H394" s="200">
        <v>6</v>
      </c>
      <c r="I394" s="201">
        <v>31.68</v>
      </c>
      <c r="J394" s="202">
        <f t="shared" si="104"/>
        <v>190.08</v>
      </c>
      <c r="K394" s="203"/>
      <c r="L394" s="35"/>
      <c r="M394" s="204" t="s">
        <v>1</v>
      </c>
      <c r="N394" s="205" t="s">
        <v>39</v>
      </c>
      <c r="O394" s="71"/>
      <c r="P394" s="206">
        <f t="shared" si="105"/>
        <v>0</v>
      </c>
      <c r="Q394" s="206">
        <v>0</v>
      </c>
      <c r="R394" s="206">
        <f t="shared" si="106"/>
        <v>0</v>
      </c>
      <c r="S394" s="206">
        <v>0</v>
      </c>
      <c r="T394" s="207">
        <f t="shared" si="107"/>
        <v>0</v>
      </c>
      <c r="U394" s="30"/>
      <c r="V394" s="30"/>
      <c r="W394" s="30"/>
      <c r="X394" s="30"/>
      <c r="Y394" s="30"/>
      <c r="Z394" s="30"/>
      <c r="AA394" s="30"/>
      <c r="AB394" s="30"/>
      <c r="AC394" s="30"/>
      <c r="AD394" s="30"/>
      <c r="AE394" s="30"/>
      <c r="AR394" s="208" t="s">
        <v>182</v>
      </c>
      <c r="AT394" s="208" t="s">
        <v>178</v>
      </c>
      <c r="AU394" s="208" t="s">
        <v>86</v>
      </c>
      <c r="AY394" s="13" t="s">
        <v>176</v>
      </c>
      <c r="BE394" s="209">
        <f t="shared" si="108"/>
        <v>0</v>
      </c>
      <c r="BF394" s="209">
        <f t="shared" si="109"/>
        <v>190.08</v>
      </c>
      <c r="BG394" s="209">
        <f t="shared" si="110"/>
        <v>0</v>
      </c>
      <c r="BH394" s="209">
        <f t="shared" si="111"/>
        <v>0</v>
      </c>
      <c r="BI394" s="209">
        <f t="shared" si="112"/>
        <v>0</v>
      </c>
      <c r="BJ394" s="13" t="s">
        <v>86</v>
      </c>
      <c r="BK394" s="209">
        <f t="shared" si="113"/>
        <v>190.08</v>
      </c>
      <c r="BL394" s="13" t="s">
        <v>182</v>
      </c>
      <c r="BM394" s="208" t="s">
        <v>2734</v>
      </c>
    </row>
    <row r="395" spans="1:65" s="1" customFormat="1" ht="16.5" customHeight="1">
      <c r="A395" s="30"/>
      <c r="B395" s="31"/>
      <c r="C395" s="196" t="s">
        <v>1215</v>
      </c>
      <c r="D395" s="196" t="s">
        <v>178</v>
      </c>
      <c r="E395" s="197" t="s">
        <v>2735</v>
      </c>
      <c r="F395" s="198" t="s">
        <v>2736</v>
      </c>
      <c r="G395" s="199" t="s">
        <v>2023</v>
      </c>
      <c r="H395" s="200">
        <v>14</v>
      </c>
      <c r="I395" s="201">
        <v>21.52</v>
      </c>
      <c r="J395" s="202">
        <f t="shared" si="104"/>
        <v>301.27999999999997</v>
      </c>
      <c r="K395" s="203"/>
      <c r="L395" s="35"/>
      <c r="M395" s="204" t="s">
        <v>1</v>
      </c>
      <c r="N395" s="205" t="s">
        <v>39</v>
      </c>
      <c r="O395" s="71"/>
      <c r="P395" s="206">
        <f t="shared" si="105"/>
        <v>0</v>
      </c>
      <c r="Q395" s="206">
        <v>0</v>
      </c>
      <c r="R395" s="206">
        <f t="shared" si="106"/>
        <v>0</v>
      </c>
      <c r="S395" s="206">
        <v>0</v>
      </c>
      <c r="T395" s="207">
        <f t="shared" si="107"/>
        <v>0</v>
      </c>
      <c r="U395" s="30"/>
      <c r="V395" s="30"/>
      <c r="W395" s="30"/>
      <c r="X395" s="30"/>
      <c r="Y395" s="30"/>
      <c r="Z395" s="30"/>
      <c r="AA395" s="30"/>
      <c r="AB395" s="30"/>
      <c r="AC395" s="30"/>
      <c r="AD395" s="30"/>
      <c r="AE395" s="30"/>
      <c r="AR395" s="208" t="s">
        <v>182</v>
      </c>
      <c r="AT395" s="208" t="s">
        <v>178</v>
      </c>
      <c r="AU395" s="208" t="s">
        <v>86</v>
      </c>
      <c r="AY395" s="13" t="s">
        <v>176</v>
      </c>
      <c r="BE395" s="209">
        <f t="shared" si="108"/>
        <v>0</v>
      </c>
      <c r="BF395" s="209">
        <f t="shared" si="109"/>
        <v>301.27999999999997</v>
      </c>
      <c r="BG395" s="209">
        <f t="shared" si="110"/>
        <v>0</v>
      </c>
      <c r="BH395" s="209">
        <f t="shared" si="111"/>
        <v>0</v>
      </c>
      <c r="BI395" s="209">
        <f t="shared" si="112"/>
        <v>0</v>
      </c>
      <c r="BJ395" s="13" t="s">
        <v>86</v>
      </c>
      <c r="BK395" s="209">
        <f t="shared" si="113"/>
        <v>301.27999999999997</v>
      </c>
      <c r="BL395" s="13" t="s">
        <v>182</v>
      </c>
      <c r="BM395" s="208" t="s">
        <v>2737</v>
      </c>
    </row>
    <row r="396" spans="1:65" s="1" customFormat="1" ht="16.5" customHeight="1">
      <c r="A396" s="30"/>
      <c r="B396" s="31"/>
      <c r="C396" s="210" t="s">
        <v>1219</v>
      </c>
      <c r="D396" s="210" t="s">
        <v>269</v>
      </c>
      <c r="E396" s="211" t="s">
        <v>2738</v>
      </c>
      <c r="F396" s="212" t="s">
        <v>2739</v>
      </c>
      <c r="G396" s="213" t="s">
        <v>1153</v>
      </c>
      <c r="H396" s="214">
        <v>1</v>
      </c>
      <c r="I396" s="215">
        <v>1275.56</v>
      </c>
      <c r="J396" s="216">
        <f t="shared" si="104"/>
        <v>1275.56</v>
      </c>
      <c r="K396" s="217"/>
      <c r="L396" s="218"/>
      <c r="M396" s="227" t="s">
        <v>1</v>
      </c>
      <c r="N396" s="228" t="s">
        <v>39</v>
      </c>
      <c r="O396" s="224"/>
      <c r="P396" s="225">
        <f t="shared" si="105"/>
        <v>0</v>
      </c>
      <c r="Q396" s="225">
        <v>0</v>
      </c>
      <c r="R396" s="225">
        <f t="shared" si="106"/>
        <v>0</v>
      </c>
      <c r="S396" s="225">
        <v>0</v>
      </c>
      <c r="T396" s="226">
        <f t="shared" si="107"/>
        <v>0</v>
      </c>
      <c r="U396" s="30"/>
      <c r="V396" s="30"/>
      <c r="W396" s="30"/>
      <c r="X396" s="30"/>
      <c r="Y396" s="30"/>
      <c r="Z396" s="30"/>
      <c r="AA396" s="30"/>
      <c r="AB396" s="30"/>
      <c r="AC396" s="30"/>
      <c r="AD396" s="30"/>
      <c r="AE396" s="30"/>
      <c r="AR396" s="208" t="s">
        <v>207</v>
      </c>
      <c r="AT396" s="208" t="s">
        <v>269</v>
      </c>
      <c r="AU396" s="208" t="s">
        <v>86</v>
      </c>
      <c r="AY396" s="13" t="s">
        <v>176</v>
      </c>
      <c r="BE396" s="209">
        <f t="shared" si="108"/>
        <v>0</v>
      </c>
      <c r="BF396" s="209">
        <f t="shared" si="109"/>
        <v>1275.56</v>
      </c>
      <c r="BG396" s="209">
        <f t="shared" si="110"/>
        <v>0</v>
      </c>
      <c r="BH396" s="209">
        <f t="shared" si="111"/>
        <v>0</v>
      </c>
      <c r="BI396" s="209">
        <f t="shared" si="112"/>
        <v>0</v>
      </c>
      <c r="BJ396" s="13" t="s">
        <v>86</v>
      </c>
      <c r="BK396" s="209">
        <f t="shared" si="113"/>
        <v>1275.56</v>
      </c>
      <c r="BL396" s="13" t="s">
        <v>182</v>
      </c>
      <c r="BM396" s="208" t="s">
        <v>2740</v>
      </c>
    </row>
    <row r="397" spans="1:65" s="1" customFormat="1" ht="6.95" customHeight="1">
      <c r="A397" s="30"/>
      <c r="B397" s="54"/>
      <c r="C397" s="55"/>
      <c r="D397" s="55"/>
      <c r="E397" s="55"/>
      <c r="F397" s="55"/>
      <c r="G397" s="55"/>
      <c r="H397" s="55"/>
      <c r="I397" s="55"/>
      <c r="J397" s="55"/>
      <c r="K397" s="55"/>
      <c r="L397" s="35"/>
      <c r="M397" s="30"/>
      <c r="O397" s="30"/>
      <c r="P397" s="30"/>
      <c r="Q397" s="30"/>
      <c r="R397" s="30"/>
      <c r="S397" s="30"/>
      <c r="T397" s="30"/>
      <c r="U397" s="30"/>
      <c r="V397" s="30"/>
      <c r="W397" s="30"/>
      <c r="X397" s="30"/>
      <c r="Y397" s="30"/>
      <c r="Z397" s="30"/>
      <c r="AA397" s="30"/>
      <c r="AB397" s="30"/>
      <c r="AC397" s="30"/>
      <c r="AD397" s="30"/>
      <c r="AE397" s="30"/>
    </row>
  </sheetData>
  <sheetProtection password="CC35" sheet="1" objects="1" scenarios="1" formatColumns="0" formatRows="0" autoFilter="0"/>
  <autoFilter ref="C129:K396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96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2741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ROUND(J122, 2)</f>
        <v>47542.92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ROUND((SUM(BE122:BE132)),  2)</f>
        <v>0</v>
      </c>
      <c r="G35" s="131"/>
      <c r="H35" s="131"/>
      <c r="I35" s="132">
        <v>0.2</v>
      </c>
      <c r="J35" s="130">
        <f>ROUND(((SUM(BE122:BE132))*I35),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ROUND((SUM(BF122:BF132)),  2)</f>
        <v>47542.92</v>
      </c>
      <c r="G36" s="131"/>
      <c r="H36" s="131"/>
      <c r="I36" s="132">
        <v>0.2</v>
      </c>
      <c r="J36" s="130">
        <f>ROUND(((SUM(BF122:BF132))*I36),  2)</f>
        <v>9508.58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ROUND((SUM(BG122:BG132)),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ROUND((SUM(BH122:BH132)),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ROUND((SUM(BI122:BI132)),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57051.5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04 - Rekuperácia učební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J122</f>
        <v>47542.920000000006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140</v>
      </c>
      <c r="E99" s="160"/>
      <c r="F99" s="160"/>
      <c r="G99" s="160"/>
      <c r="H99" s="160"/>
      <c r="I99" s="160"/>
      <c r="J99" s="161">
        <f>J123</f>
        <v>47542.920000000006</v>
      </c>
      <c r="K99" s="158"/>
      <c r="L99" s="162"/>
    </row>
    <row r="100" spans="1:47" s="9" customFormat="1" ht="19.899999999999999" hidden="1" customHeight="1">
      <c r="B100" s="163"/>
      <c r="C100" s="104"/>
      <c r="D100" s="164" t="s">
        <v>152</v>
      </c>
      <c r="E100" s="165"/>
      <c r="F100" s="165"/>
      <c r="G100" s="165"/>
      <c r="H100" s="165"/>
      <c r="I100" s="165"/>
      <c r="J100" s="166">
        <f>J124</f>
        <v>47542.920000000006</v>
      </c>
      <c r="K100" s="104"/>
      <c r="L100" s="167"/>
    </row>
    <row r="101" spans="1:47" s="1" customFormat="1" ht="21.75" hidden="1" customHeight="1">
      <c r="A101" s="30"/>
      <c r="B101" s="31"/>
      <c r="C101" s="32"/>
      <c r="D101" s="32"/>
      <c r="E101" s="32"/>
      <c r="F101" s="32"/>
      <c r="G101" s="32"/>
      <c r="H101" s="32"/>
      <c r="I101" s="32"/>
      <c r="J101" s="32"/>
      <c r="K101" s="32"/>
      <c r="L101" s="51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pans="1:47" s="1" customFormat="1" ht="6.95" hidden="1" customHeight="1">
      <c r="A102" s="30"/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1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47" ht="11.25" hidden="1"/>
    <row r="104" spans="1:47" ht="11.25" hidden="1"/>
    <row r="105" spans="1:47" ht="11.25" hidden="1"/>
    <row r="106" spans="1:47" s="1" customFormat="1" ht="6.95" customHeight="1">
      <c r="A106" s="30"/>
      <c r="B106" s="56"/>
      <c r="C106" s="57"/>
      <c r="D106" s="57"/>
      <c r="E106" s="57"/>
      <c r="F106" s="57"/>
      <c r="G106" s="57"/>
      <c r="H106" s="57"/>
      <c r="I106" s="57"/>
      <c r="J106" s="57"/>
      <c r="K106" s="57"/>
      <c r="L106" s="51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1" customFormat="1" ht="24.95" customHeight="1">
      <c r="A107" s="30"/>
      <c r="B107" s="31"/>
      <c r="C107" s="19" t="s">
        <v>162</v>
      </c>
      <c r="D107" s="32"/>
      <c r="E107" s="32"/>
      <c r="F107" s="32"/>
      <c r="G107" s="32"/>
      <c r="H107" s="32"/>
      <c r="I107" s="32"/>
      <c r="J107" s="32"/>
      <c r="K107" s="32"/>
      <c r="L107" s="5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47" s="1" customFormat="1" ht="6.95" customHeight="1">
      <c r="A108" s="30"/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12" customHeight="1">
      <c r="A109" s="30"/>
      <c r="B109" s="31"/>
      <c r="C109" s="25" t="s">
        <v>15</v>
      </c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16.5" customHeight="1">
      <c r="A110" s="30"/>
      <c r="B110" s="31"/>
      <c r="C110" s="32"/>
      <c r="D110" s="32"/>
      <c r="E110" s="284" t="str">
        <f>E7</f>
        <v>Prístavba základnej školy Suchá nad Parnou</v>
      </c>
      <c r="F110" s="285"/>
      <c r="G110" s="285"/>
      <c r="H110" s="285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ht="12" customHeight="1">
      <c r="B111" s="17"/>
      <c r="C111" s="25" t="s">
        <v>122</v>
      </c>
      <c r="D111" s="18"/>
      <c r="E111" s="18"/>
      <c r="F111" s="18"/>
      <c r="G111" s="18"/>
      <c r="H111" s="18"/>
      <c r="I111" s="18"/>
      <c r="J111" s="18"/>
      <c r="K111" s="18"/>
      <c r="L111" s="16"/>
    </row>
    <row r="112" spans="1:47" s="1" customFormat="1" ht="16.5" customHeight="1">
      <c r="A112" s="30"/>
      <c r="B112" s="31"/>
      <c r="C112" s="32"/>
      <c r="D112" s="32"/>
      <c r="E112" s="284" t="s">
        <v>123</v>
      </c>
      <c r="F112" s="286"/>
      <c r="G112" s="286"/>
      <c r="H112" s="286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>
      <c r="A113" s="30"/>
      <c r="B113" s="31"/>
      <c r="C113" s="25" t="s">
        <v>124</v>
      </c>
      <c r="D113" s="32"/>
      <c r="E113" s="32"/>
      <c r="F113" s="32"/>
      <c r="G113" s="32"/>
      <c r="H113" s="32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6.5" customHeight="1">
      <c r="A114" s="30"/>
      <c r="B114" s="31"/>
      <c r="C114" s="32"/>
      <c r="D114" s="32"/>
      <c r="E114" s="234" t="str">
        <f>E11</f>
        <v>04 - Rekuperácia učební</v>
      </c>
      <c r="F114" s="286"/>
      <c r="G114" s="286"/>
      <c r="H114" s="286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19</v>
      </c>
      <c r="D116" s="32"/>
      <c r="E116" s="32"/>
      <c r="F116" s="23" t="str">
        <f>F14</f>
        <v xml:space="preserve"> </v>
      </c>
      <c r="G116" s="32"/>
      <c r="H116" s="32"/>
      <c r="I116" s="25" t="s">
        <v>21</v>
      </c>
      <c r="J116" s="66" t="str">
        <f>IF(J14="","",J14)</f>
        <v>9. 2. 2022</v>
      </c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25.7" customHeight="1">
      <c r="A118" s="30"/>
      <c r="B118" s="31"/>
      <c r="C118" s="25" t="s">
        <v>23</v>
      </c>
      <c r="D118" s="32"/>
      <c r="E118" s="32"/>
      <c r="F118" s="23" t="str">
        <f>E17</f>
        <v>Obec Suchá nad Parnou</v>
      </c>
      <c r="G118" s="32"/>
      <c r="H118" s="32"/>
      <c r="I118" s="25" t="s">
        <v>28</v>
      </c>
      <c r="J118" s="28" t="str">
        <f>E23</f>
        <v>Ing.arch.  Martin Holeš</v>
      </c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5.2" customHeight="1">
      <c r="A119" s="30"/>
      <c r="B119" s="31"/>
      <c r="C119" s="25" t="s">
        <v>27</v>
      </c>
      <c r="D119" s="32"/>
      <c r="E119" s="32"/>
      <c r="F119" s="23" t="str">
        <f>IF(E20="","",E20)</f>
        <v>EURO-ŠTUKONZ a.s.</v>
      </c>
      <c r="G119" s="32"/>
      <c r="H119" s="32"/>
      <c r="I119" s="25" t="s">
        <v>31</v>
      </c>
      <c r="J119" s="28" t="str">
        <f>E26</f>
        <v xml:space="preserve"> 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68"/>
      <c r="B121" s="169"/>
      <c r="C121" s="170" t="s">
        <v>163</v>
      </c>
      <c r="D121" s="171" t="s">
        <v>58</v>
      </c>
      <c r="E121" s="171" t="s">
        <v>54</v>
      </c>
      <c r="F121" s="171" t="s">
        <v>55</v>
      </c>
      <c r="G121" s="171" t="s">
        <v>164</v>
      </c>
      <c r="H121" s="171" t="s">
        <v>165</v>
      </c>
      <c r="I121" s="171" t="s">
        <v>166</v>
      </c>
      <c r="J121" s="172" t="s">
        <v>128</v>
      </c>
      <c r="K121" s="173" t="s">
        <v>167</v>
      </c>
      <c r="L121" s="174"/>
      <c r="M121" s="75" t="s">
        <v>1</v>
      </c>
      <c r="N121" s="76" t="s">
        <v>37</v>
      </c>
      <c r="O121" s="76" t="s">
        <v>168</v>
      </c>
      <c r="P121" s="76" t="s">
        <v>169</v>
      </c>
      <c r="Q121" s="76" t="s">
        <v>170</v>
      </c>
      <c r="R121" s="76" t="s">
        <v>171</v>
      </c>
      <c r="S121" s="76" t="s">
        <v>172</v>
      </c>
      <c r="T121" s="77" t="s">
        <v>173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1" customFormat="1" ht="22.9" customHeight="1">
      <c r="A122" s="30"/>
      <c r="B122" s="31"/>
      <c r="C122" s="82" t="s">
        <v>129</v>
      </c>
      <c r="D122" s="32"/>
      <c r="E122" s="32"/>
      <c r="F122" s="32"/>
      <c r="G122" s="32"/>
      <c r="H122" s="32"/>
      <c r="I122" s="32"/>
      <c r="J122" s="175">
        <f>BK122</f>
        <v>47542.920000000006</v>
      </c>
      <c r="K122" s="32"/>
      <c r="L122" s="35"/>
      <c r="M122" s="78"/>
      <c r="N122" s="176"/>
      <c r="O122" s="79"/>
      <c r="P122" s="177">
        <f>P123</f>
        <v>0</v>
      </c>
      <c r="Q122" s="79"/>
      <c r="R122" s="177">
        <f>R123</f>
        <v>0</v>
      </c>
      <c r="S122" s="79"/>
      <c r="T122" s="178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72</v>
      </c>
      <c r="AU122" s="13" t="s">
        <v>130</v>
      </c>
      <c r="BK122" s="179">
        <f>BK123</f>
        <v>47542.920000000006</v>
      </c>
    </row>
    <row r="123" spans="1:65" s="11" customFormat="1" ht="25.9" customHeight="1">
      <c r="B123" s="180"/>
      <c r="C123" s="181"/>
      <c r="D123" s="182" t="s">
        <v>72</v>
      </c>
      <c r="E123" s="183" t="s">
        <v>978</v>
      </c>
      <c r="F123" s="183" t="s">
        <v>979</v>
      </c>
      <c r="G123" s="181"/>
      <c r="H123" s="181"/>
      <c r="I123" s="184"/>
      <c r="J123" s="185">
        <f>BK123</f>
        <v>47542.920000000006</v>
      </c>
      <c r="K123" s="181"/>
      <c r="L123" s="186"/>
      <c r="M123" s="187"/>
      <c r="N123" s="188"/>
      <c r="O123" s="188"/>
      <c r="P123" s="189">
        <f>P124</f>
        <v>0</v>
      </c>
      <c r="Q123" s="188"/>
      <c r="R123" s="189">
        <f>R124</f>
        <v>0</v>
      </c>
      <c r="S123" s="188"/>
      <c r="T123" s="190">
        <f>T124</f>
        <v>0</v>
      </c>
      <c r="AR123" s="191" t="s">
        <v>86</v>
      </c>
      <c r="AT123" s="192" t="s">
        <v>72</v>
      </c>
      <c r="AU123" s="192" t="s">
        <v>73</v>
      </c>
      <c r="AY123" s="191" t="s">
        <v>176</v>
      </c>
      <c r="BK123" s="193">
        <f>BK124</f>
        <v>47542.920000000006</v>
      </c>
    </row>
    <row r="124" spans="1:65" s="11" customFormat="1" ht="22.9" customHeight="1">
      <c r="B124" s="180"/>
      <c r="C124" s="181"/>
      <c r="D124" s="182" t="s">
        <v>72</v>
      </c>
      <c r="E124" s="194" t="s">
        <v>1708</v>
      </c>
      <c r="F124" s="194" t="s">
        <v>1709</v>
      </c>
      <c r="G124" s="181"/>
      <c r="H124" s="181"/>
      <c r="I124" s="184"/>
      <c r="J124" s="195">
        <f>BK124</f>
        <v>47542.920000000006</v>
      </c>
      <c r="K124" s="181"/>
      <c r="L124" s="186"/>
      <c r="M124" s="187"/>
      <c r="N124" s="188"/>
      <c r="O124" s="188"/>
      <c r="P124" s="189">
        <f>SUM(P125:P132)</f>
        <v>0</v>
      </c>
      <c r="Q124" s="188"/>
      <c r="R124" s="189">
        <f>SUM(R125:R132)</f>
        <v>0</v>
      </c>
      <c r="S124" s="188"/>
      <c r="T124" s="190">
        <f>SUM(T125:T132)</f>
        <v>0</v>
      </c>
      <c r="AR124" s="191" t="s">
        <v>86</v>
      </c>
      <c r="AT124" s="192" t="s">
        <v>72</v>
      </c>
      <c r="AU124" s="192" t="s">
        <v>80</v>
      </c>
      <c r="AY124" s="191" t="s">
        <v>176</v>
      </c>
      <c r="BK124" s="193">
        <f>SUM(BK125:BK132)</f>
        <v>47542.920000000006</v>
      </c>
    </row>
    <row r="125" spans="1:65" s="1" customFormat="1" ht="16.5" customHeight="1">
      <c r="A125" s="30"/>
      <c r="B125" s="31"/>
      <c r="C125" s="196" t="s">
        <v>80</v>
      </c>
      <c r="D125" s="196" t="s">
        <v>178</v>
      </c>
      <c r="E125" s="197" t="s">
        <v>2742</v>
      </c>
      <c r="F125" s="198" t="s">
        <v>2743</v>
      </c>
      <c r="G125" s="199" t="s">
        <v>370</v>
      </c>
      <c r="H125" s="200">
        <v>6</v>
      </c>
      <c r="I125" s="201">
        <v>6737.67</v>
      </c>
      <c r="J125" s="202">
        <f t="shared" ref="J125:J132" si="0">ROUND(I125*H125,2)</f>
        <v>40426.019999999997</v>
      </c>
      <c r="K125" s="203"/>
      <c r="L125" s="35"/>
      <c r="M125" s="204" t="s">
        <v>1</v>
      </c>
      <c r="N125" s="205" t="s">
        <v>39</v>
      </c>
      <c r="O125" s="71"/>
      <c r="P125" s="206">
        <f t="shared" ref="P125:P132" si="1">O125*H125</f>
        <v>0</v>
      </c>
      <c r="Q125" s="206">
        <v>0</v>
      </c>
      <c r="R125" s="206">
        <f t="shared" ref="R125:R132" si="2">Q125*H125</f>
        <v>0</v>
      </c>
      <c r="S125" s="206">
        <v>0</v>
      </c>
      <c r="T125" s="207">
        <f t="shared" ref="T125:T132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8" t="s">
        <v>240</v>
      </c>
      <c r="AT125" s="208" t="s">
        <v>178</v>
      </c>
      <c r="AU125" s="208" t="s">
        <v>86</v>
      </c>
      <c r="AY125" s="13" t="s">
        <v>176</v>
      </c>
      <c r="BE125" s="209">
        <f t="shared" ref="BE125:BE132" si="4">IF(N125="základná",J125,0)</f>
        <v>0</v>
      </c>
      <c r="BF125" s="209">
        <f t="shared" ref="BF125:BF132" si="5">IF(N125="znížená",J125,0)</f>
        <v>40426.019999999997</v>
      </c>
      <c r="BG125" s="209">
        <f t="shared" ref="BG125:BG132" si="6">IF(N125="zákl. prenesená",J125,0)</f>
        <v>0</v>
      </c>
      <c r="BH125" s="209">
        <f t="shared" ref="BH125:BH132" si="7">IF(N125="zníž. prenesená",J125,0)</f>
        <v>0</v>
      </c>
      <c r="BI125" s="209">
        <f t="shared" ref="BI125:BI132" si="8">IF(N125="nulová",J125,0)</f>
        <v>0</v>
      </c>
      <c r="BJ125" s="13" t="s">
        <v>86</v>
      </c>
      <c r="BK125" s="209">
        <f t="shared" ref="BK125:BK132" si="9">ROUND(I125*H125,2)</f>
        <v>40426.019999999997</v>
      </c>
      <c r="BL125" s="13" t="s">
        <v>240</v>
      </c>
      <c r="BM125" s="208" t="s">
        <v>2744</v>
      </c>
    </row>
    <row r="126" spans="1:65" s="1" customFormat="1" ht="24.2" customHeight="1">
      <c r="A126" s="30"/>
      <c r="B126" s="31"/>
      <c r="C126" s="196" t="s">
        <v>86</v>
      </c>
      <c r="D126" s="196" t="s">
        <v>178</v>
      </c>
      <c r="E126" s="197" t="s">
        <v>2745</v>
      </c>
      <c r="F126" s="198" t="s">
        <v>2746</v>
      </c>
      <c r="G126" s="199" t="s">
        <v>370</v>
      </c>
      <c r="H126" s="200">
        <v>6</v>
      </c>
      <c r="I126" s="201">
        <v>253.46</v>
      </c>
      <c r="J126" s="202">
        <f t="shared" si="0"/>
        <v>1520.76</v>
      </c>
      <c r="K126" s="203"/>
      <c r="L126" s="35"/>
      <c r="M126" s="204" t="s">
        <v>1</v>
      </c>
      <c r="N126" s="205" t="s">
        <v>39</v>
      </c>
      <c r="O126" s="71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208" t="s">
        <v>240</v>
      </c>
      <c r="AT126" s="208" t="s">
        <v>178</v>
      </c>
      <c r="AU126" s="208" t="s">
        <v>86</v>
      </c>
      <c r="AY126" s="13" t="s">
        <v>176</v>
      </c>
      <c r="BE126" s="209">
        <f t="shared" si="4"/>
        <v>0</v>
      </c>
      <c r="BF126" s="209">
        <f t="shared" si="5"/>
        <v>1520.76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3" t="s">
        <v>86</v>
      </c>
      <c r="BK126" s="209">
        <f t="shared" si="9"/>
        <v>1520.76</v>
      </c>
      <c r="BL126" s="13" t="s">
        <v>240</v>
      </c>
      <c r="BM126" s="208" t="s">
        <v>2747</v>
      </c>
    </row>
    <row r="127" spans="1:65" s="1" customFormat="1" ht="24.2" customHeight="1">
      <c r="A127" s="30"/>
      <c r="B127" s="31"/>
      <c r="C127" s="196" t="s">
        <v>188</v>
      </c>
      <c r="D127" s="196" t="s">
        <v>178</v>
      </c>
      <c r="E127" s="197" t="s">
        <v>2748</v>
      </c>
      <c r="F127" s="198" t="s">
        <v>2749</v>
      </c>
      <c r="G127" s="199" t="s">
        <v>370</v>
      </c>
      <c r="H127" s="200">
        <v>6</v>
      </c>
      <c r="I127" s="201">
        <v>55.98</v>
      </c>
      <c r="J127" s="202">
        <f t="shared" si="0"/>
        <v>335.88</v>
      </c>
      <c r="K127" s="203"/>
      <c r="L127" s="35"/>
      <c r="M127" s="204" t="s">
        <v>1</v>
      </c>
      <c r="N127" s="205" t="s">
        <v>39</v>
      </c>
      <c r="O127" s="71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240</v>
      </c>
      <c r="AT127" s="208" t="s">
        <v>178</v>
      </c>
      <c r="AU127" s="208" t="s">
        <v>86</v>
      </c>
      <c r="AY127" s="13" t="s">
        <v>176</v>
      </c>
      <c r="BE127" s="209">
        <f t="shared" si="4"/>
        <v>0</v>
      </c>
      <c r="BF127" s="209">
        <f t="shared" si="5"/>
        <v>335.88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3" t="s">
        <v>86</v>
      </c>
      <c r="BK127" s="209">
        <f t="shared" si="9"/>
        <v>335.88</v>
      </c>
      <c r="BL127" s="13" t="s">
        <v>240</v>
      </c>
      <c r="BM127" s="208" t="s">
        <v>2750</v>
      </c>
    </row>
    <row r="128" spans="1:65" s="1" customFormat="1" ht="16.5" customHeight="1">
      <c r="A128" s="30"/>
      <c r="B128" s="31"/>
      <c r="C128" s="196" t="s">
        <v>182</v>
      </c>
      <c r="D128" s="196" t="s">
        <v>178</v>
      </c>
      <c r="E128" s="197" t="s">
        <v>2751</v>
      </c>
      <c r="F128" s="198" t="s">
        <v>2752</v>
      </c>
      <c r="G128" s="199" t="s">
        <v>370</v>
      </c>
      <c r="H128" s="200">
        <v>6</v>
      </c>
      <c r="I128" s="201">
        <v>266.20999999999998</v>
      </c>
      <c r="J128" s="202">
        <f t="shared" si="0"/>
        <v>1597.26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240</v>
      </c>
      <c r="AT128" s="208" t="s">
        <v>178</v>
      </c>
      <c r="AU128" s="208" t="s">
        <v>86</v>
      </c>
      <c r="AY128" s="13" t="s">
        <v>176</v>
      </c>
      <c r="BE128" s="209">
        <f t="shared" si="4"/>
        <v>0</v>
      </c>
      <c r="BF128" s="209">
        <f t="shared" si="5"/>
        <v>1597.26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1597.26</v>
      </c>
      <c r="BL128" s="13" t="s">
        <v>240</v>
      </c>
      <c r="BM128" s="208" t="s">
        <v>2753</v>
      </c>
    </row>
    <row r="129" spans="1:65" s="1" customFormat="1" ht="24.2" customHeight="1">
      <c r="A129" s="30"/>
      <c r="B129" s="31"/>
      <c r="C129" s="196" t="s">
        <v>195</v>
      </c>
      <c r="D129" s="196" t="s">
        <v>178</v>
      </c>
      <c r="E129" s="197" t="s">
        <v>2754</v>
      </c>
      <c r="F129" s="198" t="s">
        <v>2755</v>
      </c>
      <c r="G129" s="199" t="s">
        <v>370</v>
      </c>
      <c r="H129" s="200">
        <v>6</v>
      </c>
      <c r="I129" s="201">
        <v>71.16</v>
      </c>
      <c r="J129" s="202">
        <f t="shared" si="0"/>
        <v>426.96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240</v>
      </c>
      <c r="AT129" s="208" t="s">
        <v>178</v>
      </c>
      <c r="AU129" s="208" t="s">
        <v>86</v>
      </c>
      <c r="AY129" s="13" t="s">
        <v>176</v>
      </c>
      <c r="BE129" s="209">
        <f t="shared" si="4"/>
        <v>0</v>
      </c>
      <c r="BF129" s="209">
        <f t="shared" si="5"/>
        <v>426.96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426.96</v>
      </c>
      <c r="BL129" s="13" t="s">
        <v>240</v>
      </c>
      <c r="BM129" s="208" t="s">
        <v>2756</v>
      </c>
    </row>
    <row r="130" spans="1:65" s="1" customFormat="1" ht="16.5" customHeight="1">
      <c r="A130" s="30"/>
      <c r="B130" s="31"/>
      <c r="C130" s="196" t="s">
        <v>199</v>
      </c>
      <c r="D130" s="196" t="s">
        <v>178</v>
      </c>
      <c r="E130" s="197" t="s">
        <v>2757</v>
      </c>
      <c r="F130" s="198" t="s">
        <v>2758</v>
      </c>
      <c r="G130" s="199" t="s">
        <v>370</v>
      </c>
      <c r="H130" s="200">
        <v>6</v>
      </c>
      <c r="I130" s="201">
        <v>229.52</v>
      </c>
      <c r="J130" s="202">
        <f t="shared" si="0"/>
        <v>1377.12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240</v>
      </c>
      <c r="AT130" s="208" t="s">
        <v>178</v>
      </c>
      <c r="AU130" s="208" t="s">
        <v>86</v>
      </c>
      <c r="AY130" s="13" t="s">
        <v>176</v>
      </c>
      <c r="BE130" s="209">
        <f t="shared" si="4"/>
        <v>0</v>
      </c>
      <c r="BF130" s="209">
        <f t="shared" si="5"/>
        <v>1377.12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1377.12</v>
      </c>
      <c r="BL130" s="13" t="s">
        <v>240</v>
      </c>
      <c r="BM130" s="208" t="s">
        <v>2759</v>
      </c>
    </row>
    <row r="131" spans="1:65" s="1" customFormat="1" ht="24.2" customHeight="1">
      <c r="A131" s="30"/>
      <c r="B131" s="31"/>
      <c r="C131" s="196" t="s">
        <v>203</v>
      </c>
      <c r="D131" s="196" t="s">
        <v>178</v>
      </c>
      <c r="E131" s="197" t="s">
        <v>2760</v>
      </c>
      <c r="F131" s="198" t="s">
        <v>2761</v>
      </c>
      <c r="G131" s="199" t="s">
        <v>370</v>
      </c>
      <c r="H131" s="200">
        <v>6</v>
      </c>
      <c r="I131" s="201">
        <v>91.8</v>
      </c>
      <c r="J131" s="202">
        <f t="shared" si="0"/>
        <v>550.79999999999995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240</v>
      </c>
      <c r="AT131" s="208" t="s">
        <v>178</v>
      </c>
      <c r="AU131" s="208" t="s">
        <v>86</v>
      </c>
      <c r="AY131" s="13" t="s">
        <v>176</v>
      </c>
      <c r="BE131" s="209">
        <f t="shared" si="4"/>
        <v>0</v>
      </c>
      <c r="BF131" s="209">
        <f t="shared" si="5"/>
        <v>550.79999999999995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550.79999999999995</v>
      </c>
      <c r="BL131" s="13" t="s">
        <v>240</v>
      </c>
      <c r="BM131" s="208" t="s">
        <v>2762</v>
      </c>
    </row>
    <row r="132" spans="1:65" s="1" customFormat="1" ht="24.2" customHeight="1">
      <c r="A132" s="30"/>
      <c r="B132" s="31"/>
      <c r="C132" s="196" t="s">
        <v>207</v>
      </c>
      <c r="D132" s="196" t="s">
        <v>178</v>
      </c>
      <c r="E132" s="197" t="s">
        <v>2763</v>
      </c>
      <c r="F132" s="198" t="s">
        <v>2764</v>
      </c>
      <c r="G132" s="199" t="s">
        <v>370</v>
      </c>
      <c r="H132" s="200">
        <v>6</v>
      </c>
      <c r="I132" s="201">
        <v>218.02</v>
      </c>
      <c r="J132" s="202">
        <f t="shared" si="0"/>
        <v>1308.1199999999999</v>
      </c>
      <c r="K132" s="203"/>
      <c r="L132" s="35"/>
      <c r="M132" s="222" t="s">
        <v>1</v>
      </c>
      <c r="N132" s="223" t="s">
        <v>39</v>
      </c>
      <c r="O132" s="224"/>
      <c r="P132" s="225">
        <f t="shared" si="1"/>
        <v>0</v>
      </c>
      <c r="Q132" s="225">
        <v>0</v>
      </c>
      <c r="R132" s="225">
        <f t="shared" si="2"/>
        <v>0</v>
      </c>
      <c r="S132" s="225">
        <v>0</v>
      </c>
      <c r="T132" s="226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240</v>
      </c>
      <c r="AT132" s="208" t="s">
        <v>178</v>
      </c>
      <c r="AU132" s="208" t="s">
        <v>86</v>
      </c>
      <c r="AY132" s="13" t="s">
        <v>176</v>
      </c>
      <c r="BE132" s="209">
        <f t="shared" si="4"/>
        <v>0</v>
      </c>
      <c r="BF132" s="209">
        <f t="shared" si="5"/>
        <v>1308.1199999999999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1308.1199999999999</v>
      </c>
      <c r="BL132" s="13" t="s">
        <v>240</v>
      </c>
      <c r="BM132" s="208" t="s">
        <v>2765</v>
      </c>
    </row>
    <row r="133" spans="1:65" s="1" customFormat="1" ht="6.95" customHeight="1">
      <c r="A133" s="30"/>
      <c r="B133" s="54"/>
      <c r="C133" s="55"/>
      <c r="D133" s="55"/>
      <c r="E133" s="55"/>
      <c r="F133" s="55"/>
      <c r="G133" s="55"/>
      <c r="H133" s="55"/>
      <c r="I133" s="55"/>
      <c r="J133" s="55"/>
      <c r="K133" s="55"/>
      <c r="L133" s="35"/>
      <c r="M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</sheetData>
  <sheetProtection password="CC35" sheet="1" objects="1" scenarios="1" formatColumns="0" formatRows="0" autoFilter="0"/>
  <autoFilter ref="C121:K132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99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2766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ROUND(J124, 2)</f>
        <v>3098.29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ROUND((SUM(BE124:BE142)),  2)</f>
        <v>0</v>
      </c>
      <c r="G35" s="131"/>
      <c r="H35" s="131"/>
      <c r="I35" s="132">
        <v>0.2</v>
      </c>
      <c r="J35" s="130">
        <f>ROUND(((SUM(BE124:BE142))*I35),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ROUND((SUM(BF124:BF142)),  2)</f>
        <v>3098.29</v>
      </c>
      <c r="G36" s="131"/>
      <c r="H36" s="131"/>
      <c r="I36" s="132">
        <v>0.2</v>
      </c>
      <c r="J36" s="130">
        <f>ROUND(((SUM(BF124:BF142))*I36),  2)</f>
        <v>619.66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ROUND((SUM(BG124:BG142)),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ROUND((SUM(BH124:BH142)),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ROUND((SUM(BI124:BI142)),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3717.95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06 - Plynoinštalácia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J124</f>
        <v>3098.29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140</v>
      </c>
      <c r="E99" s="160"/>
      <c r="F99" s="160"/>
      <c r="G99" s="160"/>
      <c r="H99" s="160"/>
      <c r="I99" s="160"/>
      <c r="J99" s="161">
        <f>J125</f>
        <v>3098.29</v>
      </c>
      <c r="K99" s="158"/>
      <c r="L99" s="162"/>
    </row>
    <row r="100" spans="1:47" s="9" customFormat="1" ht="19.899999999999999" hidden="1" customHeight="1">
      <c r="B100" s="163"/>
      <c r="C100" s="104"/>
      <c r="D100" s="164" t="s">
        <v>2767</v>
      </c>
      <c r="E100" s="165"/>
      <c r="F100" s="165"/>
      <c r="G100" s="165"/>
      <c r="H100" s="165"/>
      <c r="I100" s="165"/>
      <c r="J100" s="166">
        <f>J126</f>
        <v>2668.29</v>
      </c>
      <c r="K100" s="104"/>
      <c r="L100" s="167"/>
    </row>
    <row r="101" spans="1:47" s="9" customFormat="1" ht="19.899999999999999" hidden="1" customHeight="1">
      <c r="B101" s="163"/>
      <c r="C101" s="104"/>
      <c r="D101" s="164" t="s">
        <v>156</v>
      </c>
      <c r="E101" s="165"/>
      <c r="F101" s="165"/>
      <c r="G101" s="165"/>
      <c r="H101" s="165"/>
      <c r="I101" s="165"/>
      <c r="J101" s="166">
        <f>J137</f>
        <v>169.2</v>
      </c>
      <c r="K101" s="104"/>
      <c r="L101" s="167"/>
    </row>
    <row r="102" spans="1:47" s="9" customFormat="1" ht="19.899999999999999" hidden="1" customHeight="1">
      <c r="B102" s="163"/>
      <c r="C102" s="104"/>
      <c r="D102" s="164" t="s">
        <v>2768</v>
      </c>
      <c r="E102" s="165"/>
      <c r="F102" s="165"/>
      <c r="G102" s="165"/>
      <c r="H102" s="165"/>
      <c r="I102" s="165"/>
      <c r="J102" s="166">
        <f>J139</f>
        <v>260.8</v>
      </c>
      <c r="K102" s="104"/>
      <c r="L102" s="167"/>
    </row>
    <row r="103" spans="1:47" s="1" customFormat="1" ht="21.75" hidden="1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51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47" s="1" customFormat="1" ht="6.95" hidden="1" customHeight="1">
      <c r="A104" s="30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ht="11.25" hidden="1"/>
    <row r="106" spans="1:47" ht="11.25" hidden="1"/>
    <row r="107" spans="1:47" ht="11.25" hidden="1"/>
    <row r="108" spans="1:47" s="1" customFormat="1" ht="6.95" customHeight="1">
      <c r="A108" s="30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47" s="1" customFormat="1" ht="24.95" customHeight="1">
      <c r="A109" s="30"/>
      <c r="B109" s="31"/>
      <c r="C109" s="19" t="s">
        <v>162</v>
      </c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12" customHeight="1">
      <c r="A111" s="30"/>
      <c r="B111" s="31"/>
      <c r="C111" s="25" t="s">
        <v>15</v>
      </c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6.5" customHeight="1">
      <c r="A112" s="30"/>
      <c r="B112" s="31"/>
      <c r="C112" s="32"/>
      <c r="D112" s="32"/>
      <c r="E112" s="284" t="str">
        <f>E7</f>
        <v>Prístavba základnej školy Suchá nad Parnou</v>
      </c>
      <c r="F112" s="285"/>
      <c r="G112" s="285"/>
      <c r="H112" s="285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ht="12" customHeight="1">
      <c r="B113" s="17"/>
      <c r="C113" s="25" t="s">
        <v>122</v>
      </c>
      <c r="D113" s="18"/>
      <c r="E113" s="18"/>
      <c r="F113" s="18"/>
      <c r="G113" s="18"/>
      <c r="H113" s="18"/>
      <c r="I113" s="18"/>
      <c r="J113" s="18"/>
      <c r="K113" s="18"/>
      <c r="L113" s="16"/>
    </row>
    <row r="114" spans="1:65" s="1" customFormat="1" ht="16.5" customHeight="1">
      <c r="A114" s="30"/>
      <c r="B114" s="31"/>
      <c r="C114" s="32"/>
      <c r="D114" s="32"/>
      <c r="E114" s="284" t="s">
        <v>123</v>
      </c>
      <c r="F114" s="286"/>
      <c r="G114" s="286"/>
      <c r="H114" s="286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12" customHeight="1">
      <c r="A115" s="30"/>
      <c r="B115" s="31"/>
      <c r="C115" s="25" t="s">
        <v>124</v>
      </c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6.5" customHeight="1">
      <c r="A116" s="30"/>
      <c r="B116" s="31"/>
      <c r="C116" s="32"/>
      <c r="D116" s="32"/>
      <c r="E116" s="234" t="str">
        <f>E11</f>
        <v>06 - Plynoinštalácia</v>
      </c>
      <c r="F116" s="286"/>
      <c r="G116" s="286"/>
      <c r="H116" s="286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12" customHeight="1">
      <c r="A118" s="30"/>
      <c r="B118" s="31"/>
      <c r="C118" s="25" t="s">
        <v>19</v>
      </c>
      <c r="D118" s="32"/>
      <c r="E118" s="32"/>
      <c r="F118" s="23" t="str">
        <f>F14</f>
        <v xml:space="preserve"> </v>
      </c>
      <c r="G118" s="32"/>
      <c r="H118" s="32"/>
      <c r="I118" s="25" t="s">
        <v>21</v>
      </c>
      <c r="J118" s="66" t="str">
        <f>IF(J14="","",J14)</f>
        <v>9. 2. 2022</v>
      </c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6.9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25.7" customHeight="1">
      <c r="A120" s="30"/>
      <c r="B120" s="31"/>
      <c r="C120" s="25" t="s">
        <v>23</v>
      </c>
      <c r="D120" s="32"/>
      <c r="E120" s="32"/>
      <c r="F120" s="23" t="str">
        <f>E17</f>
        <v>Obec Suchá nad Parnou</v>
      </c>
      <c r="G120" s="32"/>
      <c r="H120" s="32"/>
      <c r="I120" s="25" t="s">
        <v>28</v>
      </c>
      <c r="J120" s="28" t="str">
        <f>E23</f>
        <v>Ing.arch.  Martin Holeš</v>
      </c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" customFormat="1" ht="15.2" customHeight="1">
      <c r="A121" s="30"/>
      <c r="B121" s="31"/>
      <c r="C121" s="25" t="s">
        <v>27</v>
      </c>
      <c r="D121" s="32"/>
      <c r="E121" s="32"/>
      <c r="F121" s="23" t="str">
        <f>IF(E20="","",E20)</f>
        <v>EURO-ŠTUKONZ a.s.</v>
      </c>
      <c r="G121" s="32"/>
      <c r="H121" s="32"/>
      <c r="I121" s="25" t="s">
        <v>31</v>
      </c>
      <c r="J121" s="28" t="str">
        <f>E26</f>
        <v xml:space="preserve"> </v>
      </c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" customFormat="1" ht="10.35" customHeight="1">
      <c r="A122" s="30"/>
      <c r="B122" s="31"/>
      <c r="C122" s="32"/>
      <c r="D122" s="32"/>
      <c r="E122" s="32"/>
      <c r="F122" s="32"/>
      <c r="G122" s="32"/>
      <c r="H122" s="32"/>
      <c r="I122" s="32"/>
      <c r="J122" s="32"/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0" customFormat="1" ht="29.25" customHeight="1">
      <c r="A123" s="168"/>
      <c r="B123" s="169"/>
      <c r="C123" s="170" t="s">
        <v>163</v>
      </c>
      <c r="D123" s="171" t="s">
        <v>58</v>
      </c>
      <c r="E123" s="171" t="s">
        <v>54</v>
      </c>
      <c r="F123" s="171" t="s">
        <v>55</v>
      </c>
      <c r="G123" s="171" t="s">
        <v>164</v>
      </c>
      <c r="H123" s="171" t="s">
        <v>165</v>
      </c>
      <c r="I123" s="171" t="s">
        <v>166</v>
      </c>
      <c r="J123" s="172" t="s">
        <v>128</v>
      </c>
      <c r="K123" s="173" t="s">
        <v>167</v>
      </c>
      <c r="L123" s="174"/>
      <c r="M123" s="75" t="s">
        <v>1</v>
      </c>
      <c r="N123" s="76" t="s">
        <v>37</v>
      </c>
      <c r="O123" s="76" t="s">
        <v>168</v>
      </c>
      <c r="P123" s="76" t="s">
        <v>169</v>
      </c>
      <c r="Q123" s="76" t="s">
        <v>170</v>
      </c>
      <c r="R123" s="76" t="s">
        <v>171</v>
      </c>
      <c r="S123" s="76" t="s">
        <v>172</v>
      </c>
      <c r="T123" s="77" t="s">
        <v>173</v>
      </c>
      <c r="U123" s="168"/>
      <c r="V123" s="168"/>
      <c r="W123" s="168"/>
      <c r="X123" s="168"/>
      <c r="Y123" s="168"/>
      <c r="Z123" s="168"/>
      <c r="AA123" s="168"/>
      <c r="AB123" s="168"/>
      <c r="AC123" s="168"/>
      <c r="AD123" s="168"/>
      <c r="AE123" s="168"/>
    </row>
    <row r="124" spans="1:65" s="1" customFormat="1" ht="22.9" customHeight="1">
      <c r="A124" s="30"/>
      <c r="B124" s="31"/>
      <c r="C124" s="82" t="s">
        <v>129</v>
      </c>
      <c r="D124" s="32"/>
      <c r="E124" s="32"/>
      <c r="F124" s="32"/>
      <c r="G124" s="32"/>
      <c r="H124" s="32"/>
      <c r="I124" s="32"/>
      <c r="J124" s="175">
        <f>BK124</f>
        <v>3098.29</v>
      </c>
      <c r="K124" s="32"/>
      <c r="L124" s="35"/>
      <c r="M124" s="78"/>
      <c r="N124" s="176"/>
      <c r="O124" s="79"/>
      <c r="P124" s="177">
        <f>P125</f>
        <v>0</v>
      </c>
      <c r="Q124" s="79"/>
      <c r="R124" s="177">
        <f>R125</f>
        <v>0</v>
      </c>
      <c r="S124" s="79"/>
      <c r="T124" s="178">
        <f>T125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3" t="s">
        <v>72</v>
      </c>
      <c r="AU124" s="13" t="s">
        <v>130</v>
      </c>
      <c r="BK124" s="179">
        <f>BK125</f>
        <v>3098.29</v>
      </c>
    </row>
    <row r="125" spans="1:65" s="11" customFormat="1" ht="25.9" customHeight="1">
      <c r="B125" s="180"/>
      <c r="C125" s="181"/>
      <c r="D125" s="182" t="s">
        <v>72</v>
      </c>
      <c r="E125" s="183" t="s">
        <v>978</v>
      </c>
      <c r="F125" s="183" t="s">
        <v>979</v>
      </c>
      <c r="G125" s="181"/>
      <c r="H125" s="181"/>
      <c r="I125" s="184"/>
      <c r="J125" s="185">
        <f>BK125</f>
        <v>3098.29</v>
      </c>
      <c r="K125" s="181"/>
      <c r="L125" s="186"/>
      <c r="M125" s="187"/>
      <c r="N125" s="188"/>
      <c r="O125" s="188"/>
      <c r="P125" s="189">
        <f>P126+P137+P139</f>
        <v>0</v>
      </c>
      <c r="Q125" s="188"/>
      <c r="R125" s="189">
        <f>R126+R137+R139</f>
        <v>0</v>
      </c>
      <c r="S125" s="188"/>
      <c r="T125" s="190">
        <f>T126+T137+T139</f>
        <v>0</v>
      </c>
      <c r="AR125" s="191" t="s">
        <v>86</v>
      </c>
      <c r="AT125" s="192" t="s">
        <v>72</v>
      </c>
      <c r="AU125" s="192" t="s">
        <v>73</v>
      </c>
      <c r="AY125" s="191" t="s">
        <v>176</v>
      </c>
      <c r="BK125" s="193">
        <f>BK126+BK137+BK139</f>
        <v>3098.29</v>
      </c>
    </row>
    <row r="126" spans="1:65" s="11" customFormat="1" ht="22.9" customHeight="1">
      <c r="B126" s="180"/>
      <c r="C126" s="181"/>
      <c r="D126" s="182" t="s">
        <v>72</v>
      </c>
      <c r="E126" s="194" t="s">
        <v>2769</v>
      </c>
      <c r="F126" s="194" t="s">
        <v>2770</v>
      </c>
      <c r="G126" s="181"/>
      <c r="H126" s="181"/>
      <c r="I126" s="184"/>
      <c r="J126" s="195">
        <f>BK126</f>
        <v>2668.29</v>
      </c>
      <c r="K126" s="181"/>
      <c r="L126" s="186"/>
      <c r="M126" s="187"/>
      <c r="N126" s="188"/>
      <c r="O126" s="188"/>
      <c r="P126" s="189">
        <f>SUM(P127:P136)</f>
        <v>0</v>
      </c>
      <c r="Q126" s="188"/>
      <c r="R126" s="189">
        <f>SUM(R127:R136)</f>
        <v>0</v>
      </c>
      <c r="S126" s="188"/>
      <c r="T126" s="190">
        <f>SUM(T127:T136)</f>
        <v>0</v>
      </c>
      <c r="AR126" s="191" t="s">
        <v>86</v>
      </c>
      <c r="AT126" s="192" t="s">
        <v>72</v>
      </c>
      <c r="AU126" s="192" t="s">
        <v>80</v>
      </c>
      <c r="AY126" s="191" t="s">
        <v>176</v>
      </c>
      <c r="BK126" s="193">
        <f>SUM(BK127:BK136)</f>
        <v>2668.29</v>
      </c>
    </row>
    <row r="127" spans="1:65" s="1" customFormat="1" ht="21.75" customHeight="1">
      <c r="A127" s="30"/>
      <c r="B127" s="31"/>
      <c r="C127" s="196" t="s">
        <v>80</v>
      </c>
      <c r="D127" s="196" t="s">
        <v>178</v>
      </c>
      <c r="E127" s="197" t="s">
        <v>2771</v>
      </c>
      <c r="F127" s="198" t="s">
        <v>2772</v>
      </c>
      <c r="G127" s="199" t="s">
        <v>181</v>
      </c>
      <c r="H127" s="200">
        <v>20</v>
      </c>
      <c r="I127" s="201">
        <v>21.24</v>
      </c>
      <c r="J127" s="202">
        <f t="shared" ref="J127:J136" si="0">ROUND(I127*H127,2)</f>
        <v>424.8</v>
      </c>
      <c r="K127" s="203"/>
      <c r="L127" s="35"/>
      <c r="M127" s="204" t="s">
        <v>1</v>
      </c>
      <c r="N127" s="205" t="s">
        <v>39</v>
      </c>
      <c r="O127" s="71"/>
      <c r="P127" s="206">
        <f t="shared" ref="P127:P136" si="1">O127*H127</f>
        <v>0</v>
      </c>
      <c r="Q127" s="206">
        <v>0</v>
      </c>
      <c r="R127" s="206">
        <f t="shared" ref="R127:R136" si="2">Q127*H127</f>
        <v>0</v>
      </c>
      <c r="S127" s="206">
        <v>0</v>
      </c>
      <c r="T127" s="207">
        <f t="shared" ref="T127:T136" si="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182</v>
      </c>
      <c r="AT127" s="208" t="s">
        <v>178</v>
      </c>
      <c r="AU127" s="208" t="s">
        <v>86</v>
      </c>
      <c r="AY127" s="13" t="s">
        <v>176</v>
      </c>
      <c r="BE127" s="209">
        <f t="shared" ref="BE127:BE136" si="4">IF(N127="základná",J127,0)</f>
        <v>0</v>
      </c>
      <c r="BF127" s="209">
        <f t="shared" ref="BF127:BF136" si="5">IF(N127="znížená",J127,0)</f>
        <v>424.8</v>
      </c>
      <c r="BG127" s="209">
        <f t="shared" ref="BG127:BG136" si="6">IF(N127="zákl. prenesená",J127,0)</f>
        <v>0</v>
      </c>
      <c r="BH127" s="209">
        <f t="shared" ref="BH127:BH136" si="7">IF(N127="zníž. prenesená",J127,0)</f>
        <v>0</v>
      </c>
      <c r="BI127" s="209">
        <f t="shared" ref="BI127:BI136" si="8">IF(N127="nulová",J127,0)</f>
        <v>0</v>
      </c>
      <c r="BJ127" s="13" t="s">
        <v>86</v>
      </c>
      <c r="BK127" s="209">
        <f t="shared" ref="BK127:BK136" si="9">ROUND(I127*H127,2)</f>
        <v>424.8</v>
      </c>
      <c r="BL127" s="13" t="s">
        <v>182</v>
      </c>
      <c r="BM127" s="208" t="s">
        <v>86</v>
      </c>
    </row>
    <row r="128" spans="1:65" s="1" customFormat="1" ht="21.75" customHeight="1">
      <c r="A128" s="30"/>
      <c r="B128" s="31"/>
      <c r="C128" s="196" t="s">
        <v>86</v>
      </c>
      <c r="D128" s="196" t="s">
        <v>178</v>
      </c>
      <c r="E128" s="197" t="s">
        <v>2773</v>
      </c>
      <c r="F128" s="198" t="s">
        <v>2774</v>
      </c>
      <c r="G128" s="199" t="s">
        <v>181</v>
      </c>
      <c r="H128" s="200">
        <v>40</v>
      </c>
      <c r="I128" s="201">
        <v>29.52</v>
      </c>
      <c r="J128" s="202">
        <f t="shared" si="0"/>
        <v>1180.8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86</v>
      </c>
      <c r="AY128" s="13" t="s">
        <v>176</v>
      </c>
      <c r="BE128" s="209">
        <f t="shared" si="4"/>
        <v>0</v>
      </c>
      <c r="BF128" s="209">
        <f t="shared" si="5"/>
        <v>1180.8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1180.8</v>
      </c>
      <c r="BL128" s="13" t="s">
        <v>182</v>
      </c>
      <c r="BM128" s="208" t="s">
        <v>182</v>
      </c>
    </row>
    <row r="129" spans="1:65" s="1" customFormat="1" ht="16.5" customHeight="1">
      <c r="A129" s="30"/>
      <c r="B129" s="31"/>
      <c r="C129" s="196" t="s">
        <v>188</v>
      </c>
      <c r="D129" s="196" t="s">
        <v>178</v>
      </c>
      <c r="E129" s="197" t="s">
        <v>2775</v>
      </c>
      <c r="F129" s="198" t="s">
        <v>2776</v>
      </c>
      <c r="G129" s="199" t="s">
        <v>181</v>
      </c>
      <c r="H129" s="200">
        <v>1.5</v>
      </c>
      <c r="I129" s="201">
        <v>30.19</v>
      </c>
      <c r="J129" s="202">
        <f t="shared" si="0"/>
        <v>45.29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182</v>
      </c>
      <c r="AT129" s="208" t="s">
        <v>178</v>
      </c>
      <c r="AU129" s="208" t="s">
        <v>86</v>
      </c>
      <c r="AY129" s="13" t="s">
        <v>176</v>
      </c>
      <c r="BE129" s="209">
        <f t="shared" si="4"/>
        <v>0</v>
      </c>
      <c r="BF129" s="209">
        <f t="shared" si="5"/>
        <v>45.29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45.29</v>
      </c>
      <c r="BL129" s="13" t="s">
        <v>182</v>
      </c>
      <c r="BM129" s="208" t="s">
        <v>199</v>
      </c>
    </row>
    <row r="130" spans="1:65" s="1" customFormat="1" ht="24.2" customHeight="1">
      <c r="A130" s="30"/>
      <c r="B130" s="31"/>
      <c r="C130" s="196" t="s">
        <v>182</v>
      </c>
      <c r="D130" s="196" t="s">
        <v>178</v>
      </c>
      <c r="E130" s="197" t="s">
        <v>2777</v>
      </c>
      <c r="F130" s="198" t="s">
        <v>2778</v>
      </c>
      <c r="G130" s="199" t="s">
        <v>1952</v>
      </c>
      <c r="H130" s="200">
        <v>4</v>
      </c>
      <c r="I130" s="201">
        <v>9.3000000000000007</v>
      </c>
      <c r="J130" s="202">
        <f t="shared" si="0"/>
        <v>37.200000000000003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182</v>
      </c>
      <c r="AT130" s="208" t="s">
        <v>178</v>
      </c>
      <c r="AU130" s="208" t="s">
        <v>86</v>
      </c>
      <c r="AY130" s="13" t="s">
        <v>176</v>
      </c>
      <c r="BE130" s="209">
        <f t="shared" si="4"/>
        <v>0</v>
      </c>
      <c r="BF130" s="209">
        <f t="shared" si="5"/>
        <v>37.200000000000003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37.200000000000003</v>
      </c>
      <c r="BL130" s="13" t="s">
        <v>182</v>
      </c>
      <c r="BM130" s="208" t="s">
        <v>207</v>
      </c>
    </row>
    <row r="131" spans="1:65" s="1" customFormat="1" ht="21.75" customHeight="1">
      <c r="A131" s="30"/>
      <c r="B131" s="31"/>
      <c r="C131" s="196" t="s">
        <v>195</v>
      </c>
      <c r="D131" s="196" t="s">
        <v>178</v>
      </c>
      <c r="E131" s="197" t="s">
        <v>2779</v>
      </c>
      <c r="F131" s="198" t="s">
        <v>2780</v>
      </c>
      <c r="G131" s="199" t="s">
        <v>1952</v>
      </c>
      <c r="H131" s="200">
        <v>4</v>
      </c>
      <c r="I131" s="201">
        <v>14.74</v>
      </c>
      <c r="J131" s="202">
        <f t="shared" si="0"/>
        <v>58.96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86</v>
      </c>
      <c r="AY131" s="13" t="s">
        <v>176</v>
      </c>
      <c r="BE131" s="209">
        <f t="shared" si="4"/>
        <v>0</v>
      </c>
      <c r="BF131" s="209">
        <f t="shared" si="5"/>
        <v>58.96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58.96</v>
      </c>
      <c r="BL131" s="13" t="s">
        <v>182</v>
      </c>
      <c r="BM131" s="208" t="s">
        <v>215</v>
      </c>
    </row>
    <row r="132" spans="1:65" s="1" customFormat="1" ht="16.5" customHeight="1">
      <c r="A132" s="30"/>
      <c r="B132" s="31"/>
      <c r="C132" s="210" t="s">
        <v>199</v>
      </c>
      <c r="D132" s="210" t="s">
        <v>269</v>
      </c>
      <c r="E132" s="211" t="s">
        <v>2781</v>
      </c>
      <c r="F132" s="212" t="s">
        <v>2782</v>
      </c>
      <c r="G132" s="213" t="s">
        <v>1952</v>
      </c>
      <c r="H132" s="214">
        <v>50</v>
      </c>
      <c r="I132" s="215">
        <v>5.2</v>
      </c>
      <c r="J132" s="216">
        <f t="shared" si="0"/>
        <v>260</v>
      </c>
      <c r="K132" s="217"/>
      <c r="L132" s="218"/>
      <c r="M132" s="219" t="s">
        <v>1</v>
      </c>
      <c r="N132" s="220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207</v>
      </c>
      <c r="AT132" s="208" t="s">
        <v>269</v>
      </c>
      <c r="AU132" s="208" t="s">
        <v>86</v>
      </c>
      <c r="AY132" s="13" t="s">
        <v>176</v>
      </c>
      <c r="BE132" s="209">
        <f t="shared" si="4"/>
        <v>0</v>
      </c>
      <c r="BF132" s="209">
        <f t="shared" si="5"/>
        <v>260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260</v>
      </c>
      <c r="BL132" s="13" t="s">
        <v>182</v>
      </c>
      <c r="BM132" s="208" t="s">
        <v>224</v>
      </c>
    </row>
    <row r="133" spans="1:65" s="1" customFormat="1" ht="24.2" customHeight="1">
      <c r="A133" s="30"/>
      <c r="B133" s="31"/>
      <c r="C133" s="196" t="s">
        <v>203</v>
      </c>
      <c r="D133" s="196" t="s">
        <v>178</v>
      </c>
      <c r="E133" s="197" t="s">
        <v>2783</v>
      </c>
      <c r="F133" s="198" t="s">
        <v>2784</v>
      </c>
      <c r="G133" s="199" t="s">
        <v>1952</v>
      </c>
      <c r="H133" s="200">
        <v>4</v>
      </c>
      <c r="I133" s="201">
        <v>5.21</v>
      </c>
      <c r="J133" s="202">
        <f t="shared" si="0"/>
        <v>20.84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86</v>
      </c>
      <c r="AY133" s="13" t="s">
        <v>176</v>
      </c>
      <c r="BE133" s="209">
        <f t="shared" si="4"/>
        <v>0</v>
      </c>
      <c r="BF133" s="209">
        <f t="shared" si="5"/>
        <v>20.84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20.84</v>
      </c>
      <c r="BL133" s="13" t="s">
        <v>182</v>
      </c>
      <c r="BM133" s="208" t="s">
        <v>232</v>
      </c>
    </row>
    <row r="134" spans="1:65" s="1" customFormat="1" ht="16.5" customHeight="1">
      <c r="A134" s="30"/>
      <c r="B134" s="31"/>
      <c r="C134" s="196" t="s">
        <v>207</v>
      </c>
      <c r="D134" s="196" t="s">
        <v>178</v>
      </c>
      <c r="E134" s="197" t="s">
        <v>2785</v>
      </c>
      <c r="F134" s="198" t="s">
        <v>2786</v>
      </c>
      <c r="G134" s="199" t="s">
        <v>262</v>
      </c>
      <c r="H134" s="200">
        <v>1</v>
      </c>
      <c r="I134" s="201">
        <v>320</v>
      </c>
      <c r="J134" s="202">
        <f t="shared" si="0"/>
        <v>320</v>
      </c>
      <c r="K134" s="203"/>
      <c r="L134" s="35"/>
      <c r="M134" s="204" t="s">
        <v>1</v>
      </c>
      <c r="N134" s="205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182</v>
      </c>
      <c r="AT134" s="208" t="s">
        <v>178</v>
      </c>
      <c r="AU134" s="208" t="s">
        <v>86</v>
      </c>
      <c r="AY134" s="13" t="s">
        <v>176</v>
      </c>
      <c r="BE134" s="209">
        <f t="shared" si="4"/>
        <v>0</v>
      </c>
      <c r="BF134" s="209">
        <f t="shared" si="5"/>
        <v>320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320</v>
      </c>
      <c r="BL134" s="13" t="s">
        <v>182</v>
      </c>
      <c r="BM134" s="208" t="s">
        <v>240</v>
      </c>
    </row>
    <row r="135" spans="1:65" s="1" customFormat="1" ht="16.5" customHeight="1">
      <c r="A135" s="30"/>
      <c r="B135" s="31"/>
      <c r="C135" s="196" t="s">
        <v>211</v>
      </c>
      <c r="D135" s="196" t="s">
        <v>178</v>
      </c>
      <c r="E135" s="197" t="s">
        <v>2787</v>
      </c>
      <c r="F135" s="198" t="s">
        <v>2788</v>
      </c>
      <c r="G135" s="199" t="s">
        <v>2023</v>
      </c>
      <c r="H135" s="200">
        <v>15</v>
      </c>
      <c r="I135" s="201">
        <v>21.06</v>
      </c>
      <c r="J135" s="202">
        <f t="shared" si="0"/>
        <v>315.89999999999998</v>
      </c>
      <c r="K135" s="203"/>
      <c r="L135" s="35"/>
      <c r="M135" s="204" t="s">
        <v>1</v>
      </c>
      <c r="N135" s="205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182</v>
      </c>
      <c r="AT135" s="208" t="s">
        <v>178</v>
      </c>
      <c r="AU135" s="208" t="s">
        <v>86</v>
      </c>
      <c r="AY135" s="13" t="s">
        <v>176</v>
      </c>
      <c r="BE135" s="209">
        <f t="shared" si="4"/>
        <v>0</v>
      </c>
      <c r="BF135" s="209">
        <f t="shared" si="5"/>
        <v>315.89999999999998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315.89999999999998</v>
      </c>
      <c r="BL135" s="13" t="s">
        <v>182</v>
      </c>
      <c r="BM135" s="208" t="s">
        <v>248</v>
      </c>
    </row>
    <row r="136" spans="1:65" s="1" customFormat="1" ht="24.2" customHeight="1">
      <c r="A136" s="30"/>
      <c r="B136" s="31"/>
      <c r="C136" s="196" t="s">
        <v>215</v>
      </c>
      <c r="D136" s="196" t="s">
        <v>178</v>
      </c>
      <c r="E136" s="197" t="s">
        <v>2789</v>
      </c>
      <c r="F136" s="198" t="s">
        <v>2790</v>
      </c>
      <c r="G136" s="199" t="s">
        <v>262</v>
      </c>
      <c r="H136" s="200">
        <v>0.36599999999999999</v>
      </c>
      <c r="I136" s="201">
        <v>12.3</v>
      </c>
      <c r="J136" s="202">
        <f t="shared" si="0"/>
        <v>4.5</v>
      </c>
      <c r="K136" s="203"/>
      <c r="L136" s="35"/>
      <c r="M136" s="204" t="s">
        <v>1</v>
      </c>
      <c r="N136" s="205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182</v>
      </c>
      <c r="AT136" s="208" t="s">
        <v>178</v>
      </c>
      <c r="AU136" s="208" t="s">
        <v>86</v>
      </c>
      <c r="AY136" s="13" t="s">
        <v>176</v>
      </c>
      <c r="BE136" s="209">
        <f t="shared" si="4"/>
        <v>0</v>
      </c>
      <c r="BF136" s="209">
        <f t="shared" si="5"/>
        <v>4.5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4.5</v>
      </c>
      <c r="BL136" s="13" t="s">
        <v>182</v>
      </c>
      <c r="BM136" s="208" t="s">
        <v>7</v>
      </c>
    </row>
    <row r="137" spans="1:65" s="11" customFormat="1" ht="22.9" customHeight="1">
      <c r="B137" s="180"/>
      <c r="C137" s="181"/>
      <c r="D137" s="182" t="s">
        <v>72</v>
      </c>
      <c r="E137" s="194" t="s">
        <v>1832</v>
      </c>
      <c r="F137" s="194" t="s">
        <v>1833</v>
      </c>
      <c r="G137" s="181"/>
      <c r="H137" s="181"/>
      <c r="I137" s="184"/>
      <c r="J137" s="195">
        <f>BK137</f>
        <v>169.2</v>
      </c>
      <c r="K137" s="181"/>
      <c r="L137" s="186"/>
      <c r="M137" s="187"/>
      <c r="N137" s="188"/>
      <c r="O137" s="188"/>
      <c r="P137" s="189">
        <f>P138</f>
        <v>0</v>
      </c>
      <c r="Q137" s="188"/>
      <c r="R137" s="189">
        <f>R138</f>
        <v>0</v>
      </c>
      <c r="S137" s="188"/>
      <c r="T137" s="190">
        <f>T138</f>
        <v>0</v>
      </c>
      <c r="AR137" s="191" t="s">
        <v>86</v>
      </c>
      <c r="AT137" s="192" t="s">
        <v>72</v>
      </c>
      <c r="AU137" s="192" t="s">
        <v>80</v>
      </c>
      <c r="AY137" s="191" t="s">
        <v>176</v>
      </c>
      <c r="BK137" s="193">
        <f>BK138</f>
        <v>169.2</v>
      </c>
    </row>
    <row r="138" spans="1:65" s="1" customFormat="1" ht="24.2" customHeight="1">
      <c r="A138" s="30"/>
      <c r="B138" s="31"/>
      <c r="C138" s="196" t="s">
        <v>219</v>
      </c>
      <c r="D138" s="196" t="s">
        <v>178</v>
      </c>
      <c r="E138" s="197" t="s">
        <v>2791</v>
      </c>
      <c r="F138" s="198" t="s">
        <v>2792</v>
      </c>
      <c r="G138" s="199" t="s">
        <v>181</v>
      </c>
      <c r="H138" s="200">
        <v>60</v>
      </c>
      <c r="I138" s="201">
        <v>2.82</v>
      </c>
      <c r="J138" s="202">
        <f>ROUND(I138*H138,2)</f>
        <v>169.2</v>
      </c>
      <c r="K138" s="203"/>
      <c r="L138" s="35"/>
      <c r="M138" s="204" t="s">
        <v>1</v>
      </c>
      <c r="N138" s="205" t="s">
        <v>39</v>
      </c>
      <c r="O138" s="71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182</v>
      </c>
      <c r="AT138" s="208" t="s">
        <v>178</v>
      </c>
      <c r="AU138" s="208" t="s">
        <v>86</v>
      </c>
      <c r="AY138" s="13" t="s">
        <v>176</v>
      </c>
      <c r="BE138" s="209">
        <f>IF(N138="základná",J138,0)</f>
        <v>0</v>
      </c>
      <c r="BF138" s="209">
        <f>IF(N138="znížená",J138,0)</f>
        <v>169.2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3" t="s">
        <v>86</v>
      </c>
      <c r="BK138" s="209">
        <f>ROUND(I138*H138,2)</f>
        <v>169.2</v>
      </c>
      <c r="BL138" s="13" t="s">
        <v>182</v>
      </c>
      <c r="BM138" s="208" t="s">
        <v>264</v>
      </c>
    </row>
    <row r="139" spans="1:65" s="11" customFormat="1" ht="22.9" customHeight="1">
      <c r="B139" s="180"/>
      <c r="C139" s="181"/>
      <c r="D139" s="182" t="s">
        <v>72</v>
      </c>
      <c r="E139" s="194" t="s">
        <v>1285</v>
      </c>
      <c r="F139" s="194" t="s">
        <v>2793</v>
      </c>
      <c r="G139" s="181"/>
      <c r="H139" s="181"/>
      <c r="I139" s="184"/>
      <c r="J139" s="195">
        <f>BK139</f>
        <v>260.8</v>
      </c>
      <c r="K139" s="181"/>
      <c r="L139" s="186"/>
      <c r="M139" s="187"/>
      <c r="N139" s="188"/>
      <c r="O139" s="188"/>
      <c r="P139" s="189">
        <f>SUM(P140:P142)</f>
        <v>0</v>
      </c>
      <c r="Q139" s="188"/>
      <c r="R139" s="189">
        <f>SUM(R140:R142)</f>
        <v>0</v>
      </c>
      <c r="S139" s="188"/>
      <c r="T139" s="190">
        <f>SUM(T140:T142)</f>
        <v>0</v>
      </c>
      <c r="AR139" s="191" t="s">
        <v>80</v>
      </c>
      <c r="AT139" s="192" t="s">
        <v>72</v>
      </c>
      <c r="AU139" s="192" t="s">
        <v>80</v>
      </c>
      <c r="AY139" s="191" t="s">
        <v>176</v>
      </c>
      <c r="BK139" s="193">
        <f>SUM(BK140:BK142)</f>
        <v>260.8</v>
      </c>
    </row>
    <row r="140" spans="1:65" s="1" customFormat="1" ht="16.5" customHeight="1">
      <c r="A140" s="30"/>
      <c r="B140" s="31"/>
      <c r="C140" s="196" t="s">
        <v>224</v>
      </c>
      <c r="D140" s="196" t="s">
        <v>178</v>
      </c>
      <c r="E140" s="197" t="s">
        <v>2794</v>
      </c>
      <c r="F140" s="198" t="s">
        <v>2795</v>
      </c>
      <c r="G140" s="199" t="s">
        <v>1952</v>
      </c>
      <c r="H140" s="200">
        <v>20</v>
      </c>
      <c r="I140" s="201">
        <v>1.28</v>
      </c>
      <c r="J140" s="202">
        <f>ROUND(I140*H140,2)</f>
        <v>25.6</v>
      </c>
      <c r="K140" s="203"/>
      <c r="L140" s="35"/>
      <c r="M140" s="204" t="s">
        <v>1</v>
      </c>
      <c r="N140" s="205" t="s">
        <v>39</v>
      </c>
      <c r="O140" s="71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182</v>
      </c>
      <c r="AT140" s="208" t="s">
        <v>178</v>
      </c>
      <c r="AU140" s="208" t="s">
        <v>86</v>
      </c>
      <c r="AY140" s="13" t="s">
        <v>176</v>
      </c>
      <c r="BE140" s="209">
        <f>IF(N140="základná",J140,0)</f>
        <v>0</v>
      </c>
      <c r="BF140" s="209">
        <f>IF(N140="znížená",J140,0)</f>
        <v>25.6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3" t="s">
        <v>86</v>
      </c>
      <c r="BK140" s="209">
        <f>ROUND(I140*H140,2)</f>
        <v>25.6</v>
      </c>
      <c r="BL140" s="13" t="s">
        <v>182</v>
      </c>
      <c r="BM140" s="208" t="s">
        <v>273</v>
      </c>
    </row>
    <row r="141" spans="1:65" s="1" customFormat="1" ht="16.5" customHeight="1">
      <c r="A141" s="30"/>
      <c r="B141" s="31"/>
      <c r="C141" s="196" t="s">
        <v>228</v>
      </c>
      <c r="D141" s="196" t="s">
        <v>178</v>
      </c>
      <c r="E141" s="197" t="s">
        <v>2796</v>
      </c>
      <c r="F141" s="198" t="s">
        <v>2797</v>
      </c>
      <c r="G141" s="199" t="s">
        <v>1952</v>
      </c>
      <c r="H141" s="200">
        <v>40</v>
      </c>
      <c r="I141" s="201">
        <v>1.59</v>
      </c>
      <c r="J141" s="202">
        <f>ROUND(I141*H141,2)</f>
        <v>63.6</v>
      </c>
      <c r="K141" s="203"/>
      <c r="L141" s="35"/>
      <c r="M141" s="204" t="s">
        <v>1</v>
      </c>
      <c r="N141" s="205" t="s">
        <v>39</v>
      </c>
      <c r="O141" s="71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182</v>
      </c>
      <c r="AT141" s="208" t="s">
        <v>178</v>
      </c>
      <c r="AU141" s="208" t="s">
        <v>86</v>
      </c>
      <c r="AY141" s="13" t="s">
        <v>176</v>
      </c>
      <c r="BE141" s="209">
        <f>IF(N141="základná",J141,0)</f>
        <v>0</v>
      </c>
      <c r="BF141" s="209">
        <f>IF(N141="znížená",J141,0)</f>
        <v>63.6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3" t="s">
        <v>86</v>
      </c>
      <c r="BK141" s="209">
        <f>ROUND(I141*H141,2)</f>
        <v>63.6</v>
      </c>
      <c r="BL141" s="13" t="s">
        <v>182</v>
      </c>
      <c r="BM141" s="208" t="s">
        <v>281</v>
      </c>
    </row>
    <row r="142" spans="1:65" s="1" customFormat="1" ht="16.5" customHeight="1">
      <c r="A142" s="30"/>
      <c r="B142" s="31"/>
      <c r="C142" s="196" t="s">
        <v>232</v>
      </c>
      <c r="D142" s="196" t="s">
        <v>178</v>
      </c>
      <c r="E142" s="197" t="s">
        <v>2798</v>
      </c>
      <c r="F142" s="198" t="s">
        <v>2799</v>
      </c>
      <c r="G142" s="199" t="s">
        <v>181</v>
      </c>
      <c r="H142" s="200">
        <v>60</v>
      </c>
      <c r="I142" s="201">
        <v>2.86</v>
      </c>
      <c r="J142" s="202">
        <f>ROUND(I142*H142,2)</f>
        <v>171.6</v>
      </c>
      <c r="K142" s="203"/>
      <c r="L142" s="35"/>
      <c r="M142" s="222" t="s">
        <v>1</v>
      </c>
      <c r="N142" s="223" t="s">
        <v>39</v>
      </c>
      <c r="O142" s="224"/>
      <c r="P142" s="225">
        <f>O142*H142</f>
        <v>0</v>
      </c>
      <c r="Q142" s="225">
        <v>0</v>
      </c>
      <c r="R142" s="225">
        <f>Q142*H142</f>
        <v>0</v>
      </c>
      <c r="S142" s="225">
        <v>0</v>
      </c>
      <c r="T142" s="22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86</v>
      </c>
      <c r="AY142" s="13" t="s">
        <v>176</v>
      </c>
      <c r="BE142" s="209">
        <f>IF(N142="základná",J142,0)</f>
        <v>0</v>
      </c>
      <c r="BF142" s="209">
        <f>IF(N142="znížená",J142,0)</f>
        <v>171.6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3" t="s">
        <v>86</v>
      </c>
      <c r="BK142" s="209">
        <f>ROUND(I142*H142,2)</f>
        <v>171.6</v>
      </c>
      <c r="BL142" s="13" t="s">
        <v>182</v>
      </c>
      <c r="BM142" s="208" t="s">
        <v>290</v>
      </c>
    </row>
    <row r="143" spans="1:65" s="1" customFormat="1" ht="6.95" customHeight="1">
      <c r="A143" s="30"/>
      <c r="B143" s="54"/>
      <c r="C143" s="55"/>
      <c r="D143" s="55"/>
      <c r="E143" s="55"/>
      <c r="F143" s="55"/>
      <c r="G143" s="55"/>
      <c r="H143" s="55"/>
      <c r="I143" s="55"/>
      <c r="J143" s="55"/>
      <c r="K143" s="55"/>
      <c r="L143" s="35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sheetProtection password="CC35" sheet="1" objects="1" scenarios="1" formatColumns="0" formatRows="0" autoFilter="0"/>
  <autoFilter ref="C123:K142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102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2800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">
        <v>1</v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">
        <v>25</v>
      </c>
      <c r="F17" s="30"/>
      <c r="G17" s="30"/>
      <c r="H17" s="30"/>
      <c r="I17" s="119" t="s">
        <v>26</v>
      </c>
      <c r="J17" s="110" t="s">
        <v>1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">
        <v>1</v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">
        <v>29</v>
      </c>
      <c r="F23" s="30"/>
      <c r="G23" s="30"/>
      <c r="H23" s="30"/>
      <c r="I23" s="119" t="s">
        <v>26</v>
      </c>
      <c r="J23" s="110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ROUND(J125, 2)</f>
        <v>65648.5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ROUND((SUM(BE125:BE223)),  2)</f>
        <v>0</v>
      </c>
      <c r="G35" s="131"/>
      <c r="H35" s="131"/>
      <c r="I35" s="132">
        <v>0.2</v>
      </c>
      <c r="J35" s="130">
        <f>ROUND(((SUM(BE125:BE223))*I35),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ROUND((SUM(BF125:BF223)),  2)</f>
        <v>65648.5</v>
      </c>
      <c r="G36" s="131"/>
      <c r="H36" s="131"/>
      <c r="I36" s="132">
        <v>0.2</v>
      </c>
      <c r="J36" s="130">
        <f>ROUND(((SUM(BF125:BF223))*I36),  2)</f>
        <v>13129.7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ROUND((SUM(BG125:BG223)),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ROUND((SUM(BH125:BH223)),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ROUND((SUM(BI125:BI223)),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78778.2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07 - Vykurovanie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J125</f>
        <v>65648.499999999985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2801</v>
      </c>
      <c r="E99" s="160"/>
      <c r="F99" s="160"/>
      <c r="G99" s="160"/>
      <c r="H99" s="160"/>
      <c r="I99" s="160"/>
      <c r="J99" s="161">
        <f>J126</f>
        <v>4711.63</v>
      </c>
      <c r="K99" s="158"/>
      <c r="L99" s="162"/>
    </row>
    <row r="100" spans="1:47" s="8" customFormat="1" ht="24.95" hidden="1" customHeight="1">
      <c r="B100" s="157"/>
      <c r="C100" s="158"/>
      <c r="D100" s="159" t="s">
        <v>2802</v>
      </c>
      <c r="E100" s="160"/>
      <c r="F100" s="160"/>
      <c r="G100" s="160"/>
      <c r="H100" s="160"/>
      <c r="I100" s="160"/>
      <c r="J100" s="161">
        <f>J135</f>
        <v>1197.25</v>
      </c>
      <c r="K100" s="158"/>
      <c r="L100" s="162"/>
    </row>
    <row r="101" spans="1:47" s="8" customFormat="1" ht="24.95" hidden="1" customHeight="1">
      <c r="B101" s="157"/>
      <c r="C101" s="158"/>
      <c r="D101" s="159" t="s">
        <v>2803</v>
      </c>
      <c r="E101" s="160"/>
      <c r="F101" s="160"/>
      <c r="G101" s="160"/>
      <c r="H101" s="160"/>
      <c r="I101" s="160"/>
      <c r="J101" s="161">
        <f>J141</f>
        <v>41104.049999999996</v>
      </c>
      <c r="K101" s="158"/>
      <c r="L101" s="162"/>
    </row>
    <row r="102" spans="1:47" s="8" customFormat="1" ht="24.95" hidden="1" customHeight="1">
      <c r="B102" s="157"/>
      <c r="C102" s="158"/>
      <c r="D102" s="159" t="s">
        <v>2804</v>
      </c>
      <c r="E102" s="160"/>
      <c r="F102" s="160"/>
      <c r="G102" s="160"/>
      <c r="H102" s="160"/>
      <c r="I102" s="160"/>
      <c r="J102" s="161">
        <f>J167</f>
        <v>2355.86</v>
      </c>
      <c r="K102" s="158"/>
      <c r="L102" s="162"/>
    </row>
    <row r="103" spans="1:47" s="8" customFormat="1" ht="24.95" hidden="1" customHeight="1">
      <c r="B103" s="157"/>
      <c r="C103" s="158"/>
      <c r="D103" s="159" t="s">
        <v>2805</v>
      </c>
      <c r="E103" s="160"/>
      <c r="F103" s="160"/>
      <c r="G103" s="160"/>
      <c r="H103" s="160"/>
      <c r="I103" s="160"/>
      <c r="J103" s="161">
        <f>J186</f>
        <v>16279.709999999994</v>
      </c>
      <c r="K103" s="158"/>
      <c r="L103" s="162"/>
    </row>
    <row r="104" spans="1:47" s="1" customFormat="1" ht="21.75" hidden="1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1" customFormat="1" ht="6.95" hidden="1" customHeight="1">
      <c r="A105" s="30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ht="11.25" hidden="1"/>
    <row r="107" spans="1:47" ht="11.25" hidden="1"/>
    <row r="108" spans="1:47" ht="11.25" hidden="1"/>
    <row r="109" spans="1:47" s="1" customFormat="1" ht="6.95" customHeight="1">
      <c r="A109" s="30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24.95" customHeight="1">
      <c r="A110" s="30"/>
      <c r="B110" s="31"/>
      <c r="C110" s="19" t="s">
        <v>162</v>
      </c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A112" s="30"/>
      <c r="B112" s="31"/>
      <c r="C112" s="25" t="s">
        <v>15</v>
      </c>
      <c r="D112" s="32"/>
      <c r="E112" s="32"/>
      <c r="F112" s="32"/>
      <c r="G112" s="32"/>
      <c r="H112" s="32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6.5" customHeight="1">
      <c r="A113" s="30"/>
      <c r="B113" s="31"/>
      <c r="C113" s="32"/>
      <c r="D113" s="32"/>
      <c r="E113" s="284" t="str">
        <f>E7</f>
        <v>Prístavba základnej školy Suchá nad Parnou</v>
      </c>
      <c r="F113" s="285"/>
      <c r="G113" s="285"/>
      <c r="H113" s="285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ht="12" customHeight="1">
      <c r="B114" s="17"/>
      <c r="C114" s="25" t="s">
        <v>122</v>
      </c>
      <c r="D114" s="18"/>
      <c r="E114" s="18"/>
      <c r="F114" s="18"/>
      <c r="G114" s="18"/>
      <c r="H114" s="18"/>
      <c r="I114" s="18"/>
      <c r="J114" s="18"/>
      <c r="K114" s="18"/>
      <c r="L114" s="16"/>
    </row>
    <row r="115" spans="1:65" s="1" customFormat="1" ht="16.5" customHeight="1">
      <c r="A115" s="30"/>
      <c r="B115" s="31"/>
      <c r="C115" s="32"/>
      <c r="D115" s="32"/>
      <c r="E115" s="284" t="s">
        <v>123</v>
      </c>
      <c r="F115" s="286"/>
      <c r="G115" s="286"/>
      <c r="H115" s="286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124</v>
      </c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16.5" customHeight="1">
      <c r="A117" s="30"/>
      <c r="B117" s="31"/>
      <c r="C117" s="32"/>
      <c r="D117" s="32"/>
      <c r="E117" s="234" t="str">
        <f>E11</f>
        <v>07 - Vykurovanie</v>
      </c>
      <c r="F117" s="286"/>
      <c r="G117" s="286"/>
      <c r="H117" s="286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2" customHeight="1">
      <c r="A119" s="30"/>
      <c r="B119" s="31"/>
      <c r="C119" s="25" t="s">
        <v>19</v>
      </c>
      <c r="D119" s="32"/>
      <c r="E119" s="32"/>
      <c r="F119" s="23" t="str">
        <f>F14</f>
        <v xml:space="preserve"> </v>
      </c>
      <c r="G119" s="32"/>
      <c r="H119" s="32"/>
      <c r="I119" s="25" t="s">
        <v>21</v>
      </c>
      <c r="J119" s="66" t="str">
        <f>IF(J14="","",J14)</f>
        <v>9. 2. 2022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" customFormat="1" ht="25.7" customHeight="1">
      <c r="A121" s="30"/>
      <c r="B121" s="31"/>
      <c r="C121" s="25" t="s">
        <v>23</v>
      </c>
      <c r="D121" s="32"/>
      <c r="E121" s="32"/>
      <c r="F121" s="23" t="str">
        <f>E17</f>
        <v>Obec Suchá nad Parnou</v>
      </c>
      <c r="G121" s="32"/>
      <c r="H121" s="32"/>
      <c r="I121" s="25" t="s">
        <v>28</v>
      </c>
      <c r="J121" s="28" t="str">
        <f>E23</f>
        <v>Ing.arch.  Martin Holeš</v>
      </c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" customFormat="1" ht="15.2" customHeight="1">
      <c r="A122" s="30"/>
      <c r="B122" s="31"/>
      <c r="C122" s="25" t="s">
        <v>27</v>
      </c>
      <c r="D122" s="32"/>
      <c r="E122" s="32"/>
      <c r="F122" s="23" t="str">
        <f>IF(E20="","",E20)</f>
        <v>EURO-ŠTUKONZ a.s.</v>
      </c>
      <c r="G122" s="32"/>
      <c r="H122" s="32"/>
      <c r="I122" s="25" t="s">
        <v>31</v>
      </c>
      <c r="J122" s="28" t="str">
        <f>E26</f>
        <v xml:space="preserve"> </v>
      </c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5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68"/>
      <c r="B124" s="169"/>
      <c r="C124" s="170" t="s">
        <v>163</v>
      </c>
      <c r="D124" s="171" t="s">
        <v>58</v>
      </c>
      <c r="E124" s="171" t="s">
        <v>54</v>
      </c>
      <c r="F124" s="171" t="s">
        <v>55</v>
      </c>
      <c r="G124" s="171" t="s">
        <v>164</v>
      </c>
      <c r="H124" s="171" t="s">
        <v>165</v>
      </c>
      <c r="I124" s="171" t="s">
        <v>166</v>
      </c>
      <c r="J124" s="172" t="s">
        <v>128</v>
      </c>
      <c r="K124" s="173" t="s">
        <v>167</v>
      </c>
      <c r="L124" s="174"/>
      <c r="M124" s="75" t="s">
        <v>1</v>
      </c>
      <c r="N124" s="76" t="s">
        <v>37</v>
      </c>
      <c r="O124" s="76" t="s">
        <v>168</v>
      </c>
      <c r="P124" s="76" t="s">
        <v>169</v>
      </c>
      <c r="Q124" s="76" t="s">
        <v>170</v>
      </c>
      <c r="R124" s="76" t="s">
        <v>171</v>
      </c>
      <c r="S124" s="76" t="s">
        <v>172</v>
      </c>
      <c r="T124" s="77" t="s">
        <v>173</v>
      </c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</row>
    <row r="125" spans="1:65" s="1" customFormat="1" ht="22.9" customHeight="1">
      <c r="A125" s="30"/>
      <c r="B125" s="31"/>
      <c r="C125" s="82" t="s">
        <v>129</v>
      </c>
      <c r="D125" s="32"/>
      <c r="E125" s="32"/>
      <c r="F125" s="32"/>
      <c r="G125" s="32"/>
      <c r="H125" s="32"/>
      <c r="I125" s="32"/>
      <c r="J125" s="175">
        <f>BK125</f>
        <v>65648.499999999985</v>
      </c>
      <c r="K125" s="32"/>
      <c r="L125" s="35"/>
      <c r="M125" s="78"/>
      <c r="N125" s="176"/>
      <c r="O125" s="79"/>
      <c r="P125" s="177">
        <f>P126+P135+P141+P167+P186</f>
        <v>0</v>
      </c>
      <c r="Q125" s="79"/>
      <c r="R125" s="177">
        <f>R126+R135+R141+R167+R186</f>
        <v>0</v>
      </c>
      <c r="S125" s="79"/>
      <c r="T125" s="178">
        <f>T126+T135+T141+T167+T186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72</v>
      </c>
      <c r="AU125" s="13" t="s">
        <v>130</v>
      </c>
      <c r="BK125" s="179">
        <f>BK126+BK135+BK141+BK167+BK186</f>
        <v>65648.499999999985</v>
      </c>
    </row>
    <row r="126" spans="1:65" s="11" customFormat="1" ht="25.9" customHeight="1">
      <c r="B126" s="180"/>
      <c r="C126" s="181"/>
      <c r="D126" s="182" t="s">
        <v>72</v>
      </c>
      <c r="E126" s="183" t="s">
        <v>1277</v>
      </c>
      <c r="F126" s="183" t="s">
        <v>2806</v>
      </c>
      <c r="G126" s="181"/>
      <c r="H126" s="181"/>
      <c r="I126" s="184"/>
      <c r="J126" s="185">
        <f>BK126</f>
        <v>4711.63</v>
      </c>
      <c r="K126" s="181"/>
      <c r="L126" s="186"/>
      <c r="M126" s="187"/>
      <c r="N126" s="188"/>
      <c r="O126" s="188"/>
      <c r="P126" s="189">
        <f>SUM(P127:P134)</f>
        <v>0</v>
      </c>
      <c r="Q126" s="188"/>
      <c r="R126" s="189">
        <f>SUM(R127:R134)</f>
        <v>0</v>
      </c>
      <c r="S126" s="188"/>
      <c r="T126" s="190">
        <f>SUM(T127:T134)</f>
        <v>0</v>
      </c>
      <c r="AR126" s="191" t="s">
        <v>86</v>
      </c>
      <c r="AT126" s="192" t="s">
        <v>72</v>
      </c>
      <c r="AU126" s="192" t="s">
        <v>73</v>
      </c>
      <c r="AY126" s="191" t="s">
        <v>176</v>
      </c>
      <c r="BK126" s="193">
        <f>SUM(BK127:BK134)</f>
        <v>4711.63</v>
      </c>
    </row>
    <row r="127" spans="1:65" s="1" customFormat="1" ht="16.5" customHeight="1">
      <c r="A127" s="30"/>
      <c r="B127" s="31"/>
      <c r="C127" s="196" t="s">
        <v>80</v>
      </c>
      <c r="D127" s="196" t="s">
        <v>178</v>
      </c>
      <c r="E127" s="197" t="s">
        <v>2046</v>
      </c>
      <c r="F127" s="198" t="s">
        <v>2047</v>
      </c>
      <c r="G127" s="199" t="s">
        <v>181</v>
      </c>
      <c r="H127" s="200">
        <v>235</v>
      </c>
      <c r="I127" s="201">
        <v>4.43</v>
      </c>
      <c r="J127" s="202">
        <f t="shared" ref="J127:J134" si="0">ROUND(I127*H127,2)</f>
        <v>1041.05</v>
      </c>
      <c r="K127" s="203"/>
      <c r="L127" s="35"/>
      <c r="M127" s="204" t="s">
        <v>1</v>
      </c>
      <c r="N127" s="205" t="s">
        <v>39</v>
      </c>
      <c r="O127" s="71"/>
      <c r="P127" s="206">
        <f t="shared" ref="P127:P134" si="1">O127*H127</f>
        <v>0</v>
      </c>
      <c r="Q127" s="206">
        <v>0</v>
      </c>
      <c r="R127" s="206">
        <f t="shared" ref="R127:R134" si="2">Q127*H127</f>
        <v>0</v>
      </c>
      <c r="S127" s="206">
        <v>0</v>
      </c>
      <c r="T127" s="207">
        <f t="shared" ref="T127:T134" si="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240</v>
      </c>
      <c r="AT127" s="208" t="s">
        <v>178</v>
      </c>
      <c r="AU127" s="208" t="s">
        <v>80</v>
      </c>
      <c r="AY127" s="13" t="s">
        <v>176</v>
      </c>
      <c r="BE127" s="209">
        <f t="shared" ref="BE127:BE134" si="4">IF(N127="základná",J127,0)</f>
        <v>0</v>
      </c>
      <c r="BF127" s="209">
        <f t="shared" ref="BF127:BF134" si="5">IF(N127="znížená",J127,0)</f>
        <v>1041.05</v>
      </c>
      <c r="BG127" s="209">
        <f t="shared" ref="BG127:BG134" si="6">IF(N127="zákl. prenesená",J127,0)</f>
        <v>0</v>
      </c>
      <c r="BH127" s="209">
        <f t="shared" ref="BH127:BH134" si="7">IF(N127="zníž. prenesená",J127,0)</f>
        <v>0</v>
      </c>
      <c r="BI127" s="209">
        <f t="shared" ref="BI127:BI134" si="8">IF(N127="nulová",J127,0)</f>
        <v>0</v>
      </c>
      <c r="BJ127" s="13" t="s">
        <v>86</v>
      </c>
      <c r="BK127" s="209">
        <f t="shared" ref="BK127:BK134" si="9">ROUND(I127*H127,2)</f>
        <v>1041.05</v>
      </c>
      <c r="BL127" s="13" t="s">
        <v>240</v>
      </c>
      <c r="BM127" s="208" t="s">
        <v>86</v>
      </c>
    </row>
    <row r="128" spans="1:65" s="1" customFormat="1" ht="16.5" customHeight="1">
      <c r="A128" s="30"/>
      <c r="B128" s="31"/>
      <c r="C128" s="196" t="s">
        <v>86</v>
      </c>
      <c r="D128" s="196" t="s">
        <v>178</v>
      </c>
      <c r="E128" s="197" t="s">
        <v>2048</v>
      </c>
      <c r="F128" s="198" t="s">
        <v>2049</v>
      </c>
      <c r="G128" s="199" t="s">
        <v>181</v>
      </c>
      <c r="H128" s="200">
        <v>70</v>
      </c>
      <c r="I128" s="201">
        <v>4.7</v>
      </c>
      <c r="J128" s="202">
        <f t="shared" si="0"/>
        <v>329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240</v>
      </c>
      <c r="AT128" s="208" t="s">
        <v>178</v>
      </c>
      <c r="AU128" s="208" t="s">
        <v>80</v>
      </c>
      <c r="AY128" s="13" t="s">
        <v>176</v>
      </c>
      <c r="BE128" s="209">
        <f t="shared" si="4"/>
        <v>0</v>
      </c>
      <c r="BF128" s="209">
        <f t="shared" si="5"/>
        <v>329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329</v>
      </c>
      <c r="BL128" s="13" t="s">
        <v>240</v>
      </c>
      <c r="BM128" s="208" t="s">
        <v>182</v>
      </c>
    </row>
    <row r="129" spans="1:65" s="1" customFormat="1" ht="16.5" customHeight="1">
      <c r="A129" s="30"/>
      <c r="B129" s="31"/>
      <c r="C129" s="196" t="s">
        <v>188</v>
      </c>
      <c r="D129" s="196" t="s">
        <v>178</v>
      </c>
      <c r="E129" s="197" t="s">
        <v>2050</v>
      </c>
      <c r="F129" s="198" t="s">
        <v>2051</v>
      </c>
      <c r="G129" s="199" t="s">
        <v>181</v>
      </c>
      <c r="H129" s="200">
        <v>75</v>
      </c>
      <c r="I129" s="201">
        <v>5.15</v>
      </c>
      <c r="J129" s="202">
        <f t="shared" si="0"/>
        <v>386.25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240</v>
      </c>
      <c r="AT129" s="208" t="s">
        <v>178</v>
      </c>
      <c r="AU129" s="208" t="s">
        <v>80</v>
      </c>
      <c r="AY129" s="13" t="s">
        <v>176</v>
      </c>
      <c r="BE129" s="209">
        <f t="shared" si="4"/>
        <v>0</v>
      </c>
      <c r="BF129" s="209">
        <f t="shared" si="5"/>
        <v>386.25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386.25</v>
      </c>
      <c r="BL129" s="13" t="s">
        <v>240</v>
      </c>
      <c r="BM129" s="208" t="s">
        <v>199</v>
      </c>
    </row>
    <row r="130" spans="1:65" s="1" customFormat="1" ht="16.5" customHeight="1">
      <c r="A130" s="30"/>
      <c r="B130" s="31"/>
      <c r="C130" s="196" t="s">
        <v>182</v>
      </c>
      <c r="D130" s="196" t="s">
        <v>178</v>
      </c>
      <c r="E130" s="197" t="s">
        <v>2052</v>
      </c>
      <c r="F130" s="198" t="s">
        <v>2053</v>
      </c>
      <c r="G130" s="199" t="s">
        <v>181</v>
      </c>
      <c r="H130" s="200">
        <v>80</v>
      </c>
      <c r="I130" s="201">
        <v>5.6</v>
      </c>
      <c r="J130" s="202">
        <f t="shared" si="0"/>
        <v>448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240</v>
      </c>
      <c r="AT130" s="208" t="s">
        <v>178</v>
      </c>
      <c r="AU130" s="208" t="s">
        <v>80</v>
      </c>
      <c r="AY130" s="13" t="s">
        <v>176</v>
      </c>
      <c r="BE130" s="209">
        <f t="shared" si="4"/>
        <v>0</v>
      </c>
      <c r="BF130" s="209">
        <f t="shared" si="5"/>
        <v>448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448</v>
      </c>
      <c r="BL130" s="13" t="s">
        <v>240</v>
      </c>
      <c r="BM130" s="208" t="s">
        <v>207</v>
      </c>
    </row>
    <row r="131" spans="1:65" s="1" customFormat="1" ht="16.5" customHeight="1">
      <c r="A131" s="30"/>
      <c r="B131" s="31"/>
      <c r="C131" s="196" t="s">
        <v>195</v>
      </c>
      <c r="D131" s="196" t="s">
        <v>178</v>
      </c>
      <c r="E131" s="197" t="s">
        <v>2054</v>
      </c>
      <c r="F131" s="198" t="s">
        <v>2055</v>
      </c>
      <c r="G131" s="199" t="s">
        <v>181</v>
      </c>
      <c r="H131" s="200">
        <v>250</v>
      </c>
      <c r="I131" s="201">
        <v>6.53</v>
      </c>
      <c r="J131" s="202">
        <f t="shared" si="0"/>
        <v>1632.5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240</v>
      </c>
      <c r="AT131" s="208" t="s">
        <v>178</v>
      </c>
      <c r="AU131" s="208" t="s">
        <v>80</v>
      </c>
      <c r="AY131" s="13" t="s">
        <v>176</v>
      </c>
      <c r="BE131" s="209">
        <f t="shared" si="4"/>
        <v>0</v>
      </c>
      <c r="BF131" s="209">
        <f t="shared" si="5"/>
        <v>1632.5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1632.5</v>
      </c>
      <c r="BL131" s="13" t="s">
        <v>240</v>
      </c>
      <c r="BM131" s="208" t="s">
        <v>215</v>
      </c>
    </row>
    <row r="132" spans="1:65" s="1" customFormat="1" ht="16.5" customHeight="1">
      <c r="A132" s="30"/>
      <c r="B132" s="31"/>
      <c r="C132" s="196" t="s">
        <v>199</v>
      </c>
      <c r="D132" s="196" t="s">
        <v>178</v>
      </c>
      <c r="E132" s="197" t="s">
        <v>2807</v>
      </c>
      <c r="F132" s="198" t="s">
        <v>2808</v>
      </c>
      <c r="G132" s="199" t="s">
        <v>181</v>
      </c>
      <c r="H132" s="200">
        <v>70</v>
      </c>
      <c r="I132" s="201">
        <v>7.07</v>
      </c>
      <c r="J132" s="202">
        <f t="shared" si="0"/>
        <v>494.9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240</v>
      </c>
      <c r="AT132" s="208" t="s">
        <v>178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494.9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494.9</v>
      </c>
      <c r="BL132" s="13" t="s">
        <v>240</v>
      </c>
      <c r="BM132" s="208" t="s">
        <v>224</v>
      </c>
    </row>
    <row r="133" spans="1:65" s="1" customFormat="1" ht="16.5" customHeight="1">
      <c r="A133" s="30"/>
      <c r="B133" s="31"/>
      <c r="C133" s="196" t="s">
        <v>203</v>
      </c>
      <c r="D133" s="196" t="s">
        <v>178</v>
      </c>
      <c r="E133" s="197" t="s">
        <v>2110</v>
      </c>
      <c r="F133" s="198" t="s">
        <v>2111</v>
      </c>
      <c r="G133" s="199" t="s">
        <v>2023</v>
      </c>
      <c r="H133" s="200">
        <v>20</v>
      </c>
      <c r="I133" s="201">
        <v>18.95</v>
      </c>
      <c r="J133" s="202">
        <f t="shared" si="0"/>
        <v>379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240</v>
      </c>
      <c r="AT133" s="208" t="s">
        <v>178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379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379</v>
      </c>
      <c r="BL133" s="13" t="s">
        <v>240</v>
      </c>
      <c r="BM133" s="208" t="s">
        <v>232</v>
      </c>
    </row>
    <row r="134" spans="1:65" s="1" customFormat="1" ht="24.2" customHeight="1">
      <c r="A134" s="30"/>
      <c r="B134" s="31"/>
      <c r="C134" s="196" t="s">
        <v>207</v>
      </c>
      <c r="D134" s="196" t="s">
        <v>178</v>
      </c>
      <c r="E134" s="197" t="s">
        <v>2112</v>
      </c>
      <c r="F134" s="198" t="s">
        <v>2113</v>
      </c>
      <c r="G134" s="199" t="s">
        <v>262</v>
      </c>
      <c r="H134" s="200">
        <v>7.5999999999999998E-2</v>
      </c>
      <c r="I134" s="201">
        <v>12.24</v>
      </c>
      <c r="J134" s="202">
        <f t="shared" si="0"/>
        <v>0.93</v>
      </c>
      <c r="K134" s="203"/>
      <c r="L134" s="35"/>
      <c r="M134" s="204" t="s">
        <v>1</v>
      </c>
      <c r="N134" s="205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240</v>
      </c>
      <c r="AT134" s="208" t="s">
        <v>178</v>
      </c>
      <c r="AU134" s="208" t="s">
        <v>80</v>
      </c>
      <c r="AY134" s="13" t="s">
        <v>176</v>
      </c>
      <c r="BE134" s="209">
        <f t="shared" si="4"/>
        <v>0</v>
      </c>
      <c r="BF134" s="209">
        <f t="shared" si="5"/>
        <v>0.93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0.93</v>
      </c>
      <c r="BL134" s="13" t="s">
        <v>240</v>
      </c>
      <c r="BM134" s="208" t="s">
        <v>240</v>
      </c>
    </row>
    <row r="135" spans="1:65" s="11" customFormat="1" ht="25.9" customHeight="1">
      <c r="B135" s="180"/>
      <c r="C135" s="181"/>
      <c r="D135" s="182" t="s">
        <v>72</v>
      </c>
      <c r="E135" s="183" t="s">
        <v>2769</v>
      </c>
      <c r="F135" s="183" t="s">
        <v>2238</v>
      </c>
      <c r="G135" s="181"/>
      <c r="H135" s="181"/>
      <c r="I135" s="184"/>
      <c r="J135" s="185">
        <f>BK135</f>
        <v>1197.25</v>
      </c>
      <c r="K135" s="181"/>
      <c r="L135" s="186"/>
      <c r="M135" s="187"/>
      <c r="N135" s="188"/>
      <c r="O135" s="188"/>
      <c r="P135" s="189">
        <f>SUM(P136:P140)</f>
        <v>0</v>
      </c>
      <c r="Q135" s="188"/>
      <c r="R135" s="189">
        <f>SUM(R136:R140)</f>
        <v>0</v>
      </c>
      <c r="S135" s="188"/>
      <c r="T135" s="190">
        <f>SUM(T136:T140)</f>
        <v>0</v>
      </c>
      <c r="AR135" s="191" t="s">
        <v>86</v>
      </c>
      <c r="AT135" s="192" t="s">
        <v>72</v>
      </c>
      <c r="AU135" s="192" t="s">
        <v>73</v>
      </c>
      <c r="AY135" s="191" t="s">
        <v>176</v>
      </c>
      <c r="BK135" s="193">
        <f>SUM(BK136:BK140)</f>
        <v>1197.25</v>
      </c>
    </row>
    <row r="136" spans="1:65" s="1" customFormat="1" ht="21.75" customHeight="1">
      <c r="A136" s="30"/>
      <c r="B136" s="31"/>
      <c r="C136" s="196" t="s">
        <v>211</v>
      </c>
      <c r="D136" s="196" t="s">
        <v>178</v>
      </c>
      <c r="E136" s="197" t="s">
        <v>2809</v>
      </c>
      <c r="F136" s="198" t="s">
        <v>2810</v>
      </c>
      <c r="G136" s="199" t="s">
        <v>1952</v>
      </c>
      <c r="H136" s="200">
        <v>2</v>
      </c>
      <c r="I136" s="201">
        <v>19.440000000000001</v>
      </c>
      <c r="J136" s="202">
        <f>ROUND(I136*H136,2)</f>
        <v>38.880000000000003</v>
      </c>
      <c r="K136" s="203"/>
      <c r="L136" s="35"/>
      <c r="M136" s="204" t="s">
        <v>1</v>
      </c>
      <c r="N136" s="205" t="s">
        <v>39</v>
      </c>
      <c r="O136" s="71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240</v>
      </c>
      <c r="AT136" s="208" t="s">
        <v>178</v>
      </c>
      <c r="AU136" s="208" t="s">
        <v>80</v>
      </c>
      <c r="AY136" s="13" t="s">
        <v>176</v>
      </c>
      <c r="BE136" s="209">
        <f>IF(N136="základná",J136,0)</f>
        <v>0</v>
      </c>
      <c r="BF136" s="209">
        <f>IF(N136="znížená",J136,0)</f>
        <v>38.880000000000003</v>
      </c>
      <c r="BG136" s="209">
        <f>IF(N136="zákl. prenesená",J136,0)</f>
        <v>0</v>
      </c>
      <c r="BH136" s="209">
        <f>IF(N136="zníž. prenesená",J136,0)</f>
        <v>0</v>
      </c>
      <c r="BI136" s="209">
        <f>IF(N136="nulová",J136,0)</f>
        <v>0</v>
      </c>
      <c r="BJ136" s="13" t="s">
        <v>86</v>
      </c>
      <c r="BK136" s="209">
        <f>ROUND(I136*H136,2)</f>
        <v>38.880000000000003</v>
      </c>
      <c r="BL136" s="13" t="s">
        <v>240</v>
      </c>
      <c r="BM136" s="208" t="s">
        <v>248</v>
      </c>
    </row>
    <row r="137" spans="1:65" s="1" customFormat="1" ht="16.5" customHeight="1">
      <c r="A137" s="30"/>
      <c r="B137" s="31"/>
      <c r="C137" s="196" t="s">
        <v>215</v>
      </c>
      <c r="D137" s="196" t="s">
        <v>178</v>
      </c>
      <c r="E137" s="197" t="s">
        <v>2811</v>
      </c>
      <c r="F137" s="198" t="s">
        <v>2812</v>
      </c>
      <c r="G137" s="199" t="s">
        <v>2039</v>
      </c>
      <c r="H137" s="200">
        <v>1</v>
      </c>
      <c r="I137" s="201">
        <v>13.02</v>
      </c>
      <c r="J137" s="202">
        <f>ROUND(I137*H137,2)</f>
        <v>13.02</v>
      </c>
      <c r="K137" s="203"/>
      <c r="L137" s="35"/>
      <c r="M137" s="204" t="s">
        <v>1</v>
      </c>
      <c r="N137" s="205" t="s">
        <v>39</v>
      </c>
      <c r="O137" s="71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240</v>
      </c>
      <c r="AT137" s="208" t="s">
        <v>178</v>
      </c>
      <c r="AU137" s="208" t="s">
        <v>80</v>
      </c>
      <c r="AY137" s="13" t="s">
        <v>176</v>
      </c>
      <c r="BE137" s="209">
        <f>IF(N137="základná",J137,0)</f>
        <v>0</v>
      </c>
      <c r="BF137" s="209">
        <f>IF(N137="znížená",J137,0)</f>
        <v>13.02</v>
      </c>
      <c r="BG137" s="209">
        <f>IF(N137="zákl. prenesená",J137,0)</f>
        <v>0</v>
      </c>
      <c r="BH137" s="209">
        <f>IF(N137="zníž. prenesená",J137,0)</f>
        <v>0</v>
      </c>
      <c r="BI137" s="209">
        <f>IF(N137="nulová",J137,0)</f>
        <v>0</v>
      </c>
      <c r="BJ137" s="13" t="s">
        <v>86</v>
      </c>
      <c r="BK137" s="209">
        <f>ROUND(I137*H137,2)</f>
        <v>13.02</v>
      </c>
      <c r="BL137" s="13" t="s">
        <v>240</v>
      </c>
      <c r="BM137" s="208" t="s">
        <v>7</v>
      </c>
    </row>
    <row r="138" spans="1:65" s="1" customFormat="1" ht="16.5" customHeight="1">
      <c r="A138" s="30"/>
      <c r="B138" s="31"/>
      <c r="C138" s="196" t="s">
        <v>219</v>
      </c>
      <c r="D138" s="196" t="s">
        <v>178</v>
      </c>
      <c r="E138" s="197" t="s">
        <v>2251</v>
      </c>
      <c r="F138" s="198" t="s">
        <v>2252</v>
      </c>
      <c r="G138" s="199" t="s">
        <v>2023</v>
      </c>
      <c r="H138" s="200">
        <v>5</v>
      </c>
      <c r="I138" s="201">
        <v>18.95</v>
      </c>
      <c r="J138" s="202">
        <f>ROUND(I138*H138,2)</f>
        <v>94.75</v>
      </c>
      <c r="K138" s="203"/>
      <c r="L138" s="35"/>
      <c r="M138" s="204" t="s">
        <v>1</v>
      </c>
      <c r="N138" s="205" t="s">
        <v>39</v>
      </c>
      <c r="O138" s="71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240</v>
      </c>
      <c r="AT138" s="208" t="s">
        <v>178</v>
      </c>
      <c r="AU138" s="208" t="s">
        <v>80</v>
      </c>
      <c r="AY138" s="13" t="s">
        <v>176</v>
      </c>
      <c r="BE138" s="209">
        <f>IF(N138="základná",J138,0)</f>
        <v>0</v>
      </c>
      <c r="BF138" s="209">
        <f>IF(N138="znížená",J138,0)</f>
        <v>94.75</v>
      </c>
      <c r="BG138" s="209">
        <f>IF(N138="zákl. prenesená",J138,0)</f>
        <v>0</v>
      </c>
      <c r="BH138" s="209">
        <f>IF(N138="zníž. prenesená",J138,0)</f>
        <v>0</v>
      </c>
      <c r="BI138" s="209">
        <f>IF(N138="nulová",J138,0)</f>
        <v>0</v>
      </c>
      <c r="BJ138" s="13" t="s">
        <v>86</v>
      </c>
      <c r="BK138" s="209">
        <f>ROUND(I138*H138,2)</f>
        <v>94.75</v>
      </c>
      <c r="BL138" s="13" t="s">
        <v>240</v>
      </c>
      <c r="BM138" s="208" t="s">
        <v>264</v>
      </c>
    </row>
    <row r="139" spans="1:65" s="1" customFormat="1" ht="16.5" customHeight="1">
      <c r="A139" s="30"/>
      <c r="B139" s="31"/>
      <c r="C139" s="210" t="s">
        <v>224</v>
      </c>
      <c r="D139" s="210" t="s">
        <v>269</v>
      </c>
      <c r="E139" s="211" t="s">
        <v>2813</v>
      </c>
      <c r="F139" s="212" t="s">
        <v>2814</v>
      </c>
      <c r="G139" s="213" t="s">
        <v>1952</v>
      </c>
      <c r="H139" s="214">
        <v>1</v>
      </c>
      <c r="I139" s="215">
        <v>1050.3</v>
      </c>
      <c r="J139" s="216">
        <f>ROUND(I139*H139,2)</f>
        <v>1050.3</v>
      </c>
      <c r="K139" s="217"/>
      <c r="L139" s="218"/>
      <c r="M139" s="219" t="s">
        <v>1</v>
      </c>
      <c r="N139" s="220" t="s">
        <v>39</v>
      </c>
      <c r="O139" s="71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306</v>
      </c>
      <c r="AT139" s="208" t="s">
        <v>269</v>
      </c>
      <c r="AU139" s="208" t="s">
        <v>80</v>
      </c>
      <c r="AY139" s="13" t="s">
        <v>176</v>
      </c>
      <c r="BE139" s="209">
        <f>IF(N139="základná",J139,0)</f>
        <v>0</v>
      </c>
      <c r="BF139" s="209">
        <f>IF(N139="znížená",J139,0)</f>
        <v>1050.3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3" t="s">
        <v>86</v>
      </c>
      <c r="BK139" s="209">
        <f>ROUND(I139*H139,2)</f>
        <v>1050.3</v>
      </c>
      <c r="BL139" s="13" t="s">
        <v>240</v>
      </c>
      <c r="BM139" s="208" t="s">
        <v>273</v>
      </c>
    </row>
    <row r="140" spans="1:65" s="1" customFormat="1" ht="21.75" customHeight="1">
      <c r="A140" s="30"/>
      <c r="B140" s="31"/>
      <c r="C140" s="196" t="s">
        <v>228</v>
      </c>
      <c r="D140" s="196" t="s">
        <v>178</v>
      </c>
      <c r="E140" s="197" t="s">
        <v>2253</v>
      </c>
      <c r="F140" s="198" t="s">
        <v>2254</v>
      </c>
      <c r="G140" s="199" t="s">
        <v>262</v>
      </c>
      <c r="H140" s="200">
        <v>8.0000000000000002E-3</v>
      </c>
      <c r="I140" s="201">
        <v>37.39</v>
      </c>
      <c r="J140" s="202">
        <f>ROUND(I140*H140,2)</f>
        <v>0.3</v>
      </c>
      <c r="K140" s="203"/>
      <c r="L140" s="35"/>
      <c r="M140" s="204" t="s">
        <v>1</v>
      </c>
      <c r="N140" s="205" t="s">
        <v>39</v>
      </c>
      <c r="O140" s="71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240</v>
      </c>
      <c r="AT140" s="208" t="s">
        <v>178</v>
      </c>
      <c r="AU140" s="208" t="s">
        <v>80</v>
      </c>
      <c r="AY140" s="13" t="s">
        <v>176</v>
      </c>
      <c r="BE140" s="209">
        <f>IF(N140="základná",J140,0)</f>
        <v>0</v>
      </c>
      <c r="BF140" s="209">
        <f>IF(N140="znížená",J140,0)</f>
        <v>0.3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3" t="s">
        <v>86</v>
      </c>
      <c r="BK140" s="209">
        <f>ROUND(I140*H140,2)</f>
        <v>0.3</v>
      </c>
      <c r="BL140" s="13" t="s">
        <v>240</v>
      </c>
      <c r="BM140" s="208" t="s">
        <v>281</v>
      </c>
    </row>
    <row r="141" spans="1:65" s="11" customFormat="1" ht="25.9" customHeight="1">
      <c r="B141" s="180"/>
      <c r="C141" s="181"/>
      <c r="D141" s="182" t="s">
        <v>72</v>
      </c>
      <c r="E141" s="183" t="s">
        <v>2815</v>
      </c>
      <c r="F141" s="183" t="s">
        <v>2816</v>
      </c>
      <c r="G141" s="181"/>
      <c r="H141" s="181"/>
      <c r="I141" s="184"/>
      <c r="J141" s="185">
        <f>BK141</f>
        <v>41104.049999999996</v>
      </c>
      <c r="K141" s="181"/>
      <c r="L141" s="186"/>
      <c r="M141" s="187"/>
      <c r="N141" s="188"/>
      <c r="O141" s="188"/>
      <c r="P141" s="189">
        <f>SUM(P142:P166)</f>
        <v>0</v>
      </c>
      <c r="Q141" s="188"/>
      <c r="R141" s="189">
        <f>SUM(R142:R166)</f>
        <v>0</v>
      </c>
      <c r="S141" s="188"/>
      <c r="T141" s="190">
        <f>SUM(T142:T166)</f>
        <v>0</v>
      </c>
      <c r="AR141" s="191" t="s">
        <v>86</v>
      </c>
      <c r="AT141" s="192" t="s">
        <v>72</v>
      </c>
      <c r="AU141" s="192" t="s">
        <v>73</v>
      </c>
      <c r="AY141" s="191" t="s">
        <v>176</v>
      </c>
      <c r="BK141" s="193">
        <f>SUM(BK142:BK166)</f>
        <v>41104.049999999996</v>
      </c>
    </row>
    <row r="142" spans="1:65" s="1" customFormat="1" ht="24.2" customHeight="1">
      <c r="A142" s="30"/>
      <c r="B142" s="31"/>
      <c r="C142" s="196" t="s">
        <v>232</v>
      </c>
      <c r="D142" s="196" t="s">
        <v>178</v>
      </c>
      <c r="E142" s="197" t="s">
        <v>2817</v>
      </c>
      <c r="F142" s="198" t="s">
        <v>2818</v>
      </c>
      <c r="G142" s="199" t="s">
        <v>181</v>
      </c>
      <c r="H142" s="200">
        <v>125</v>
      </c>
      <c r="I142" s="201">
        <v>14</v>
      </c>
      <c r="J142" s="202">
        <f t="shared" ref="J142:J166" si="10">ROUND(I142*H142,2)</f>
        <v>1750</v>
      </c>
      <c r="K142" s="203"/>
      <c r="L142" s="35"/>
      <c r="M142" s="204" t="s">
        <v>1</v>
      </c>
      <c r="N142" s="205" t="s">
        <v>39</v>
      </c>
      <c r="O142" s="71"/>
      <c r="P142" s="206">
        <f t="shared" ref="P142:P166" si="11">O142*H142</f>
        <v>0</v>
      </c>
      <c r="Q142" s="206">
        <v>0</v>
      </c>
      <c r="R142" s="206">
        <f t="shared" ref="R142:R166" si="12">Q142*H142</f>
        <v>0</v>
      </c>
      <c r="S142" s="206">
        <v>0</v>
      </c>
      <c r="T142" s="207">
        <f t="shared" ref="T142:T166" si="13"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240</v>
      </c>
      <c r="AT142" s="208" t="s">
        <v>178</v>
      </c>
      <c r="AU142" s="208" t="s">
        <v>80</v>
      </c>
      <c r="AY142" s="13" t="s">
        <v>176</v>
      </c>
      <c r="BE142" s="209">
        <f t="shared" ref="BE142:BE166" si="14">IF(N142="základná",J142,0)</f>
        <v>0</v>
      </c>
      <c r="BF142" s="209">
        <f t="shared" ref="BF142:BF166" si="15">IF(N142="znížená",J142,0)</f>
        <v>1750</v>
      </c>
      <c r="BG142" s="209">
        <f t="shared" ref="BG142:BG166" si="16">IF(N142="zákl. prenesená",J142,0)</f>
        <v>0</v>
      </c>
      <c r="BH142" s="209">
        <f t="shared" ref="BH142:BH166" si="17">IF(N142="zníž. prenesená",J142,0)</f>
        <v>0</v>
      </c>
      <c r="BI142" s="209">
        <f t="shared" ref="BI142:BI166" si="18">IF(N142="nulová",J142,0)</f>
        <v>0</v>
      </c>
      <c r="BJ142" s="13" t="s">
        <v>86</v>
      </c>
      <c r="BK142" s="209">
        <f t="shared" ref="BK142:BK166" si="19">ROUND(I142*H142,2)</f>
        <v>1750</v>
      </c>
      <c r="BL142" s="13" t="s">
        <v>240</v>
      </c>
      <c r="BM142" s="208" t="s">
        <v>290</v>
      </c>
    </row>
    <row r="143" spans="1:65" s="1" customFormat="1" ht="24.2" customHeight="1">
      <c r="A143" s="30"/>
      <c r="B143" s="31"/>
      <c r="C143" s="196" t="s">
        <v>236</v>
      </c>
      <c r="D143" s="196" t="s">
        <v>178</v>
      </c>
      <c r="E143" s="197" t="s">
        <v>2819</v>
      </c>
      <c r="F143" s="198" t="s">
        <v>2820</v>
      </c>
      <c r="G143" s="199" t="s">
        <v>181</v>
      </c>
      <c r="H143" s="200">
        <v>110</v>
      </c>
      <c r="I143" s="201">
        <v>16.690000000000001</v>
      </c>
      <c r="J143" s="202">
        <f t="shared" si="10"/>
        <v>1835.9</v>
      </c>
      <c r="K143" s="203"/>
      <c r="L143" s="35"/>
      <c r="M143" s="204" t="s">
        <v>1</v>
      </c>
      <c r="N143" s="205" t="s">
        <v>39</v>
      </c>
      <c r="O143" s="71"/>
      <c r="P143" s="206">
        <f t="shared" si="11"/>
        <v>0</v>
      </c>
      <c r="Q143" s="206">
        <v>0</v>
      </c>
      <c r="R143" s="206">
        <f t="shared" si="12"/>
        <v>0</v>
      </c>
      <c r="S143" s="206">
        <v>0</v>
      </c>
      <c r="T143" s="207">
        <f t="shared" si="1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240</v>
      </c>
      <c r="AT143" s="208" t="s">
        <v>178</v>
      </c>
      <c r="AU143" s="208" t="s">
        <v>80</v>
      </c>
      <c r="AY143" s="13" t="s">
        <v>176</v>
      </c>
      <c r="BE143" s="209">
        <f t="shared" si="14"/>
        <v>0</v>
      </c>
      <c r="BF143" s="209">
        <f t="shared" si="15"/>
        <v>1835.9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3" t="s">
        <v>86</v>
      </c>
      <c r="BK143" s="209">
        <f t="shared" si="19"/>
        <v>1835.9</v>
      </c>
      <c r="BL143" s="13" t="s">
        <v>240</v>
      </c>
      <c r="BM143" s="208" t="s">
        <v>298</v>
      </c>
    </row>
    <row r="144" spans="1:65" s="1" customFormat="1" ht="24.2" customHeight="1">
      <c r="A144" s="30"/>
      <c r="B144" s="31"/>
      <c r="C144" s="196" t="s">
        <v>240</v>
      </c>
      <c r="D144" s="196" t="s">
        <v>178</v>
      </c>
      <c r="E144" s="197" t="s">
        <v>2821</v>
      </c>
      <c r="F144" s="198" t="s">
        <v>2822</v>
      </c>
      <c r="G144" s="199" t="s">
        <v>181</v>
      </c>
      <c r="H144" s="200">
        <v>70</v>
      </c>
      <c r="I144" s="201">
        <v>20.86</v>
      </c>
      <c r="J144" s="202">
        <f t="shared" si="10"/>
        <v>1460.2</v>
      </c>
      <c r="K144" s="203"/>
      <c r="L144" s="35"/>
      <c r="M144" s="204" t="s">
        <v>1</v>
      </c>
      <c r="N144" s="205" t="s">
        <v>39</v>
      </c>
      <c r="O144" s="71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240</v>
      </c>
      <c r="AT144" s="208" t="s">
        <v>178</v>
      </c>
      <c r="AU144" s="208" t="s">
        <v>80</v>
      </c>
      <c r="AY144" s="13" t="s">
        <v>176</v>
      </c>
      <c r="BE144" s="209">
        <f t="shared" si="14"/>
        <v>0</v>
      </c>
      <c r="BF144" s="209">
        <f t="shared" si="15"/>
        <v>1460.2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3" t="s">
        <v>86</v>
      </c>
      <c r="BK144" s="209">
        <f t="shared" si="19"/>
        <v>1460.2</v>
      </c>
      <c r="BL144" s="13" t="s">
        <v>240</v>
      </c>
      <c r="BM144" s="208" t="s">
        <v>306</v>
      </c>
    </row>
    <row r="145" spans="1:65" s="1" customFormat="1" ht="24.2" customHeight="1">
      <c r="A145" s="30"/>
      <c r="B145" s="31"/>
      <c r="C145" s="196" t="s">
        <v>244</v>
      </c>
      <c r="D145" s="196" t="s">
        <v>178</v>
      </c>
      <c r="E145" s="197" t="s">
        <v>2823</v>
      </c>
      <c r="F145" s="198" t="s">
        <v>2824</v>
      </c>
      <c r="G145" s="199" t="s">
        <v>181</v>
      </c>
      <c r="H145" s="200">
        <v>75</v>
      </c>
      <c r="I145" s="201">
        <v>23.18</v>
      </c>
      <c r="J145" s="202">
        <f t="shared" si="10"/>
        <v>1738.5</v>
      </c>
      <c r="K145" s="203"/>
      <c r="L145" s="35"/>
      <c r="M145" s="204" t="s">
        <v>1</v>
      </c>
      <c r="N145" s="205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240</v>
      </c>
      <c r="AT145" s="208" t="s">
        <v>178</v>
      </c>
      <c r="AU145" s="208" t="s">
        <v>80</v>
      </c>
      <c r="AY145" s="13" t="s">
        <v>176</v>
      </c>
      <c r="BE145" s="209">
        <f t="shared" si="14"/>
        <v>0</v>
      </c>
      <c r="BF145" s="209">
        <f t="shared" si="15"/>
        <v>1738.5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1738.5</v>
      </c>
      <c r="BL145" s="13" t="s">
        <v>240</v>
      </c>
      <c r="BM145" s="208" t="s">
        <v>314</v>
      </c>
    </row>
    <row r="146" spans="1:65" s="1" customFormat="1" ht="24.2" customHeight="1">
      <c r="A146" s="30"/>
      <c r="B146" s="31"/>
      <c r="C146" s="196" t="s">
        <v>248</v>
      </c>
      <c r="D146" s="196" t="s">
        <v>178</v>
      </c>
      <c r="E146" s="197" t="s">
        <v>2825</v>
      </c>
      <c r="F146" s="198" t="s">
        <v>2826</v>
      </c>
      <c r="G146" s="199" t="s">
        <v>181</v>
      </c>
      <c r="H146" s="200">
        <v>80</v>
      </c>
      <c r="I146" s="201">
        <v>48.85</v>
      </c>
      <c r="J146" s="202">
        <f t="shared" si="10"/>
        <v>3908</v>
      </c>
      <c r="K146" s="203"/>
      <c r="L146" s="35"/>
      <c r="M146" s="204" t="s">
        <v>1</v>
      </c>
      <c r="N146" s="205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240</v>
      </c>
      <c r="AT146" s="208" t="s">
        <v>178</v>
      </c>
      <c r="AU146" s="208" t="s">
        <v>80</v>
      </c>
      <c r="AY146" s="13" t="s">
        <v>176</v>
      </c>
      <c r="BE146" s="209">
        <f t="shared" si="14"/>
        <v>0</v>
      </c>
      <c r="BF146" s="209">
        <f t="shared" si="15"/>
        <v>3908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3908</v>
      </c>
      <c r="BL146" s="13" t="s">
        <v>240</v>
      </c>
      <c r="BM146" s="208" t="s">
        <v>322</v>
      </c>
    </row>
    <row r="147" spans="1:65" s="1" customFormat="1" ht="24.2" customHeight="1">
      <c r="A147" s="30"/>
      <c r="B147" s="31"/>
      <c r="C147" s="196" t="s">
        <v>252</v>
      </c>
      <c r="D147" s="196" t="s">
        <v>178</v>
      </c>
      <c r="E147" s="197" t="s">
        <v>2827</v>
      </c>
      <c r="F147" s="198" t="s">
        <v>2828</v>
      </c>
      <c r="G147" s="199" t="s">
        <v>181</v>
      </c>
      <c r="H147" s="200">
        <v>250</v>
      </c>
      <c r="I147" s="201">
        <v>53.73</v>
      </c>
      <c r="J147" s="202">
        <f t="shared" si="10"/>
        <v>13432.5</v>
      </c>
      <c r="K147" s="203"/>
      <c r="L147" s="35"/>
      <c r="M147" s="204" t="s">
        <v>1</v>
      </c>
      <c r="N147" s="205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240</v>
      </c>
      <c r="AT147" s="208" t="s">
        <v>178</v>
      </c>
      <c r="AU147" s="208" t="s">
        <v>80</v>
      </c>
      <c r="AY147" s="13" t="s">
        <v>176</v>
      </c>
      <c r="BE147" s="209">
        <f t="shared" si="14"/>
        <v>0</v>
      </c>
      <c r="BF147" s="209">
        <f t="shared" si="15"/>
        <v>13432.5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13432.5</v>
      </c>
      <c r="BL147" s="13" t="s">
        <v>240</v>
      </c>
      <c r="BM147" s="208" t="s">
        <v>330</v>
      </c>
    </row>
    <row r="148" spans="1:65" s="1" customFormat="1" ht="24.2" customHeight="1">
      <c r="A148" s="30"/>
      <c r="B148" s="31"/>
      <c r="C148" s="196" t="s">
        <v>7</v>
      </c>
      <c r="D148" s="196" t="s">
        <v>178</v>
      </c>
      <c r="E148" s="197" t="s">
        <v>2829</v>
      </c>
      <c r="F148" s="198" t="s">
        <v>2830</v>
      </c>
      <c r="G148" s="199" t="s">
        <v>181</v>
      </c>
      <c r="H148" s="200">
        <v>70</v>
      </c>
      <c r="I148" s="201">
        <v>92.15</v>
      </c>
      <c r="J148" s="202">
        <f t="shared" si="10"/>
        <v>6450.5</v>
      </c>
      <c r="K148" s="203"/>
      <c r="L148" s="35"/>
      <c r="M148" s="204" t="s">
        <v>1</v>
      </c>
      <c r="N148" s="205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240</v>
      </c>
      <c r="AT148" s="208" t="s">
        <v>178</v>
      </c>
      <c r="AU148" s="208" t="s">
        <v>80</v>
      </c>
      <c r="AY148" s="13" t="s">
        <v>176</v>
      </c>
      <c r="BE148" s="209">
        <f t="shared" si="14"/>
        <v>0</v>
      </c>
      <c r="BF148" s="209">
        <f t="shared" si="15"/>
        <v>6450.5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6450.5</v>
      </c>
      <c r="BL148" s="13" t="s">
        <v>240</v>
      </c>
      <c r="BM148" s="208" t="s">
        <v>338</v>
      </c>
    </row>
    <row r="149" spans="1:65" s="1" customFormat="1" ht="16.5" customHeight="1">
      <c r="A149" s="30"/>
      <c r="B149" s="31"/>
      <c r="C149" s="210" t="s">
        <v>259</v>
      </c>
      <c r="D149" s="210" t="s">
        <v>269</v>
      </c>
      <c r="E149" s="211" t="s">
        <v>2831</v>
      </c>
      <c r="F149" s="212" t="s">
        <v>2832</v>
      </c>
      <c r="G149" s="213" t="s">
        <v>1952</v>
      </c>
      <c r="H149" s="214">
        <v>104</v>
      </c>
      <c r="I149" s="215">
        <v>0.95</v>
      </c>
      <c r="J149" s="216">
        <f t="shared" si="10"/>
        <v>98.8</v>
      </c>
      <c r="K149" s="217"/>
      <c r="L149" s="218"/>
      <c r="M149" s="219" t="s">
        <v>1</v>
      </c>
      <c r="N149" s="220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306</v>
      </c>
      <c r="AT149" s="208" t="s">
        <v>269</v>
      </c>
      <c r="AU149" s="208" t="s">
        <v>80</v>
      </c>
      <c r="AY149" s="13" t="s">
        <v>176</v>
      </c>
      <c r="BE149" s="209">
        <f t="shared" si="14"/>
        <v>0</v>
      </c>
      <c r="BF149" s="209">
        <f t="shared" si="15"/>
        <v>98.8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98.8</v>
      </c>
      <c r="BL149" s="13" t="s">
        <v>240</v>
      </c>
      <c r="BM149" s="208" t="s">
        <v>346</v>
      </c>
    </row>
    <row r="150" spans="1:65" s="1" customFormat="1" ht="16.5" customHeight="1">
      <c r="A150" s="30"/>
      <c r="B150" s="31"/>
      <c r="C150" s="210" t="s">
        <v>264</v>
      </c>
      <c r="D150" s="210" t="s">
        <v>269</v>
      </c>
      <c r="E150" s="211" t="s">
        <v>2833</v>
      </c>
      <c r="F150" s="212" t="s">
        <v>2834</v>
      </c>
      <c r="G150" s="213" t="s">
        <v>1952</v>
      </c>
      <c r="H150" s="214">
        <v>86</v>
      </c>
      <c r="I150" s="215">
        <v>1.06</v>
      </c>
      <c r="J150" s="216">
        <f t="shared" si="10"/>
        <v>91.16</v>
      </c>
      <c r="K150" s="217"/>
      <c r="L150" s="218"/>
      <c r="M150" s="219" t="s">
        <v>1</v>
      </c>
      <c r="N150" s="220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306</v>
      </c>
      <c r="AT150" s="208" t="s">
        <v>269</v>
      </c>
      <c r="AU150" s="208" t="s">
        <v>80</v>
      </c>
      <c r="AY150" s="13" t="s">
        <v>176</v>
      </c>
      <c r="BE150" s="209">
        <f t="shared" si="14"/>
        <v>0</v>
      </c>
      <c r="BF150" s="209">
        <f t="shared" si="15"/>
        <v>91.16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91.16</v>
      </c>
      <c r="BL150" s="13" t="s">
        <v>240</v>
      </c>
      <c r="BM150" s="208" t="s">
        <v>355</v>
      </c>
    </row>
    <row r="151" spans="1:65" s="1" customFormat="1" ht="16.5" customHeight="1">
      <c r="A151" s="30"/>
      <c r="B151" s="31"/>
      <c r="C151" s="210" t="s">
        <v>268</v>
      </c>
      <c r="D151" s="210" t="s">
        <v>269</v>
      </c>
      <c r="E151" s="211" t="s">
        <v>2835</v>
      </c>
      <c r="F151" s="212" t="s">
        <v>2836</v>
      </c>
      <c r="G151" s="213" t="s">
        <v>1952</v>
      </c>
      <c r="H151" s="214">
        <v>20</v>
      </c>
      <c r="I151" s="215">
        <v>1.43</v>
      </c>
      <c r="J151" s="216">
        <f t="shared" si="10"/>
        <v>28.6</v>
      </c>
      <c r="K151" s="217"/>
      <c r="L151" s="218"/>
      <c r="M151" s="219" t="s">
        <v>1</v>
      </c>
      <c r="N151" s="220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306</v>
      </c>
      <c r="AT151" s="208" t="s">
        <v>269</v>
      </c>
      <c r="AU151" s="208" t="s">
        <v>80</v>
      </c>
      <c r="AY151" s="13" t="s">
        <v>176</v>
      </c>
      <c r="BE151" s="209">
        <f t="shared" si="14"/>
        <v>0</v>
      </c>
      <c r="BF151" s="209">
        <f t="shared" si="15"/>
        <v>28.6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28.6</v>
      </c>
      <c r="BL151" s="13" t="s">
        <v>240</v>
      </c>
      <c r="BM151" s="208" t="s">
        <v>363</v>
      </c>
    </row>
    <row r="152" spans="1:65" s="1" customFormat="1" ht="16.5" customHeight="1">
      <c r="A152" s="30"/>
      <c r="B152" s="31"/>
      <c r="C152" s="210" t="s">
        <v>273</v>
      </c>
      <c r="D152" s="210" t="s">
        <v>269</v>
      </c>
      <c r="E152" s="211" t="s">
        <v>2837</v>
      </c>
      <c r="F152" s="212" t="s">
        <v>2838</v>
      </c>
      <c r="G152" s="213" t="s">
        <v>1952</v>
      </c>
      <c r="H152" s="214">
        <v>26</v>
      </c>
      <c r="I152" s="215">
        <v>2.88</v>
      </c>
      <c r="J152" s="216">
        <f t="shared" si="10"/>
        <v>74.88</v>
      </c>
      <c r="K152" s="217"/>
      <c r="L152" s="218"/>
      <c r="M152" s="219" t="s">
        <v>1</v>
      </c>
      <c r="N152" s="220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306</v>
      </c>
      <c r="AT152" s="208" t="s">
        <v>269</v>
      </c>
      <c r="AU152" s="208" t="s">
        <v>80</v>
      </c>
      <c r="AY152" s="13" t="s">
        <v>176</v>
      </c>
      <c r="BE152" s="209">
        <f t="shared" si="14"/>
        <v>0</v>
      </c>
      <c r="BF152" s="209">
        <f t="shared" si="15"/>
        <v>74.88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74.88</v>
      </c>
      <c r="BL152" s="13" t="s">
        <v>240</v>
      </c>
      <c r="BM152" s="208" t="s">
        <v>372</v>
      </c>
    </row>
    <row r="153" spans="1:65" s="1" customFormat="1" ht="16.5" customHeight="1">
      <c r="A153" s="30"/>
      <c r="B153" s="31"/>
      <c r="C153" s="210" t="s">
        <v>277</v>
      </c>
      <c r="D153" s="210" t="s">
        <v>269</v>
      </c>
      <c r="E153" s="211" t="s">
        <v>2839</v>
      </c>
      <c r="F153" s="212" t="s">
        <v>2840</v>
      </c>
      <c r="G153" s="213" t="s">
        <v>1952</v>
      </c>
      <c r="H153" s="214">
        <v>48</v>
      </c>
      <c r="I153" s="215">
        <v>4.68</v>
      </c>
      <c r="J153" s="216">
        <f t="shared" si="10"/>
        <v>224.64</v>
      </c>
      <c r="K153" s="217"/>
      <c r="L153" s="218"/>
      <c r="M153" s="219" t="s">
        <v>1</v>
      </c>
      <c r="N153" s="220" t="s">
        <v>39</v>
      </c>
      <c r="O153" s="71"/>
      <c r="P153" s="206">
        <f t="shared" si="11"/>
        <v>0</v>
      </c>
      <c r="Q153" s="206">
        <v>0</v>
      </c>
      <c r="R153" s="206">
        <f t="shared" si="12"/>
        <v>0</v>
      </c>
      <c r="S153" s="206">
        <v>0</v>
      </c>
      <c r="T153" s="207">
        <f t="shared" si="1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306</v>
      </c>
      <c r="AT153" s="208" t="s">
        <v>269</v>
      </c>
      <c r="AU153" s="208" t="s">
        <v>80</v>
      </c>
      <c r="AY153" s="13" t="s">
        <v>176</v>
      </c>
      <c r="BE153" s="209">
        <f t="shared" si="14"/>
        <v>0</v>
      </c>
      <c r="BF153" s="209">
        <f t="shared" si="15"/>
        <v>224.64</v>
      </c>
      <c r="BG153" s="209">
        <f t="shared" si="16"/>
        <v>0</v>
      </c>
      <c r="BH153" s="209">
        <f t="shared" si="17"/>
        <v>0</v>
      </c>
      <c r="BI153" s="209">
        <f t="shared" si="18"/>
        <v>0</v>
      </c>
      <c r="BJ153" s="13" t="s">
        <v>86</v>
      </c>
      <c r="BK153" s="209">
        <f t="shared" si="19"/>
        <v>224.64</v>
      </c>
      <c r="BL153" s="13" t="s">
        <v>240</v>
      </c>
      <c r="BM153" s="208" t="s">
        <v>380</v>
      </c>
    </row>
    <row r="154" spans="1:65" s="1" customFormat="1" ht="16.5" customHeight="1">
      <c r="A154" s="30"/>
      <c r="B154" s="31"/>
      <c r="C154" s="210" t="s">
        <v>281</v>
      </c>
      <c r="D154" s="210" t="s">
        <v>269</v>
      </c>
      <c r="E154" s="211" t="s">
        <v>2841</v>
      </c>
      <c r="F154" s="212" t="s">
        <v>2842</v>
      </c>
      <c r="G154" s="213" t="s">
        <v>1952</v>
      </c>
      <c r="H154" s="214">
        <v>38</v>
      </c>
      <c r="I154" s="215">
        <v>9.94</v>
      </c>
      <c r="J154" s="216">
        <f t="shared" si="10"/>
        <v>377.72</v>
      </c>
      <c r="K154" s="217"/>
      <c r="L154" s="218"/>
      <c r="M154" s="219" t="s">
        <v>1</v>
      </c>
      <c r="N154" s="220" t="s">
        <v>39</v>
      </c>
      <c r="O154" s="71"/>
      <c r="P154" s="206">
        <f t="shared" si="11"/>
        <v>0</v>
      </c>
      <c r="Q154" s="206">
        <v>0</v>
      </c>
      <c r="R154" s="206">
        <f t="shared" si="12"/>
        <v>0</v>
      </c>
      <c r="S154" s="206">
        <v>0</v>
      </c>
      <c r="T154" s="207">
        <f t="shared" si="1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306</v>
      </c>
      <c r="AT154" s="208" t="s">
        <v>269</v>
      </c>
      <c r="AU154" s="208" t="s">
        <v>80</v>
      </c>
      <c r="AY154" s="13" t="s">
        <v>176</v>
      </c>
      <c r="BE154" s="209">
        <f t="shared" si="14"/>
        <v>0</v>
      </c>
      <c r="BF154" s="209">
        <f t="shared" si="15"/>
        <v>377.72</v>
      </c>
      <c r="BG154" s="209">
        <f t="shared" si="16"/>
        <v>0</v>
      </c>
      <c r="BH154" s="209">
        <f t="shared" si="17"/>
        <v>0</v>
      </c>
      <c r="BI154" s="209">
        <f t="shared" si="18"/>
        <v>0</v>
      </c>
      <c r="BJ154" s="13" t="s">
        <v>86</v>
      </c>
      <c r="BK154" s="209">
        <f t="shared" si="19"/>
        <v>377.72</v>
      </c>
      <c r="BL154" s="13" t="s">
        <v>240</v>
      </c>
      <c r="BM154" s="208" t="s">
        <v>388</v>
      </c>
    </row>
    <row r="155" spans="1:65" s="1" customFormat="1" ht="16.5" customHeight="1">
      <c r="A155" s="30"/>
      <c r="B155" s="31"/>
      <c r="C155" s="210" t="s">
        <v>286</v>
      </c>
      <c r="D155" s="210" t="s">
        <v>269</v>
      </c>
      <c r="E155" s="211" t="s">
        <v>2843</v>
      </c>
      <c r="F155" s="212" t="s">
        <v>2844</v>
      </c>
      <c r="G155" s="213" t="s">
        <v>1952</v>
      </c>
      <c r="H155" s="214">
        <v>22</v>
      </c>
      <c r="I155" s="215">
        <v>17.100000000000001</v>
      </c>
      <c r="J155" s="216">
        <f t="shared" si="10"/>
        <v>376.2</v>
      </c>
      <c r="K155" s="217"/>
      <c r="L155" s="218"/>
      <c r="M155" s="219" t="s">
        <v>1</v>
      </c>
      <c r="N155" s="220" t="s">
        <v>39</v>
      </c>
      <c r="O155" s="71"/>
      <c r="P155" s="206">
        <f t="shared" si="11"/>
        <v>0</v>
      </c>
      <c r="Q155" s="206">
        <v>0</v>
      </c>
      <c r="R155" s="206">
        <f t="shared" si="12"/>
        <v>0</v>
      </c>
      <c r="S155" s="206">
        <v>0</v>
      </c>
      <c r="T155" s="207">
        <f t="shared" si="1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306</v>
      </c>
      <c r="AT155" s="208" t="s">
        <v>269</v>
      </c>
      <c r="AU155" s="208" t="s">
        <v>80</v>
      </c>
      <c r="AY155" s="13" t="s">
        <v>176</v>
      </c>
      <c r="BE155" s="209">
        <f t="shared" si="14"/>
        <v>0</v>
      </c>
      <c r="BF155" s="209">
        <f t="shared" si="15"/>
        <v>376.2</v>
      </c>
      <c r="BG155" s="209">
        <f t="shared" si="16"/>
        <v>0</v>
      </c>
      <c r="BH155" s="209">
        <f t="shared" si="17"/>
        <v>0</v>
      </c>
      <c r="BI155" s="209">
        <f t="shared" si="18"/>
        <v>0</v>
      </c>
      <c r="BJ155" s="13" t="s">
        <v>86</v>
      </c>
      <c r="BK155" s="209">
        <f t="shared" si="19"/>
        <v>376.2</v>
      </c>
      <c r="BL155" s="13" t="s">
        <v>240</v>
      </c>
      <c r="BM155" s="208" t="s">
        <v>396</v>
      </c>
    </row>
    <row r="156" spans="1:65" s="1" customFormat="1" ht="16.5" customHeight="1">
      <c r="A156" s="30"/>
      <c r="B156" s="31"/>
      <c r="C156" s="210" t="s">
        <v>290</v>
      </c>
      <c r="D156" s="210" t="s">
        <v>269</v>
      </c>
      <c r="E156" s="211" t="s">
        <v>2845</v>
      </c>
      <c r="F156" s="212" t="s">
        <v>2846</v>
      </c>
      <c r="G156" s="213" t="s">
        <v>1952</v>
      </c>
      <c r="H156" s="214">
        <v>10</v>
      </c>
      <c r="I156" s="215">
        <v>6.06</v>
      </c>
      <c r="J156" s="216">
        <f t="shared" si="10"/>
        <v>60.6</v>
      </c>
      <c r="K156" s="217"/>
      <c r="L156" s="218"/>
      <c r="M156" s="219" t="s">
        <v>1</v>
      </c>
      <c r="N156" s="220" t="s">
        <v>39</v>
      </c>
      <c r="O156" s="71"/>
      <c r="P156" s="206">
        <f t="shared" si="11"/>
        <v>0</v>
      </c>
      <c r="Q156" s="206">
        <v>0</v>
      </c>
      <c r="R156" s="206">
        <f t="shared" si="12"/>
        <v>0</v>
      </c>
      <c r="S156" s="206">
        <v>0</v>
      </c>
      <c r="T156" s="207">
        <f t="shared" si="1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306</v>
      </c>
      <c r="AT156" s="208" t="s">
        <v>269</v>
      </c>
      <c r="AU156" s="208" t="s">
        <v>80</v>
      </c>
      <c r="AY156" s="13" t="s">
        <v>176</v>
      </c>
      <c r="BE156" s="209">
        <f t="shared" si="14"/>
        <v>0</v>
      </c>
      <c r="BF156" s="209">
        <f t="shared" si="15"/>
        <v>60.6</v>
      </c>
      <c r="BG156" s="209">
        <f t="shared" si="16"/>
        <v>0</v>
      </c>
      <c r="BH156" s="209">
        <f t="shared" si="17"/>
        <v>0</v>
      </c>
      <c r="BI156" s="209">
        <f t="shared" si="18"/>
        <v>0</v>
      </c>
      <c r="BJ156" s="13" t="s">
        <v>86</v>
      </c>
      <c r="BK156" s="209">
        <f t="shared" si="19"/>
        <v>60.6</v>
      </c>
      <c r="BL156" s="13" t="s">
        <v>240</v>
      </c>
      <c r="BM156" s="208" t="s">
        <v>404</v>
      </c>
    </row>
    <row r="157" spans="1:65" s="1" customFormat="1" ht="16.5" customHeight="1">
      <c r="A157" s="30"/>
      <c r="B157" s="31"/>
      <c r="C157" s="210" t="s">
        <v>294</v>
      </c>
      <c r="D157" s="210" t="s">
        <v>269</v>
      </c>
      <c r="E157" s="211" t="s">
        <v>2847</v>
      </c>
      <c r="F157" s="212" t="s">
        <v>2848</v>
      </c>
      <c r="G157" s="213" t="s">
        <v>1952</v>
      </c>
      <c r="H157" s="214">
        <v>8</v>
      </c>
      <c r="I157" s="215">
        <v>39.75</v>
      </c>
      <c r="J157" s="216">
        <f t="shared" si="10"/>
        <v>318</v>
      </c>
      <c r="K157" s="217"/>
      <c r="L157" s="218"/>
      <c r="M157" s="219" t="s">
        <v>1</v>
      </c>
      <c r="N157" s="220" t="s">
        <v>39</v>
      </c>
      <c r="O157" s="71"/>
      <c r="P157" s="206">
        <f t="shared" si="11"/>
        <v>0</v>
      </c>
      <c r="Q157" s="206">
        <v>0</v>
      </c>
      <c r="R157" s="206">
        <f t="shared" si="12"/>
        <v>0</v>
      </c>
      <c r="S157" s="206">
        <v>0</v>
      </c>
      <c r="T157" s="207">
        <f t="shared" si="1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306</v>
      </c>
      <c r="AT157" s="208" t="s">
        <v>269</v>
      </c>
      <c r="AU157" s="208" t="s">
        <v>80</v>
      </c>
      <c r="AY157" s="13" t="s">
        <v>176</v>
      </c>
      <c r="BE157" s="209">
        <f t="shared" si="14"/>
        <v>0</v>
      </c>
      <c r="BF157" s="209">
        <f t="shared" si="15"/>
        <v>318</v>
      </c>
      <c r="BG157" s="209">
        <f t="shared" si="16"/>
        <v>0</v>
      </c>
      <c r="BH157" s="209">
        <f t="shared" si="17"/>
        <v>0</v>
      </c>
      <c r="BI157" s="209">
        <f t="shared" si="18"/>
        <v>0</v>
      </c>
      <c r="BJ157" s="13" t="s">
        <v>86</v>
      </c>
      <c r="BK157" s="209">
        <f t="shared" si="19"/>
        <v>318</v>
      </c>
      <c r="BL157" s="13" t="s">
        <v>240</v>
      </c>
      <c r="BM157" s="208" t="s">
        <v>412</v>
      </c>
    </row>
    <row r="158" spans="1:65" s="1" customFormat="1" ht="16.5" customHeight="1">
      <c r="A158" s="30"/>
      <c r="B158" s="31"/>
      <c r="C158" s="210" t="s">
        <v>298</v>
      </c>
      <c r="D158" s="210" t="s">
        <v>269</v>
      </c>
      <c r="E158" s="211" t="s">
        <v>2849</v>
      </c>
      <c r="F158" s="212" t="s">
        <v>2850</v>
      </c>
      <c r="G158" s="213" t="s">
        <v>1952</v>
      </c>
      <c r="H158" s="214">
        <v>45</v>
      </c>
      <c r="I158" s="215">
        <v>87.65</v>
      </c>
      <c r="J158" s="216">
        <f t="shared" si="10"/>
        <v>3944.25</v>
      </c>
      <c r="K158" s="217"/>
      <c r="L158" s="218"/>
      <c r="M158" s="219" t="s">
        <v>1</v>
      </c>
      <c r="N158" s="220" t="s">
        <v>39</v>
      </c>
      <c r="O158" s="71"/>
      <c r="P158" s="206">
        <f t="shared" si="11"/>
        <v>0</v>
      </c>
      <c r="Q158" s="206">
        <v>0</v>
      </c>
      <c r="R158" s="206">
        <f t="shared" si="12"/>
        <v>0</v>
      </c>
      <c r="S158" s="206">
        <v>0</v>
      </c>
      <c r="T158" s="207">
        <f t="shared" si="1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306</v>
      </c>
      <c r="AT158" s="208" t="s">
        <v>269</v>
      </c>
      <c r="AU158" s="208" t="s">
        <v>80</v>
      </c>
      <c r="AY158" s="13" t="s">
        <v>176</v>
      </c>
      <c r="BE158" s="209">
        <f t="shared" si="14"/>
        <v>0</v>
      </c>
      <c r="BF158" s="209">
        <f t="shared" si="15"/>
        <v>3944.25</v>
      </c>
      <c r="BG158" s="209">
        <f t="shared" si="16"/>
        <v>0</v>
      </c>
      <c r="BH158" s="209">
        <f t="shared" si="17"/>
        <v>0</v>
      </c>
      <c r="BI158" s="209">
        <f t="shared" si="18"/>
        <v>0</v>
      </c>
      <c r="BJ158" s="13" t="s">
        <v>86</v>
      </c>
      <c r="BK158" s="209">
        <f t="shared" si="19"/>
        <v>3944.25</v>
      </c>
      <c r="BL158" s="13" t="s">
        <v>240</v>
      </c>
      <c r="BM158" s="208" t="s">
        <v>420</v>
      </c>
    </row>
    <row r="159" spans="1:65" s="1" customFormat="1" ht="16.5" customHeight="1">
      <c r="A159" s="30"/>
      <c r="B159" s="31"/>
      <c r="C159" s="210" t="s">
        <v>302</v>
      </c>
      <c r="D159" s="210" t="s">
        <v>269</v>
      </c>
      <c r="E159" s="211" t="s">
        <v>2851</v>
      </c>
      <c r="F159" s="212" t="s">
        <v>2852</v>
      </c>
      <c r="G159" s="213" t="s">
        <v>1952</v>
      </c>
      <c r="H159" s="214">
        <v>44</v>
      </c>
      <c r="I159" s="215">
        <v>25.7</v>
      </c>
      <c r="J159" s="216">
        <f t="shared" si="10"/>
        <v>1130.8</v>
      </c>
      <c r="K159" s="217"/>
      <c r="L159" s="218"/>
      <c r="M159" s="219" t="s">
        <v>1</v>
      </c>
      <c r="N159" s="220" t="s">
        <v>39</v>
      </c>
      <c r="O159" s="71"/>
      <c r="P159" s="206">
        <f t="shared" si="11"/>
        <v>0</v>
      </c>
      <c r="Q159" s="206">
        <v>0</v>
      </c>
      <c r="R159" s="206">
        <f t="shared" si="12"/>
        <v>0</v>
      </c>
      <c r="S159" s="206">
        <v>0</v>
      </c>
      <c r="T159" s="207">
        <f t="shared" si="1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306</v>
      </c>
      <c r="AT159" s="208" t="s">
        <v>269</v>
      </c>
      <c r="AU159" s="208" t="s">
        <v>80</v>
      </c>
      <c r="AY159" s="13" t="s">
        <v>176</v>
      </c>
      <c r="BE159" s="209">
        <f t="shared" si="14"/>
        <v>0</v>
      </c>
      <c r="BF159" s="209">
        <f t="shared" si="15"/>
        <v>1130.8</v>
      </c>
      <c r="BG159" s="209">
        <f t="shared" si="16"/>
        <v>0</v>
      </c>
      <c r="BH159" s="209">
        <f t="shared" si="17"/>
        <v>0</v>
      </c>
      <c r="BI159" s="209">
        <f t="shared" si="18"/>
        <v>0</v>
      </c>
      <c r="BJ159" s="13" t="s">
        <v>86</v>
      </c>
      <c r="BK159" s="209">
        <f t="shared" si="19"/>
        <v>1130.8</v>
      </c>
      <c r="BL159" s="13" t="s">
        <v>240</v>
      </c>
      <c r="BM159" s="208" t="s">
        <v>428</v>
      </c>
    </row>
    <row r="160" spans="1:65" s="1" customFormat="1" ht="16.5" customHeight="1">
      <c r="A160" s="30"/>
      <c r="B160" s="31"/>
      <c r="C160" s="210" t="s">
        <v>306</v>
      </c>
      <c r="D160" s="210" t="s">
        <v>269</v>
      </c>
      <c r="E160" s="211" t="s">
        <v>2853</v>
      </c>
      <c r="F160" s="212" t="s">
        <v>2854</v>
      </c>
      <c r="G160" s="213" t="s">
        <v>1952</v>
      </c>
      <c r="H160" s="214">
        <v>36</v>
      </c>
      <c r="I160" s="215">
        <v>29.66</v>
      </c>
      <c r="J160" s="216">
        <f t="shared" si="10"/>
        <v>1067.76</v>
      </c>
      <c r="K160" s="217"/>
      <c r="L160" s="218"/>
      <c r="M160" s="219" t="s">
        <v>1</v>
      </c>
      <c r="N160" s="220" t="s">
        <v>39</v>
      </c>
      <c r="O160" s="71"/>
      <c r="P160" s="206">
        <f t="shared" si="11"/>
        <v>0</v>
      </c>
      <c r="Q160" s="206">
        <v>0</v>
      </c>
      <c r="R160" s="206">
        <f t="shared" si="12"/>
        <v>0</v>
      </c>
      <c r="S160" s="206">
        <v>0</v>
      </c>
      <c r="T160" s="207">
        <f t="shared" si="1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306</v>
      </c>
      <c r="AT160" s="208" t="s">
        <v>269</v>
      </c>
      <c r="AU160" s="208" t="s">
        <v>80</v>
      </c>
      <c r="AY160" s="13" t="s">
        <v>176</v>
      </c>
      <c r="BE160" s="209">
        <f t="shared" si="14"/>
        <v>0</v>
      </c>
      <c r="BF160" s="209">
        <f t="shared" si="15"/>
        <v>1067.76</v>
      </c>
      <c r="BG160" s="209">
        <f t="shared" si="16"/>
        <v>0</v>
      </c>
      <c r="BH160" s="209">
        <f t="shared" si="17"/>
        <v>0</v>
      </c>
      <c r="BI160" s="209">
        <f t="shared" si="18"/>
        <v>0</v>
      </c>
      <c r="BJ160" s="13" t="s">
        <v>86</v>
      </c>
      <c r="BK160" s="209">
        <f t="shared" si="19"/>
        <v>1067.76</v>
      </c>
      <c r="BL160" s="13" t="s">
        <v>240</v>
      </c>
      <c r="BM160" s="208" t="s">
        <v>436</v>
      </c>
    </row>
    <row r="161" spans="1:65" s="1" customFormat="1" ht="16.5" customHeight="1">
      <c r="A161" s="30"/>
      <c r="B161" s="31"/>
      <c r="C161" s="210" t="s">
        <v>310</v>
      </c>
      <c r="D161" s="210" t="s">
        <v>269</v>
      </c>
      <c r="E161" s="211" t="s">
        <v>2855</v>
      </c>
      <c r="F161" s="212" t="s">
        <v>2856</v>
      </c>
      <c r="G161" s="213" t="s">
        <v>2857</v>
      </c>
      <c r="H161" s="214">
        <v>35</v>
      </c>
      <c r="I161" s="215">
        <v>48.7</v>
      </c>
      <c r="J161" s="216">
        <f t="shared" si="10"/>
        <v>1704.5</v>
      </c>
      <c r="K161" s="217"/>
      <c r="L161" s="218"/>
      <c r="M161" s="219" t="s">
        <v>1</v>
      </c>
      <c r="N161" s="220" t="s">
        <v>39</v>
      </c>
      <c r="O161" s="71"/>
      <c r="P161" s="206">
        <f t="shared" si="11"/>
        <v>0</v>
      </c>
      <c r="Q161" s="206">
        <v>0</v>
      </c>
      <c r="R161" s="206">
        <f t="shared" si="12"/>
        <v>0</v>
      </c>
      <c r="S161" s="206">
        <v>0</v>
      </c>
      <c r="T161" s="207">
        <f t="shared" si="1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306</v>
      </c>
      <c r="AT161" s="208" t="s">
        <v>269</v>
      </c>
      <c r="AU161" s="208" t="s">
        <v>80</v>
      </c>
      <c r="AY161" s="13" t="s">
        <v>176</v>
      </c>
      <c r="BE161" s="209">
        <f t="shared" si="14"/>
        <v>0</v>
      </c>
      <c r="BF161" s="209">
        <f t="shared" si="15"/>
        <v>1704.5</v>
      </c>
      <c r="BG161" s="209">
        <f t="shared" si="16"/>
        <v>0</v>
      </c>
      <c r="BH161" s="209">
        <f t="shared" si="17"/>
        <v>0</v>
      </c>
      <c r="BI161" s="209">
        <f t="shared" si="18"/>
        <v>0</v>
      </c>
      <c r="BJ161" s="13" t="s">
        <v>86</v>
      </c>
      <c r="BK161" s="209">
        <f t="shared" si="19"/>
        <v>1704.5</v>
      </c>
      <c r="BL161" s="13" t="s">
        <v>240</v>
      </c>
      <c r="BM161" s="208" t="s">
        <v>444</v>
      </c>
    </row>
    <row r="162" spans="1:65" s="1" customFormat="1" ht="16.5" customHeight="1">
      <c r="A162" s="30"/>
      <c r="B162" s="31"/>
      <c r="C162" s="196" t="s">
        <v>314</v>
      </c>
      <c r="D162" s="196" t="s">
        <v>178</v>
      </c>
      <c r="E162" s="197" t="s">
        <v>2858</v>
      </c>
      <c r="F162" s="198" t="s">
        <v>2859</v>
      </c>
      <c r="G162" s="199" t="s">
        <v>181</v>
      </c>
      <c r="H162" s="200">
        <v>380</v>
      </c>
      <c r="I162" s="201">
        <v>0.49</v>
      </c>
      <c r="J162" s="202">
        <f t="shared" si="10"/>
        <v>186.2</v>
      </c>
      <c r="K162" s="203"/>
      <c r="L162" s="35"/>
      <c r="M162" s="204" t="s">
        <v>1</v>
      </c>
      <c r="N162" s="205" t="s">
        <v>39</v>
      </c>
      <c r="O162" s="71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240</v>
      </c>
      <c r="AT162" s="208" t="s">
        <v>178</v>
      </c>
      <c r="AU162" s="208" t="s">
        <v>80</v>
      </c>
      <c r="AY162" s="13" t="s">
        <v>176</v>
      </c>
      <c r="BE162" s="209">
        <f t="shared" si="14"/>
        <v>0</v>
      </c>
      <c r="BF162" s="209">
        <f t="shared" si="15"/>
        <v>186.2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86</v>
      </c>
      <c r="BK162" s="209">
        <f t="shared" si="19"/>
        <v>186.2</v>
      </c>
      <c r="BL162" s="13" t="s">
        <v>240</v>
      </c>
      <c r="BM162" s="208" t="s">
        <v>452</v>
      </c>
    </row>
    <row r="163" spans="1:65" s="1" customFormat="1" ht="16.5" customHeight="1">
      <c r="A163" s="30"/>
      <c r="B163" s="31"/>
      <c r="C163" s="196" t="s">
        <v>318</v>
      </c>
      <c r="D163" s="196" t="s">
        <v>178</v>
      </c>
      <c r="E163" s="197" t="s">
        <v>2860</v>
      </c>
      <c r="F163" s="198" t="s">
        <v>2861</v>
      </c>
      <c r="G163" s="199" t="s">
        <v>181</v>
      </c>
      <c r="H163" s="200">
        <v>330</v>
      </c>
      <c r="I163" s="201">
        <v>0.6</v>
      </c>
      <c r="J163" s="202">
        <f t="shared" si="10"/>
        <v>198</v>
      </c>
      <c r="K163" s="203"/>
      <c r="L163" s="35"/>
      <c r="M163" s="204" t="s">
        <v>1</v>
      </c>
      <c r="N163" s="205" t="s">
        <v>39</v>
      </c>
      <c r="O163" s="71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240</v>
      </c>
      <c r="AT163" s="208" t="s">
        <v>178</v>
      </c>
      <c r="AU163" s="208" t="s">
        <v>80</v>
      </c>
      <c r="AY163" s="13" t="s">
        <v>176</v>
      </c>
      <c r="BE163" s="209">
        <f t="shared" si="14"/>
        <v>0</v>
      </c>
      <c r="BF163" s="209">
        <f t="shared" si="15"/>
        <v>198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86</v>
      </c>
      <c r="BK163" s="209">
        <f t="shared" si="19"/>
        <v>198</v>
      </c>
      <c r="BL163" s="13" t="s">
        <v>240</v>
      </c>
      <c r="BM163" s="208" t="s">
        <v>460</v>
      </c>
    </row>
    <row r="164" spans="1:65" s="1" customFormat="1" ht="16.5" customHeight="1">
      <c r="A164" s="30"/>
      <c r="B164" s="31"/>
      <c r="C164" s="196" t="s">
        <v>322</v>
      </c>
      <c r="D164" s="196" t="s">
        <v>178</v>
      </c>
      <c r="E164" s="197" t="s">
        <v>2862</v>
      </c>
      <c r="F164" s="198" t="s">
        <v>2863</v>
      </c>
      <c r="G164" s="199" t="s">
        <v>181</v>
      </c>
      <c r="H164" s="200">
        <v>70</v>
      </c>
      <c r="I164" s="201">
        <v>0.76</v>
      </c>
      <c r="J164" s="202">
        <f t="shared" si="10"/>
        <v>53.2</v>
      </c>
      <c r="K164" s="203"/>
      <c r="L164" s="35"/>
      <c r="M164" s="204" t="s">
        <v>1</v>
      </c>
      <c r="N164" s="205" t="s">
        <v>39</v>
      </c>
      <c r="O164" s="71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240</v>
      </c>
      <c r="AT164" s="208" t="s">
        <v>178</v>
      </c>
      <c r="AU164" s="208" t="s">
        <v>80</v>
      </c>
      <c r="AY164" s="13" t="s">
        <v>176</v>
      </c>
      <c r="BE164" s="209">
        <f t="shared" si="14"/>
        <v>0</v>
      </c>
      <c r="BF164" s="209">
        <f t="shared" si="15"/>
        <v>53.2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86</v>
      </c>
      <c r="BK164" s="209">
        <f t="shared" si="19"/>
        <v>53.2</v>
      </c>
      <c r="BL164" s="13" t="s">
        <v>240</v>
      </c>
      <c r="BM164" s="208" t="s">
        <v>468</v>
      </c>
    </row>
    <row r="165" spans="1:65" s="1" customFormat="1" ht="16.5" customHeight="1">
      <c r="A165" s="30"/>
      <c r="B165" s="31"/>
      <c r="C165" s="196" t="s">
        <v>326</v>
      </c>
      <c r="D165" s="196" t="s">
        <v>178</v>
      </c>
      <c r="E165" s="197" t="s">
        <v>2864</v>
      </c>
      <c r="F165" s="198" t="s">
        <v>2865</v>
      </c>
      <c r="G165" s="199" t="s">
        <v>2023</v>
      </c>
      <c r="H165" s="200">
        <v>30</v>
      </c>
      <c r="I165" s="201">
        <v>18.95</v>
      </c>
      <c r="J165" s="202">
        <f t="shared" si="10"/>
        <v>568.5</v>
      </c>
      <c r="K165" s="203"/>
      <c r="L165" s="35"/>
      <c r="M165" s="204" t="s">
        <v>1</v>
      </c>
      <c r="N165" s="205" t="s">
        <v>39</v>
      </c>
      <c r="O165" s="71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240</v>
      </c>
      <c r="AT165" s="208" t="s">
        <v>178</v>
      </c>
      <c r="AU165" s="208" t="s">
        <v>80</v>
      </c>
      <c r="AY165" s="13" t="s">
        <v>176</v>
      </c>
      <c r="BE165" s="209">
        <f t="shared" si="14"/>
        <v>0</v>
      </c>
      <c r="BF165" s="209">
        <f t="shared" si="15"/>
        <v>568.5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86</v>
      </c>
      <c r="BK165" s="209">
        <f t="shared" si="19"/>
        <v>568.5</v>
      </c>
      <c r="BL165" s="13" t="s">
        <v>240</v>
      </c>
      <c r="BM165" s="208" t="s">
        <v>476</v>
      </c>
    </row>
    <row r="166" spans="1:65" s="1" customFormat="1" ht="21.75" customHeight="1">
      <c r="A166" s="30"/>
      <c r="B166" s="31"/>
      <c r="C166" s="196" t="s">
        <v>330</v>
      </c>
      <c r="D166" s="196" t="s">
        <v>178</v>
      </c>
      <c r="E166" s="197" t="s">
        <v>2866</v>
      </c>
      <c r="F166" s="198" t="s">
        <v>2867</v>
      </c>
      <c r="G166" s="199" t="s">
        <v>262</v>
      </c>
      <c r="H166" s="200">
        <v>0.91200000000000003</v>
      </c>
      <c r="I166" s="201">
        <v>27.02</v>
      </c>
      <c r="J166" s="202">
        <f t="shared" si="10"/>
        <v>24.64</v>
      </c>
      <c r="K166" s="203"/>
      <c r="L166" s="35"/>
      <c r="M166" s="204" t="s">
        <v>1</v>
      </c>
      <c r="N166" s="205" t="s">
        <v>39</v>
      </c>
      <c r="O166" s="71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240</v>
      </c>
      <c r="AT166" s="208" t="s">
        <v>178</v>
      </c>
      <c r="AU166" s="208" t="s">
        <v>80</v>
      </c>
      <c r="AY166" s="13" t="s">
        <v>176</v>
      </c>
      <c r="BE166" s="209">
        <f t="shared" si="14"/>
        <v>0</v>
      </c>
      <c r="BF166" s="209">
        <f t="shared" si="15"/>
        <v>24.64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86</v>
      </c>
      <c r="BK166" s="209">
        <f t="shared" si="19"/>
        <v>24.64</v>
      </c>
      <c r="BL166" s="13" t="s">
        <v>240</v>
      </c>
      <c r="BM166" s="208" t="s">
        <v>485</v>
      </c>
    </row>
    <row r="167" spans="1:65" s="11" customFormat="1" ht="25.9" customHeight="1">
      <c r="B167" s="180"/>
      <c r="C167" s="181"/>
      <c r="D167" s="182" t="s">
        <v>72</v>
      </c>
      <c r="E167" s="183" t="s">
        <v>2868</v>
      </c>
      <c r="F167" s="183" t="s">
        <v>2869</v>
      </c>
      <c r="G167" s="181"/>
      <c r="H167" s="181"/>
      <c r="I167" s="184"/>
      <c r="J167" s="185">
        <f>BK167</f>
        <v>2355.86</v>
      </c>
      <c r="K167" s="181"/>
      <c r="L167" s="186"/>
      <c r="M167" s="187"/>
      <c r="N167" s="188"/>
      <c r="O167" s="188"/>
      <c r="P167" s="189">
        <f>SUM(P168:P185)</f>
        <v>0</v>
      </c>
      <c r="Q167" s="188"/>
      <c r="R167" s="189">
        <f>SUM(R168:R185)</f>
        <v>0</v>
      </c>
      <c r="S167" s="188"/>
      <c r="T167" s="190">
        <f>SUM(T168:T185)</f>
        <v>0</v>
      </c>
      <c r="AR167" s="191" t="s">
        <v>86</v>
      </c>
      <c r="AT167" s="192" t="s">
        <v>72</v>
      </c>
      <c r="AU167" s="192" t="s">
        <v>73</v>
      </c>
      <c r="AY167" s="191" t="s">
        <v>176</v>
      </c>
      <c r="BK167" s="193">
        <f>SUM(BK168:BK185)</f>
        <v>2355.86</v>
      </c>
    </row>
    <row r="168" spans="1:65" s="1" customFormat="1" ht="16.5" customHeight="1">
      <c r="A168" s="30"/>
      <c r="B168" s="31"/>
      <c r="C168" s="196" t="s">
        <v>334</v>
      </c>
      <c r="D168" s="196" t="s">
        <v>178</v>
      </c>
      <c r="E168" s="197" t="s">
        <v>2870</v>
      </c>
      <c r="F168" s="198" t="s">
        <v>2871</v>
      </c>
      <c r="G168" s="199" t="s">
        <v>1952</v>
      </c>
      <c r="H168" s="200">
        <v>49</v>
      </c>
      <c r="I168" s="201">
        <v>1.07</v>
      </c>
      <c r="J168" s="202">
        <f t="shared" ref="J168:J185" si="20">ROUND(I168*H168,2)</f>
        <v>52.43</v>
      </c>
      <c r="K168" s="203"/>
      <c r="L168" s="35"/>
      <c r="M168" s="204" t="s">
        <v>1</v>
      </c>
      <c r="N168" s="205" t="s">
        <v>39</v>
      </c>
      <c r="O168" s="71"/>
      <c r="P168" s="206">
        <f t="shared" ref="P168:P185" si="21">O168*H168</f>
        <v>0</v>
      </c>
      <c r="Q168" s="206">
        <v>0</v>
      </c>
      <c r="R168" s="206">
        <f t="shared" ref="R168:R185" si="22">Q168*H168</f>
        <v>0</v>
      </c>
      <c r="S168" s="206">
        <v>0</v>
      </c>
      <c r="T168" s="207">
        <f t="shared" ref="T168:T185" si="23"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240</v>
      </c>
      <c r="AT168" s="208" t="s">
        <v>178</v>
      </c>
      <c r="AU168" s="208" t="s">
        <v>80</v>
      </c>
      <c r="AY168" s="13" t="s">
        <v>176</v>
      </c>
      <c r="BE168" s="209">
        <f t="shared" ref="BE168:BE185" si="24">IF(N168="základná",J168,0)</f>
        <v>0</v>
      </c>
      <c r="BF168" s="209">
        <f t="shared" ref="BF168:BF185" si="25">IF(N168="znížená",J168,0)</f>
        <v>52.43</v>
      </c>
      <c r="BG168" s="209">
        <f t="shared" ref="BG168:BG185" si="26">IF(N168="zákl. prenesená",J168,0)</f>
        <v>0</v>
      </c>
      <c r="BH168" s="209">
        <f t="shared" ref="BH168:BH185" si="27">IF(N168="zníž. prenesená",J168,0)</f>
        <v>0</v>
      </c>
      <c r="BI168" s="209">
        <f t="shared" ref="BI168:BI185" si="28">IF(N168="nulová",J168,0)</f>
        <v>0</v>
      </c>
      <c r="BJ168" s="13" t="s">
        <v>86</v>
      </c>
      <c r="BK168" s="209">
        <f t="shared" ref="BK168:BK185" si="29">ROUND(I168*H168,2)</f>
        <v>52.43</v>
      </c>
      <c r="BL168" s="13" t="s">
        <v>240</v>
      </c>
      <c r="BM168" s="208" t="s">
        <v>493</v>
      </c>
    </row>
    <row r="169" spans="1:65" s="1" customFormat="1" ht="16.5" customHeight="1">
      <c r="A169" s="30"/>
      <c r="B169" s="31"/>
      <c r="C169" s="196" t="s">
        <v>338</v>
      </c>
      <c r="D169" s="196" t="s">
        <v>178</v>
      </c>
      <c r="E169" s="197" t="s">
        <v>2872</v>
      </c>
      <c r="F169" s="198" t="s">
        <v>2873</v>
      </c>
      <c r="G169" s="199" t="s">
        <v>1952</v>
      </c>
      <c r="H169" s="200">
        <v>8</v>
      </c>
      <c r="I169" s="201">
        <v>3.1</v>
      </c>
      <c r="J169" s="202">
        <f t="shared" si="20"/>
        <v>24.8</v>
      </c>
      <c r="K169" s="203"/>
      <c r="L169" s="35"/>
      <c r="M169" s="204" t="s">
        <v>1</v>
      </c>
      <c r="N169" s="205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240</v>
      </c>
      <c r="AT169" s="208" t="s">
        <v>178</v>
      </c>
      <c r="AU169" s="208" t="s">
        <v>80</v>
      </c>
      <c r="AY169" s="13" t="s">
        <v>176</v>
      </c>
      <c r="BE169" s="209">
        <f t="shared" si="24"/>
        <v>0</v>
      </c>
      <c r="BF169" s="209">
        <f t="shared" si="25"/>
        <v>24.8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24.8</v>
      </c>
      <c r="BL169" s="13" t="s">
        <v>240</v>
      </c>
      <c r="BM169" s="208" t="s">
        <v>501</v>
      </c>
    </row>
    <row r="170" spans="1:65" s="1" customFormat="1" ht="16.5" customHeight="1">
      <c r="A170" s="30"/>
      <c r="B170" s="31"/>
      <c r="C170" s="196" t="s">
        <v>342</v>
      </c>
      <c r="D170" s="196" t="s">
        <v>178</v>
      </c>
      <c r="E170" s="197" t="s">
        <v>2874</v>
      </c>
      <c r="F170" s="198" t="s">
        <v>2875</v>
      </c>
      <c r="G170" s="199" t="s">
        <v>1952</v>
      </c>
      <c r="H170" s="200">
        <v>5</v>
      </c>
      <c r="I170" s="201">
        <v>7.71</v>
      </c>
      <c r="J170" s="202">
        <f t="shared" si="20"/>
        <v>38.549999999999997</v>
      </c>
      <c r="K170" s="203"/>
      <c r="L170" s="35"/>
      <c r="M170" s="204" t="s">
        <v>1</v>
      </c>
      <c r="N170" s="205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240</v>
      </c>
      <c r="AT170" s="208" t="s">
        <v>178</v>
      </c>
      <c r="AU170" s="208" t="s">
        <v>80</v>
      </c>
      <c r="AY170" s="13" t="s">
        <v>176</v>
      </c>
      <c r="BE170" s="209">
        <f t="shared" si="24"/>
        <v>0</v>
      </c>
      <c r="BF170" s="209">
        <f t="shared" si="25"/>
        <v>38.549999999999997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38.549999999999997</v>
      </c>
      <c r="BL170" s="13" t="s">
        <v>240</v>
      </c>
      <c r="BM170" s="208" t="s">
        <v>509</v>
      </c>
    </row>
    <row r="171" spans="1:65" s="1" customFormat="1" ht="16.5" customHeight="1">
      <c r="A171" s="30"/>
      <c r="B171" s="31"/>
      <c r="C171" s="196" t="s">
        <v>346</v>
      </c>
      <c r="D171" s="196" t="s">
        <v>178</v>
      </c>
      <c r="E171" s="197" t="s">
        <v>2876</v>
      </c>
      <c r="F171" s="198" t="s">
        <v>2877</v>
      </c>
      <c r="G171" s="199" t="s">
        <v>1952</v>
      </c>
      <c r="H171" s="200">
        <v>41</v>
      </c>
      <c r="I171" s="201">
        <v>4.87</v>
      </c>
      <c r="J171" s="202">
        <f t="shared" si="20"/>
        <v>199.67</v>
      </c>
      <c r="K171" s="203"/>
      <c r="L171" s="35"/>
      <c r="M171" s="204" t="s">
        <v>1</v>
      </c>
      <c r="N171" s="205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240</v>
      </c>
      <c r="AT171" s="208" t="s">
        <v>178</v>
      </c>
      <c r="AU171" s="208" t="s">
        <v>80</v>
      </c>
      <c r="AY171" s="13" t="s">
        <v>176</v>
      </c>
      <c r="BE171" s="209">
        <f t="shared" si="24"/>
        <v>0</v>
      </c>
      <c r="BF171" s="209">
        <f t="shared" si="25"/>
        <v>199.67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199.67</v>
      </c>
      <c r="BL171" s="13" t="s">
        <v>240</v>
      </c>
      <c r="BM171" s="208" t="s">
        <v>517</v>
      </c>
    </row>
    <row r="172" spans="1:65" s="1" customFormat="1" ht="21.75" customHeight="1">
      <c r="A172" s="30"/>
      <c r="B172" s="31"/>
      <c r="C172" s="210" t="s">
        <v>351</v>
      </c>
      <c r="D172" s="210" t="s">
        <v>269</v>
      </c>
      <c r="E172" s="211" t="s">
        <v>2878</v>
      </c>
      <c r="F172" s="212" t="s">
        <v>2879</v>
      </c>
      <c r="G172" s="213" t="s">
        <v>1952</v>
      </c>
      <c r="H172" s="214">
        <v>41</v>
      </c>
      <c r="I172" s="215">
        <v>14.21</v>
      </c>
      <c r="J172" s="216">
        <f t="shared" si="20"/>
        <v>582.61</v>
      </c>
      <c r="K172" s="217"/>
      <c r="L172" s="218"/>
      <c r="M172" s="219" t="s">
        <v>1</v>
      </c>
      <c r="N172" s="220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306</v>
      </c>
      <c r="AT172" s="208" t="s">
        <v>269</v>
      </c>
      <c r="AU172" s="208" t="s">
        <v>80</v>
      </c>
      <c r="AY172" s="13" t="s">
        <v>176</v>
      </c>
      <c r="BE172" s="209">
        <f t="shared" si="24"/>
        <v>0</v>
      </c>
      <c r="BF172" s="209">
        <f t="shared" si="25"/>
        <v>582.61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582.61</v>
      </c>
      <c r="BL172" s="13" t="s">
        <v>240</v>
      </c>
      <c r="BM172" s="208" t="s">
        <v>525</v>
      </c>
    </row>
    <row r="173" spans="1:65" s="1" customFormat="1" ht="16.5" customHeight="1">
      <c r="A173" s="30"/>
      <c r="B173" s="31"/>
      <c r="C173" s="210" t="s">
        <v>355</v>
      </c>
      <c r="D173" s="210" t="s">
        <v>269</v>
      </c>
      <c r="E173" s="211" t="s">
        <v>2880</v>
      </c>
      <c r="F173" s="212" t="s">
        <v>2881</v>
      </c>
      <c r="G173" s="213" t="s">
        <v>1952</v>
      </c>
      <c r="H173" s="214">
        <v>4</v>
      </c>
      <c r="I173" s="215">
        <v>22.11</v>
      </c>
      <c r="J173" s="216">
        <f t="shared" si="20"/>
        <v>88.44</v>
      </c>
      <c r="K173" s="217"/>
      <c r="L173" s="218"/>
      <c r="M173" s="219" t="s">
        <v>1</v>
      </c>
      <c r="N173" s="220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306</v>
      </c>
      <c r="AT173" s="208" t="s">
        <v>269</v>
      </c>
      <c r="AU173" s="208" t="s">
        <v>80</v>
      </c>
      <c r="AY173" s="13" t="s">
        <v>176</v>
      </c>
      <c r="BE173" s="209">
        <f t="shared" si="24"/>
        <v>0</v>
      </c>
      <c r="BF173" s="209">
        <f t="shared" si="25"/>
        <v>88.44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88.44</v>
      </c>
      <c r="BL173" s="13" t="s">
        <v>240</v>
      </c>
      <c r="BM173" s="208" t="s">
        <v>533</v>
      </c>
    </row>
    <row r="174" spans="1:65" s="1" customFormat="1" ht="21.75" customHeight="1">
      <c r="A174" s="30"/>
      <c r="B174" s="31"/>
      <c r="C174" s="210" t="s">
        <v>359</v>
      </c>
      <c r="D174" s="210" t="s">
        <v>269</v>
      </c>
      <c r="E174" s="211" t="s">
        <v>2882</v>
      </c>
      <c r="F174" s="212" t="s">
        <v>2883</v>
      </c>
      <c r="G174" s="213" t="s">
        <v>1952</v>
      </c>
      <c r="H174" s="214">
        <v>41</v>
      </c>
      <c r="I174" s="215">
        <v>17.739999999999998</v>
      </c>
      <c r="J174" s="216">
        <f t="shared" si="20"/>
        <v>727.34</v>
      </c>
      <c r="K174" s="217"/>
      <c r="L174" s="218"/>
      <c r="M174" s="219" t="s">
        <v>1</v>
      </c>
      <c r="N174" s="220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306</v>
      </c>
      <c r="AT174" s="208" t="s">
        <v>269</v>
      </c>
      <c r="AU174" s="208" t="s">
        <v>80</v>
      </c>
      <c r="AY174" s="13" t="s">
        <v>176</v>
      </c>
      <c r="BE174" s="209">
        <f t="shared" si="24"/>
        <v>0</v>
      </c>
      <c r="BF174" s="209">
        <f t="shared" si="25"/>
        <v>727.34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727.34</v>
      </c>
      <c r="BL174" s="13" t="s">
        <v>240</v>
      </c>
      <c r="BM174" s="208" t="s">
        <v>541</v>
      </c>
    </row>
    <row r="175" spans="1:65" s="1" customFormat="1" ht="16.5" customHeight="1">
      <c r="A175" s="30"/>
      <c r="B175" s="31"/>
      <c r="C175" s="196" t="s">
        <v>363</v>
      </c>
      <c r="D175" s="196" t="s">
        <v>178</v>
      </c>
      <c r="E175" s="197" t="s">
        <v>2884</v>
      </c>
      <c r="F175" s="198" t="s">
        <v>2885</v>
      </c>
      <c r="G175" s="199" t="s">
        <v>1952</v>
      </c>
      <c r="H175" s="200">
        <v>1</v>
      </c>
      <c r="I175" s="201">
        <v>7.97</v>
      </c>
      <c r="J175" s="202">
        <f t="shared" si="20"/>
        <v>7.97</v>
      </c>
      <c r="K175" s="203"/>
      <c r="L175" s="35"/>
      <c r="M175" s="204" t="s">
        <v>1</v>
      </c>
      <c r="N175" s="205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240</v>
      </c>
      <c r="AT175" s="208" t="s">
        <v>178</v>
      </c>
      <c r="AU175" s="208" t="s">
        <v>80</v>
      </c>
      <c r="AY175" s="13" t="s">
        <v>176</v>
      </c>
      <c r="BE175" s="209">
        <f t="shared" si="24"/>
        <v>0</v>
      </c>
      <c r="BF175" s="209">
        <f t="shared" si="25"/>
        <v>7.97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7.97</v>
      </c>
      <c r="BL175" s="13" t="s">
        <v>240</v>
      </c>
      <c r="BM175" s="208" t="s">
        <v>549</v>
      </c>
    </row>
    <row r="176" spans="1:65" s="1" customFormat="1" ht="16.5" customHeight="1">
      <c r="A176" s="30"/>
      <c r="B176" s="31"/>
      <c r="C176" s="210" t="s">
        <v>367</v>
      </c>
      <c r="D176" s="210" t="s">
        <v>269</v>
      </c>
      <c r="E176" s="211" t="s">
        <v>2886</v>
      </c>
      <c r="F176" s="212" t="s">
        <v>2887</v>
      </c>
      <c r="G176" s="213" t="s">
        <v>1952</v>
      </c>
      <c r="H176" s="214">
        <v>1</v>
      </c>
      <c r="I176" s="215">
        <v>84.06</v>
      </c>
      <c r="J176" s="216">
        <f t="shared" si="20"/>
        <v>84.06</v>
      </c>
      <c r="K176" s="217"/>
      <c r="L176" s="218"/>
      <c r="M176" s="219" t="s">
        <v>1</v>
      </c>
      <c r="N176" s="220" t="s">
        <v>39</v>
      </c>
      <c r="O176" s="71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306</v>
      </c>
      <c r="AT176" s="208" t="s">
        <v>269</v>
      </c>
      <c r="AU176" s="208" t="s">
        <v>80</v>
      </c>
      <c r="AY176" s="13" t="s">
        <v>176</v>
      </c>
      <c r="BE176" s="209">
        <f t="shared" si="24"/>
        <v>0</v>
      </c>
      <c r="BF176" s="209">
        <f t="shared" si="25"/>
        <v>84.06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3" t="s">
        <v>86</v>
      </c>
      <c r="BK176" s="209">
        <f t="shared" si="29"/>
        <v>84.06</v>
      </c>
      <c r="BL176" s="13" t="s">
        <v>240</v>
      </c>
      <c r="BM176" s="208" t="s">
        <v>557</v>
      </c>
    </row>
    <row r="177" spans="1:65" s="1" customFormat="1" ht="16.5" customHeight="1">
      <c r="A177" s="30"/>
      <c r="B177" s="31"/>
      <c r="C177" s="196" t="s">
        <v>372</v>
      </c>
      <c r="D177" s="196" t="s">
        <v>178</v>
      </c>
      <c r="E177" s="197" t="s">
        <v>2888</v>
      </c>
      <c r="F177" s="198" t="s">
        <v>2889</v>
      </c>
      <c r="G177" s="199" t="s">
        <v>1952</v>
      </c>
      <c r="H177" s="200">
        <v>4</v>
      </c>
      <c r="I177" s="201">
        <v>34.020000000000003</v>
      </c>
      <c r="J177" s="202">
        <f t="shared" si="20"/>
        <v>136.08000000000001</v>
      </c>
      <c r="K177" s="203"/>
      <c r="L177" s="35"/>
      <c r="M177" s="204" t="s">
        <v>1</v>
      </c>
      <c r="N177" s="205" t="s">
        <v>39</v>
      </c>
      <c r="O177" s="71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240</v>
      </c>
      <c r="AT177" s="208" t="s">
        <v>178</v>
      </c>
      <c r="AU177" s="208" t="s">
        <v>80</v>
      </c>
      <c r="AY177" s="13" t="s">
        <v>176</v>
      </c>
      <c r="BE177" s="209">
        <f t="shared" si="24"/>
        <v>0</v>
      </c>
      <c r="BF177" s="209">
        <f t="shared" si="25"/>
        <v>136.08000000000001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3" t="s">
        <v>86</v>
      </c>
      <c r="BK177" s="209">
        <f t="shared" si="29"/>
        <v>136.08000000000001</v>
      </c>
      <c r="BL177" s="13" t="s">
        <v>240</v>
      </c>
      <c r="BM177" s="208" t="s">
        <v>566</v>
      </c>
    </row>
    <row r="178" spans="1:65" s="1" customFormat="1" ht="16.5" customHeight="1">
      <c r="A178" s="30"/>
      <c r="B178" s="31"/>
      <c r="C178" s="196" t="s">
        <v>376</v>
      </c>
      <c r="D178" s="196" t="s">
        <v>178</v>
      </c>
      <c r="E178" s="197" t="s">
        <v>2890</v>
      </c>
      <c r="F178" s="198" t="s">
        <v>2891</v>
      </c>
      <c r="G178" s="199" t="s">
        <v>1952</v>
      </c>
      <c r="H178" s="200">
        <v>1</v>
      </c>
      <c r="I178" s="201">
        <v>29.06</v>
      </c>
      <c r="J178" s="202">
        <f t="shared" si="20"/>
        <v>29.06</v>
      </c>
      <c r="K178" s="203"/>
      <c r="L178" s="35"/>
      <c r="M178" s="204" t="s">
        <v>1</v>
      </c>
      <c r="N178" s="205" t="s">
        <v>39</v>
      </c>
      <c r="O178" s="71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240</v>
      </c>
      <c r="AT178" s="208" t="s">
        <v>178</v>
      </c>
      <c r="AU178" s="208" t="s">
        <v>80</v>
      </c>
      <c r="AY178" s="13" t="s">
        <v>176</v>
      </c>
      <c r="BE178" s="209">
        <f t="shared" si="24"/>
        <v>0</v>
      </c>
      <c r="BF178" s="209">
        <f t="shared" si="25"/>
        <v>29.06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3" t="s">
        <v>86</v>
      </c>
      <c r="BK178" s="209">
        <f t="shared" si="29"/>
        <v>29.06</v>
      </c>
      <c r="BL178" s="13" t="s">
        <v>240</v>
      </c>
      <c r="BM178" s="208" t="s">
        <v>575</v>
      </c>
    </row>
    <row r="179" spans="1:65" s="1" customFormat="1" ht="16.5" customHeight="1">
      <c r="A179" s="30"/>
      <c r="B179" s="31"/>
      <c r="C179" s="196" t="s">
        <v>380</v>
      </c>
      <c r="D179" s="196" t="s">
        <v>178</v>
      </c>
      <c r="E179" s="197" t="s">
        <v>2892</v>
      </c>
      <c r="F179" s="198" t="s">
        <v>2893</v>
      </c>
      <c r="G179" s="199" t="s">
        <v>1952</v>
      </c>
      <c r="H179" s="200">
        <v>4</v>
      </c>
      <c r="I179" s="201">
        <v>6.57</v>
      </c>
      <c r="J179" s="202">
        <f t="shared" si="20"/>
        <v>26.28</v>
      </c>
      <c r="K179" s="203"/>
      <c r="L179" s="35"/>
      <c r="M179" s="204" t="s">
        <v>1</v>
      </c>
      <c r="N179" s="205" t="s">
        <v>39</v>
      </c>
      <c r="O179" s="71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240</v>
      </c>
      <c r="AT179" s="208" t="s">
        <v>178</v>
      </c>
      <c r="AU179" s="208" t="s">
        <v>80</v>
      </c>
      <c r="AY179" s="13" t="s">
        <v>176</v>
      </c>
      <c r="BE179" s="209">
        <f t="shared" si="24"/>
        <v>0</v>
      </c>
      <c r="BF179" s="209">
        <f t="shared" si="25"/>
        <v>26.28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3" t="s">
        <v>86</v>
      </c>
      <c r="BK179" s="209">
        <f t="shared" si="29"/>
        <v>26.28</v>
      </c>
      <c r="BL179" s="13" t="s">
        <v>240</v>
      </c>
      <c r="BM179" s="208" t="s">
        <v>583</v>
      </c>
    </row>
    <row r="180" spans="1:65" s="1" customFormat="1" ht="24.2" customHeight="1">
      <c r="A180" s="30"/>
      <c r="B180" s="31"/>
      <c r="C180" s="196" t="s">
        <v>384</v>
      </c>
      <c r="D180" s="196" t="s">
        <v>178</v>
      </c>
      <c r="E180" s="197" t="s">
        <v>2894</v>
      </c>
      <c r="F180" s="198" t="s">
        <v>2895</v>
      </c>
      <c r="G180" s="199" t="s">
        <v>1952</v>
      </c>
      <c r="H180" s="200">
        <v>2</v>
      </c>
      <c r="I180" s="201">
        <v>19.079999999999998</v>
      </c>
      <c r="J180" s="202">
        <f t="shared" si="20"/>
        <v>38.159999999999997</v>
      </c>
      <c r="K180" s="203"/>
      <c r="L180" s="35"/>
      <c r="M180" s="204" t="s">
        <v>1</v>
      </c>
      <c r="N180" s="205" t="s">
        <v>39</v>
      </c>
      <c r="O180" s="71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240</v>
      </c>
      <c r="AT180" s="208" t="s">
        <v>178</v>
      </c>
      <c r="AU180" s="208" t="s">
        <v>80</v>
      </c>
      <c r="AY180" s="13" t="s">
        <v>176</v>
      </c>
      <c r="BE180" s="209">
        <f t="shared" si="24"/>
        <v>0</v>
      </c>
      <c r="BF180" s="209">
        <f t="shared" si="25"/>
        <v>38.159999999999997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3" t="s">
        <v>86</v>
      </c>
      <c r="BK180" s="209">
        <f t="shared" si="29"/>
        <v>38.159999999999997</v>
      </c>
      <c r="BL180" s="13" t="s">
        <v>240</v>
      </c>
      <c r="BM180" s="208" t="s">
        <v>591</v>
      </c>
    </row>
    <row r="181" spans="1:65" s="1" customFormat="1" ht="24.2" customHeight="1">
      <c r="A181" s="30"/>
      <c r="B181" s="31"/>
      <c r="C181" s="196" t="s">
        <v>388</v>
      </c>
      <c r="D181" s="196" t="s">
        <v>178</v>
      </c>
      <c r="E181" s="197" t="s">
        <v>2896</v>
      </c>
      <c r="F181" s="198" t="s">
        <v>2897</v>
      </c>
      <c r="G181" s="199" t="s">
        <v>1952</v>
      </c>
      <c r="H181" s="200">
        <v>2</v>
      </c>
      <c r="I181" s="201">
        <v>8.58</v>
      </c>
      <c r="J181" s="202">
        <f t="shared" si="20"/>
        <v>17.16</v>
      </c>
      <c r="K181" s="203"/>
      <c r="L181" s="35"/>
      <c r="M181" s="204" t="s">
        <v>1</v>
      </c>
      <c r="N181" s="205" t="s">
        <v>39</v>
      </c>
      <c r="O181" s="71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240</v>
      </c>
      <c r="AT181" s="208" t="s">
        <v>178</v>
      </c>
      <c r="AU181" s="208" t="s">
        <v>80</v>
      </c>
      <c r="AY181" s="13" t="s">
        <v>176</v>
      </c>
      <c r="BE181" s="209">
        <f t="shared" si="24"/>
        <v>0</v>
      </c>
      <c r="BF181" s="209">
        <f t="shared" si="25"/>
        <v>17.16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3" t="s">
        <v>86</v>
      </c>
      <c r="BK181" s="209">
        <f t="shared" si="29"/>
        <v>17.16</v>
      </c>
      <c r="BL181" s="13" t="s">
        <v>240</v>
      </c>
      <c r="BM181" s="208" t="s">
        <v>599</v>
      </c>
    </row>
    <row r="182" spans="1:65" s="1" customFormat="1" ht="24.2" customHeight="1">
      <c r="A182" s="30"/>
      <c r="B182" s="31"/>
      <c r="C182" s="196" t="s">
        <v>392</v>
      </c>
      <c r="D182" s="196" t="s">
        <v>178</v>
      </c>
      <c r="E182" s="197" t="s">
        <v>2898</v>
      </c>
      <c r="F182" s="198" t="s">
        <v>2899</v>
      </c>
      <c r="G182" s="199" t="s">
        <v>1952</v>
      </c>
      <c r="H182" s="200">
        <v>1</v>
      </c>
      <c r="I182" s="201">
        <v>77.09</v>
      </c>
      <c r="J182" s="202">
        <f t="shared" si="20"/>
        <v>77.09</v>
      </c>
      <c r="K182" s="203"/>
      <c r="L182" s="35"/>
      <c r="M182" s="204" t="s">
        <v>1</v>
      </c>
      <c r="N182" s="205" t="s">
        <v>39</v>
      </c>
      <c r="O182" s="71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240</v>
      </c>
      <c r="AT182" s="208" t="s">
        <v>178</v>
      </c>
      <c r="AU182" s="208" t="s">
        <v>80</v>
      </c>
      <c r="AY182" s="13" t="s">
        <v>176</v>
      </c>
      <c r="BE182" s="209">
        <f t="shared" si="24"/>
        <v>0</v>
      </c>
      <c r="BF182" s="209">
        <f t="shared" si="25"/>
        <v>77.09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3" t="s">
        <v>86</v>
      </c>
      <c r="BK182" s="209">
        <f t="shared" si="29"/>
        <v>77.09</v>
      </c>
      <c r="BL182" s="13" t="s">
        <v>240</v>
      </c>
      <c r="BM182" s="208" t="s">
        <v>607</v>
      </c>
    </row>
    <row r="183" spans="1:65" s="1" customFormat="1" ht="24.2" customHeight="1">
      <c r="A183" s="30"/>
      <c r="B183" s="31"/>
      <c r="C183" s="196" t="s">
        <v>396</v>
      </c>
      <c r="D183" s="196" t="s">
        <v>178</v>
      </c>
      <c r="E183" s="197" t="s">
        <v>2900</v>
      </c>
      <c r="F183" s="198" t="s">
        <v>2901</v>
      </c>
      <c r="G183" s="199" t="s">
        <v>1952</v>
      </c>
      <c r="H183" s="200">
        <v>1</v>
      </c>
      <c r="I183" s="201">
        <v>36.200000000000003</v>
      </c>
      <c r="J183" s="202">
        <f t="shared" si="20"/>
        <v>36.200000000000003</v>
      </c>
      <c r="K183" s="203"/>
      <c r="L183" s="35"/>
      <c r="M183" s="204" t="s">
        <v>1</v>
      </c>
      <c r="N183" s="205" t="s">
        <v>39</v>
      </c>
      <c r="O183" s="71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240</v>
      </c>
      <c r="AT183" s="208" t="s">
        <v>178</v>
      </c>
      <c r="AU183" s="208" t="s">
        <v>80</v>
      </c>
      <c r="AY183" s="13" t="s">
        <v>176</v>
      </c>
      <c r="BE183" s="209">
        <f t="shared" si="24"/>
        <v>0</v>
      </c>
      <c r="BF183" s="209">
        <f t="shared" si="25"/>
        <v>36.200000000000003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3" t="s">
        <v>86</v>
      </c>
      <c r="BK183" s="209">
        <f t="shared" si="29"/>
        <v>36.200000000000003</v>
      </c>
      <c r="BL183" s="13" t="s">
        <v>240</v>
      </c>
      <c r="BM183" s="208" t="s">
        <v>615</v>
      </c>
    </row>
    <row r="184" spans="1:65" s="1" customFormat="1" ht="16.5" customHeight="1">
      <c r="A184" s="30"/>
      <c r="B184" s="31"/>
      <c r="C184" s="196" t="s">
        <v>400</v>
      </c>
      <c r="D184" s="196" t="s">
        <v>178</v>
      </c>
      <c r="E184" s="197" t="s">
        <v>2902</v>
      </c>
      <c r="F184" s="198" t="s">
        <v>2903</v>
      </c>
      <c r="G184" s="199" t="s">
        <v>2023</v>
      </c>
      <c r="H184" s="200">
        <v>10</v>
      </c>
      <c r="I184" s="201">
        <v>18.95</v>
      </c>
      <c r="J184" s="202">
        <f t="shared" si="20"/>
        <v>189.5</v>
      </c>
      <c r="K184" s="203"/>
      <c r="L184" s="35"/>
      <c r="M184" s="204" t="s">
        <v>1</v>
      </c>
      <c r="N184" s="205" t="s">
        <v>39</v>
      </c>
      <c r="O184" s="71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240</v>
      </c>
      <c r="AT184" s="208" t="s">
        <v>178</v>
      </c>
      <c r="AU184" s="208" t="s">
        <v>80</v>
      </c>
      <c r="AY184" s="13" t="s">
        <v>176</v>
      </c>
      <c r="BE184" s="209">
        <f t="shared" si="24"/>
        <v>0</v>
      </c>
      <c r="BF184" s="209">
        <f t="shared" si="25"/>
        <v>189.5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3" t="s">
        <v>86</v>
      </c>
      <c r="BK184" s="209">
        <f t="shared" si="29"/>
        <v>189.5</v>
      </c>
      <c r="BL184" s="13" t="s">
        <v>240</v>
      </c>
      <c r="BM184" s="208" t="s">
        <v>623</v>
      </c>
    </row>
    <row r="185" spans="1:65" s="1" customFormat="1" ht="21.75" customHeight="1">
      <c r="A185" s="30"/>
      <c r="B185" s="31"/>
      <c r="C185" s="196" t="s">
        <v>404</v>
      </c>
      <c r="D185" s="196" t="s">
        <v>178</v>
      </c>
      <c r="E185" s="197" t="s">
        <v>2904</v>
      </c>
      <c r="F185" s="198" t="s">
        <v>2905</v>
      </c>
      <c r="G185" s="199" t="s">
        <v>262</v>
      </c>
      <c r="H185" s="200">
        <v>2.1999999999999999E-2</v>
      </c>
      <c r="I185" s="201">
        <v>21.09</v>
      </c>
      <c r="J185" s="202">
        <f t="shared" si="20"/>
        <v>0.46</v>
      </c>
      <c r="K185" s="203"/>
      <c r="L185" s="35"/>
      <c r="M185" s="204" t="s">
        <v>1</v>
      </c>
      <c r="N185" s="205" t="s">
        <v>39</v>
      </c>
      <c r="O185" s="71"/>
      <c r="P185" s="206">
        <f t="shared" si="21"/>
        <v>0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240</v>
      </c>
      <c r="AT185" s="208" t="s">
        <v>178</v>
      </c>
      <c r="AU185" s="208" t="s">
        <v>80</v>
      </c>
      <c r="AY185" s="13" t="s">
        <v>176</v>
      </c>
      <c r="BE185" s="209">
        <f t="shared" si="24"/>
        <v>0</v>
      </c>
      <c r="BF185" s="209">
        <f t="shared" si="25"/>
        <v>0.46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3" t="s">
        <v>86</v>
      </c>
      <c r="BK185" s="209">
        <f t="shared" si="29"/>
        <v>0.46</v>
      </c>
      <c r="BL185" s="13" t="s">
        <v>240</v>
      </c>
      <c r="BM185" s="208" t="s">
        <v>631</v>
      </c>
    </row>
    <row r="186" spans="1:65" s="11" customFormat="1" ht="25.9" customHeight="1">
      <c r="B186" s="180"/>
      <c r="C186" s="181"/>
      <c r="D186" s="182" t="s">
        <v>72</v>
      </c>
      <c r="E186" s="183" t="s">
        <v>2906</v>
      </c>
      <c r="F186" s="183" t="s">
        <v>2907</v>
      </c>
      <c r="G186" s="181"/>
      <c r="H186" s="181"/>
      <c r="I186" s="184"/>
      <c r="J186" s="185">
        <f>BK186</f>
        <v>16279.709999999994</v>
      </c>
      <c r="K186" s="181"/>
      <c r="L186" s="186"/>
      <c r="M186" s="187"/>
      <c r="N186" s="188"/>
      <c r="O186" s="188"/>
      <c r="P186" s="189">
        <f>SUM(P187:P223)</f>
        <v>0</v>
      </c>
      <c r="Q186" s="188"/>
      <c r="R186" s="189">
        <f>SUM(R187:R223)</f>
        <v>0</v>
      </c>
      <c r="S186" s="188"/>
      <c r="T186" s="190">
        <f>SUM(T187:T223)</f>
        <v>0</v>
      </c>
      <c r="AR186" s="191" t="s">
        <v>86</v>
      </c>
      <c r="AT186" s="192" t="s">
        <v>72</v>
      </c>
      <c r="AU186" s="192" t="s">
        <v>73</v>
      </c>
      <c r="AY186" s="191" t="s">
        <v>176</v>
      </c>
      <c r="BK186" s="193">
        <f>SUM(BK187:BK223)</f>
        <v>16279.709999999994</v>
      </c>
    </row>
    <row r="187" spans="1:65" s="1" customFormat="1" ht="16.5" customHeight="1">
      <c r="A187" s="30"/>
      <c r="B187" s="31"/>
      <c r="C187" s="196" t="s">
        <v>408</v>
      </c>
      <c r="D187" s="196" t="s">
        <v>178</v>
      </c>
      <c r="E187" s="197" t="s">
        <v>2908</v>
      </c>
      <c r="F187" s="198" t="s">
        <v>2909</v>
      </c>
      <c r="G187" s="199" t="s">
        <v>1952</v>
      </c>
      <c r="H187" s="200">
        <v>41</v>
      </c>
      <c r="I187" s="201">
        <v>2.39</v>
      </c>
      <c r="J187" s="202">
        <f t="shared" ref="J187:J223" si="30">ROUND(I187*H187,2)</f>
        <v>97.99</v>
      </c>
      <c r="K187" s="203"/>
      <c r="L187" s="35"/>
      <c r="M187" s="204" t="s">
        <v>1</v>
      </c>
      <c r="N187" s="205" t="s">
        <v>39</v>
      </c>
      <c r="O187" s="71"/>
      <c r="P187" s="206">
        <f t="shared" ref="P187:P223" si="31">O187*H187</f>
        <v>0</v>
      </c>
      <c r="Q187" s="206">
        <v>0</v>
      </c>
      <c r="R187" s="206">
        <f t="shared" ref="R187:R223" si="32">Q187*H187</f>
        <v>0</v>
      </c>
      <c r="S187" s="206">
        <v>0</v>
      </c>
      <c r="T187" s="207">
        <f t="shared" ref="T187:T223" si="33"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240</v>
      </c>
      <c r="AT187" s="208" t="s">
        <v>178</v>
      </c>
      <c r="AU187" s="208" t="s">
        <v>80</v>
      </c>
      <c r="AY187" s="13" t="s">
        <v>176</v>
      </c>
      <c r="BE187" s="209">
        <f t="shared" ref="BE187:BE223" si="34">IF(N187="základná",J187,0)</f>
        <v>0</v>
      </c>
      <c r="BF187" s="209">
        <f t="shared" ref="BF187:BF223" si="35">IF(N187="znížená",J187,0)</f>
        <v>97.99</v>
      </c>
      <c r="BG187" s="209">
        <f t="shared" ref="BG187:BG223" si="36">IF(N187="zákl. prenesená",J187,0)</f>
        <v>0</v>
      </c>
      <c r="BH187" s="209">
        <f t="shared" ref="BH187:BH223" si="37">IF(N187="zníž. prenesená",J187,0)</f>
        <v>0</v>
      </c>
      <c r="BI187" s="209">
        <f t="shared" ref="BI187:BI223" si="38">IF(N187="nulová",J187,0)</f>
        <v>0</v>
      </c>
      <c r="BJ187" s="13" t="s">
        <v>86</v>
      </c>
      <c r="BK187" s="209">
        <f t="shared" ref="BK187:BK223" si="39">ROUND(I187*H187,2)</f>
        <v>97.99</v>
      </c>
      <c r="BL187" s="13" t="s">
        <v>240</v>
      </c>
      <c r="BM187" s="208" t="s">
        <v>639</v>
      </c>
    </row>
    <row r="188" spans="1:65" s="1" customFormat="1" ht="24.2" customHeight="1">
      <c r="A188" s="30"/>
      <c r="B188" s="31"/>
      <c r="C188" s="196" t="s">
        <v>412</v>
      </c>
      <c r="D188" s="196" t="s">
        <v>178</v>
      </c>
      <c r="E188" s="197" t="s">
        <v>2910</v>
      </c>
      <c r="F188" s="198" t="s">
        <v>2911</v>
      </c>
      <c r="G188" s="199" t="s">
        <v>1952</v>
      </c>
      <c r="H188" s="200">
        <v>45</v>
      </c>
      <c r="I188" s="201">
        <v>4.78</v>
      </c>
      <c r="J188" s="202">
        <f t="shared" si="30"/>
        <v>215.1</v>
      </c>
      <c r="K188" s="203"/>
      <c r="L188" s="35"/>
      <c r="M188" s="204" t="s">
        <v>1</v>
      </c>
      <c r="N188" s="205" t="s">
        <v>39</v>
      </c>
      <c r="O188" s="71"/>
      <c r="P188" s="206">
        <f t="shared" si="31"/>
        <v>0</v>
      </c>
      <c r="Q188" s="206">
        <v>0</v>
      </c>
      <c r="R188" s="206">
        <f t="shared" si="32"/>
        <v>0</v>
      </c>
      <c r="S188" s="206">
        <v>0</v>
      </c>
      <c r="T188" s="207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240</v>
      </c>
      <c r="AT188" s="208" t="s">
        <v>178</v>
      </c>
      <c r="AU188" s="208" t="s">
        <v>80</v>
      </c>
      <c r="AY188" s="13" t="s">
        <v>176</v>
      </c>
      <c r="BE188" s="209">
        <f t="shared" si="34"/>
        <v>0</v>
      </c>
      <c r="BF188" s="209">
        <f t="shared" si="35"/>
        <v>215.1</v>
      </c>
      <c r="BG188" s="209">
        <f t="shared" si="36"/>
        <v>0</v>
      </c>
      <c r="BH188" s="209">
        <f t="shared" si="37"/>
        <v>0</v>
      </c>
      <c r="BI188" s="209">
        <f t="shared" si="38"/>
        <v>0</v>
      </c>
      <c r="BJ188" s="13" t="s">
        <v>86</v>
      </c>
      <c r="BK188" s="209">
        <f t="shared" si="39"/>
        <v>215.1</v>
      </c>
      <c r="BL188" s="13" t="s">
        <v>240</v>
      </c>
      <c r="BM188" s="208" t="s">
        <v>647</v>
      </c>
    </row>
    <row r="189" spans="1:65" s="1" customFormat="1" ht="16.5" customHeight="1">
      <c r="A189" s="30"/>
      <c r="B189" s="31"/>
      <c r="C189" s="196" t="s">
        <v>416</v>
      </c>
      <c r="D189" s="196" t="s">
        <v>178</v>
      </c>
      <c r="E189" s="197" t="s">
        <v>2912</v>
      </c>
      <c r="F189" s="198" t="s">
        <v>2913</v>
      </c>
      <c r="G189" s="199" t="s">
        <v>1952</v>
      </c>
      <c r="H189" s="200">
        <v>45</v>
      </c>
      <c r="I189" s="201">
        <v>2.09</v>
      </c>
      <c r="J189" s="202">
        <f t="shared" si="30"/>
        <v>94.05</v>
      </c>
      <c r="K189" s="203"/>
      <c r="L189" s="35"/>
      <c r="M189" s="204" t="s">
        <v>1</v>
      </c>
      <c r="N189" s="205" t="s">
        <v>39</v>
      </c>
      <c r="O189" s="71"/>
      <c r="P189" s="206">
        <f t="shared" si="31"/>
        <v>0</v>
      </c>
      <c r="Q189" s="206">
        <v>0</v>
      </c>
      <c r="R189" s="206">
        <f t="shared" si="32"/>
        <v>0</v>
      </c>
      <c r="S189" s="206">
        <v>0</v>
      </c>
      <c r="T189" s="207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240</v>
      </c>
      <c r="AT189" s="208" t="s">
        <v>178</v>
      </c>
      <c r="AU189" s="208" t="s">
        <v>80</v>
      </c>
      <c r="AY189" s="13" t="s">
        <v>176</v>
      </c>
      <c r="BE189" s="209">
        <f t="shared" si="34"/>
        <v>0</v>
      </c>
      <c r="BF189" s="209">
        <f t="shared" si="35"/>
        <v>94.05</v>
      </c>
      <c r="BG189" s="209">
        <f t="shared" si="36"/>
        <v>0</v>
      </c>
      <c r="BH189" s="209">
        <f t="shared" si="37"/>
        <v>0</v>
      </c>
      <c r="BI189" s="209">
        <f t="shared" si="38"/>
        <v>0</v>
      </c>
      <c r="BJ189" s="13" t="s">
        <v>86</v>
      </c>
      <c r="BK189" s="209">
        <f t="shared" si="39"/>
        <v>94.05</v>
      </c>
      <c r="BL189" s="13" t="s">
        <v>240</v>
      </c>
      <c r="BM189" s="208" t="s">
        <v>655</v>
      </c>
    </row>
    <row r="190" spans="1:65" s="1" customFormat="1" ht="16.5" customHeight="1">
      <c r="A190" s="30"/>
      <c r="B190" s="31"/>
      <c r="C190" s="210" t="s">
        <v>420</v>
      </c>
      <c r="D190" s="210" t="s">
        <v>269</v>
      </c>
      <c r="E190" s="211" t="s">
        <v>2914</v>
      </c>
      <c r="F190" s="212" t="s">
        <v>2915</v>
      </c>
      <c r="G190" s="213" t="s">
        <v>1952</v>
      </c>
      <c r="H190" s="214">
        <v>45</v>
      </c>
      <c r="I190" s="215">
        <v>1.39</v>
      </c>
      <c r="J190" s="216">
        <f t="shared" si="30"/>
        <v>62.55</v>
      </c>
      <c r="K190" s="217"/>
      <c r="L190" s="218"/>
      <c r="M190" s="219" t="s">
        <v>1</v>
      </c>
      <c r="N190" s="220" t="s">
        <v>39</v>
      </c>
      <c r="O190" s="71"/>
      <c r="P190" s="206">
        <f t="shared" si="31"/>
        <v>0</v>
      </c>
      <c r="Q190" s="206">
        <v>0</v>
      </c>
      <c r="R190" s="206">
        <f t="shared" si="32"/>
        <v>0</v>
      </c>
      <c r="S190" s="206">
        <v>0</v>
      </c>
      <c r="T190" s="207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306</v>
      </c>
      <c r="AT190" s="208" t="s">
        <v>269</v>
      </c>
      <c r="AU190" s="208" t="s">
        <v>80</v>
      </c>
      <c r="AY190" s="13" t="s">
        <v>176</v>
      </c>
      <c r="BE190" s="209">
        <f t="shared" si="34"/>
        <v>0</v>
      </c>
      <c r="BF190" s="209">
        <f t="shared" si="35"/>
        <v>62.55</v>
      </c>
      <c r="BG190" s="209">
        <f t="shared" si="36"/>
        <v>0</v>
      </c>
      <c r="BH190" s="209">
        <f t="shared" si="37"/>
        <v>0</v>
      </c>
      <c r="BI190" s="209">
        <f t="shared" si="38"/>
        <v>0</v>
      </c>
      <c r="BJ190" s="13" t="s">
        <v>86</v>
      </c>
      <c r="BK190" s="209">
        <f t="shared" si="39"/>
        <v>62.55</v>
      </c>
      <c r="BL190" s="13" t="s">
        <v>240</v>
      </c>
      <c r="BM190" s="208" t="s">
        <v>663</v>
      </c>
    </row>
    <row r="191" spans="1:65" s="1" customFormat="1" ht="16.5" customHeight="1">
      <c r="A191" s="30"/>
      <c r="B191" s="31"/>
      <c r="C191" s="210" t="s">
        <v>424</v>
      </c>
      <c r="D191" s="210" t="s">
        <v>269</v>
      </c>
      <c r="E191" s="211" t="s">
        <v>2916</v>
      </c>
      <c r="F191" s="212" t="s">
        <v>2917</v>
      </c>
      <c r="G191" s="213" t="s">
        <v>1952</v>
      </c>
      <c r="H191" s="214">
        <v>82</v>
      </c>
      <c r="I191" s="215">
        <v>6.5</v>
      </c>
      <c r="J191" s="216">
        <f t="shared" si="30"/>
        <v>533</v>
      </c>
      <c r="K191" s="217"/>
      <c r="L191" s="218"/>
      <c r="M191" s="219" t="s">
        <v>1</v>
      </c>
      <c r="N191" s="220" t="s">
        <v>39</v>
      </c>
      <c r="O191" s="71"/>
      <c r="P191" s="206">
        <f t="shared" si="31"/>
        <v>0</v>
      </c>
      <c r="Q191" s="206">
        <v>0</v>
      </c>
      <c r="R191" s="206">
        <f t="shared" si="32"/>
        <v>0</v>
      </c>
      <c r="S191" s="206">
        <v>0</v>
      </c>
      <c r="T191" s="207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306</v>
      </c>
      <c r="AT191" s="208" t="s">
        <v>269</v>
      </c>
      <c r="AU191" s="208" t="s">
        <v>80</v>
      </c>
      <c r="AY191" s="13" t="s">
        <v>176</v>
      </c>
      <c r="BE191" s="209">
        <f t="shared" si="34"/>
        <v>0</v>
      </c>
      <c r="BF191" s="209">
        <f t="shared" si="35"/>
        <v>533</v>
      </c>
      <c r="BG191" s="209">
        <f t="shared" si="36"/>
        <v>0</v>
      </c>
      <c r="BH191" s="209">
        <f t="shared" si="37"/>
        <v>0</v>
      </c>
      <c r="BI191" s="209">
        <f t="shared" si="38"/>
        <v>0</v>
      </c>
      <c r="BJ191" s="13" t="s">
        <v>86</v>
      </c>
      <c r="BK191" s="209">
        <f t="shared" si="39"/>
        <v>533</v>
      </c>
      <c r="BL191" s="13" t="s">
        <v>240</v>
      </c>
      <c r="BM191" s="208" t="s">
        <v>671</v>
      </c>
    </row>
    <row r="192" spans="1:65" s="1" customFormat="1" ht="21.75" customHeight="1">
      <c r="A192" s="30"/>
      <c r="B192" s="31"/>
      <c r="C192" s="196" t="s">
        <v>428</v>
      </c>
      <c r="D192" s="196" t="s">
        <v>178</v>
      </c>
      <c r="E192" s="197" t="s">
        <v>2918</v>
      </c>
      <c r="F192" s="198" t="s">
        <v>2919</v>
      </c>
      <c r="G192" s="199" t="s">
        <v>1952</v>
      </c>
      <c r="H192" s="200">
        <v>5</v>
      </c>
      <c r="I192" s="201">
        <v>4.76</v>
      </c>
      <c r="J192" s="202">
        <f t="shared" si="30"/>
        <v>23.8</v>
      </c>
      <c r="K192" s="203"/>
      <c r="L192" s="35"/>
      <c r="M192" s="204" t="s">
        <v>1</v>
      </c>
      <c r="N192" s="205" t="s">
        <v>39</v>
      </c>
      <c r="O192" s="71"/>
      <c r="P192" s="206">
        <f t="shared" si="31"/>
        <v>0</v>
      </c>
      <c r="Q192" s="206">
        <v>0</v>
      </c>
      <c r="R192" s="206">
        <f t="shared" si="32"/>
        <v>0</v>
      </c>
      <c r="S192" s="206">
        <v>0</v>
      </c>
      <c r="T192" s="207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240</v>
      </c>
      <c r="AT192" s="208" t="s">
        <v>178</v>
      </c>
      <c r="AU192" s="208" t="s">
        <v>80</v>
      </c>
      <c r="AY192" s="13" t="s">
        <v>176</v>
      </c>
      <c r="BE192" s="209">
        <f t="shared" si="34"/>
        <v>0</v>
      </c>
      <c r="BF192" s="209">
        <f t="shared" si="35"/>
        <v>23.8</v>
      </c>
      <c r="BG192" s="209">
        <f t="shared" si="36"/>
        <v>0</v>
      </c>
      <c r="BH192" s="209">
        <f t="shared" si="37"/>
        <v>0</v>
      </c>
      <c r="BI192" s="209">
        <f t="shared" si="38"/>
        <v>0</v>
      </c>
      <c r="BJ192" s="13" t="s">
        <v>86</v>
      </c>
      <c r="BK192" s="209">
        <f t="shared" si="39"/>
        <v>23.8</v>
      </c>
      <c r="BL192" s="13" t="s">
        <v>240</v>
      </c>
      <c r="BM192" s="208" t="s">
        <v>679</v>
      </c>
    </row>
    <row r="193" spans="1:65" s="1" customFormat="1" ht="21.75" customHeight="1">
      <c r="A193" s="30"/>
      <c r="B193" s="31"/>
      <c r="C193" s="196" t="s">
        <v>432</v>
      </c>
      <c r="D193" s="196" t="s">
        <v>178</v>
      </c>
      <c r="E193" s="197" t="s">
        <v>2920</v>
      </c>
      <c r="F193" s="198" t="s">
        <v>2921</v>
      </c>
      <c r="G193" s="199" t="s">
        <v>1952</v>
      </c>
      <c r="H193" s="200">
        <v>36</v>
      </c>
      <c r="I193" s="201">
        <v>9.24</v>
      </c>
      <c r="J193" s="202">
        <f t="shared" si="30"/>
        <v>332.64</v>
      </c>
      <c r="K193" s="203"/>
      <c r="L193" s="35"/>
      <c r="M193" s="204" t="s">
        <v>1</v>
      </c>
      <c r="N193" s="205" t="s">
        <v>39</v>
      </c>
      <c r="O193" s="71"/>
      <c r="P193" s="206">
        <f t="shared" si="31"/>
        <v>0</v>
      </c>
      <c r="Q193" s="206">
        <v>0</v>
      </c>
      <c r="R193" s="206">
        <f t="shared" si="32"/>
        <v>0</v>
      </c>
      <c r="S193" s="206">
        <v>0</v>
      </c>
      <c r="T193" s="207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240</v>
      </c>
      <c r="AT193" s="208" t="s">
        <v>178</v>
      </c>
      <c r="AU193" s="208" t="s">
        <v>80</v>
      </c>
      <c r="AY193" s="13" t="s">
        <v>176</v>
      </c>
      <c r="BE193" s="209">
        <f t="shared" si="34"/>
        <v>0</v>
      </c>
      <c r="BF193" s="209">
        <f t="shared" si="35"/>
        <v>332.64</v>
      </c>
      <c r="BG193" s="209">
        <f t="shared" si="36"/>
        <v>0</v>
      </c>
      <c r="BH193" s="209">
        <f t="shared" si="37"/>
        <v>0</v>
      </c>
      <c r="BI193" s="209">
        <f t="shared" si="38"/>
        <v>0</v>
      </c>
      <c r="BJ193" s="13" t="s">
        <v>86</v>
      </c>
      <c r="BK193" s="209">
        <f t="shared" si="39"/>
        <v>332.64</v>
      </c>
      <c r="BL193" s="13" t="s">
        <v>240</v>
      </c>
      <c r="BM193" s="208" t="s">
        <v>687</v>
      </c>
    </row>
    <row r="194" spans="1:65" s="1" customFormat="1" ht="24.2" customHeight="1">
      <c r="A194" s="30"/>
      <c r="B194" s="31"/>
      <c r="C194" s="196" t="s">
        <v>436</v>
      </c>
      <c r="D194" s="196" t="s">
        <v>178</v>
      </c>
      <c r="E194" s="197" t="s">
        <v>2922</v>
      </c>
      <c r="F194" s="198" t="s">
        <v>2923</v>
      </c>
      <c r="G194" s="199" t="s">
        <v>1952</v>
      </c>
      <c r="H194" s="200">
        <v>5</v>
      </c>
      <c r="I194" s="201">
        <v>22.55</v>
      </c>
      <c r="J194" s="202">
        <f t="shared" si="30"/>
        <v>112.75</v>
      </c>
      <c r="K194" s="203"/>
      <c r="L194" s="35"/>
      <c r="M194" s="204" t="s">
        <v>1</v>
      </c>
      <c r="N194" s="205" t="s">
        <v>39</v>
      </c>
      <c r="O194" s="71"/>
      <c r="P194" s="206">
        <f t="shared" si="31"/>
        <v>0</v>
      </c>
      <c r="Q194" s="206">
        <v>0</v>
      </c>
      <c r="R194" s="206">
        <f t="shared" si="32"/>
        <v>0</v>
      </c>
      <c r="S194" s="206">
        <v>0</v>
      </c>
      <c r="T194" s="207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240</v>
      </c>
      <c r="AT194" s="208" t="s">
        <v>178</v>
      </c>
      <c r="AU194" s="208" t="s">
        <v>80</v>
      </c>
      <c r="AY194" s="13" t="s">
        <v>176</v>
      </c>
      <c r="BE194" s="209">
        <f t="shared" si="34"/>
        <v>0</v>
      </c>
      <c r="BF194" s="209">
        <f t="shared" si="35"/>
        <v>112.75</v>
      </c>
      <c r="BG194" s="209">
        <f t="shared" si="36"/>
        <v>0</v>
      </c>
      <c r="BH194" s="209">
        <f t="shared" si="37"/>
        <v>0</v>
      </c>
      <c r="BI194" s="209">
        <f t="shared" si="38"/>
        <v>0</v>
      </c>
      <c r="BJ194" s="13" t="s">
        <v>86</v>
      </c>
      <c r="BK194" s="209">
        <f t="shared" si="39"/>
        <v>112.75</v>
      </c>
      <c r="BL194" s="13" t="s">
        <v>240</v>
      </c>
      <c r="BM194" s="208" t="s">
        <v>695</v>
      </c>
    </row>
    <row r="195" spans="1:65" s="1" customFormat="1" ht="24.2" customHeight="1">
      <c r="A195" s="30"/>
      <c r="B195" s="31"/>
      <c r="C195" s="196" t="s">
        <v>440</v>
      </c>
      <c r="D195" s="196" t="s">
        <v>178</v>
      </c>
      <c r="E195" s="197" t="s">
        <v>2924</v>
      </c>
      <c r="F195" s="198" t="s">
        <v>2925</v>
      </c>
      <c r="G195" s="199" t="s">
        <v>1952</v>
      </c>
      <c r="H195" s="200">
        <v>3</v>
      </c>
      <c r="I195" s="201">
        <v>26.51</v>
      </c>
      <c r="J195" s="202">
        <f t="shared" si="30"/>
        <v>79.53</v>
      </c>
      <c r="K195" s="203"/>
      <c r="L195" s="35"/>
      <c r="M195" s="204" t="s">
        <v>1</v>
      </c>
      <c r="N195" s="205" t="s">
        <v>39</v>
      </c>
      <c r="O195" s="71"/>
      <c r="P195" s="206">
        <f t="shared" si="31"/>
        <v>0</v>
      </c>
      <c r="Q195" s="206">
        <v>0</v>
      </c>
      <c r="R195" s="206">
        <f t="shared" si="32"/>
        <v>0</v>
      </c>
      <c r="S195" s="206">
        <v>0</v>
      </c>
      <c r="T195" s="207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240</v>
      </c>
      <c r="AT195" s="208" t="s">
        <v>178</v>
      </c>
      <c r="AU195" s="208" t="s">
        <v>80</v>
      </c>
      <c r="AY195" s="13" t="s">
        <v>176</v>
      </c>
      <c r="BE195" s="209">
        <f t="shared" si="34"/>
        <v>0</v>
      </c>
      <c r="BF195" s="209">
        <f t="shared" si="35"/>
        <v>79.53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3" t="s">
        <v>86</v>
      </c>
      <c r="BK195" s="209">
        <f t="shared" si="39"/>
        <v>79.53</v>
      </c>
      <c r="BL195" s="13" t="s">
        <v>240</v>
      </c>
      <c r="BM195" s="208" t="s">
        <v>703</v>
      </c>
    </row>
    <row r="196" spans="1:65" s="1" customFormat="1" ht="24.2" customHeight="1">
      <c r="A196" s="30"/>
      <c r="B196" s="31"/>
      <c r="C196" s="196" t="s">
        <v>444</v>
      </c>
      <c r="D196" s="196" t="s">
        <v>178</v>
      </c>
      <c r="E196" s="197" t="s">
        <v>2926</v>
      </c>
      <c r="F196" s="198" t="s">
        <v>2927</v>
      </c>
      <c r="G196" s="199" t="s">
        <v>1952</v>
      </c>
      <c r="H196" s="200">
        <v>7</v>
      </c>
      <c r="I196" s="201">
        <v>27.3</v>
      </c>
      <c r="J196" s="202">
        <f t="shared" si="30"/>
        <v>191.1</v>
      </c>
      <c r="K196" s="203"/>
      <c r="L196" s="35"/>
      <c r="M196" s="204" t="s">
        <v>1</v>
      </c>
      <c r="N196" s="205" t="s">
        <v>39</v>
      </c>
      <c r="O196" s="71"/>
      <c r="P196" s="206">
        <f t="shared" si="31"/>
        <v>0</v>
      </c>
      <c r="Q196" s="206">
        <v>0</v>
      </c>
      <c r="R196" s="206">
        <f t="shared" si="32"/>
        <v>0</v>
      </c>
      <c r="S196" s="206">
        <v>0</v>
      </c>
      <c r="T196" s="207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240</v>
      </c>
      <c r="AT196" s="208" t="s">
        <v>178</v>
      </c>
      <c r="AU196" s="208" t="s">
        <v>80</v>
      </c>
      <c r="AY196" s="13" t="s">
        <v>176</v>
      </c>
      <c r="BE196" s="209">
        <f t="shared" si="34"/>
        <v>0</v>
      </c>
      <c r="BF196" s="209">
        <f t="shared" si="35"/>
        <v>191.1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3" t="s">
        <v>86</v>
      </c>
      <c r="BK196" s="209">
        <f t="shared" si="39"/>
        <v>191.1</v>
      </c>
      <c r="BL196" s="13" t="s">
        <v>240</v>
      </c>
      <c r="BM196" s="208" t="s">
        <v>711</v>
      </c>
    </row>
    <row r="197" spans="1:65" s="1" customFormat="1" ht="24.2" customHeight="1">
      <c r="A197" s="30"/>
      <c r="B197" s="31"/>
      <c r="C197" s="196" t="s">
        <v>448</v>
      </c>
      <c r="D197" s="196" t="s">
        <v>178</v>
      </c>
      <c r="E197" s="197" t="s">
        <v>2928</v>
      </c>
      <c r="F197" s="198" t="s">
        <v>2929</v>
      </c>
      <c r="G197" s="199" t="s">
        <v>1952</v>
      </c>
      <c r="H197" s="200">
        <v>23</v>
      </c>
      <c r="I197" s="201">
        <v>28.44</v>
      </c>
      <c r="J197" s="202">
        <f t="shared" si="30"/>
        <v>654.12</v>
      </c>
      <c r="K197" s="203"/>
      <c r="L197" s="35"/>
      <c r="M197" s="204" t="s">
        <v>1</v>
      </c>
      <c r="N197" s="205" t="s">
        <v>39</v>
      </c>
      <c r="O197" s="71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240</v>
      </c>
      <c r="AT197" s="208" t="s">
        <v>178</v>
      </c>
      <c r="AU197" s="208" t="s">
        <v>80</v>
      </c>
      <c r="AY197" s="13" t="s">
        <v>176</v>
      </c>
      <c r="BE197" s="209">
        <f t="shared" si="34"/>
        <v>0</v>
      </c>
      <c r="BF197" s="209">
        <f t="shared" si="35"/>
        <v>654.12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3" t="s">
        <v>86</v>
      </c>
      <c r="BK197" s="209">
        <f t="shared" si="39"/>
        <v>654.12</v>
      </c>
      <c r="BL197" s="13" t="s">
        <v>240</v>
      </c>
      <c r="BM197" s="208" t="s">
        <v>719</v>
      </c>
    </row>
    <row r="198" spans="1:65" s="1" customFormat="1" ht="24.2" customHeight="1">
      <c r="A198" s="30"/>
      <c r="B198" s="31"/>
      <c r="C198" s="196" t="s">
        <v>452</v>
      </c>
      <c r="D198" s="196" t="s">
        <v>178</v>
      </c>
      <c r="E198" s="197" t="s">
        <v>2930</v>
      </c>
      <c r="F198" s="198" t="s">
        <v>2931</v>
      </c>
      <c r="G198" s="199" t="s">
        <v>1952</v>
      </c>
      <c r="H198" s="200">
        <v>3</v>
      </c>
      <c r="I198" s="201">
        <v>30.13</v>
      </c>
      <c r="J198" s="202">
        <f t="shared" si="30"/>
        <v>90.39</v>
      </c>
      <c r="K198" s="203"/>
      <c r="L198" s="35"/>
      <c r="M198" s="204" t="s">
        <v>1</v>
      </c>
      <c r="N198" s="205" t="s">
        <v>39</v>
      </c>
      <c r="O198" s="71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240</v>
      </c>
      <c r="AT198" s="208" t="s">
        <v>178</v>
      </c>
      <c r="AU198" s="208" t="s">
        <v>80</v>
      </c>
      <c r="AY198" s="13" t="s">
        <v>176</v>
      </c>
      <c r="BE198" s="209">
        <f t="shared" si="34"/>
        <v>0</v>
      </c>
      <c r="BF198" s="209">
        <f t="shared" si="35"/>
        <v>90.39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3" t="s">
        <v>86</v>
      </c>
      <c r="BK198" s="209">
        <f t="shared" si="39"/>
        <v>90.39</v>
      </c>
      <c r="BL198" s="13" t="s">
        <v>240</v>
      </c>
      <c r="BM198" s="208" t="s">
        <v>728</v>
      </c>
    </row>
    <row r="199" spans="1:65" s="1" customFormat="1" ht="24.2" customHeight="1">
      <c r="A199" s="30"/>
      <c r="B199" s="31"/>
      <c r="C199" s="210" t="s">
        <v>456</v>
      </c>
      <c r="D199" s="210" t="s">
        <v>269</v>
      </c>
      <c r="E199" s="211" t="s">
        <v>2932</v>
      </c>
      <c r="F199" s="212" t="s">
        <v>2933</v>
      </c>
      <c r="G199" s="213" t="s">
        <v>1952</v>
      </c>
      <c r="H199" s="214">
        <v>3</v>
      </c>
      <c r="I199" s="215">
        <v>100.09</v>
      </c>
      <c r="J199" s="216">
        <f t="shared" si="30"/>
        <v>300.27</v>
      </c>
      <c r="K199" s="217"/>
      <c r="L199" s="218"/>
      <c r="M199" s="219" t="s">
        <v>1</v>
      </c>
      <c r="N199" s="220" t="s">
        <v>39</v>
      </c>
      <c r="O199" s="71"/>
      <c r="P199" s="206">
        <f t="shared" si="31"/>
        <v>0</v>
      </c>
      <c r="Q199" s="206">
        <v>0</v>
      </c>
      <c r="R199" s="206">
        <f t="shared" si="32"/>
        <v>0</v>
      </c>
      <c r="S199" s="206">
        <v>0</v>
      </c>
      <c r="T199" s="207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306</v>
      </c>
      <c r="AT199" s="208" t="s">
        <v>269</v>
      </c>
      <c r="AU199" s="208" t="s">
        <v>80</v>
      </c>
      <c r="AY199" s="13" t="s">
        <v>176</v>
      </c>
      <c r="BE199" s="209">
        <f t="shared" si="34"/>
        <v>0</v>
      </c>
      <c r="BF199" s="209">
        <f t="shared" si="35"/>
        <v>300.27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3" t="s">
        <v>86</v>
      </c>
      <c r="BK199" s="209">
        <f t="shared" si="39"/>
        <v>300.27</v>
      </c>
      <c r="BL199" s="13" t="s">
        <v>240</v>
      </c>
      <c r="BM199" s="208" t="s">
        <v>736</v>
      </c>
    </row>
    <row r="200" spans="1:65" s="1" customFormat="1" ht="24.2" customHeight="1">
      <c r="A200" s="30"/>
      <c r="B200" s="31"/>
      <c r="C200" s="210" t="s">
        <v>460</v>
      </c>
      <c r="D200" s="210" t="s">
        <v>269</v>
      </c>
      <c r="E200" s="211" t="s">
        <v>2934</v>
      </c>
      <c r="F200" s="212" t="s">
        <v>2935</v>
      </c>
      <c r="G200" s="213" t="s">
        <v>1952</v>
      </c>
      <c r="H200" s="214">
        <v>1</v>
      </c>
      <c r="I200" s="215">
        <v>114.22</v>
      </c>
      <c r="J200" s="216">
        <f t="shared" si="30"/>
        <v>114.22</v>
      </c>
      <c r="K200" s="217"/>
      <c r="L200" s="218"/>
      <c r="M200" s="219" t="s">
        <v>1</v>
      </c>
      <c r="N200" s="220" t="s">
        <v>39</v>
      </c>
      <c r="O200" s="71"/>
      <c r="P200" s="206">
        <f t="shared" si="31"/>
        <v>0</v>
      </c>
      <c r="Q200" s="206">
        <v>0</v>
      </c>
      <c r="R200" s="206">
        <f t="shared" si="32"/>
        <v>0</v>
      </c>
      <c r="S200" s="206">
        <v>0</v>
      </c>
      <c r="T200" s="207">
        <f t="shared" si="33"/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306</v>
      </c>
      <c r="AT200" s="208" t="s">
        <v>269</v>
      </c>
      <c r="AU200" s="208" t="s">
        <v>80</v>
      </c>
      <c r="AY200" s="13" t="s">
        <v>176</v>
      </c>
      <c r="BE200" s="209">
        <f t="shared" si="34"/>
        <v>0</v>
      </c>
      <c r="BF200" s="209">
        <f t="shared" si="35"/>
        <v>114.22</v>
      </c>
      <c r="BG200" s="209">
        <f t="shared" si="36"/>
        <v>0</v>
      </c>
      <c r="BH200" s="209">
        <f t="shared" si="37"/>
        <v>0</v>
      </c>
      <c r="BI200" s="209">
        <f t="shared" si="38"/>
        <v>0</v>
      </c>
      <c r="BJ200" s="13" t="s">
        <v>86</v>
      </c>
      <c r="BK200" s="209">
        <f t="shared" si="39"/>
        <v>114.22</v>
      </c>
      <c r="BL200" s="13" t="s">
        <v>240</v>
      </c>
      <c r="BM200" s="208" t="s">
        <v>744</v>
      </c>
    </row>
    <row r="201" spans="1:65" s="1" customFormat="1" ht="24.2" customHeight="1">
      <c r="A201" s="30"/>
      <c r="B201" s="31"/>
      <c r="C201" s="210" t="s">
        <v>464</v>
      </c>
      <c r="D201" s="210" t="s">
        <v>269</v>
      </c>
      <c r="E201" s="211" t="s">
        <v>2936</v>
      </c>
      <c r="F201" s="212" t="s">
        <v>2937</v>
      </c>
      <c r="G201" s="213" t="s">
        <v>1952</v>
      </c>
      <c r="H201" s="214">
        <v>1</v>
      </c>
      <c r="I201" s="215">
        <v>120.85</v>
      </c>
      <c r="J201" s="216">
        <f t="shared" si="30"/>
        <v>120.85</v>
      </c>
      <c r="K201" s="217"/>
      <c r="L201" s="218"/>
      <c r="M201" s="219" t="s">
        <v>1</v>
      </c>
      <c r="N201" s="220" t="s">
        <v>39</v>
      </c>
      <c r="O201" s="71"/>
      <c r="P201" s="206">
        <f t="shared" si="31"/>
        <v>0</v>
      </c>
      <c r="Q201" s="206">
        <v>0</v>
      </c>
      <c r="R201" s="206">
        <f t="shared" si="32"/>
        <v>0</v>
      </c>
      <c r="S201" s="206">
        <v>0</v>
      </c>
      <c r="T201" s="207">
        <f t="shared" si="33"/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208" t="s">
        <v>306</v>
      </c>
      <c r="AT201" s="208" t="s">
        <v>269</v>
      </c>
      <c r="AU201" s="208" t="s">
        <v>80</v>
      </c>
      <c r="AY201" s="13" t="s">
        <v>176</v>
      </c>
      <c r="BE201" s="209">
        <f t="shared" si="34"/>
        <v>0</v>
      </c>
      <c r="BF201" s="209">
        <f t="shared" si="35"/>
        <v>120.85</v>
      </c>
      <c r="BG201" s="209">
        <f t="shared" si="36"/>
        <v>0</v>
      </c>
      <c r="BH201" s="209">
        <f t="shared" si="37"/>
        <v>0</v>
      </c>
      <c r="BI201" s="209">
        <f t="shared" si="38"/>
        <v>0</v>
      </c>
      <c r="BJ201" s="13" t="s">
        <v>86</v>
      </c>
      <c r="BK201" s="209">
        <f t="shared" si="39"/>
        <v>120.85</v>
      </c>
      <c r="BL201" s="13" t="s">
        <v>240</v>
      </c>
      <c r="BM201" s="208" t="s">
        <v>752</v>
      </c>
    </row>
    <row r="202" spans="1:65" s="1" customFormat="1" ht="24.2" customHeight="1">
      <c r="A202" s="30"/>
      <c r="B202" s="31"/>
      <c r="C202" s="210" t="s">
        <v>468</v>
      </c>
      <c r="D202" s="210" t="s">
        <v>269</v>
      </c>
      <c r="E202" s="211" t="s">
        <v>2938</v>
      </c>
      <c r="F202" s="212" t="s">
        <v>2939</v>
      </c>
      <c r="G202" s="213" t="s">
        <v>1952</v>
      </c>
      <c r="H202" s="214">
        <v>1</v>
      </c>
      <c r="I202" s="215">
        <v>140.94</v>
      </c>
      <c r="J202" s="216">
        <f t="shared" si="30"/>
        <v>140.94</v>
      </c>
      <c r="K202" s="217"/>
      <c r="L202" s="218"/>
      <c r="M202" s="219" t="s">
        <v>1</v>
      </c>
      <c r="N202" s="220" t="s">
        <v>39</v>
      </c>
      <c r="O202" s="71"/>
      <c r="P202" s="206">
        <f t="shared" si="31"/>
        <v>0</v>
      </c>
      <c r="Q202" s="206">
        <v>0</v>
      </c>
      <c r="R202" s="206">
        <f t="shared" si="32"/>
        <v>0</v>
      </c>
      <c r="S202" s="206">
        <v>0</v>
      </c>
      <c r="T202" s="207">
        <f t="shared" si="33"/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208" t="s">
        <v>306</v>
      </c>
      <c r="AT202" s="208" t="s">
        <v>269</v>
      </c>
      <c r="AU202" s="208" t="s">
        <v>80</v>
      </c>
      <c r="AY202" s="13" t="s">
        <v>176</v>
      </c>
      <c r="BE202" s="209">
        <f t="shared" si="34"/>
        <v>0</v>
      </c>
      <c r="BF202" s="209">
        <f t="shared" si="35"/>
        <v>140.94</v>
      </c>
      <c r="BG202" s="209">
        <f t="shared" si="36"/>
        <v>0</v>
      </c>
      <c r="BH202" s="209">
        <f t="shared" si="37"/>
        <v>0</v>
      </c>
      <c r="BI202" s="209">
        <f t="shared" si="38"/>
        <v>0</v>
      </c>
      <c r="BJ202" s="13" t="s">
        <v>86</v>
      </c>
      <c r="BK202" s="209">
        <f t="shared" si="39"/>
        <v>140.94</v>
      </c>
      <c r="BL202" s="13" t="s">
        <v>240</v>
      </c>
      <c r="BM202" s="208" t="s">
        <v>760</v>
      </c>
    </row>
    <row r="203" spans="1:65" s="1" customFormat="1" ht="24.2" customHeight="1">
      <c r="A203" s="30"/>
      <c r="B203" s="31"/>
      <c r="C203" s="210" t="s">
        <v>472</v>
      </c>
      <c r="D203" s="210" t="s">
        <v>269</v>
      </c>
      <c r="E203" s="211" t="s">
        <v>2940</v>
      </c>
      <c r="F203" s="212" t="s">
        <v>2941</v>
      </c>
      <c r="G203" s="213" t="s">
        <v>1952</v>
      </c>
      <c r="H203" s="214">
        <v>1</v>
      </c>
      <c r="I203" s="215">
        <v>201.23</v>
      </c>
      <c r="J203" s="216">
        <f t="shared" si="30"/>
        <v>201.23</v>
      </c>
      <c r="K203" s="217"/>
      <c r="L203" s="218"/>
      <c r="M203" s="219" t="s">
        <v>1</v>
      </c>
      <c r="N203" s="220" t="s">
        <v>39</v>
      </c>
      <c r="O203" s="71"/>
      <c r="P203" s="206">
        <f t="shared" si="31"/>
        <v>0</v>
      </c>
      <c r="Q203" s="206">
        <v>0</v>
      </c>
      <c r="R203" s="206">
        <f t="shared" si="32"/>
        <v>0</v>
      </c>
      <c r="S203" s="206">
        <v>0</v>
      </c>
      <c r="T203" s="207">
        <f t="shared" si="33"/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208" t="s">
        <v>306</v>
      </c>
      <c r="AT203" s="208" t="s">
        <v>269</v>
      </c>
      <c r="AU203" s="208" t="s">
        <v>80</v>
      </c>
      <c r="AY203" s="13" t="s">
        <v>176</v>
      </c>
      <c r="BE203" s="209">
        <f t="shared" si="34"/>
        <v>0</v>
      </c>
      <c r="BF203" s="209">
        <f t="shared" si="35"/>
        <v>201.23</v>
      </c>
      <c r="BG203" s="209">
        <f t="shared" si="36"/>
        <v>0</v>
      </c>
      <c r="BH203" s="209">
        <f t="shared" si="37"/>
        <v>0</v>
      </c>
      <c r="BI203" s="209">
        <f t="shared" si="38"/>
        <v>0</v>
      </c>
      <c r="BJ203" s="13" t="s">
        <v>86</v>
      </c>
      <c r="BK203" s="209">
        <f t="shared" si="39"/>
        <v>201.23</v>
      </c>
      <c r="BL203" s="13" t="s">
        <v>240</v>
      </c>
      <c r="BM203" s="208" t="s">
        <v>768</v>
      </c>
    </row>
    <row r="204" spans="1:65" s="1" customFormat="1" ht="24.2" customHeight="1">
      <c r="A204" s="30"/>
      <c r="B204" s="31"/>
      <c r="C204" s="210" t="s">
        <v>476</v>
      </c>
      <c r="D204" s="210" t="s">
        <v>269</v>
      </c>
      <c r="E204" s="211" t="s">
        <v>2942</v>
      </c>
      <c r="F204" s="212" t="s">
        <v>2943</v>
      </c>
      <c r="G204" s="213" t="s">
        <v>1952</v>
      </c>
      <c r="H204" s="214">
        <v>1</v>
      </c>
      <c r="I204" s="215">
        <v>108.76</v>
      </c>
      <c r="J204" s="216">
        <f t="shared" si="30"/>
        <v>108.76</v>
      </c>
      <c r="K204" s="217"/>
      <c r="L204" s="218"/>
      <c r="M204" s="219" t="s">
        <v>1</v>
      </c>
      <c r="N204" s="220" t="s">
        <v>39</v>
      </c>
      <c r="O204" s="71"/>
      <c r="P204" s="206">
        <f t="shared" si="31"/>
        <v>0</v>
      </c>
      <c r="Q204" s="206">
        <v>0</v>
      </c>
      <c r="R204" s="206">
        <f t="shared" si="32"/>
        <v>0</v>
      </c>
      <c r="S204" s="206">
        <v>0</v>
      </c>
      <c r="T204" s="207">
        <f t="shared" si="33"/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208" t="s">
        <v>306</v>
      </c>
      <c r="AT204" s="208" t="s">
        <v>269</v>
      </c>
      <c r="AU204" s="208" t="s">
        <v>80</v>
      </c>
      <c r="AY204" s="13" t="s">
        <v>176</v>
      </c>
      <c r="BE204" s="209">
        <f t="shared" si="34"/>
        <v>0</v>
      </c>
      <c r="BF204" s="209">
        <f t="shared" si="35"/>
        <v>108.76</v>
      </c>
      <c r="BG204" s="209">
        <f t="shared" si="36"/>
        <v>0</v>
      </c>
      <c r="BH204" s="209">
        <f t="shared" si="37"/>
        <v>0</v>
      </c>
      <c r="BI204" s="209">
        <f t="shared" si="38"/>
        <v>0</v>
      </c>
      <c r="BJ204" s="13" t="s">
        <v>86</v>
      </c>
      <c r="BK204" s="209">
        <f t="shared" si="39"/>
        <v>108.76</v>
      </c>
      <c r="BL204" s="13" t="s">
        <v>240</v>
      </c>
      <c r="BM204" s="208" t="s">
        <v>776</v>
      </c>
    </row>
    <row r="205" spans="1:65" s="1" customFormat="1" ht="24.2" customHeight="1">
      <c r="A205" s="30"/>
      <c r="B205" s="31"/>
      <c r="C205" s="210" t="s">
        <v>481</v>
      </c>
      <c r="D205" s="210" t="s">
        <v>269</v>
      </c>
      <c r="E205" s="211" t="s">
        <v>2944</v>
      </c>
      <c r="F205" s="212" t="s">
        <v>2945</v>
      </c>
      <c r="G205" s="213" t="s">
        <v>1952</v>
      </c>
      <c r="H205" s="214">
        <v>3</v>
      </c>
      <c r="I205" s="215">
        <v>118.77</v>
      </c>
      <c r="J205" s="216">
        <f t="shared" si="30"/>
        <v>356.31</v>
      </c>
      <c r="K205" s="217"/>
      <c r="L205" s="218"/>
      <c r="M205" s="219" t="s">
        <v>1</v>
      </c>
      <c r="N205" s="220" t="s">
        <v>39</v>
      </c>
      <c r="O205" s="71"/>
      <c r="P205" s="206">
        <f t="shared" si="31"/>
        <v>0</v>
      </c>
      <c r="Q205" s="206">
        <v>0</v>
      </c>
      <c r="R205" s="206">
        <f t="shared" si="32"/>
        <v>0</v>
      </c>
      <c r="S205" s="206">
        <v>0</v>
      </c>
      <c r="T205" s="207">
        <f t="shared" si="33"/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208" t="s">
        <v>306</v>
      </c>
      <c r="AT205" s="208" t="s">
        <v>269</v>
      </c>
      <c r="AU205" s="208" t="s">
        <v>80</v>
      </c>
      <c r="AY205" s="13" t="s">
        <v>176</v>
      </c>
      <c r="BE205" s="209">
        <f t="shared" si="34"/>
        <v>0</v>
      </c>
      <c r="BF205" s="209">
        <f t="shared" si="35"/>
        <v>356.31</v>
      </c>
      <c r="BG205" s="209">
        <f t="shared" si="36"/>
        <v>0</v>
      </c>
      <c r="BH205" s="209">
        <f t="shared" si="37"/>
        <v>0</v>
      </c>
      <c r="BI205" s="209">
        <f t="shared" si="38"/>
        <v>0</v>
      </c>
      <c r="BJ205" s="13" t="s">
        <v>86</v>
      </c>
      <c r="BK205" s="209">
        <f t="shared" si="39"/>
        <v>356.31</v>
      </c>
      <c r="BL205" s="13" t="s">
        <v>240</v>
      </c>
      <c r="BM205" s="208" t="s">
        <v>784</v>
      </c>
    </row>
    <row r="206" spans="1:65" s="1" customFormat="1" ht="24.2" customHeight="1">
      <c r="A206" s="30"/>
      <c r="B206" s="31"/>
      <c r="C206" s="210" t="s">
        <v>485</v>
      </c>
      <c r="D206" s="210" t="s">
        <v>269</v>
      </c>
      <c r="E206" s="211" t="s">
        <v>2946</v>
      </c>
      <c r="F206" s="212" t="s">
        <v>2947</v>
      </c>
      <c r="G206" s="213" t="s">
        <v>1952</v>
      </c>
      <c r="H206" s="214">
        <v>1</v>
      </c>
      <c r="I206" s="215">
        <v>128.81</v>
      </c>
      <c r="J206" s="216">
        <f t="shared" si="30"/>
        <v>128.81</v>
      </c>
      <c r="K206" s="217"/>
      <c r="L206" s="218"/>
      <c r="M206" s="219" t="s">
        <v>1</v>
      </c>
      <c r="N206" s="220" t="s">
        <v>39</v>
      </c>
      <c r="O206" s="71"/>
      <c r="P206" s="206">
        <f t="shared" si="31"/>
        <v>0</v>
      </c>
      <c r="Q206" s="206">
        <v>0</v>
      </c>
      <c r="R206" s="206">
        <f t="shared" si="32"/>
        <v>0</v>
      </c>
      <c r="S206" s="206">
        <v>0</v>
      </c>
      <c r="T206" s="207">
        <f t="shared" si="33"/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208" t="s">
        <v>306</v>
      </c>
      <c r="AT206" s="208" t="s">
        <v>269</v>
      </c>
      <c r="AU206" s="208" t="s">
        <v>80</v>
      </c>
      <c r="AY206" s="13" t="s">
        <v>176</v>
      </c>
      <c r="BE206" s="209">
        <f t="shared" si="34"/>
        <v>0</v>
      </c>
      <c r="BF206" s="209">
        <f t="shared" si="35"/>
        <v>128.81</v>
      </c>
      <c r="BG206" s="209">
        <f t="shared" si="36"/>
        <v>0</v>
      </c>
      <c r="BH206" s="209">
        <f t="shared" si="37"/>
        <v>0</v>
      </c>
      <c r="BI206" s="209">
        <f t="shared" si="38"/>
        <v>0</v>
      </c>
      <c r="BJ206" s="13" t="s">
        <v>86</v>
      </c>
      <c r="BK206" s="209">
        <f t="shared" si="39"/>
        <v>128.81</v>
      </c>
      <c r="BL206" s="13" t="s">
        <v>240</v>
      </c>
      <c r="BM206" s="208" t="s">
        <v>792</v>
      </c>
    </row>
    <row r="207" spans="1:65" s="1" customFormat="1" ht="24.2" customHeight="1">
      <c r="A207" s="30"/>
      <c r="B207" s="31"/>
      <c r="C207" s="210" t="s">
        <v>489</v>
      </c>
      <c r="D207" s="210" t="s">
        <v>269</v>
      </c>
      <c r="E207" s="211" t="s">
        <v>2948</v>
      </c>
      <c r="F207" s="212" t="s">
        <v>2949</v>
      </c>
      <c r="G207" s="213" t="s">
        <v>1952</v>
      </c>
      <c r="H207" s="214">
        <v>1</v>
      </c>
      <c r="I207" s="215">
        <v>138.85</v>
      </c>
      <c r="J207" s="216">
        <f t="shared" si="30"/>
        <v>138.85</v>
      </c>
      <c r="K207" s="217"/>
      <c r="L207" s="218"/>
      <c r="M207" s="219" t="s">
        <v>1</v>
      </c>
      <c r="N207" s="220" t="s">
        <v>39</v>
      </c>
      <c r="O207" s="71"/>
      <c r="P207" s="206">
        <f t="shared" si="31"/>
        <v>0</v>
      </c>
      <c r="Q207" s="206">
        <v>0</v>
      </c>
      <c r="R207" s="206">
        <f t="shared" si="32"/>
        <v>0</v>
      </c>
      <c r="S207" s="206">
        <v>0</v>
      </c>
      <c r="T207" s="207">
        <f t="shared" si="33"/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208" t="s">
        <v>306</v>
      </c>
      <c r="AT207" s="208" t="s">
        <v>269</v>
      </c>
      <c r="AU207" s="208" t="s">
        <v>80</v>
      </c>
      <c r="AY207" s="13" t="s">
        <v>176</v>
      </c>
      <c r="BE207" s="209">
        <f t="shared" si="34"/>
        <v>0</v>
      </c>
      <c r="BF207" s="209">
        <f t="shared" si="35"/>
        <v>138.85</v>
      </c>
      <c r="BG207" s="209">
        <f t="shared" si="36"/>
        <v>0</v>
      </c>
      <c r="BH207" s="209">
        <f t="shared" si="37"/>
        <v>0</v>
      </c>
      <c r="BI207" s="209">
        <f t="shared" si="38"/>
        <v>0</v>
      </c>
      <c r="BJ207" s="13" t="s">
        <v>86</v>
      </c>
      <c r="BK207" s="209">
        <f t="shared" si="39"/>
        <v>138.85</v>
      </c>
      <c r="BL207" s="13" t="s">
        <v>240</v>
      </c>
      <c r="BM207" s="208" t="s">
        <v>800</v>
      </c>
    </row>
    <row r="208" spans="1:65" s="1" customFormat="1" ht="24.2" customHeight="1">
      <c r="A208" s="30"/>
      <c r="B208" s="31"/>
      <c r="C208" s="210" t="s">
        <v>493</v>
      </c>
      <c r="D208" s="210" t="s">
        <v>269</v>
      </c>
      <c r="E208" s="211" t="s">
        <v>2950</v>
      </c>
      <c r="F208" s="212" t="s">
        <v>2951</v>
      </c>
      <c r="G208" s="213" t="s">
        <v>1952</v>
      </c>
      <c r="H208" s="214">
        <v>1</v>
      </c>
      <c r="I208" s="215">
        <v>148.91</v>
      </c>
      <c r="J208" s="216">
        <f t="shared" si="30"/>
        <v>148.91</v>
      </c>
      <c r="K208" s="217"/>
      <c r="L208" s="218"/>
      <c r="M208" s="219" t="s">
        <v>1</v>
      </c>
      <c r="N208" s="220" t="s">
        <v>39</v>
      </c>
      <c r="O208" s="71"/>
      <c r="P208" s="206">
        <f t="shared" si="31"/>
        <v>0</v>
      </c>
      <c r="Q208" s="206">
        <v>0</v>
      </c>
      <c r="R208" s="206">
        <f t="shared" si="32"/>
        <v>0</v>
      </c>
      <c r="S208" s="206">
        <v>0</v>
      </c>
      <c r="T208" s="207">
        <f t="shared" si="33"/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208" t="s">
        <v>306</v>
      </c>
      <c r="AT208" s="208" t="s">
        <v>269</v>
      </c>
      <c r="AU208" s="208" t="s">
        <v>80</v>
      </c>
      <c r="AY208" s="13" t="s">
        <v>176</v>
      </c>
      <c r="BE208" s="209">
        <f t="shared" si="34"/>
        <v>0</v>
      </c>
      <c r="BF208" s="209">
        <f t="shared" si="35"/>
        <v>148.91</v>
      </c>
      <c r="BG208" s="209">
        <f t="shared" si="36"/>
        <v>0</v>
      </c>
      <c r="BH208" s="209">
        <f t="shared" si="37"/>
        <v>0</v>
      </c>
      <c r="BI208" s="209">
        <f t="shared" si="38"/>
        <v>0</v>
      </c>
      <c r="BJ208" s="13" t="s">
        <v>86</v>
      </c>
      <c r="BK208" s="209">
        <f t="shared" si="39"/>
        <v>148.91</v>
      </c>
      <c r="BL208" s="13" t="s">
        <v>240</v>
      </c>
      <c r="BM208" s="208" t="s">
        <v>808</v>
      </c>
    </row>
    <row r="209" spans="1:65" s="1" customFormat="1" ht="24.2" customHeight="1">
      <c r="A209" s="30"/>
      <c r="B209" s="31"/>
      <c r="C209" s="210" t="s">
        <v>497</v>
      </c>
      <c r="D209" s="210" t="s">
        <v>269</v>
      </c>
      <c r="E209" s="211" t="s">
        <v>2952</v>
      </c>
      <c r="F209" s="212" t="s">
        <v>2953</v>
      </c>
      <c r="G209" s="213" t="s">
        <v>1952</v>
      </c>
      <c r="H209" s="214">
        <v>1</v>
      </c>
      <c r="I209" s="215">
        <v>175.07</v>
      </c>
      <c r="J209" s="216">
        <f t="shared" si="30"/>
        <v>175.07</v>
      </c>
      <c r="K209" s="217"/>
      <c r="L209" s="218"/>
      <c r="M209" s="219" t="s">
        <v>1</v>
      </c>
      <c r="N209" s="220" t="s">
        <v>39</v>
      </c>
      <c r="O209" s="71"/>
      <c r="P209" s="206">
        <f t="shared" si="31"/>
        <v>0</v>
      </c>
      <c r="Q209" s="206">
        <v>0</v>
      </c>
      <c r="R209" s="206">
        <f t="shared" si="32"/>
        <v>0</v>
      </c>
      <c r="S209" s="206">
        <v>0</v>
      </c>
      <c r="T209" s="207">
        <f t="shared" si="33"/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208" t="s">
        <v>306</v>
      </c>
      <c r="AT209" s="208" t="s">
        <v>269</v>
      </c>
      <c r="AU209" s="208" t="s">
        <v>80</v>
      </c>
      <c r="AY209" s="13" t="s">
        <v>176</v>
      </c>
      <c r="BE209" s="209">
        <f t="shared" si="34"/>
        <v>0</v>
      </c>
      <c r="BF209" s="209">
        <f t="shared" si="35"/>
        <v>175.07</v>
      </c>
      <c r="BG209" s="209">
        <f t="shared" si="36"/>
        <v>0</v>
      </c>
      <c r="BH209" s="209">
        <f t="shared" si="37"/>
        <v>0</v>
      </c>
      <c r="BI209" s="209">
        <f t="shared" si="38"/>
        <v>0</v>
      </c>
      <c r="BJ209" s="13" t="s">
        <v>86</v>
      </c>
      <c r="BK209" s="209">
        <f t="shared" si="39"/>
        <v>175.07</v>
      </c>
      <c r="BL209" s="13" t="s">
        <v>240</v>
      </c>
      <c r="BM209" s="208" t="s">
        <v>816</v>
      </c>
    </row>
    <row r="210" spans="1:65" s="1" customFormat="1" ht="24.2" customHeight="1">
      <c r="A210" s="30"/>
      <c r="B210" s="31"/>
      <c r="C210" s="210" t="s">
        <v>501</v>
      </c>
      <c r="D210" s="210" t="s">
        <v>269</v>
      </c>
      <c r="E210" s="211" t="s">
        <v>2954</v>
      </c>
      <c r="F210" s="212" t="s">
        <v>2955</v>
      </c>
      <c r="G210" s="213" t="s">
        <v>1952</v>
      </c>
      <c r="H210" s="214">
        <v>2</v>
      </c>
      <c r="I210" s="215">
        <v>199.22</v>
      </c>
      <c r="J210" s="216">
        <f t="shared" si="30"/>
        <v>398.44</v>
      </c>
      <c r="K210" s="217"/>
      <c r="L210" s="218"/>
      <c r="M210" s="219" t="s">
        <v>1</v>
      </c>
      <c r="N210" s="220" t="s">
        <v>39</v>
      </c>
      <c r="O210" s="71"/>
      <c r="P210" s="206">
        <f t="shared" si="31"/>
        <v>0</v>
      </c>
      <c r="Q210" s="206">
        <v>0</v>
      </c>
      <c r="R210" s="206">
        <f t="shared" si="32"/>
        <v>0</v>
      </c>
      <c r="S210" s="206">
        <v>0</v>
      </c>
      <c r="T210" s="207">
        <f t="shared" si="33"/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208" t="s">
        <v>306</v>
      </c>
      <c r="AT210" s="208" t="s">
        <v>269</v>
      </c>
      <c r="AU210" s="208" t="s">
        <v>80</v>
      </c>
      <c r="AY210" s="13" t="s">
        <v>176</v>
      </c>
      <c r="BE210" s="209">
        <f t="shared" si="34"/>
        <v>0</v>
      </c>
      <c r="BF210" s="209">
        <f t="shared" si="35"/>
        <v>398.44</v>
      </c>
      <c r="BG210" s="209">
        <f t="shared" si="36"/>
        <v>0</v>
      </c>
      <c r="BH210" s="209">
        <f t="shared" si="37"/>
        <v>0</v>
      </c>
      <c r="BI210" s="209">
        <f t="shared" si="38"/>
        <v>0</v>
      </c>
      <c r="BJ210" s="13" t="s">
        <v>86</v>
      </c>
      <c r="BK210" s="209">
        <f t="shared" si="39"/>
        <v>398.44</v>
      </c>
      <c r="BL210" s="13" t="s">
        <v>240</v>
      </c>
      <c r="BM210" s="208" t="s">
        <v>824</v>
      </c>
    </row>
    <row r="211" spans="1:65" s="1" customFormat="1" ht="24.2" customHeight="1">
      <c r="A211" s="30"/>
      <c r="B211" s="31"/>
      <c r="C211" s="210" t="s">
        <v>505</v>
      </c>
      <c r="D211" s="210" t="s">
        <v>269</v>
      </c>
      <c r="E211" s="211" t="s">
        <v>2956</v>
      </c>
      <c r="F211" s="212" t="s">
        <v>2957</v>
      </c>
      <c r="G211" s="213" t="s">
        <v>1952</v>
      </c>
      <c r="H211" s="214">
        <v>1</v>
      </c>
      <c r="I211" s="215">
        <v>223.33</v>
      </c>
      <c r="J211" s="216">
        <f t="shared" si="30"/>
        <v>223.33</v>
      </c>
      <c r="K211" s="217"/>
      <c r="L211" s="218"/>
      <c r="M211" s="219" t="s">
        <v>1</v>
      </c>
      <c r="N211" s="220" t="s">
        <v>39</v>
      </c>
      <c r="O211" s="71"/>
      <c r="P211" s="206">
        <f t="shared" si="31"/>
        <v>0</v>
      </c>
      <c r="Q211" s="206">
        <v>0</v>
      </c>
      <c r="R211" s="206">
        <f t="shared" si="32"/>
        <v>0</v>
      </c>
      <c r="S211" s="206">
        <v>0</v>
      </c>
      <c r="T211" s="207">
        <f t="shared" si="33"/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208" t="s">
        <v>306</v>
      </c>
      <c r="AT211" s="208" t="s">
        <v>269</v>
      </c>
      <c r="AU211" s="208" t="s">
        <v>80</v>
      </c>
      <c r="AY211" s="13" t="s">
        <v>176</v>
      </c>
      <c r="BE211" s="209">
        <f t="shared" si="34"/>
        <v>0</v>
      </c>
      <c r="BF211" s="209">
        <f t="shared" si="35"/>
        <v>223.33</v>
      </c>
      <c r="BG211" s="209">
        <f t="shared" si="36"/>
        <v>0</v>
      </c>
      <c r="BH211" s="209">
        <f t="shared" si="37"/>
        <v>0</v>
      </c>
      <c r="BI211" s="209">
        <f t="shared" si="38"/>
        <v>0</v>
      </c>
      <c r="BJ211" s="13" t="s">
        <v>86</v>
      </c>
      <c r="BK211" s="209">
        <f t="shared" si="39"/>
        <v>223.33</v>
      </c>
      <c r="BL211" s="13" t="s">
        <v>240</v>
      </c>
      <c r="BM211" s="208" t="s">
        <v>832</v>
      </c>
    </row>
    <row r="212" spans="1:65" s="1" customFormat="1" ht="24.2" customHeight="1">
      <c r="A212" s="30"/>
      <c r="B212" s="31"/>
      <c r="C212" s="210" t="s">
        <v>509</v>
      </c>
      <c r="D212" s="210" t="s">
        <v>269</v>
      </c>
      <c r="E212" s="211" t="s">
        <v>2958</v>
      </c>
      <c r="F212" s="212" t="s">
        <v>2959</v>
      </c>
      <c r="G212" s="213" t="s">
        <v>1952</v>
      </c>
      <c r="H212" s="214">
        <v>13</v>
      </c>
      <c r="I212" s="215">
        <v>271.57</v>
      </c>
      <c r="J212" s="216">
        <f t="shared" si="30"/>
        <v>3530.41</v>
      </c>
      <c r="K212" s="217"/>
      <c r="L212" s="218"/>
      <c r="M212" s="219" t="s">
        <v>1</v>
      </c>
      <c r="N212" s="220" t="s">
        <v>39</v>
      </c>
      <c r="O212" s="71"/>
      <c r="P212" s="206">
        <f t="shared" si="31"/>
        <v>0</v>
      </c>
      <c r="Q212" s="206">
        <v>0</v>
      </c>
      <c r="R212" s="206">
        <f t="shared" si="32"/>
        <v>0</v>
      </c>
      <c r="S212" s="206">
        <v>0</v>
      </c>
      <c r="T212" s="207">
        <f t="shared" si="33"/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208" t="s">
        <v>306</v>
      </c>
      <c r="AT212" s="208" t="s">
        <v>269</v>
      </c>
      <c r="AU212" s="208" t="s">
        <v>80</v>
      </c>
      <c r="AY212" s="13" t="s">
        <v>176</v>
      </c>
      <c r="BE212" s="209">
        <f t="shared" si="34"/>
        <v>0</v>
      </c>
      <c r="BF212" s="209">
        <f t="shared" si="35"/>
        <v>3530.41</v>
      </c>
      <c r="BG212" s="209">
        <f t="shared" si="36"/>
        <v>0</v>
      </c>
      <c r="BH212" s="209">
        <f t="shared" si="37"/>
        <v>0</v>
      </c>
      <c r="BI212" s="209">
        <f t="shared" si="38"/>
        <v>0</v>
      </c>
      <c r="BJ212" s="13" t="s">
        <v>86</v>
      </c>
      <c r="BK212" s="209">
        <f t="shared" si="39"/>
        <v>3530.41</v>
      </c>
      <c r="BL212" s="13" t="s">
        <v>240</v>
      </c>
      <c r="BM212" s="208" t="s">
        <v>840</v>
      </c>
    </row>
    <row r="213" spans="1:65" s="1" customFormat="1" ht="24.2" customHeight="1">
      <c r="A213" s="30"/>
      <c r="B213" s="31"/>
      <c r="C213" s="210" t="s">
        <v>513</v>
      </c>
      <c r="D213" s="210" t="s">
        <v>269</v>
      </c>
      <c r="E213" s="211" t="s">
        <v>2960</v>
      </c>
      <c r="F213" s="212" t="s">
        <v>2961</v>
      </c>
      <c r="G213" s="213" t="s">
        <v>1952</v>
      </c>
      <c r="H213" s="214">
        <v>1</v>
      </c>
      <c r="I213" s="215">
        <v>90.66</v>
      </c>
      <c r="J213" s="216">
        <f t="shared" si="30"/>
        <v>90.66</v>
      </c>
      <c r="K213" s="217"/>
      <c r="L213" s="218"/>
      <c r="M213" s="219" t="s">
        <v>1</v>
      </c>
      <c r="N213" s="220" t="s">
        <v>39</v>
      </c>
      <c r="O213" s="71"/>
      <c r="P213" s="206">
        <f t="shared" si="31"/>
        <v>0</v>
      </c>
      <c r="Q213" s="206">
        <v>0</v>
      </c>
      <c r="R213" s="206">
        <f t="shared" si="32"/>
        <v>0</v>
      </c>
      <c r="S213" s="206">
        <v>0</v>
      </c>
      <c r="T213" s="207">
        <f t="shared" si="33"/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208" t="s">
        <v>306</v>
      </c>
      <c r="AT213" s="208" t="s">
        <v>269</v>
      </c>
      <c r="AU213" s="208" t="s">
        <v>80</v>
      </c>
      <c r="AY213" s="13" t="s">
        <v>176</v>
      </c>
      <c r="BE213" s="209">
        <f t="shared" si="34"/>
        <v>0</v>
      </c>
      <c r="BF213" s="209">
        <f t="shared" si="35"/>
        <v>90.66</v>
      </c>
      <c r="BG213" s="209">
        <f t="shared" si="36"/>
        <v>0</v>
      </c>
      <c r="BH213" s="209">
        <f t="shared" si="37"/>
        <v>0</v>
      </c>
      <c r="BI213" s="209">
        <f t="shared" si="38"/>
        <v>0</v>
      </c>
      <c r="BJ213" s="13" t="s">
        <v>86</v>
      </c>
      <c r="BK213" s="209">
        <f t="shared" si="39"/>
        <v>90.66</v>
      </c>
      <c r="BL213" s="13" t="s">
        <v>240</v>
      </c>
      <c r="BM213" s="208" t="s">
        <v>848</v>
      </c>
    </row>
    <row r="214" spans="1:65" s="1" customFormat="1" ht="24.2" customHeight="1">
      <c r="A214" s="30"/>
      <c r="B214" s="31"/>
      <c r="C214" s="210" t="s">
        <v>517</v>
      </c>
      <c r="D214" s="210" t="s">
        <v>269</v>
      </c>
      <c r="E214" s="211" t="s">
        <v>2962</v>
      </c>
      <c r="F214" s="212" t="s">
        <v>2963</v>
      </c>
      <c r="G214" s="213" t="s">
        <v>1952</v>
      </c>
      <c r="H214" s="214">
        <v>1</v>
      </c>
      <c r="I214" s="215">
        <v>141.9</v>
      </c>
      <c r="J214" s="216">
        <f t="shared" si="30"/>
        <v>141.9</v>
      </c>
      <c r="K214" s="217"/>
      <c r="L214" s="218"/>
      <c r="M214" s="219" t="s">
        <v>1</v>
      </c>
      <c r="N214" s="220" t="s">
        <v>39</v>
      </c>
      <c r="O214" s="71"/>
      <c r="P214" s="206">
        <f t="shared" si="31"/>
        <v>0</v>
      </c>
      <c r="Q214" s="206">
        <v>0</v>
      </c>
      <c r="R214" s="206">
        <f t="shared" si="32"/>
        <v>0</v>
      </c>
      <c r="S214" s="206">
        <v>0</v>
      </c>
      <c r="T214" s="207">
        <f t="shared" si="33"/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208" t="s">
        <v>306</v>
      </c>
      <c r="AT214" s="208" t="s">
        <v>269</v>
      </c>
      <c r="AU214" s="208" t="s">
        <v>80</v>
      </c>
      <c r="AY214" s="13" t="s">
        <v>176</v>
      </c>
      <c r="BE214" s="209">
        <f t="shared" si="34"/>
        <v>0</v>
      </c>
      <c r="BF214" s="209">
        <f t="shared" si="35"/>
        <v>141.9</v>
      </c>
      <c r="BG214" s="209">
        <f t="shared" si="36"/>
        <v>0</v>
      </c>
      <c r="BH214" s="209">
        <f t="shared" si="37"/>
        <v>0</v>
      </c>
      <c r="BI214" s="209">
        <f t="shared" si="38"/>
        <v>0</v>
      </c>
      <c r="BJ214" s="13" t="s">
        <v>86</v>
      </c>
      <c r="BK214" s="209">
        <f t="shared" si="39"/>
        <v>141.9</v>
      </c>
      <c r="BL214" s="13" t="s">
        <v>240</v>
      </c>
      <c r="BM214" s="208" t="s">
        <v>856</v>
      </c>
    </row>
    <row r="215" spans="1:65" s="1" customFormat="1" ht="24.2" customHeight="1">
      <c r="A215" s="30"/>
      <c r="B215" s="31"/>
      <c r="C215" s="210" t="s">
        <v>521</v>
      </c>
      <c r="D215" s="210" t="s">
        <v>269</v>
      </c>
      <c r="E215" s="211" t="s">
        <v>2964</v>
      </c>
      <c r="F215" s="212" t="s">
        <v>2965</v>
      </c>
      <c r="G215" s="213" t="s">
        <v>1952</v>
      </c>
      <c r="H215" s="214">
        <v>1</v>
      </c>
      <c r="I215" s="215">
        <v>162.32</v>
      </c>
      <c r="J215" s="216">
        <f t="shared" si="30"/>
        <v>162.32</v>
      </c>
      <c r="K215" s="217"/>
      <c r="L215" s="218"/>
      <c r="M215" s="219" t="s">
        <v>1</v>
      </c>
      <c r="N215" s="220" t="s">
        <v>39</v>
      </c>
      <c r="O215" s="71"/>
      <c r="P215" s="206">
        <f t="shared" si="31"/>
        <v>0</v>
      </c>
      <c r="Q215" s="206">
        <v>0</v>
      </c>
      <c r="R215" s="206">
        <f t="shared" si="32"/>
        <v>0</v>
      </c>
      <c r="S215" s="206">
        <v>0</v>
      </c>
      <c r="T215" s="207">
        <f t="shared" si="33"/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208" t="s">
        <v>306</v>
      </c>
      <c r="AT215" s="208" t="s">
        <v>269</v>
      </c>
      <c r="AU215" s="208" t="s">
        <v>80</v>
      </c>
      <c r="AY215" s="13" t="s">
        <v>176</v>
      </c>
      <c r="BE215" s="209">
        <f t="shared" si="34"/>
        <v>0</v>
      </c>
      <c r="BF215" s="209">
        <f t="shared" si="35"/>
        <v>162.32</v>
      </c>
      <c r="BG215" s="209">
        <f t="shared" si="36"/>
        <v>0</v>
      </c>
      <c r="BH215" s="209">
        <f t="shared" si="37"/>
        <v>0</v>
      </c>
      <c r="BI215" s="209">
        <f t="shared" si="38"/>
        <v>0</v>
      </c>
      <c r="BJ215" s="13" t="s">
        <v>86</v>
      </c>
      <c r="BK215" s="209">
        <f t="shared" si="39"/>
        <v>162.32</v>
      </c>
      <c r="BL215" s="13" t="s">
        <v>240</v>
      </c>
      <c r="BM215" s="208" t="s">
        <v>864</v>
      </c>
    </row>
    <row r="216" spans="1:65" s="1" customFormat="1" ht="24.2" customHeight="1">
      <c r="A216" s="30"/>
      <c r="B216" s="31"/>
      <c r="C216" s="210" t="s">
        <v>525</v>
      </c>
      <c r="D216" s="210" t="s">
        <v>269</v>
      </c>
      <c r="E216" s="211" t="s">
        <v>2966</v>
      </c>
      <c r="F216" s="212" t="s">
        <v>2967</v>
      </c>
      <c r="G216" s="213" t="s">
        <v>1952</v>
      </c>
      <c r="H216" s="214">
        <v>4</v>
      </c>
      <c r="I216" s="215">
        <v>376.98</v>
      </c>
      <c r="J216" s="216">
        <f t="shared" si="30"/>
        <v>1507.92</v>
      </c>
      <c r="K216" s="217"/>
      <c r="L216" s="218"/>
      <c r="M216" s="219" t="s">
        <v>1</v>
      </c>
      <c r="N216" s="220" t="s">
        <v>39</v>
      </c>
      <c r="O216" s="71"/>
      <c r="P216" s="206">
        <f t="shared" si="31"/>
        <v>0</v>
      </c>
      <c r="Q216" s="206">
        <v>0</v>
      </c>
      <c r="R216" s="206">
        <f t="shared" si="32"/>
        <v>0</v>
      </c>
      <c r="S216" s="206">
        <v>0</v>
      </c>
      <c r="T216" s="207">
        <f t="shared" si="33"/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208" t="s">
        <v>306</v>
      </c>
      <c r="AT216" s="208" t="s">
        <v>269</v>
      </c>
      <c r="AU216" s="208" t="s">
        <v>80</v>
      </c>
      <c r="AY216" s="13" t="s">
        <v>176</v>
      </c>
      <c r="BE216" s="209">
        <f t="shared" si="34"/>
        <v>0</v>
      </c>
      <c r="BF216" s="209">
        <f t="shared" si="35"/>
        <v>1507.92</v>
      </c>
      <c r="BG216" s="209">
        <f t="shared" si="36"/>
        <v>0</v>
      </c>
      <c r="BH216" s="209">
        <f t="shared" si="37"/>
        <v>0</v>
      </c>
      <c r="BI216" s="209">
        <f t="shared" si="38"/>
        <v>0</v>
      </c>
      <c r="BJ216" s="13" t="s">
        <v>86</v>
      </c>
      <c r="BK216" s="209">
        <f t="shared" si="39"/>
        <v>1507.92</v>
      </c>
      <c r="BL216" s="13" t="s">
        <v>240</v>
      </c>
      <c r="BM216" s="208" t="s">
        <v>872</v>
      </c>
    </row>
    <row r="217" spans="1:65" s="1" customFormat="1" ht="24.2" customHeight="1">
      <c r="A217" s="30"/>
      <c r="B217" s="31"/>
      <c r="C217" s="210" t="s">
        <v>529</v>
      </c>
      <c r="D217" s="210" t="s">
        <v>269</v>
      </c>
      <c r="E217" s="211" t="s">
        <v>2968</v>
      </c>
      <c r="F217" s="212" t="s">
        <v>2969</v>
      </c>
      <c r="G217" s="213" t="s">
        <v>1952</v>
      </c>
      <c r="H217" s="214">
        <v>2</v>
      </c>
      <c r="I217" s="215">
        <v>226.4</v>
      </c>
      <c r="J217" s="216">
        <f t="shared" si="30"/>
        <v>452.8</v>
      </c>
      <c r="K217" s="217"/>
      <c r="L217" s="218"/>
      <c r="M217" s="219" t="s">
        <v>1</v>
      </c>
      <c r="N217" s="220" t="s">
        <v>39</v>
      </c>
      <c r="O217" s="71"/>
      <c r="P217" s="206">
        <f t="shared" si="31"/>
        <v>0</v>
      </c>
      <c r="Q217" s="206">
        <v>0</v>
      </c>
      <c r="R217" s="206">
        <f t="shared" si="32"/>
        <v>0</v>
      </c>
      <c r="S217" s="206">
        <v>0</v>
      </c>
      <c r="T217" s="207">
        <f t="shared" si="33"/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208" t="s">
        <v>306</v>
      </c>
      <c r="AT217" s="208" t="s">
        <v>269</v>
      </c>
      <c r="AU217" s="208" t="s">
        <v>80</v>
      </c>
      <c r="AY217" s="13" t="s">
        <v>176</v>
      </c>
      <c r="BE217" s="209">
        <f t="shared" si="34"/>
        <v>0</v>
      </c>
      <c r="BF217" s="209">
        <f t="shared" si="35"/>
        <v>452.8</v>
      </c>
      <c r="BG217" s="209">
        <f t="shared" si="36"/>
        <v>0</v>
      </c>
      <c r="BH217" s="209">
        <f t="shared" si="37"/>
        <v>0</v>
      </c>
      <c r="BI217" s="209">
        <f t="shared" si="38"/>
        <v>0</v>
      </c>
      <c r="BJ217" s="13" t="s">
        <v>86</v>
      </c>
      <c r="BK217" s="209">
        <f t="shared" si="39"/>
        <v>452.8</v>
      </c>
      <c r="BL217" s="13" t="s">
        <v>240</v>
      </c>
      <c r="BM217" s="208" t="s">
        <v>880</v>
      </c>
    </row>
    <row r="218" spans="1:65" s="1" customFormat="1" ht="24.2" customHeight="1">
      <c r="A218" s="30"/>
      <c r="B218" s="31"/>
      <c r="C218" s="210" t="s">
        <v>533</v>
      </c>
      <c r="D218" s="210" t="s">
        <v>269</v>
      </c>
      <c r="E218" s="211" t="s">
        <v>2970</v>
      </c>
      <c r="F218" s="212" t="s">
        <v>2971</v>
      </c>
      <c r="G218" s="213" t="s">
        <v>1952</v>
      </c>
      <c r="H218" s="214">
        <v>1</v>
      </c>
      <c r="I218" s="215">
        <v>316.88</v>
      </c>
      <c r="J218" s="216">
        <f t="shared" si="30"/>
        <v>316.88</v>
      </c>
      <c r="K218" s="217"/>
      <c r="L218" s="218"/>
      <c r="M218" s="219" t="s">
        <v>1</v>
      </c>
      <c r="N218" s="220" t="s">
        <v>39</v>
      </c>
      <c r="O218" s="71"/>
      <c r="P218" s="206">
        <f t="shared" si="31"/>
        <v>0</v>
      </c>
      <c r="Q218" s="206">
        <v>0</v>
      </c>
      <c r="R218" s="206">
        <f t="shared" si="32"/>
        <v>0</v>
      </c>
      <c r="S218" s="206">
        <v>0</v>
      </c>
      <c r="T218" s="207">
        <f t="shared" si="33"/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208" t="s">
        <v>306</v>
      </c>
      <c r="AT218" s="208" t="s">
        <v>269</v>
      </c>
      <c r="AU218" s="208" t="s">
        <v>80</v>
      </c>
      <c r="AY218" s="13" t="s">
        <v>176</v>
      </c>
      <c r="BE218" s="209">
        <f t="shared" si="34"/>
        <v>0</v>
      </c>
      <c r="BF218" s="209">
        <f t="shared" si="35"/>
        <v>316.88</v>
      </c>
      <c r="BG218" s="209">
        <f t="shared" si="36"/>
        <v>0</v>
      </c>
      <c r="BH218" s="209">
        <f t="shared" si="37"/>
        <v>0</v>
      </c>
      <c r="BI218" s="209">
        <f t="shared" si="38"/>
        <v>0</v>
      </c>
      <c r="BJ218" s="13" t="s">
        <v>86</v>
      </c>
      <c r="BK218" s="209">
        <f t="shared" si="39"/>
        <v>316.88</v>
      </c>
      <c r="BL218" s="13" t="s">
        <v>240</v>
      </c>
      <c r="BM218" s="208" t="s">
        <v>888</v>
      </c>
    </row>
    <row r="219" spans="1:65" s="1" customFormat="1" ht="21.75" customHeight="1">
      <c r="A219" s="30"/>
      <c r="B219" s="31"/>
      <c r="C219" s="196" t="s">
        <v>537</v>
      </c>
      <c r="D219" s="196" t="s">
        <v>178</v>
      </c>
      <c r="E219" s="197" t="s">
        <v>2972</v>
      </c>
      <c r="F219" s="198" t="s">
        <v>2973</v>
      </c>
      <c r="G219" s="199" t="s">
        <v>1952</v>
      </c>
      <c r="H219" s="200">
        <v>45</v>
      </c>
      <c r="I219" s="201">
        <v>0.47</v>
      </c>
      <c r="J219" s="202">
        <f t="shared" si="30"/>
        <v>21.15</v>
      </c>
      <c r="K219" s="203"/>
      <c r="L219" s="35"/>
      <c r="M219" s="204" t="s">
        <v>1</v>
      </c>
      <c r="N219" s="205" t="s">
        <v>39</v>
      </c>
      <c r="O219" s="71"/>
      <c r="P219" s="206">
        <f t="shared" si="31"/>
        <v>0</v>
      </c>
      <c r="Q219" s="206">
        <v>0</v>
      </c>
      <c r="R219" s="206">
        <f t="shared" si="32"/>
        <v>0</v>
      </c>
      <c r="S219" s="206">
        <v>0</v>
      </c>
      <c r="T219" s="207">
        <f t="shared" si="33"/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208" t="s">
        <v>240</v>
      </c>
      <c r="AT219" s="208" t="s">
        <v>178</v>
      </c>
      <c r="AU219" s="208" t="s">
        <v>80</v>
      </c>
      <c r="AY219" s="13" t="s">
        <v>176</v>
      </c>
      <c r="BE219" s="209">
        <f t="shared" si="34"/>
        <v>0</v>
      </c>
      <c r="BF219" s="209">
        <f t="shared" si="35"/>
        <v>21.15</v>
      </c>
      <c r="BG219" s="209">
        <f t="shared" si="36"/>
        <v>0</v>
      </c>
      <c r="BH219" s="209">
        <f t="shared" si="37"/>
        <v>0</v>
      </c>
      <c r="BI219" s="209">
        <f t="shared" si="38"/>
        <v>0</v>
      </c>
      <c r="BJ219" s="13" t="s">
        <v>86</v>
      </c>
      <c r="BK219" s="209">
        <f t="shared" si="39"/>
        <v>21.15</v>
      </c>
      <c r="BL219" s="13" t="s">
        <v>240</v>
      </c>
      <c r="BM219" s="208" t="s">
        <v>896</v>
      </c>
    </row>
    <row r="220" spans="1:65" s="1" customFormat="1" ht="24.2" customHeight="1">
      <c r="A220" s="30"/>
      <c r="B220" s="31"/>
      <c r="C220" s="196" t="s">
        <v>541</v>
      </c>
      <c r="D220" s="196" t="s">
        <v>178</v>
      </c>
      <c r="E220" s="197" t="s">
        <v>2974</v>
      </c>
      <c r="F220" s="198" t="s">
        <v>2975</v>
      </c>
      <c r="G220" s="199" t="s">
        <v>2039</v>
      </c>
      <c r="H220" s="200">
        <v>4</v>
      </c>
      <c r="I220" s="201">
        <v>4.68</v>
      </c>
      <c r="J220" s="202">
        <f t="shared" si="30"/>
        <v>18.72</v>
      </c>
      <c r="K220" s="203"/>
      <c r="L220" s="35"/>
      <c r="M220" s="204" t="s">
        <v>1</v>
      </c>
      <c r="N220" s="205" t="s">
        <v>39</v>
      </c>
      <c r="O220" s="71"/>
      <c r="P220" s="206">
        <f t="shared" si="31"/>
        <v>0</v>
      </c>
      <c r="Q220" s="206">
        <v>0</v>
      </c>
      <c r="R220" s="206">
        <f t="shared" si="32"/>
        <v>0</v>
      </c>
      <c r="S220" s="206">
        <v>0</v>
      </c>
      <c r="T220" s="207">
        <f t="shared" si="3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208" t="s">
        <v>240</v>
      </c>
      <c r="AT220" s="208" t="s">
        <v>178</v>
      </c>
      <c r="AU220" s="208" t="s">
        <v>80</v>
      </c>
      <c r="AY220" s="13" t="s">
        <v>176</v>
      </c>
      <c r="BE220" s="209">
        <f t="shared" si="34"/>
        <v>0</v>
      </c>
      <c r="BF220" s="209">
        <f t="shared" si="35"/>
        <v>18.72</v>
      </c>
      <c r="BG220" s="209">
        <f t="shared" si="36"/>
        <v>0</v>
      </c>
      <c r="BH220" s="209">
        <f t="shared" si="37"/>
        <v>0</v>
      </c>
      <c r="BI220" s="209">
        <f t="shared" si="38"/>
        <v>0</v>
      </c>
      <c r="BJ220" s="13" t="s">
        <v>86</v>
      </c>
      <c r="BK220" s="209">
        <f t="shared" si="39"/>
        <v>18.72</v>
      </c>
      <c r="BL220" s="13" t="s">
        <v>240</v>
      </c>
      <c r="BM220" s="208" t="s">
        <v>904</v>
      </c>
    </row>
    <row r="221" spans="1:65" s="1" customFormat="1" ht="24.2" customHeight="1">
      <c r="A221" s="30"/>
      <c r="B221" s="31"/>
      <c r="C221" s="210" t="s">
        <v>545</v>
      </c>
      <c r="D221" s="210" t="s">
        <v>269</v>
      </c>
      <c r="E221" s="211" t="s">
        <v>2976</v>
      </c>
      <c r="F221" s="212" t="s">
        <v>2977</v>
      </c>
      <c r="G221" s="213" t="s">
        <v>1952</v>
      </c>
      <c r="H221" s="214">
        <v>4</v>
      </c>
      <c r="I221" s="215">
        <v>1048.47</v>
      </c>
      <c r="J221" s="216">
        <f t="shared" si="30"/>
        <v>4193.88</v>
      </c>
      <c r="K221" s="217"/>
      <c r="L221" s="218"/>
      <c r="M221" s="219" t="s">
        <v>1</v>
      </c>
      <c r="N221" s="220" t="s">
        <v>39</v>
      </c>
      <c r="O221" s="71"/>
      <c r="P221" s="206">
        <f t="shared" si="31"/>
        <v>0</v>
      </c>
      <c r="Q221" s="206">
        <v>0</v>
      </c>
      <c r="R221" s="206">
        <f t="shared" si="32"/>
        <v>0</v>
      </c>
      <c r="S221" s="206">
        <v>0</v>
      </c>
      <c r="T221" s="207">
        <f t="shared" si="3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208" t="s">
        <v>306</v>
      </c>
      <c r="AT221" s="208" t="s">
        <v>269</v>
      </c>
      <c r="AU221" s="208" t="s">
        <v>80</v>
      </c>
      <c r="AY221" s="13" t="s">
        <v>176</v>
      </c>
      <c r="BE221" s="209">
        <f t="shared" si="34"/>
        <v>0</v>
      </c>
      <c r="BF221" s="209">
        <f t="shared" si="35"/>
        <v>4193.88</v>
      </c>
      <c r="BG221" s="209">
        <f t="shared" si="36"/>
        <v>0</v>
      </c>
      <c r="BH221" s="209">
        <f t="shared" si="37"/>
        <v>0</v>
      </c>
      <c r="BI221" s="209">
        <f t="shared" si="38"/>
        <v>0</v>
      </c>
      <c r="BJ221" s="13" t="s">
        <v>86</v>
      </c>
      <c r="BK221" s="209">
        <f t="shared" si="39"/>
        <v>4193.88</v>
      </c>
      <c r="BL221" s="13" t="s">
        <v>240</v>
      </c>
      <c r="BM221" s="208" t="s">
        <v>912</v>
      </c>
    </row>
    <row r="222" spans="1:65" s="1" customFormat="1" ht="16.5" customHeight="1">
      <c r="A222" s="30"/>
      <c r="B222" s="31"/>
      <c r="C222" s="196" t="s">
        <v>549</v>
      </c>
      <c r="D222" s="196" t="s">
        <v>178</v>
      </c>
      <c r="E222" s="197" t="s">
        <v>2978</v>
      </c>
      <c r="F222" s="198" t="s">
        <v>2979</v>
      </c>
      <c r="G222" s="199" t="s">
        <v>2023</v>
      </c>
      <c r="H222" s="200">
        <v>40</v>
      </c>
      <c r="I222" s="201">
        <v>18.95</v>
      </c>
      <c r="J222" s="202">
        <f t="shared" si="30"/>
        <v>758</v>
      </c>
      <c r="K222" s="203"/>
      <c r="L222" s="35"/>
      <c r="M222" s="204" t="s">
        <v>1</v>
      </c>
      <c r="N222" s="205" t="s">
        <v>39</v>
      </c>
      <c r="O222" s="71"/>
      <c r="P222" s="206">
        <f t="shared" si="31"/>
        <v>0</v>
      </c>
      <c r="Q222" s="206">
        <v>0</v>
      </c>
      <c r="R222" s="206">
        <f t="shared" si="32"/>
        <v>0</v>
      </c>
      <c r="S222" s="206">
        <v>0</v>
      </c>
      <c r="T222" s="207">
        <f t="shared" si="3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208" t="s">
        <v>240</v>
      </c>
      <c r="AT222" s="208" t="s">
        <v>178</v>
      </c>
      <c r="AU222" s="208" t="s">
        <v>80</v>
      </c>
      <c r="AY222" s="13" t="s">
        <v>176</v>
      </c>
      <c r="BE222" s="209">
        <f t="shared" si="34"/>
        <v>0</v>
      </c>
      <c r="BF222" s="209">
        <f t="shared" si="35"/>
        <v>758</v>
      </c>
      <c r="BG222" s="209">
        <f t="shared" si="36"/>
        <v>0</v>
      </c>
      <c r="BH222" s="209">
        <f t="shared" si="37"/>
        <v>0</v>
      </c>
      <c r="BI222" s="209">
        <f t="shared" si="38"/>
        <v>0</v>
      </c>
      <c r="BJ222" s="13" t="s">
        <v>86</v>
      </c>
      <c r="BK222" s="209">
        <f t="shared" si="39"/>
        <v>758</v>
      </c>
      <c r="BL222" s="13" t="s">
        <v>240</v>
      </c>
      <c r="BM222" s="208" t="s">
        <v>921</v>
      </c>
    </row>
    <row r="223" spans="1:65" s="1" customFormat="1" ht="24.2" customHeight="1">
      <c r="A223" s="30"/>
      <c r="B223" s="31"/>
      <c r="C223" s="196" t="s">
        <v>553</v>
      </c>
      <c r="D223" s="196" t="s">
        <v>178</v>
      </c>
      <c r="E223" s="197" t="s">
        <v>2980</v>
      </c>
      <c r="F223" s="198" t="s">
        <v>2981</v>
      </c>
      <c r="G223" s="199" t="s">
        <v>262</v>
      </c>
      <c r="H223" s="200">
        <v>1.6879999999999999</v>
      </c>
      <c r="I223" s="201">
        <v>24.92</v>
      </c>
      <c r="J223" s="202">
        <f t="shared" si="30"/>
        <v>42.06</v>
      </c>
      <c r="K223" s="203"/>
      <c r="L223" s="35"/>
      <c r="M223" s="222" t="s">
        <v>1</v>
      </c>
      <c r="N223" s="223" t="s">
        <v>39</v>
      </c>
      <c r="O223" s="224"/>
      <c r="P223" s="225">
        <f t="shared" si="31"/>
        <v>0</v>
      </c>
      <c r="Q223" s="225">
        <v>0</v>
      </c>
      <c r="R223" s="225">
        <f t="shared" si="32"/>
        <v>0</v>
      </c>
      <c r="S223" s="225">
        <v>0</v>
      </c>
      <c r="T223" s="226">
        <f t="shared" si="3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208" t="s">
        <v>240</v>
      </c>
      <c r="AT223" s="208" t="s">
        <v>178</v>
      </c>
      <c r="AU223" s="208" t="s">
        <v>80</v>
      </c>
      <c r="AY223" s="13" t="s">
        <v>176</v>
      </c>
      <c r="BE223" s="209">
        <f t="shared" si="34"/>
        <v>0</v>
      </c>
      <c r="BF223" s="209">
        <f t="shared" si="35"/>
        <v>42.06</v>
      </c>
      <c r="BG223" s="209">
        <f t="shared" si="36"/>
        <v>0</v>
      </c>
      <c r="BH223" s="209">
        <f t="shared" si="37"/>
        <v>0</v>
      </c>
      <c r="BI223" s="209">
        <f t="shared" si="38"/>
        <v>0</v>
      </c>
      <c r="BJ223" s="13" t="s">
        <v>86</v>
      </c>
      <c r="BK223" s="209">
        <f t="shared" si="39"/>
        <v>42.06</v>
      </c>
      <c r="BL223" s="13" t="s">
        <v>240</v>
      </c>
      <c r="BM223" s="208" t="s">
        <v>929</v>
      </c>
    </row>
    <row r="224" spans="1:65" s="1" customFormat="1" ht="6.95" customHeight="1">
      <c r="A224" s="30"/>
      <c r="B224" s="54"/>
      <c r="C224" s="55"/>
      <c r="D224" s="55"/>
      <c r="E224" s="55"/>
      <c r="F224" s="55"/>
      <c r="G224" s="55"/>
      <c r="H224" s="55"/>
      <c r="I224" s="55"/>
      <c r="J224" s="55"/>
      <c r="K224" s="55"/>
      <c r="L224" s="35"/>
      <c r="M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</row>
  </sheetData>
  <sheetProtection password="CC35" sheet="1" objects="1" scenarios="1" formatColumns="0" formatRows="0" autoFilter="0"/>
  <autoFilter ref="C124:K223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105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ht="12" customHeight="1">
      <c r="B8" s="16"/>
      <c r="D8" s="119" t="s">
        <v>122</v>
      </c>
      <c r="L8" s="16"/>
    </row>
    <row r="9" spans="1:46" s="1" customFormat="1" ht="16.5" customHeight="1">
      <c r="A9" s="30"/>
      <c r="B9" s="35"/>
      <c r="C9" s="30"/>
      <c r="D9" s="30"/>
      <c r="E9" s="277" t="s">
        <v>123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2" customHeight="1">
      <c r="A10" s="30"/>
      <c r="B10" s="35"/>
      <c r="C10" s="30"/>
      <c r="D10" s="119" t="s">
        <v>124</v>
      </c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6.5" customHeight="1">
      <c r="A11" s="30"/>
      <c r="B11" s="35"/>
      <c r="C11" s="30"/>
      <c r="D11" s="30"/>
      <c r="E11" s="280" t="s">
        <v>2982</v>
      </c>
      <c r="F11" s="279"/>
      <c r="G11" s="279"/>
      <c r="H11" s="279"/>
      <c r="I11" s="30"/>
      <c r="J11" s="30"/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1.25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2" customHeight="1">
      <c r="A13" s="30"/>
      <c r="B13" s="35"/>
      <c r="C13" s="30"/>
      <c r="D13" s="119" t="s">
        <v>17</v>
      </c>
      <c r="E13" s="30"/>
      <c r="F13" s="110" t="s">
        <v>1</v>
      </c>
      <c r="G13" s="30"/>
      <c r="H13" s="30"/>
      <c r="I13" s="119" t="s">
        <v>18</v>
      </c>
      <c r="J13" s="110" t="s">
        <v>1</v>
      </c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19</v>
      </c>
      <c r="E14" s="30"/>
      <c r="F14" s="110" t="s">
        <v>20</v>
      </c>
      <c r="G14" s="30"/>
      <c r="H14" s="30"/>
      <c r="I14" s="119" t="s">
        <v>21</v>
      </c>
      <c r="J14" s="120" t="str">
        <f>'Rekapitulácia stavby'!AN8</f>
        <v>9. 2. 2022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0.9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12" customHeight="1">
      <c r="A16" s="30"/>
      <c r="B16" s="35"/>
      <c r="C16" s="30"/>
      <c r="D16" s="119" t="s">
        <v>23</v>
      </c>
      <c r="E16" s="30"/>
      <c r="F16" s="30"/>
      <c r="G16" s="30"/>
      <c r="H16" s="30"/>
      <c r="I16" s="119" t="s">
        <v>24</v>
      </c>
      <c r="J16" s="110" t="str">
        <f>IF('Rekapitulácia stavby'!AN10="","",'Rekapitulácia stavby'!AN10)</f>
        <v/>
      </c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8" customHeight="1">
      <c r="A17" s="30"/>
      <c r="B17" s="35"/>
      <c r="C17" s="30"/>
      <c r="D17" s="30"/>
      <c r="E17" s="110" t="str">
        <f>IF('Rekapitulácia stavby'!E11="","",'Rekapitulácia stavby'!E11)</f>
        <v>Obec Suchá nad Parnou</v>
      </c>
      <c r="F17" s="30"/>
      <c r="G17" s="30"/>
      <c r="H17" s="30"/>
      <c r="I17" s="119" t="s">
        <v>26</v>
      </c>
      <c r="J17" s="110" t="str">
        <f>IF('Rekapitulácia stavby'!AN11="","",'Rekapitulácia stavby'!AN11)</f>
        <v/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6.95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12" customHeight="1">
      <c r="A19" s="30"/>
      <c r="B19" s="35"/>
      <c r="C19" s="30"/>
      <c r="D19" s="119" t="s">
        <v>27</v>
      </c>
      <c r="E19" s="30"/>
      <c r="F19" s="30"/>
      <c r="G19" s="30"/>
      <c r="H19" s="30"/>
      <c r="I19" s="119" t="s">
        <v>24</v>
      </c>
      <c r="J19" s="26" t="str">
        <f>'Rekapitulácia stavby'!AN13</f>
        <v>35972297</v>
      </c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8" customHeight="1">
      <c r="A20" s="30"/>
      <c r="B20" s="35"/>
      <c r="C20" s="30"/>
      <c r="D20" s="30"/>
      <c r="E20" s="281" t="str">
        <f>'Rekapitulácia stavby'!E14</f>
        <v>EURO-ŠTUKONZ a.s.</v>
      </c>
      <c r="F20" s="282"/>
      <c r="G20" s="282"/>
      <c r="H20" s="282"/>
      <c r="I20" s="119" t="s">
        <v>26</v>
      </c>
      <c r="J20" s="26" t="str">
        <f>'Rekapitulácia stavby'!AN14</f>
        <v>SK2022116206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6.95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12" customHeight="1">
      <c r="A22" s="30"/>
      <c r="B22" s="35"/>
      <c r="C22" s="30"/>
      <c r="D22" s="119" t="s">
        <v>28</v>
      </c>
      <c r="E22" s="30"/>
      <c r="F22" s="30"/>
      <c r="G22" s="30"/>
      <c r="H22" s="30"/>
      <c r="I22" s="119" t="s">
        <v>24</v>
      </c>
      <c r="J22" s="110" t="str">
        <f>IF('Rekapitulácia stavby'!AN16="","",'Rekapitulácia stavby'!AN16)</f>
        <v/>
      </c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8" customHeight="1">
      <c r="A23" s="30"/>
      <c r="B23" s="35"/>
      <c r="C23" s="30"/>
      <c r="D23" s="30"/>
      <c r="E23" s="110" t="str">
        <f>IF('Rekapitulácia stavby'!E17="","",'Rekapitulácia stavby'!E17)</f>
        <v>Ing.arch.  Martin Holeš</v>
      </c>
      <c r="F23" s="30"/>
      <c r="G23" s="30"/>
      <c r="H23" s="30"/>
      <c r="I23" s="119" t="s">
        <v>26</v>
      </c>
      <c r="J23" s="110" t="str">
        <f>IF('Rekapitulácia stavby'!AN17="","",'Rekapitulácia stavby'!AN17)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6.95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12" customHeight="1">
      <c r="A25" s="30"/>
      <c r="B25" s="35"/>
      <c r="C25" s="30"/>
      <c r="D25" s="119" t="s">
        <v>31</v>
      </c>
      <c r="E25" s="30"/>
      <c r="F25" s="30"/>
      <c r="G25" s="30"/>
      <c r="H25" s="30"/>
      <c r="I25" s="119" t="s">
        <v>24</v>
      </c>
      <c r="J25" s="110" t="str">
        <f>IF('Rekapitulácia stavby'!AN19="","",'Rekapitulácia stavby'!AN19)</f>
        <v/>
      </c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8" customHeight="1">
      <c r="A26" s="30"/>
      <c r="B26" s="35"/>
      <c r="C26" s="30"/>
      <c r="D26" s="30"/>
      <c r="E26" s="110" t="str">
        <f>IF('Rekapitulácia stavby'!E20="","",'Rekapitulácia stavby'!E20)</f>
        <v xml:space="preserve"> </v>
      </c>
      <c r="F26" s="30"/>
      <c r="G26" s="30"/>
      <c r="H26" s="30"/>
      <c r="I26" s="119" t="s">
        <v>26</v>
      </c>
      <c r="J26" s="110" t="str">
        <f>IF('Rekapitulácia stavby'!AN20="","",'Rekapitulácia stavby'!AN20)</f>
        <v/>
      </c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1" customFormat="1" ht="6.95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51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1" customFormat="1" ht="12" customHeight="1">
      <c r="A28" s="30"/>
      <c r="B28" s="35"/>
      <c r="C28" s="30"/>
      <c r="D28" s="119" t="s">
        <v>32</v>
      </c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7" customFormat="1" ht="16.5" customHeight="1">
      <c r="A29" s="121"/>
      <c r="B29" s="122"/>
      <c r="C29" s="121"/>
      <c r="D29" s="121"/>
      <c r="E29" s="283" t="s">
        <v>1</v>
      </c>
      <c r="F29" s="283"/>
      <c r="G29" s="283"/>
      <c r="H29" s="283"/>
      <c r="I29" s="121"/>
      <c r="J29" s="121"/>
      <c r="K29" s="121"/>
      <c r="L29" s="123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1"/>
      <c r="AD29" s="121"/>
      <c r="AE29" s="121"/>
    </row>
    <row r="30" spans="1:31" s="1" customFormat="1" ht="6.95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25.35" customHeight="1">
      <c r="A32" s="30"/>
      <c r="B32" s="35"/>
      <c r="C32" s="30"/>
      <c r="D32" s="125" t="s">
        <v>33</v>
      </c>
      <c r="E32" s="30"/>
      <c r="F32" s="30"/>
      <c r="G32" s="30"/>
      <c r="H32" s="30"/>
      <c r="I32" s="30"/>
      <c r="J32" s="126">
        <f>ROUND(J125, 2)</f>
        <v>46803.69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6.95" customHeight="1">
      <c r="A33" s="30"/>
      <c r="B33" s="35"/>
      <c r="C33" s="30"/>
      <c r="D33" s="124"/>
      <c r="E33" s="124"/>
      <c r="F33" s="124"/>
      <c r="G33" s="124"/>
      <c r="H33" s="124"/>
      <c r="I33" s="124"/>
      <c r="J33" s="124"/>
      <c r="K33" s="124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30"/>
      <c r="F34" s="127" t="s">
        <v>35</v>
      </c>
      <c r="G34" s="30"/>
      <c r="H34" s="30"/>
      <c r="I34" s="127" t="s">
        <v>34</v>
      </c>
      <c r="J34" s="127" t="s">
        <v>36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customHeight="1">
      <c r="A35" s="30"/>
      <c r="B35" s="35"/>
      <c r="C35" s="30"/>
      <c r="D35" s="128" t="s">
        <v>37</v>
      </c>
      <c r="E35" s="129" t="s">
        <v>38</v>
      </c>
      <c r="F35" s="130">
        <f>ROUND((SUM(BE125:BE199)),  2)</f>
        <v>0</v>
      </c>
      <c r="G35" s="131"/>
      <c r="H35" s="131"/>
      <c r="I35" s="132">
        <v>0.2</v>
      </c>
      <c r="J35" s="130">
        <f>ROUND(((SUM(BE125:BE199))*I35),  2)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customHeight="1">
      <c r="A36" s="30"/>
      <c r="B36" s="35"/>
      <c r="C36" s="30"/>
      <c r="D36" s="30"/>
      <c r="E36" s="129" t="s">
        <v>39</v>
      </c>
      <c r="F36" s="130">
        <f>ROUND((SUM(BF125:BF199)),  2)</f>
        <v>46803.69</v>
      </c>
      <c r="G36" s="131"/>
      <c r="H36" s="131"/>
      <c r="I36" s="132">
        <v>0.2</v>
      </c>
      <c r="J36" s="130">
        <f>ROUND(((SUM(BF125:BF199))*I36),  2)</f>
        <v>9360.74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19" t="s">
        <v>40</v>
      </c>
      <c r="F37" s="133">
        <f>ROUND((SUM(BG125:BG199)),  2)</f>
        <v>0</v>
      </c>
      <c r="G37" s="30"/>
      <c r="H37" s="30"/>
      <c r="I37" s="134">
        <v>0.2</v>
      </c>
      <c r="J37" s="133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14.45" hidden="1" customHeight="1">
      <c r="A38" s="30"/>
      <c r="B38" s="35"/>
      <c r="C38" s="30"/>
      <c r="D38" s="30"/>
      <c r="E38" s="119" t="s">
        <v>41</v>
      </c>
      <c r="F38" s="133">
        <f>ROUND((SUM(BH125:BH199)),  2)</f>
        <v>0</v>
      </c>
      <c r="G38" s="30"/>
      <c r="H38" s="30"/>
      <c r="I38" s="134">
        <v>0.2</v>
      </c>
      <c r="J38" s="133">
        <f>0</f>
        <v>0</v>
      </c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A39" s="30"/>
      <c r="B39" s="35"/>
      <c r="C39" s="30"/>
      <c r="D39" s="30"/>
      <c r="E39" s="129" t="s">
        <v>42</v>
      </c>
      <c r="F39" s="130">
        <f>ROUND((SUM(BI125:BI199)),  2)</f>
        <v>0</v>
      </c>
      <c r="G39" s="131"/>
      <c r="H39" s="131"/>
      <c r="I39" s="132">
        <v>0</v>
      </c>
      <c r="J39" s="130">
        <f>0</f>
        <v>0</v>
      </c>
      <c r="K39" s="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6.9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25.35" customHeight="1">
      <c r="A41" s="30"/>
      <c r="B41" s="35"/>
      <c r="C41" s="135"/>
      <c r="D41" s="136" t="s">
        <v>43</v>
      </c>
      <c r="E41" s="137"/>
      <c r="F41" s="137"/>
      <c r="G41" s="138" t="s">
        <v>44</v>
      </c>
      <c r="H41" s="139" t="s">
        <v>45</v>
      </c>
      <c r="I41" s="137"/>
      <c r="J41" s="140">
        <f>SUM(J32:J39)</f>
        <v>56164.43</v>
      </c>
      <c r="K41" s="141"/>
      <c r="L41" s="51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1" customFormat="1" ht="14.45" customHeight="1">
      <c r="A42" s="30"/>
      <c r="B42" s="35"/>
      <c r="C42" s="30"/>
      <c r="D42" s="30"/>
      <c r="E42" s="30"/>
      <c r="F42" s="30"/>
      <c r="G42" s="30"/>
      <c r="H42" s="30"/>
      <c r="I42" s="30"/>
      <c r="J42" s="30"/>
      <c r="K42" s="30"/>
      <c r="L42" s="51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ht="12" hidden="1" customHeight="1">
      <c r="B86" s="17"/>
      <c r="C86" s="25" t="s">
        <v>122</v>
      </c>
      <c r="D86" s="18"/>
      <c r="E86" s="18"/>
      <c r="F86" s="18"/>
      <c r="G86" s="18"/>
      <c r="H86" s="18"/>
      <c r="I86" s="18"/>
      <c r="J86" s="18"/>
      <c r="K86" s="18"/>
      <c r="L86" s="16"/>
    </row>
    <row r="87" spans="1:31" s="1" customFormat="1" ht="16.5" hidden="1" customHeight="1">
      <c r="A87" s="30"/>
      <c r="B87" s="31"/>
      <c r="C87" s="32"/>
      <c r="D87" s="32"/>
      <c r="E87" s="284" t="s">
        <v>123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1" customFormat="1" ht="12" hidden="1" customHeight="1">
      <c r="A88" s="30"/>
      <c r="B88" s="31"/>
      <c r="C88" s="25" t="s">
        <v>124</v>
      </c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1" customFormat="1" ht="16.5" hidden="1" customHeight="1">
      <c r="A89" s="30"/>
      <c r="B89" s="31"/>
      <c r="C89" s="32"/>
      <c r="D89" s="32"/>
      <c r="E89" s="234" t="str">
        <f>E11</f>
        <v>09 - Hlasová signalizácia požiaru</v>
      </c>
      <c r="F89" s="286"/>
      <c r="G89" s="286"/>
      <c r="H89" s="286"/>
      <c r="I89" s="32"/>
      <c r="J89" s="32"/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1" customFormat="1" ht="12" hidden="1" customHeight="1">
      <c r="A91" s="30"/>
      <c r="B91" s="31"/>
      <c r="C91" s="25" t="s">
        <v>19</v>
      </c>
      <c r="D91" s="32"/>
      <c r="E91" s="32"/>
      <c r="F91" s="23" t="str">
        <f>F14</f>
        <v xml:space="preserve"> </v>
      </c>
      <c r="G91" s="32"/>
      <c r="H91" s="32"/>
      <c r="I91" s="25" t="s">
        <v>21</v>
      </c>
      <c r="J91" s="66" t="str">
        <f>IF(J14="","",J14)</f>
        <v>9. 2. 2022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1" customFormat="1" ht="6.95" hidden="1" customHeight="1">
      <c r="A92" s="30"/>
      <c r="B92" s="31"/>
      <c r="C92" s="32"/>
      <c r="D92" s="32"/>
      <c r="E92" s="32"/>
      <c r="F92" s="32"/>
      <c r="G92" s="32"/>
      <c r="H92" s="32"/>
      <c r="I92" s="32"/>
      <c r="J92" s="32"/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1" customFormat="1" ht="25.7" hidden="1" customHeight="1">
      <c r="A93" s="30"/>
      <c r="B93" s="31"/>
      <c r="C93" s="25" t="s">
        <v>23</v>
      </c>
      <c r="D93" s="32"/>
      <c r="E93" s="32"/>
      <c r="F93" s="23" t="str">
        <f>E17</f>
        <v>Obec Suchá nad Parnou</v>
      </c>
      <c r="G93" s="32"/>
      <c r="H93" s="32"/>
      <c r="I93" s="25" t="s">
        <v>28</v>
      </c>
      <c r="J93" s="28" t="str">
        <f>E23</f>
        <v>Ing.arch.  Martin Holeš</v>
      </c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1" customFormat="1" ht="15.2" hidden="1" customHeight="1">
      <c r="A94" s="30"/>
      <c r="B94" s="31"/>
      <c r="C94" s="25" t="s">
        <v>27</v>
      </c>
      <c r="D94" s="32"/>
      <c r="E94" s="32"/>
      <c r="F94" s="23" t="str">
        <f>IF(E20="","",E20)</f>
        <v>EURO-ŠTUKONZ a.s.</v>
      </c>
      <c r="G94" s="32"/>
      <c r="H94" s="32"/>
      <c r="I94" s="25" t="s">
        <v>31</v>
      </c>
      <c r="J94" s="28" t="str">
        <f>E26</f>
        <v xml:space="preserve"> </v>
      </c>
      <c r="K94" s="32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1" customFormat="1" ht="29.25" hidden="1" customHeight="1">
      <c r="A96" s="30"/>
      <c r="B96" s="31"/>
      <c r="C96" s="153" t="s">
        <v>127</v>
      </c>
      <c r="D96" s="154"/>
      <c r="E96" s="154"/>
      <c r="F96" s="154"/>
      <c r="G96" s="154"/>
      <c r="H96" s="154"/>
      <c r="I96" s="154"/>
      <c r="J96" s="155" t="s">
        <v>128</v>
      </c>
      <c r="K96" s="154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1" customFormat="1" ht="10.35" hidden="1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51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1" customFormat="1" ht="22.9" hidden="1" customHeight="1">
      <c r="A98" s="30"/>
      <c r="B98" s="31"/>
      <c r="C98" s="156" t="s">
        <v>129</v>
      </c>
      <c r="D98" s="32"/>
      <c r="E98" s="32"/>
      <c r="F98" s="32"/>
      <c r="G98" s="32"/>
      <c r="H98" s="32"/>
      <c r="I98" s="32"/>
      <c r="J98" s="84">
        <f>J125</f>
        <v>46803.69</v>
      </c>
      <c r="K98" s="32"/>
      <c r="L98" s="51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3" t="s">
        <v>130</v>
      </c>
    </row>
    <row r="99" spans="1:47" s="8" customFormat="1" ht="24.95" hidden="1" customHeight="1">
      <c r="B99" s="157"/>
      <c r="C99" s="158"/>
      <c r="D99" s="159" t="s">
        <v>2983</v>
      </c>
      <c r="E99" s="160"/>
      <c r="F99" s="160"/>
      <c r="G99" s="160"/>
      <c r="H99" s="160"/>
      <c r="I99" s="160"/>
      <c r="J99" s="161">
        <f>J126</f>
        <v>30096.61</v>
      </c>
      <c r="K99" s="158"/>
      <c r="L99" s="162"/>
    </row>
    <row r="100" spans="1:47" s="8" customFormat="1" ht="24.95" hidden="1" customHeight="1">
      <c r="B100" s="157"/>
      <c r="C100" s="158"/>
      <c r="D100" s="159" t="s">
        <v>2984</v>
      </c>
      <c r="E100" s="160"/>
      <c r="F100" s="160"/>
      <c r="G100" s="160"/>
      <c r="H100" s="160"/>
      <c r="I100" s="160"/>
      <c r="J100" s="161">
        <f>J155</f>
        <v>1143.69</v>
      </c>
      <c r="K100" s="158"/>
      <c r="L100" s="162"/>
    </row>
    <row r="101" spans="1:47" s="8" customFormat="1" ht="24.95" hidden="1" customHeight="1">
      <c r="B101" s="157"/>
      <c r="C101" s="158"/>
      <c r="D101" s="159" t="s">
        <v>2985</v>
      </c>
      <c r="E101" s="160"/>
      <c r="F101" s="160"/>
      <c r="G101" s="160"/>
      <c r="H101" s="160"/>
      <c r="I101" s="160"/>
      <c r="J101" s="161">
        <f>J160</f>
        <v>5919.4800000000005</v>
      </c>
      <c r="K101" s="158"/>
      <c r="L101" s="162"/>
    </row>
    <row r="102" spans="1:47" s="8" customFormat="1" ht="24.95" hidden="1" customHeight="1">
      <c r="B102" s="157"/>
      <c r="C102" s="158"/>
      <c r="D102" s="159" t="s">
        <v>2986</v>
      </c>
      <c r="E102" s="160"/>
      <c r="F102" s="160"/>
      <c r="G102" s="160"/>
      <c r="H102" s="160"/>
      <c r="I102" s="160"/>
      <c r="J102" s="161">
        <f>J173</f>
        <v>2653</v>
      </c>
      <c r="K102" s="158"/>
      <c r="L102" s="162"/>
    </row>
    <row r="103" spans="1:47" s="8" customFormat="1" ht="24.95" hidden="1" customHeight="1">
      <c r="B103" s="157"/>
      <c r="C103" s="158"/>
      <c r="D103" s="159" t="s">
        <v>2987</v>
      </c>
      <c r="E103" s="160"/>
      <c r="F103" s="160"/>
      <c r="G103" s="160"/>
      <c r="H103" s="160"/>
      <c r="I103" s="160"/>
      <c r="J103" s="161">
        <f>J182</f>
        <v>6990.91</v>
      </c>
      <c r="K103" s="158"/>
      <c r="L103" s="162"/>
    </row>
    <row r="104" spans="1:47" s="1" customFormat="1" ht="21.75" hidden="1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47" s="1" customFormat="1" ht="6.95" hidden="1" customHeight="1">
      <c r="A105" s="30"/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1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47" ht="11.25" hidden="1"/>
    <row r="107" spans="1:47" ht="11.25" hidden="1"/>
    <row r="108" spans="1:47" ht="11.25" hidden="1"/>
    <row r="109" spans="1:47" s="1" customFormat="1" ht="6.95" customHeight="1">
      <c r="A109" s="30"/>
      <c r="B109" s="56"/>
      <c r="C109" s="57"/>
      <c r="D109" s="57"/>
      <c r="E109" s="57"/>
      <c r="F109" s="57"/>
      <c r="G109" s="57"/>
      <c r="H109" s="57"/>
      <c r="I109" s="57"/>
      <c r="J109" s="57"/>
      <c r="K109" s="57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1" customFormat="1" ht="24.95" customHeight="1">
      <c r="A110" s="30"/>
      <c r="B110" s="31"/>
      <c r="C110" s="19" t="s">
        <v>162</v>
      </c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47" s="1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1" customFormat="1" ht="12" customHeight="1">
      <c r="A112" s="30"/>
      <c r="B112" s="31"/>
      <c r="C112" s="25" t="s">
        <v>15</v>
      </c>
      <c r="D112" s="32"/>
      <c r="E112" s="32"/>
      <c r="F112" s="32"/>
      <c r="G112" s="32"/>
      <c r="H112" s="32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6.5" customHeight="1">
      <c r="A113" s="30"/>
      <c r="B113" s="31"/>
      <c r="C113" s="32"/>
      <c r="D113" s="32"/>
      <c r="E113" s="284" t="str">
        <f>E7</f>
        <v>Prístavba základnej školy Suchá nad Parnou</v>
      </c>
      <c r="F113" s="285"/>
      <c r="G113" s="285"/>
      <c r="H113" s="285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ht="12" customHeight="1">
      <c r="B114" s="17"/>
      <c r="C114" s="25" t="s">
        <v>122</v>
      </c>
      <c r="D114" s="18"/>
      <c r="E114" s="18"/>
      <c r="F114" s="18"/>
      <c r="G114" s="18"/>
      <c r="H114" s="18"/>
      <c r="I114" s="18"/>
      <c r="J114" s="18"/>
      <c r="K114" s="18"/>
      <c r="L114" s="16"/>
    </row>
    <row r="115" spans="1:65" s="1" customFormat="1" ht="16.5" customHeight="1">
      <c r="A115" s="30"/>
      <c r="B115" s="31"/>
      <c r="C115" s="32"/>
      <c r="D115" s="32"/>
      <c r="E115" s="284" t="s">
        <v>123</v>
      </c>
      <c r="F115" s="286"/>
      <c r="G115" s="286"/>
      <c r="H115" s="286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124</v>
      </c>
      <c r="D116" s="32"/>
      <c r="E116" s="32"/>
      <c r="F116" s="32"/>
      <c r="G116" s="32"/>
      <c r="H116" s="32"/>
      <c r="I116" s="32"/>
      <c r="J116" s="32"/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16.5" customHeight="1">
      <c r="A117" s="30"/>
      <c r="B117" s="31"/>
      <c r="C117" s="32"/>
      <c r="D117" s="32"/>
      <c r="E117" s="234" t="str">
        <f>E11</f>
        <v>09 - Hlasová signalizácia požiaru</v>
      </c>
      <c r="F117" s="286"/>
      <c r="G117" s="286"/>
      <c r="H117" s="286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6.95" customHeight="1">
      <c r="A118" s="30"/>
      <c r="B118" s="31"/>
      <c r="C118" s="32"/>
      <c r="D118" s="32"/>
      <c r="E118" s="32"/>
      <c r="F118" s="32"/>
      <c r="G118" s="32"/>
      <c r="H118" s="32"/>
      <c r="I118" s="32"/>
      <c r="J118" s="32"/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2" customHeight="1">
      <c r="A119" s="30"/>
      <c r="B119" s="31"/>
      <c r="C119" s="25" t="s">
        <v>19</v>
      </c>
      <c r="D119" s="32"/>
      <c r="E119" s="32"/>
      <c r="F119" s="23" t="str">
        <f>F14</f>
        <v xml:space="preserve"> </v>
      </c>
      <c r="G119" s="32"/>
      <c r="H119" s="32"/>
      <c r="I119" s="25" t="s">
        <v>21</v>
      </c>
      <c r="J119" s="66" t="str">
        <f>IF(J14="","",J14)</f>
        <v>9. 2. 2022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6.9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" customFormat="1" ht="25.7" customHeight="1">
      <c r="A121" s="30"/>
      <c r="B121" s="31"/>
      <c r="C121" s="25" t="s">
        <v>23</v>
      </c>
      <c r="D121" s="32"/>
      <c r="E121" s="32"/>
      <c r="F121" s="23" t="str">
        <f>E17</f>
        <v>Obec Suchá nad Parnou</v>
      </c>
      <c r="G121" s="32"/>
      <c r="H121" s="32"/>
      <c r="I121" s="25" t="s">
        <v>28</v>
      </c>
      <c r="J121" s="28" t="str">
        <f>E23</f>
        <v>Ing.arch.  Martin Holeš</v>
      </c>
      <c r="K121" s="32"/>
      <c r="L121" s="51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5" s="1" customFormat="1" ht="15.2" customHeight="1">
      <c r="A122" s="30"/>
      <c r="B122" s="31"/>
      <c r="C122" s="25" t="s">
        <v>27</v>
      </c>
      <c r="D122" s="32"/>
      <c r="E122" s="32"/>
      <c r="F122" s="23" t="str">
        <f>IF(E20="","",E20)</f>
        <v>EURO-ŠTUKONZ a.s.</v>
      </c>
      <c r="G122" s="32"/>
      <c r="H122" s="32"/>
      <c r="I122" s="25" t="s">
        <v>31</v>
      </c>
      <c r="J122" s="28" t="str">
        <f>E26</f>
        <v xml:space="preserve"> </v>
      </c>
      <c r="K122" s="32"/>
      <c r="L122" s="51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5" s="1" customFormat="1" ht="10.35" customHeight="1">
      <c r="A123" s="30"/>
      <c r="B123" s="31"/>
      <c r="C123" s="32"/>
      <c r="D123" s="32"/>
      <c r="E123" s="32"/>
      <c r="F123" s="32"/>
      <c r="G123" s="32"/>
      <c r="H123" s="32"/>
      <c r="I123" s="32"/>
      <c r="J123" s="32"/>
      <c r="K123" s="32"/>
      <c r="L123" s="51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5" s="10" customFormat="1" ht="29.25" customHeight="1">
      <c r="A124" s="168"/>
      <c r="B124" s="169"/>
      <c r="C124" s="170" t="s">
        <v>163</v>
      </c>
      <c r="D124" s="171" t="s">
        <v>58</v>
      </c>
      <c r="E124" s="171" t="s">
        <v>54</v>
      </c>
      <c r="F124" s="171" t="s">
        <v>55</v>
      </c>
      <c r="G124" s="171" t="s">
        <v>164</v>
      </c>
      <c r="H124" s="171" t="s">
        <v>165</v>
      </c>
      <c r="I124" s="171" t="s">
        <v>166</v>
      </c>
      <c r="J124" s="172" t="s">
        <v>128</v>
      </c>
      <c r="K124" s="173" t="s">
        <v>167</v>
      </c>
      <c r="L124" s="174"/>
      <c r="M124" s="75" t="s">
        <v>1</v>
      </c>
      <c r="N124" s="76" t="s">
        <v>37</v>
      </c>
      <c r="O124" s="76" t="s">
        <v>168</v>
      </c>
      <c r="P124" s="76" t="s">
        <v>169</v>
      </c>
      <c r="Q124" s="76" t="s">
        <v>170</v>
      </c>
      <c r="R124" s="76" t="s">
        <v>171</v>
      </c>
      <c r="S124" s="76" t="s">
        <v>172</v>
      </c>
      <c r="T124" s="77" t="s">
        <v>173</v>
      </c>
      <c r="U124" s="168"/>
      <c r="V124" s="168"/>
      <c r="W124" s="168"/>
      <c r="X124" s="168"/>
      <c r="Y124" s="168"/>
      <c r="Z124" s="168"/>
      <c r="AA124" s="168"/>
      <c r="AB124" s="168"/>
      <c r="AC124" s="168"/>
      <c r="AD124" s="168"/>
      <c r="AE124" s="168"/>
    </row>
    <row r="125" spans="1:65" s="1" customFormat="1" ht="22.9" customHeight="1">
      <c r="A125" s="30"/>
      <c r="B125" s="31"/>
      <c r="C125" s="82" t="s">
        <v>129</v>
      </c>
      <c r="D125" s="32"/>
      <c r="E125" s="32"/>
      <c r="F125" s="32"/>
      <c r="G125" s="32"/>
      <c r="H125" s="32"/>
      <c r="I125" s="32"/>
      <c r="J125" s="175">
        <f>BK125</f>
        <v>46803.69</v>
      </c>
      <c r="K125" s="32"/>
      <c r="L125" s="35"/>
      <c r="M125" s="78"/>
      <c r="N125" s="176"/>
      <c r="O125" s="79"/>
      <c r="P125" s="177">
        <f>P126+P155+P160+P173+P182</f>
        <v>0</v>
      </c>
      <c r="Q125" s="79"/>
      <c r="R125" s="177">
        <f>R126+R155+R160+R173+R182</f>
        <v>0</v>
      </c>
      <c r="S125" s="79"/>
      <c r="T125" s="178">
        <f>T126+T155+T160+T173+T182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72</v>
      </c>
      <c r="AU125" s="13" t="s">
        <v>130</v>
      </c>
      <c r="BK125" s="179">
        <f>BK126+BK155+BK160+BK173+BK182</f>
        <v>46803.69</v>
      </c>
    </row>
    <row r="126" spans="1:65" s="11" customFormat="1" ht="25.9" customHeight="1">
      <c r="B126" s="180"/>
      <c r="C126" s="181"/>
      <c r="D126" s="182" t="s">
        <v>72</v>
      </c>
      <c r="E126" s="183" t="s">
        <v>2275</v>
      </c>
      <c r="F126" s="183" t="s">
        <v>2988</v>
      </c>
      <c r="G126" s="181"/>
      <c r="H126" s="181"/>
      <c r="I126" s="184"/>
      <c r="J126" s="185">
        <f>BK126</f>
        <v>30096.61</v>
      </c>
      <c r="K126" s="181"/>
      <c r="L126" s="186"/>
      <c r="M126" s="187"/>
      <c r="N126" s="188"/>
      <c r="O126" s="188"/>
      <c r="P126" s="189">
        <f>SUM(P127:P154)</f>
        <v>0</v>
      </c>
      <c r="Q126" s="188"/>
      <c r="R126" s="189">
        <f>SUM(R127:R154)</f>
        <v>0</v>
      </c>
      <c r="S126" s="188"/>
      <c r="T126" s="190">
        <f>SUM(T127:T154)</f>
        <v>0</v>
      </c>
      <c r="AR126" s="191" t="s">
        <v>80</v>
      </c>
      <c r="AT126" s="192" t="s">
        <v>72</v>
      </c>
      <c r="AU126" s="192" t="s">
        <v>73</v>
      </c>
      <c r="AY126" s="191" t="s">
        <v>176</v>
      </c>
      <c r="BK126" s="193">
        <f>SUM(BK127:BK154)</f>
        <v>30096.61</v>
      </c>
    </row>
    <row r="127" spans="1:65" s="1" customFormat="1" ht="16.5" customHeight="1">
      <c r="A127" s="30"/>
      <c r="B127" s="31"/>
      <c r="C127" s="210" t="s">
        <v>80</v>
      </c>
      <c r="D127" s="210" t="s">
        <v>269</v>
      </c>
      <c r="E127" s="211" t="s">
        <v>2989</v>
      </c>
      <c r="F127" s="212" t="s">
        <v>2990</v>
      </c>
      <c r="G127" s="213" t="s">
        <v>370</v>
      </c>
      <c r="H127" s="214">
        <v>1</v>
      </c>
      <c r="I127" s="215">
        <v>5157.72</v>
      </c>
      <c r="J127" s="216">
        <f t="shared" ref="J127:J154" si="0">ROUND(I127*H127,2)</f>
        <v>5157.72</v>
      </c>
      <c r="K127" s="217"/>
      <c r="L127" s="218"/>
      <c r="M127" s="219" t="s">
        <v>1</v>
      </c>
      <c r="N127" s="220" t="s">
        <v>39</v>
      </c>
      <c r="O127" s="71"/>
      <c r="P127" s="206">
        <f t="shared" ref="P127:P154" si="1">O127*H127</f>
        <v>0</v>
      </c>
      <c r="Q127" s="206">
        <v>0</v>
      </c>
      <c r="R127" s="206">
        <f t="shared" ref="R127:R154" si="2">Q127*H127</f>
        <v>0</v>
      </c>
      <c r="S127" s="206">
        <v>0</v>
      </c>
      <c r="T127" s="207">
        <f t="shared" ref="T127:T154" si="3"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207</v>
      </c>
      <c r="AT127" s="208" t="s">
        <v>269</v>
      </c>
      <c r="AU127" s="208" t="s">
        <v>80</v>
      </c>
      <c r="AY127" s="13" t="s">
        <v>176</v>
      </c>
      <c r="BE127" s="209">
        <f t="shared" ref="BE127:BE154" si="4">IF(N127="základná",J127,0)</f>
        <v>0</v>
      </c>
      <c r="BF127" s="209">
        <f t="shared" ref="BF127:BF154" si="5">IF(N127="znížená",J127,0)</f>
        <v>5157.72</v>
      </c>
      <c r="BG127" s="209">
        <f t="shared" ref="BG127:BG154" si="6">IF(N127="zákl. prenesená",J127,0)</f>
        <v>0</v>
      </c>
      <c r="BH127" s="209">
        <f t="shared" ref="BH127:BH154" si="7">IF(N127="zníž. prenesená",J127,0)</f>
        <v>0</v>
      </c>
      <c r="BI127" s="209">
        <f t="shared" ref="BI127:BI154" si="8">IF(N127="nulová",J127,0)</f>
        <v>0</v>
      </c>
      <c r="BJ127" s="13" t="s">
        <v>86</v>
      </c>
      <c r="BK127" s="209">
        <f t="shared" ref="BK127:BK154" si="9">ROUND(I127*H127,2)</f>
        <v>5157.72</v>
      </c>
      <c r="BL127" s="13" t="s">
        <v>182</v>
      </c>
      <c r="BM127" s="208" t="s">
        <v>86</v>
      </c>
    </row>
    <row r="128" spans="1:65" s="1" customFormat="1" ht="16.5" customHeight="1">
      <c r="A128" s="30"/>
      <c r="B128" s="31"/>
      <c r="C128" s="210" t="s">
        <v>86</v>
      </c>
      <c r="D128" s="210" t="s">
        <v>269</v>
      </c>
      <c r="E128" s="211" t="s">
        <v>2991</v>
      </c>
      <c r="F128" s="212" t="s">
        <v>2992</v>
      </c>
      <c r="G128" s="213" t="s">
        <v>370</v>
      </c>
      <c r="H128" s="214">
        <v>1</v>
      </c>
      <c r="I128" s="215">
        <v>3958.38</v>
      </c>
      <c r="J128" s="216">
        <f t="shared" si="0"/>
        <v>3958.38</v>
      </c>
      <c r="K128" s="217"/>
      <c r="L128" s="218"/>
      <c r="M128" s="219" t="s">
        <v>1</v>
      </c>
      <c r="N128" s="220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207</v>
      </c>
      <c r="AT128" s="208" t="s">
        <v>269</v>
      </c>
      <c r="AU128" s="208" t="s">
        <v>80</v>
      </c>
      <c r="AY128" s="13" t="s">
        <v>176</v>
      </c>
      <c r="BE128" s="209">
        <f t="shared" si="4"/>
        <v>0</v>
      </c>
      <c r="BF128" s="209">
        <f t="shared" si="5"/>
        <v>3958.38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3958.38</v>
      </c>
      <c r="BL128" s="13" t="s">
        <v>182</v>
      </c>
      <c r="BM128" s="208" t="s">
        <v>182</v>
      </c>
    </row>
    <row r="129" spans="1:65" s="1" customFormat="1" ht="16.5" customHeight="1">
      <c r="A129" s="30"/>
      <c r="B129" s="31"/>
      <c r="C129" s="210" t="s">
        <v>188</v>
      </c>
      <c r="D129" s="210" t="s">
        <v>269</v>
      </c>
      <c r="E129" s="211" t="s">
        <v>2993</v>
      </c>
      <c r="F129" s="212" t="s">
        <v>2994</v>
      </c>
      <c r="G129" s="213" t="s">
        <v>1153</v>
      </c>
      <c r="H129" s="214">
        <v>1</v>
      </c>
      <c r="I129" s="215">
        <v>225</v>
      </c>
      <c r="J129" s="216">
        <f t="shared" si="0"/>
        <v>225</v>
      </c>
      <c r="K129" s="217"/>
      <c r="L129" s="218"/>
      <c r="M129" s="219" t="s">
        <v>1</v>
      </c>
      <c r="N129" s="220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207</v>
      </c>
      <c r="AT129" s="208" t="s">
        <v>269</v>
      </c>
      <c r="AU129" s="208" t="s">
        <v>80</v>
      </c>
      <c r="AY129" s="13" t="s">
        <v>176</v>
      </c>
      <c r="BE129" s="209">
        <f t="shared" si="4"/>
        <v>0</v>
      </c>
      <c r="BF129" s="209">
        <f t="shared" si="5"/>
        <v>225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225</v>
      </c>
      <c r="BL129" s="13" t="s">
        <v>182</v>
      </c>
      <c r="BM129" s="208" t="s">
        <v>199</v>
      </c>
    </row>
    <row r="130" spans="1:65" s="1" customFormat="1" ht="16.5" customHeight="1">
      <c r="A130" s="30"/>
      <c r="B130" s="31"/>
      <c r="C130" s="210" t="s">
        <v>182</v>
      </c>
      <c r="D130" s="210" t="s">
        <v>269</v>
      </c>
      <c r="E130" s="211" t="s">
        <v>2995</v>
      </c>
      <c r="F130" s="212" t="s">
        <v>2996</v>
      </c>
      <c r="G130" s="213" t="s">
        <v>370</v>
      </c>
      <c r="H130" s="214">
        <v>2</v>
      </c>
      <c r="I130" s="215">
        <v>1356.75</v>
      </c>
      <c r="J130" s="216">
        <f t="shared" si="0"/>
        <v>2713.5</v>
      </c>
      <c r="K130" s="217"/>
      <c r="L130" s="218"/>
      <c r="M130" s="219" t="s">
        <v>1</v>
      </c>
      <c r="N130" s="220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207</v>
      </c>
      <c r="AT130" s="208" t="s">
        <v>269</v>
      </c>
      <c r="AU130" s="208" t="s">
        <v>80</v>
      </c>
      <c r="AY130" s="13" t="s">
        <v>176</v>
      </c>
      <c r="BE130" s="209">
        <f t="shared" si="4"/>
        <v>0</v>
      </c>
      <c r="BF130" s="209">
        <f t="shared" si="5"/>
        <v>2713.5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2713.5</v>
      </c>
      <c r="BL130" s="13" t="s">
        <v>182</v>
      </c>
      <c r="BM130" s="208" t="s">
        <v>207</v>
      </c>
    </row>
    <row r="131" spans="1:65" s="1" customFormat="1" ht="16.5" customHeight="1">
      <c r="A131" s="30"/>
      <c r="B131" s="31"/>
      <c r="C131" s="210" t="s">
        <v>195</v>
      </c>
      <c r="D131" s="210" t="s">
        <v>269</v>
      </c>
      <c r="E131" s="211" t="s">
        <v>2997</v>
      </c>
      <c r="F131" s="212" t="s">
        <v>2998</v>
      </c>
      <c r="G131" s="213" t="s">
        <v>370</v>
      </c>
      <c r="H131" s="214">
        <v>2</v>
      </c>
      <c r="I131" s="215">
        <v>27.09</v>
      </c>
      <c r="J131" s="216">
        <f t="shared" si="0"/>
        <v>54.18</v>
      </c>
      <c r="K131" s="217"/>
      <c r="L131" s="218"/>
      <c r="M131" s="219" t="s">
        <v>1</v>
      </c>
      <c r="N131" s="220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207</v>
      </c>
      <c r="AT131" s="208" t="s">
        <v>269</v>
      </c>
      <c r="AU131" s="208" t="s">
        <v>80</v>
      </c>
      <c r="AY131" s="13" t="s">
        <v>176</v>
      </c>
      <c r="BE131" s="209">
        <f t="shared" si="4"/>
        <v>0</v>
      </c>
      <c r="BF131" s="209">
        <f t="shared" si="5"/>
        <v>54.18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54.18</v>
      </c>
      <c r="BL131" s="13" t="s">
        <v>182</v>
      </c>
      <c r="BM131" s="208" t="s">
        <v>215</v>
      </c>
    </row>
    <row r="132" spans="1:65" s="1" customFormat="1" ht="21.75" customHeight="1">
      <c r="A132" s="30"/>
      <c r="B132" s="31"/>
      <c r="C132" s="210" t="s">
        <v>199</v>
      </c>
      <c r="D132" s="210" t="s">
        <v>269</v>
      </c>
      <c r="E132" s="211" t="s">
        <v>2999</v>
      </c>
      <c r="F132" s="212" t="s">
        <v>3000</v>
      </c>
      <c r="G132" s="213" t="s">
        <v>370</v>
      </c>
      <c r="H132" s="214">
        <v>1</v>
      </c>
      <c r="I132" s="215">
        <v>1910.12</v>
      </c>
      <c r="J132" s="216">
        <f t="shared" si="0"/>
        <v>1910.12</v>
      </c>
      <c r="K132" s="217"/>
      <c r="L132" s="218"/>
      <c r="M132" s="219" t="s">
        <v>1</v>
      </c>
      <c r="N132" s="220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207</v>
      </c>
      <c r="AT132" s="208" t="s">
        <v>269</v>
      </c>
      <c r="AU132" s="208" t="s">
        <v>80</v>
      </c>
      <c r="AY132" s="13" t="s">
        <v>176</v>
      </c>
      <c r="BE132" s="209">
        <f t="shared" si="4"/>
        <v>0</v>
      </c>
      <c r="BF132" s="209">
        <f t="shared" si="5"/>
        <v>1910.12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1910.12</v>
      </c>
      <c r="BL132" s="13" t="s">
        <v>182</v>
      </c>
      <c r="BM132" s="208" t="s">
        <v>224</v>
      </c>
    </row>
    <row r="133" spans="1:65" s="1" customFormat="1" ht="16.5" customHeight="1">
      <c r="A133" s="30"/>
      <c r="B133" s="31"/>
      <c r="C133" s="210" t="s">
        <v>203</v>
      </c>
      <c r="D133" s="210" t="s">
        <v>269</v>
      </c>
      <c r="E133" s="211" t="s">
        <v>3001</v>
      </c>
      <c r="F133" s="212" t="s">
        <v>3002</v>
      </c>
      <c r="G133" s="213" t="s">
        <v>370</v>
      </c>
      <c r="H133" s="214">
        <v>1</v>
      </c>
      <c r="I133" s="215">
        <v>1296.99</v>
      </c>
      <c r="J133" s="216">
        <f t="shared" si="0"/>
        <v>1296.99</v>
      </c>
      <c r="K133" s="217"/>
      <c r="L133" s="218"/>
      <c r="M133" s="219" t="s">
        <v>1</v>
      </c>
      <c r="N133" s="220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207</v>
      </c>
      <c r="AT133" s="208" t="s">
        <v>269</v>
      </c>
      <c r="AU133" s="208" t="s">
        <v>80</v>
      </c>
      <c r="AY133" s="13" t="s">
        <v>176</v>
      </c>
      <c r="BE133" s="209">
        <f t="shared" si="4"/>
        <v>0</v>
      </c>
      <c r="BF133" s="209">
        <f t="shared" si="5"/>
        <v>1296.99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1296.99</v>
      </c>
      <c r="BL133" s="13" t="s">
        <v>182</v>
      </c>
      <c r="BM133" s="208" t="s">
        <v>3003</v>
      </c>
    </row>
    <row r="134" spans="1:65" s="1" customFormat="1" ht="16.5" customHeight="1">
      <c r="A134" s="30"/>
      <c r="B134" s="31"/>
      <c r="C134" s="210" t="s">
        <v>207</v>
      </c>
      <c r="D134" s="210" t="s">
        <v>269</v>
      </c>
      <c r="E134" s="211" t="s">
        <v>3004</v>
      </c>
      <c r="F134" s="212" t="s">
        <v>3005</v>
      </c>
      <c r="G134" s="213" t="s">
        <v>370</v>
      </c>
      <c r="H134" s="214">
        <v>4</v>
      </c>
      <c r="I134" s="215">
        <v>611.1</v>
      </c>
      <c r="J134" s="216">
        <f t="shared" si="0"/>
        <v>2444.4</v>
      </c>
      <c r="K134" s="217"/>
      <c r="L134" s="218"/>
      <c r="M134" s="219" t="s">
        <v>1</v>
      </c>
      <c r="N134" s="220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207</v>
      </c>
      <c r="AT134" s="208" t="s">
        <v>269</v>
      </c>
      <c r="AU134" s="208" t="s">
        <v>80</v>
      </c>
      <c r="AY134" s="13" t="s">
        <v>176</v>
      </c>
      <c r="BE134" s="209">
        <f t="shared" si="4"/>
        <v>0</v>
      </c>
      <c r="BF134" s="209">
        <f t="shared" si="5"/>
        <v>2444.4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2444.4</v>
      </c>
      <c r="BL134" s="13" t="s">
        <v>182</v>
      </c>
      <c r="BM134" s="208" t="s">
        <v>232</v>
      </c>
    </row>
    <row r="135" spans="1:65" s="1" customFormat="1" ht="16.5" customHeight="1">
      <c r="A135" s="30"/>
      <c r="B135" s="31"/>
      <c r="C135" s="210" t="s">
        <v>211</v>
      </c>
      <c r="D135" s="210" t="s">
        <v>269</v>
      </c>
      <c r="E135" s="211" t="s">
        <v>3006</v>
      </c>
      <c r="F135" s="212" t="s">
        <v>3007</v>
      </c>
      <c r="G135" s="213" t="s">
        <v>370</v>
      </c>
      <c r="H135" s="214">
        <v>1</v>
      </c>
      <c r="I135" s="215">
        <v>1622.43</v>
      </c>
      <c r="J135" s="216">
        <f t="shared" si="0"/>
        <v>1622.43</v>
      </c>
      <c r="K135" s="217"/>
      <c r="L135" s="218"/>
      <c r="M135" s="219" t="s">
        <v>1</v>
      </c>
      <c r="N135" s="220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207</v>
      </c>
      <c r="AT135" s="208" t="s">
        <v>269</v>
      </c>
      <c r="AU135" s="208" t="s">
        <v>80</v>
      </c>
      <c r="AY135" s="13" t="s">
        <v>176</v>
      </c>
      <c r="BE135" s="209">
        <f t="shared" si="4"/>
        <v>0</v>
      </c>
      <c r="BF135" s="209">
        <f t="shared" si="5"/>
        <v>1622.43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1622.43</v>
      </c>
      <c r="BL135" s="13" t="s">
        <v>182</v>
      </c>
      <c r="BM135" s="208" t="s">
        <v>240</v>
      </c>
    </row>
    <row r="136" spans="1:65" s="1" customFormat="1" ht="16.5" customHeight="1">
      <c r="A136" s="30"/>
      <c r="B136" s="31"/>
      <c r="C136" s="210" t="s">
        <v>215</v>
      </c>
      <c r="D136" s="210" t="s">
        <v>269</v>
      </c>
      <c r="E136" s="211" t="s">
        <v>3008</v>
      </c>
      <c r="F136" s="212" t="s">
        <v>3009</v>
      </c>
      <c r="G136" s="213" t="s">
        <v>370</v>
      </c>
      <c r="H136" s="214">
        <v>12</v>
      </c>
      <c r="I136" s="215">
        <v>47.79</v>
      </c>
      <c r="J136" s="216">
        <f t="shared" si="0"/>
        <v>573.48</v>
      </c>
      <c r="K136" s="217"/>
      <c r="L136" s="218"/>
      <c r="M136" s="219" t="s">
        <v>1</v>
      </c>
      <c r="N136" s="220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207</v>
      </c>
      <c r="AT136" s="208" t="s">
        <v>269</v>
      </c>
      <c r="AU136" s="208" t="s">
        <v>80</v>
      </c>
      <c r="AY136" s="13" t="s">
        <v>176</v>
      </c>
      <c r="BE136" s="209">
        <f t="shared" si="4"/>
        <v>0</v>
      </c>
      <c r="BF136" s="209">
        <f t="shared" si="5"/>
        <v>573.48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573.48</v>
      </c>
      <c r="BL136" s="13" t="s">
        <v>182</v>
      </c>
      <c r="BM136" s="208" t="s">
        <v>248</v>
      </c>
    </row>
    <row r="137" spans="1:65" s="1" customFormat="1" ht="24.2" customHeight="1">
      <c r="A137" s="30"/>
      <c r="B137" s="31"/>
      <c r="C137" s="210" t="s">
        <v>219</v>
      </c>
      <c r="D137" s="210" t="s">
        <v>269</v>
      </c>
      <c r="E137" s="211" t="s">
        <v>3010</v>
      </c>
      <c r="F137" s="212" t="s">
        <v>3011</v>
      </c>
      <c r="G137" s="213" t="s">
        <v>370</v>
      </c>
      <c r="H137" s="214">
        <v>50</v>
      </c>
      <c r="I137" s="215">
        <v>49.15</v>
      </c>
      <c r="J137" s="216">
        <f t="shared" si="0"/>
        <v>2457.5</v>
      </c>
      <c r="K137" s="217"/>
      <c r="L137" s="218"/>
      <c r="M137" s="219" t="s">
        <v>1</v>
      </c>
      <c r="N137" s="220" t="s">
        <v>39</v>
      </c>
      <c r="O137" s="71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207</v>
      </c>
      <c r="AT137" s="208" t="s">
        <v>269</v>
      </c>
      <c r="AU137" s="208" t="s">
        <v>80</v>
      </c>
      <c r="AY137" s="13" t="s">
        <v>176</v>
      </c>
      <c r="BE137" s="209">
        <f t="shared" si="4"/>
        <v>0</v>
      </c>
      <c r="BF137" s="209">
        <f t="shared" si="5"/>
        <v>2457.5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86</v>
      </c>
      <c r="BK137" s="209">
        <f t="shared" si="9"/>
        <v>2457.5</v>
      </c>
      <c r="BL137" s="13" t="s">
        <v>182</v>
      </c>
      <c r="BM137" s="208" t="s">
        <v>7</v>
      </c>
    </row>
    <row r="138" spans="1:65" s="1" customFormat="1" ht="24.2" customHeight="1">
      <c r="A138" s="30"/>
      <c r="B138" s="31"/>
      <c r="C138" s="210" t="s">
        <v>224</v>
      </c>
      <c r="D138" s="210" t="s">
        <v>269</v>
      </c>
      <c r="E138" s="211" t="s">
        <v>3012</v>
      </c>
      <c r="F138" s="212" t="s">
        <v>3013</v>
      </c>
      <c r="G138" s="213" t="s">
        <v>370</v>
      </c>
      <c r="H138" s="214">
        <v>25</v>
      </c>
      <c r="I138" s="215">
        <v>95.63</v>
      </c>
      <c r="J138" s="216">
        <f t="shared" si="0"/>
        <v>2390.75</v>
      </c>
      <c r="K138" s="217"/>
      <c r="L138" s="218"/>
      <c r="M138" s="219" t="s">
        <v>1</v>
      </c>
      <c r="N138" s="220" t="s">
        <v>39</v>
      </c>
      <c r="O138" s="71"/>
      <c r="P138" s="206">
        <f t="shared" si="1"/>
        <v>0</v>
      </c>
      <c r="Q138" s="206">
        <v>0</v>
      </c>
      <c r="R138" s="206">
        <f t="shared" si="2"/>
        <v>0</v>
      </c>
      <c r="S138" s="206">
        <v>0</v>
      </c>
      <c r="T138" s="207">
        <f t="shared" si="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208" t="s">
        <v>207</v>
      </c>
      <c r="AT138" s="208" t="s">
        <v>269</v>
      </c>
      <c r="AU138" s="208" t="s">
        <v>80</v>
      </c>
      <c r="AY138" s="13" t="s">
        <v>176</v>
      </c>
      <c r="BE138" s="209">
        <f t="shared" si="4"/>
        <v>0</v>
      </c>
      <c r="BF138" s="209">
        <f t="shared" si="5"/>
        <v>2390.75</v>
      </c>
      <c r="BG138" s="209">
        <f t="shared" si="6"/>
        <v>0</v>
      </c>
      <c r="BH138" s="209">
        <f t="shared" si="7"/>
        <v>0</v>
      </c>
      <c r="BI138" s="209">
        <f t="shared" si="8"/>
        <v>0</v>
      </c>
      <c r="BJ138" s="13" t="s">
        <v>86</v>
      </c>
      <c r="BK138" s="209">
        <f t="shared" si="9"/>
        <v>2390.75</v>
      </c>
      <c r="BL138" s="13" t="s">
        <v>182</v>
      </c>
      <c r="BM138" s="208" t="s">
        <v>264</v>
      </c>
    </row>
    <row r="139" spans="1:65" s="1" customFormat="1" ht="16.5" customHeight="1">
      <c r="A139" s="30"/>
      <c r="B139" s="31"/>
      <c r="C139" s="210" t="s">
        <v>228</v>
      </c>
      <c r="D139" s="210" t="s">
        <v>269</v>
      </c>
      <c r="E139" s="211" t="s">
        <v>3014</v>
      </c>
      <c r="F139" s="212" t="s">
        <v>3015</v>
      </c>
      <c r="G139" s="213" t="s">
        <v>370</v>
      </c>
      <c r="H139" s="214">
        <v>1</v>
      </c>
      <c r="I139" s="215">
        <v>93.87</v>
      </c>
      <c r="J139" s="216">
        <f t="shared" si="0"/>
        <v>93.87</v>
      </c>
      <c r="K139" s="217"/>
      <c r="L139" s="218"/>
      <c r="M139" s="219" t="s">
        <v>1</v>
      </c>
      <c r="N139" s="220" t="s">
        <v>39</v>
      </c>
      <c r="O139" s="71"/>
      <c r="P139" s="206">
        <f t="shared" si="1"/>
        <v>0</v>
      </c>
      <c r="Q139" s="206">
        <v>0</v>
      </c>
      <c r="R139" s="206">
        <f t="shared" si="2"/>
        <v>0</v>
      </c>
      <c r="S139" s="206">
        <v>0</v>
      </c>
      <c r="T139" s="207">
        <f t="shared" si="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207</v>
      </c>
      <c r="AT139" s="208" t="s">
        <v>269</v>
      </c>
      <c r="AU139" s="208" t="s">
        <v>80</v>
      </c>
      <c r="AY139" s="13" t="s">
        <v>176</v>
      </c>
      <c r="BE139" s="209">
        <f t="shared" si="4"/>
        <v>0</v>
      </c>
      <c r="BF139" s="209">
        <f t="shared" si="5"/>
        <v>93.87</v>
      </c>
      <c r="BG139" s="209">
        <f t="shared" si="6"/>
        <v>0</v>
      </c>
      <c r="BH139" s="209">
        <f t="shared" si="7"/>
        <v>0</v>
      </c>
      <c r="BI139" s="209">
        <f t="shared" si="8"/>
        <v>0</v>
      </c>
      <c r="BJ139" s="13" t="s">
        <v>86</v>
      </c>
      <c r="BK139" s="209">
        <f t="shared" si="9"/>
        <v>93.87</v>
      </c>
      <c r="BL139" s="13" t="s">
        <v>182</v>
      </c>
      <c r="BM139" s="208" t="s">
        <v>273</v>
      </c>
    </row>
    <row r="140" spans="1:65" s="1" customFormat="1" ht="24.2" customHeight="1">
      <c r="A140" s="30"/>
      <c r="B140" s="31"/>
      <c r="C140" s="210" t="s">
        <v>232</v>
      </c>
      <c r="D140" s="210" t="s">
        <v>269</v>
      </c>
      <c r="E140" s="211" t="s">
        <v>3016</v>
      </c>
      <c r="F140" s="212" t="s">
        <v>3017</v>
      </c>
      <c r="G140" s="213" t="s">
        <v>370</v>
      </c>
      <c r="H140" s="214">
        <v>13</v>
      </c>
      <c r="I140" s="215">
        <v>72.27</v>
      </c>
      <c r="J140" s="216">
        <f t="shared" si="0"/>
        <v>939.51</v>
      </c>
      <c r="K140" s="217"/>
      <c r="L140" s="218"/>
      <c r="M140" s="219" t="s">
        <v>1</v>
      </c>
      <c r="N140" s="220" t="s">
        <v>39</v>
      </c>
      <c r="O140" s="71"/>
      <c r="P140" s="206">
        <f t="shared" si="1"/>
        <v>0</v>
      </c>
      <c r="Q140" s="206">
        <v>0</v>
      </c>
      <c r="R140" s="206">
        <f t="shared" si="2"/>
        <v>0</v>
      </c>
      <c r="S140" s="206">
        <v>0</v>
      </c>
      <c r="T140" s="207">
        <f t="shared" si="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207</v>
      </c>
      <c r="AT140" s="208" t="s">
        <v>269</v>
      </c>
      <c r="AU140" s="208" t="s">
        <v>80</v>
      </c>
      <c r="AY140" s="13" t="s">
        <v>176</v>
      </c>
      <c r="BE140" s="209">
        <f t="shared" si="4"/>
        <v>0</v>
      </c>
      <c r="BF140" s="209">
        <f t="shared" si="5"/>
        <v>939.51</v>
      </c>
      <c r="BG140" s="209">
        <f t="shared" si="6"/>
        <v>0</v>
      </c>
      <c r="BH140" s="209">
        <f t="shared" si="7"/>
        <v>0</v>
      </c>
      <c r="BI140" s="209">
        <f t="shared" si="8"/>
        <v>0</v>
      </c>
      <c r="BJ140" s="13" t="s">
        <v>86</v>
      </c>
      <c r="BK140" s="209">
        <f t="shared" si="9"/>
        <v>939.51</v>
      </c>
      <c r="BL140" s="13" t="s">
        <v>182</v>
      </c>
      <c r="BM140" s="208" t="s">
        <v>281</v>
      </c>
    </row>
    <row r="141" spans="1:65" s="1" customFormat="1" ht="16.5" customHeight="1">
      <c r="A141" s="30"/>
      <c r="B141" s="31"/>
      <c r="C141" s="196" t="s">
        <v>236</v>
      </c>
      <c r="D141" s="196" t="s">
        <v>178</v>
      </c>
      <c r="E141" s="197" t="s">
        <v>3018</v>
      </c>
      <c r="F141" s="198" t="s">
        <v>2990</v>
      </c>
      <c r="G141" s="199" t="s">
        <v>370</v>
      </c>
      <c r="H141" s="200">
        <v>1</v>
      </c>
      <c r="I141" s="201">
        <v>497.11</v>
      </c>
      <c r="J141" s="202">
        <f t="shared" si="0"/>
        <v>497.11</v>
      </c>
      <c r="K141" s="203"/>
      <c r="L141" s="35"/>
      <c r="M141" s="204" t="s">
        <v>1</v>
      </c>
      <c r="N141" s="205" t="s">
        <v>39</v>
      </c>
      <c r="O141" s="71"/>
      <c r="P141" s="206">
        <f t="shared" si="1"/>
        <v>0</v>
      </c>
      <c r="Q141" s="206">
        <v>0</v>
      </c>
      <c r="R141" s="206">
        <f t="shared" si="2"/>
        <v>0</v>
      </c>
      <c r="S141" s="206">
        <v>0</v>
      </c>
      <c r="T141" s="207">
        <f t="shared" si="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182</v>
      </c>
      <c r="AT141" s="208" t="s">
        <v>178</v>
      </c>
      <c r="AU141" s="208" t="s">
        <v>80</v>
      </c>
      <c r="AY141" s="13" t="s">
        <v>176</v>
      </c>
      <c r="BE141" s="209">
        <f t="shared" si="4"/>
        <v>0</v>
      </c>
      <c r="BF141" s="209">
        <f t="shared" si="5"/>
        <v>497.11</v>
      </c>
      <c r="BG141" s="209">
        <f t="shared" si="6"/>
        <v>0</v>
      </c>
      <c r="BH141" s="209">
        <f t="shared" si="7"/>
        <v>0</v>
      </c>
      <c r="BI141" s="209">
        <f t="shared" si="8"/>
        <v>0</v>
      </c>
      <c r="BJ141" s="13" t="s">
        <v>86</v>
      </c>
      <c r="BK141" s="209">
        <f t="shared" si="9"/>
        <v>497.11</v>
      </c>
      <c r="BL141" s="13" t="s">
        <v>182</v>
      </c>
      <c r="BM141" s="208" t="s">
        <v>3019</v>
      </c>
    </row>
    <row r="142" spans="1:65" s="1" customFormat="1" ht="16.5" customHeight="1">
      <c r="A142" s="30"/>
      <c r="B142" s="31"/>
      <c r="C142" s="196" t="s">
        <v>240</v>
      </c>
      <c r="D142" s="196" t="s">
        <v>178</v>
      </c>
      <c r="E142" s="197" t="s">
        <v>3020</v>
      </c>
      <c r="F142" s="198" t="s">
        <v>2992</v>
      </c>
      <c r="G142" s="199" t="s">
        <v>370</v>
      </c>
      <c r="H142" s="200">
        <v>1</v>
      </c>
      <c r="I142" s="201">
        <v>313.3</v>
      </c>
      <c r="J142" s="202">
        <f t="shared" si="0"/>
        <v>313.3</v>
      </c>
      <c r="K142" s="203"/>
      <c r="L142" s="35"/>
      <c r="M142" s="204" t="s">
        <v>1</v>
      </c>
      <c r="N142" s="205" t="s">
        <v>39</v>
      </c>
      <c r="O142" s="71"/>
      <c r="P142" s="206">
        <f t="shared" si="1"/>
        <v>0</v>
      </c>
      <c r="Q142" s="206">
        <v>0</v>
      </c>
      <c r="R142" s="206">
        <f t="shared" si="2"/>
        <v>0</v>
      </c>
      <c r="S142" s="206">
        <v>0</v>
      </c>
      <c r="T142" s="207">
        <f t="shared" si="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182</v>
      </c>
      <c r="AT142" s="208" t="s">
        <v>178</v>
      </c>
      <c r="AU142" s="208" t="s">
        <v>80</v>
      </c>
      <c r="AY142" s="13" t="s">
        <v>176</v>
      </c>
      <c r="BE142" s="209">
        <f t="shared" si="4"/>
        <v>0</v>
      </c>
      <c r="BF142" s="209">
        <f t="shared" si="5"/>
        <v>313.3</v>
      </c>
      <c r="BG142" s="209">
        <f t="shared" si="6"/>
        <v>0</v>
      </c>
      <c r="BH142" s="209">
        <f t="shared" si="7"/>
        <v>0</v>
      </c>
      <c r="BI142" s="209">
        <f t="shared" si="8"/>
        <v>0</v>
      </c>
      <c r="BJ142" s="13" t="s">
        <v>86</v>
      </c>
      <c r="BK142" s="209">
        <f t="shared" si="9"/>
        <v>313.3</v>
      </c>
      <c r="BL142" s="13" t="s">
        <v>182</v>
      </c>
      <c r="BM142" s="208" t="s">
        <v>3021</v>
      </c>
    </row>
    <row r="143" spans="1:65" s="1" customFormat="1" ht="16.5" customHeight="1">
      <c r="A143" s="30"/>
      <c r="B143" s="31"/>
      <c r="C143" s="196" t="s">
        <v>244</v>
      </c>
      <c r="D143" s="196" t="s">
        <v>178</v>
      </c>
      <c r="E143" s="197" t="s">
        <v>3022</v>
      </c>
      <c r="F143" s="198" t="s">
        <v>2994</v>
      </c>
      <c r="G143" s="199" t="s">
        <v>1153</v>
      </c>
      <c r="H143" s="200">
        <v>1</v>
      </c>
      <c r="I143" s="201">
        <v>72</v>
      </c>
      <c r="J143" s="202">
        <f t="shared" si="0"/>
        <v>72</v>
      </c>
      <c r="K143" s="203"/>
      <c r="L143" s="35"/>
      <c r="M143" s="204" t="s">
        <v>1</v>
      </c>
      <c r="N143" s="205" t="s">
        <v>39</v>
      </c>
      <c r="O143" s="71"/>
      <c r="P143" s="206">
        <f t="shared" si="1"/>
        <v>0</v>
      </c>
      <c r="Q143" s="206">
        <v>0</v>
      </c>
      <c r="R143" s="206">
        <f t="shared" si="2"/>
        <v>0</v>
      </c>
      <c r="S143" s="206">
        <v>0</v>
      </c>
      <c r="T143" s="207">
        <f t="shared" si="3"/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208" t="s">
        <v>182</v>
      </c>
      <c r="AT143" s="208" t="s">
        <v>178</v>
      </c>
      <c r="AU143" s="208" t="s">
        <v>80</v>
      </c>
      <c r="AY143" s="13" t="s">
        <v>176</v>
      </c>
      <c r="BE143" s="209">
        <f t="shared" si="4"/>
        <v>0</v>
      </c>
      <c r="BF143" s="209">
        <f t="shared" si="5"/>
        <v>72</v>
      </c>
      <c r="BG143" s="209">
        <f t="shared" si="6"/>
        <v>0</v>
      </c>
      <c r="BH143" s="209">
        <f t="shared" si="7"/>
        <v>0</v>
      </c>
      <c r="BI143" s="209">
        <f t="shared" si="8"/>
        <v>0</v>
      </c>
      <c r="BJ143" s="13" t="s">
        <v>86</v>
      </c>
      <c r="BK143" s="209">
        <f t="shared" si="9"/>
        <v>72</v>
      </c>
      <c r="BL143" s="13" t="s">
        <v>182</v>
      </c>
      <c r="BM143" s="208" t="s">
        <v>3023</v>
      </c>
    </row>
    <row r="144" spans="1:65" s="1" customFormat="1" ht="16.5" customHeight="1">
      <c r="A144" s="30"/>
      <c r="B144" s="31"/>
      <c r="C144" s="196" t="s">
        <v>248</v>
      </c>
      <c r="D144" s="196" t="s">
        <v>178</v>
      </c>
      <c r="E144" s="197" t="s">
        <v>3024</v>
      </c>
      <c r="F144" s="198" t="s">
        <v>2996</v>
      </c>
      <c r="G144" s="199" t="s">
        <v>370</v>
      </c>
      <c r="H144" s="200">
        <v>2</v>
      </c>
      <c r="I144" s="201">
        <v>131.74</v>
      </c>
      <c r="J144" s="202">
        <f t="shared" si="0"/>
        <v>263.48</v>
      </c>
      <c r="K144" s="203"/>
      <c r="L144" s="35"/>
      <c r="M144" s="204" t="s">
        <v>1</v>
      </c>
      <c r="N144" s="205" t="s">
        <v>39</v>
      </c>
      <c r="O144" s="71"/>
      <c r="P144" s="206">
        <f t="shared" si="1"/>
        <v>0</v>
      </c>
      <c r="Q144" s="206">
        <v>0</v>
      </c>
      <c r="R144" s="206">
        <f t="shared" si="2"/>
        <v>0</v>
      </c>
      <c r="S144" s="206">
        <v>0</v>
      </c>
      <c r="T144" s="207">
        <f t="shared" si="3"/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182</v>
      </c>
      <c r="AT144" s="208" t="s">
        <v>178</v>
      </c>
      <c r="AU144" s="208" t="s">
        <v>80</v>
      </c>
      <c r="AY144" s="13" t="s">
        <v>176</v>
      </c>
      <c r="BE144" s="209">
        <f t="shared" si="4"/>
        <v>0</v>
      </c>
      <c r="BF144" s="209">
        <f t="shared" si="5"/>
        <v>263.48</v>
      </c>
      <c r="BG144" s="209">
        <f t="shared" si="6"/>
        <v>0</v>
      </c>
      <c r="BH144" s="209">
        <f t="shared" si="7"/>
        <v>0</v>
      </c>
      <c r="BI144" s="209">
        <f t="shared" si="8"/>
        <v>0</v>
      </c>
      <c r="BJ144" s="13" t="s">
        <v>86</v>
      </c>
      <c r="BK144" s="209">
        <f t="shared" si="9"/>
        <v>263.48</v>
      </c>
      <c r="BL144" s="13" t="s">
        <v>182</v>
      </c>
      <c r="BM144" s="208" t="s">
        <v>3025</v>
      </c>
    </row>
    <row r="145" spans="1:65" s="1" customFormat="1" ht="16.5" customHeight="1">
      <c r="A145" s="30"/>
      <c r="B145" s="31"/>
      <c r="C145" s="196" t="s">
        <v>252</v>
      </c>
      <c r="D145" s="196" t="s">
        <v>178</v>
      </c>
      <c r="E145" s="197" t="s">
        <v>3026</v>
      </c>
      <c r="F145" s="198" t="s">
        <v>2998</v>
      </c>
      <c r="G145" s="199" t="s">
        <v>370</v>
      </c>
      <c r="H145" s="200">
        <v>2</v>
      </c>
      <c r="I145" s="201">
        <v>4.5</v>
      </c>
      <c r="J145" s="202">
        <f t="shared" si="0"/>
        <v>9</v>
      </c>
      <c r="K145" s="203"/>
      <c r="L145" s="35"/>
      <c r="M145" s="204" t="s">
        <v>1</v>
      </c>
      <c r="N145" s="205" t="s">
        <v>39</v>
      </c>
      <c r="O145" s="71"/>
      <c r="P145" s="206">
        <f t="shared" si="1"/>
        <v>0</v>
      </c>
      <c r="Q145" s="206">
        <v>0</v>
      </c>
      <c r="R145" s="206">
        <f t="shared" si="2"/>
        <v>0</v>
      </c>
      <c r="S145" s="206">
        <v>0</v>
      </c>
      <c r="T145" s="207">
        <f t="shared" si="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80</v>
      </c>
      <c r="AY145" s="13" t="s">
        <v>176</v>
      </c>
      <c r="BE145" s="209">
        <f t="shared" si="4"/>
        <v>0</v>
      </c>
      <c r="BF145" s="209">
        <f t="shared" si="5"/>
        <v>9</v>
      </c>
      <c r="BG145" s="209">
        <f t="shared" si="6"/>
        <v>0</v>
      </c>
      <c r="BH145" s="209">
        <f t="shared" si="7"/>
        <v>0</v>
      </c>
      <c r="BI145" s="209">
        <f t="shared" si="8"/>
        <v>0</v>
      </c>
      <c r="BJ145" s="13" t="s">
        <v>86</v>
      </c>
      <c r="BK145" s="209">
        <f t="shared" si="9"/>
        <v>9</v>
      </c>
      <c r="BL145" s="13" t="s">
        <v>182</v>
      </c>
      <c r="BM145" s="208" t="s">
        <v>3027</v>
      </c>
    </row>
    <row r="146" spans="1:65" s="1" customFormat="1" ht="21.75" customHeight="1">
      <c r="A146" s="30"/>
      <c r="B146" s="31"/>
      <c r="C146" s="196" t="s">
        <v>7</v>
      </c>
      <c r="D146" s="196" t="s">
        <v>178</v>
      </c>
      <c r="E146" s="197" t="s">
        <v>3028</v>
      </c>
      <c r="F146" s="198" t="s">
        <v>3000</v>
      </c>
      <c r="G146" s="199" t="s">
        <v>370</v>
      </c>
      <c r="H146" s="200">
        <v>1</v>
      </c>
      <c r="I146" s="201">
        <v>136.93</v>
      </c>
      <c r="J146" s="202">
        <f t="shared" si="0"/>
        <v>136.93</v>
      </c>
      <c r="K146" s="203"/>
      <c r="L146" s="35"/>
      <c r="M146" s="204" t="s">
        <v>1</v>
      </c>
      <c r="N146" s="205" t="s">
        <v>39</v>
      </c>
      <c r="O146" s="71"/>
      <c r="P146" s="206">
        <f t="shared" si="1"/>
        <v>0</v>
      </c>
      <c r="Q146" s="206">
        <v>0</v>
      </c>
      <c r="R146" s="206">
        <f t="shared" si="2"/>
        <v>0</v>
      </c>
      <c r="S146" s="206">
        <v>0</v>
      </c>
      <c r="T146" s="207">
        <f t="shared" si="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182</v>
      </c>
      <c r="AT146" s="208" t="s">
        <v>178</v>
      </c>
      <c r="AU146" s="208" t="s">
        <v>80</v>
      </c>
      <c r="AY146" s="13" t="s">
        <v>176</v>
      </c>
      <c r="BE146" s="209">
        <f t="shared" si="4"/>
        <v>0</v>
      </c>
      <c r="BF146" s="209">
        <f t="shared" si="5"/>
        <v>136.93</v>
      </c>
      <c r="BG146" s="209">
        <f t="shared" si="6"/>
        <v>0</v>
      </c>
      <c r="BH146" s="209">
        <f t="shared" si="7"/>
        <v>0</v>
      </c>
      <c r="BI146" s="209">
        <f t="shared" si="8"/>
        <v>0</v>
      </c>
      <c r="BJ146" s="13" t="s">
        <v>86</v>
      </c>
      <c r="BK146" s="209">
        <f t="shared" si="9"/>
        <v>136.93</v>
      </c>
      <c r="BL146" s="13" t="s">
        <v>182</v>
      </c>
      <c r="BM146" s="208" t="s">
        <v>3029</v>
      </c>
    </row>
    <row r="147" spans="1:65" s="1" customFormat="1" ht="16.5" customHeight="1">
      <c r="A147" s="30"/>
      <c r="B147" s="31"/>
      <c r="C147" s="196" t="s">
        <v>259</v>
      </c>
      <c r="D147" s="196" t="s">
        <v>178</v>
      </c>
      <c r="E147" s="197" t="s">
        <v>3030</v>
      </c>
      <c r="F147" s="198" t="s">
        <v>3002</v>
      </c>
      <c r="G147" s="199" t="s">
        <v>370</v>
      </c>
      <c r="H147" s="200">
        <v>1</v>
      </c>
      <c r="I147" s="201">
        <v>128.04</v>
      </c>
      <c r="J147" s="202">
        <f t="shared" si="0"/>
        <v>128.04</v>
      </c>
      <c r="K147" s="203"/>
      <c r="L147" s="35"/>
      <c r="M147" s="204" t="s">
        <v>1</v>
      </c>
      <c r="N147" s="205" t="s">
        <v>39</v>
      </c>
      <c r="O147" s="71"/>
      <c r="P147" s="206">
        <f t="shared" si="1"/>
        <v>0</v>
      </c>
      <c r="Q147" s="206">
        <v>0</v>
      </c>
      <c r="R147" s="206">
        <f t="shared" si="2"/>
        <v>0</v>
      </c>
      <c r="S147" s="206">
        <v>0</v>
      </c>
      <c r="T147" s="207">
        <f t="shared" si="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182</v>
      </c>
      <c r="AT147" s="208" t="s">
        <v>178</v>
      </c>
      <c r="AU147" s="208" t="s">
        <v>80</v>
      </c>
      <c r="AY147" s="13" t="s">
        <v>176</v>
      </c>
      <c r="BE147" s="209">
        <f t="shared" si="4"/>
        <v>0</v>
      </c>
      <c r="BF147" s="209">
        <f t="shared" si="5"/>
        <v>128.04</v>
      </c>
      <c r="BG147" s="209">
        <f t="shared" si="6"/>
        <v>0</v>
      </c>
      <c r="BH147" s="209">
        <f t="shared" si="7"/>
        <v>0</v>
      </c>
      <c r="BI147" s="209">
        <f t="shared" si="8"/>
        <v>0</v>
      </c>
      <c r="BJ147" s="13" t="s">
        <v>86</v>
      </c>
      <c r="BK147" s="209">
        <f t="shared" si="9"/>
        <v>128.04</v>
      </c>
      <c r="BL147" s="13" t="s">
        <v>182</v>
      </c>
      <c r="BM147" s="208" t="s">
        <v>3031</v>
      </c>
    </row>
    <row r="148" spans="1:65" s="1" customFormat="1" ht="16.5" customHeight="1">
      <c r="A148" s="30"/>
      <c r="B148" s="31"/>
      <c r="C148" s="196" t="s">
        <v>264</v>
      </c>
      <c r="D148" s="196" t="s">
        <v>178</v>
      </c>
      <c r="E148" s="197" t="s">
        <v>3032</v>
      </c>
      <c r="F148" s="198" t="s">
        <v>3005</v>
      </c>
      <c r="G148" s="199" t="s">
        <v>370</v>
      </c>
      <c r="H148" s="200">
        <v>4</v>
      </c>
      <c r="I148" s="201">
        <v>49.34</v>
      </c>
      <c r="J148" s="202">
        <f t="shared" si="0"/>
        <v>197.36</v>
      </c>
      <c r="K148" s="203"/>
      <c r="L148" s="35"/>
      <c r="M148" s="204" t="s">
        <v>1</v>
      </c>
      <c r="N148" s="205" t="s">
        <v>39</v>
      </c>
      <c r="O148" s="71"/>
      <c r="P148" s="206">
        <f t="shared" si="1"/>
        <v>0</v>
      </c>
      <c r="Q148" s="206">
        <v>0</v>
      </c>
      <c r="R148" s="206">
        <f t="shared" si="2"/>
        <v>0</v>
      </c>
      <c r="S148" s="206">
        <v>0</v>
      </c>
      <c r="T148" s="207">
        <f t="shared" si="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182</v>
      </c>
      <c r="AT148" s="208" t="s">
        <v>178</v>
      </c>
      <c r="AU148" s="208" t="s">
        <v>80</v>
      </c>
      <c r="AY148" s="13" t="s">
        <v>176</v>
      </c>
      <c r="BE148" s="209">
        <f t="shared" si="4"/>
        <v>0</v>
      </c>
      <c r="BF148" s="209">
        <f t="shared" si="5"/>
        <v>197.36</v>
      </c>
      <c r="BG148" s="209">
        <f t="shared" si="6"/>
        <v>0</v>
      </c>
      <c r="BH148" s="209">
        <f t="shared" si="7"/>
        <v>0</v>
      </c>
      <c r="BI148" s="209">
        <f t="shared" si="8"/>
        <v>0</v>
      </c>
      <c r="BJ148" s="13" t="s">
        <v>86</v>
      </c>
      <c r="BK148" s="209">
        <f t="shared" si="9"/>
        <v>197.36</v>
      </c>
      <c r="BL148" s="13" t="s">
        <v>182</v>
      </c>
      <c r="BM148" s="208" t="s">
        <v>3033</v>
      </c>
    </row>
    <row r="149" spans="1:65" s="1" customFormat="1" ht="16.5" customHeight="1">
      <c r="A149" s="30"/>
      <c r="B149" s="31"/>
      <c r="C149" s="196" t="s">
        <v>268</v>
      </c>
      <c r="D149" s="196" t="s">
        <v>178</v>
      </c>
      <c r="E149" s="197" t="s">
        <v>3034</v>
      </c>
      <c r="F149" s="198" t="s">
        <v>3007</v>
      </c>
      <c r="G149" s="199" t="s">
        <v>370</v>
      </c>
      <c r="H149" s="200">
        <v>1</v>
      </c>
      <c r="I149" s="201">
        <v>154.93</v>
      </c>
      <c r="J149" s="202">
        <f t="shared" si="0"/>
        <v>154.93</v>
      </c>
      <c r="K149" s="203"/>
      <c r="L149" s="35"/>
      <c r="M149" s="204" t="s">
        <v>1</v>
      </c>
      <c r="N149" s="205" t="s">
        <v>39</v>
      </c>
      <c r="O149" s="71"/>
      <c r="P149" s="206">
        <f t="shared" si="1"/>
        <v>0</v>
      </c>
      <c r="Q149" s="206">
        <v>0</v>
      </c>
      <c r="R149" s="206">
        <f t="shared" si="2"/>
        <v>0</v>
      </c>
      <c r="S149" s="206">
        <v>0</v>
      </c>
      <c r="T149" s="207">
        <f t="shared" si="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182</v>
      </c>
      <c r="AT149" s="208" t="s">
        <v>178</v>
      </c>
      <c r="AU149" s="208" t="s">
        <v>80</v>
      </c>
      <c r="AY149" s="13" t="s">
        <v>176</v>
      </c>
      <c r="BE149" s="209">
        <f t="shared" si="4"/>
        <v>0</v>
      </c>
      <c r="BF149" s="209">
        <f t="shared" si="5"/>
        <v>154.93</v>
      </c>
      <c r="BG149" s="209">
        <f t="shared" si="6"/>
        <v>0</v>
      </c>
      <c r="BH149" s="209">
        <f t="shared" si="7"/>
        <v>0</v>
      </c>
      <c r="BI149" s="209">
        <f t="shared" si="8"/>
        <v>0</v>
      </c>
      <c r="BJ149" s="13" t="s">
        <v>86</v>
      </c>
      <c r="BK149" s="209">
        <f t="shared" si="9"/>
        <v>154.93</v>
      </c>
      <c r="BL149" s="13" t="s">
        <v>182</v>
      </c>
      <c r="BM149" s="208" t="s">
        <v>3035</v>
      </c>
    </row>
    <row r="150" spans="1:65" s="1" customFormat="1" ht="16.5" customHeight="1">
      <c r="A150" s="30"/>
      <c r="B150" s="31"/>
      <c r="C150" s="196" t="s">
        <v>273</v>
      </c>
      <c r="D150" s="196" t="s">
        <v>178</v>
      </c>
      <c r="E150" s="197" t="s">
        <v>3036</v>
      </c>
      <c r="F150" s="198" t="s">
        <v>3009</v>
      </c>
      <c r="G150" s="199" t="s">
        <v>370</v>
      </c>
      <c r="H150" s="200">
        <v>12</v>
      </c>
      <c r="I150" s="201">
        <v>13.6</v>
      </c>
      <c r="J150" s="202">
        <f t="shared" si="0"/>
        <v>163.19999999999999</v>
      </c>
      <c r="K150" s="203"/>
      <c r="L150" s="35"/>
      <c r="M150" s="204" t="s">
        <v>1</v>
      </c>
      <c r="N150" s="205" t="s">
        <v>39</v>
      </c>
      <c r="O150" s="71"/>
      <c r="P150" s="206">
        <f t="shared" si="1"/>
        <v>0</v>
      </c>
      <c r="Q150" s="206">
        <v>0</v>
      </c>
      <c r="R150" s="206">
        <f t="shared" si="2"/>
        <v>0</v>
      </c>
      <c r="S150" s="206">
        <v>0</v>
      </c>
      <c r="T150" s="207">
        <f t="shared" si="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80</v>
      </c>
      <c r="AY150" s="13" t="s">
        <v>176</v>
      </c>
      <c r="BE150" s="209">
        <f t="shared" si="4"/>
        <v>0</v>
      </c>
      <c r="BF150" s="209">
        <f t="shared" si="5"/>
        <v>163.19999999999999</v>
      </c>
      <c r="BG150" s="209">
        <f t="shared" si="6"/>
        <v>0</v>
      </c>
      <c r="BH150" s="209">
        <f t="shared" si="7"/>
        <v>0</v>
      </c>
      <c r="BI150" s="209">
        <f t="shared" si="8"/>
        <v>0</v>
      </c>
      <c r="BJ150" s="13" t="s">
        <v>86</v>
      </c>
      <c r="BK150" s="209">
        <f t="shared" si="9"/>
        <v>163.19999999999999</v>
      </c>
      <c r="BL150" s="13" t="s">
        <v>182</v>
      </c>
      <c r="BM150" s="208" t="s">
        <v>3037</v>
      </c>
    </row>
    <row r="151" spans="1:65" s="1" customFormat="1" ht="24.2" customHeight="1">
      <c r="A151" s="30"/>
      <c r="B151" s="31"/>
      <c r="C151" s="196" t="s">
        <v>277</v>
      </c>
      <c r="D151" s="196" t="s">
        <v>178</v>
      </c>
      <c r="E151" s="197" t="s">
        <v>3038</v>
      </c>
      <c r="F151" s="198" t="s">
        <v>3011</v>
      </c>
      <c r="G151" s="199" t="s">
        <v>370</v>
      </c>
      <c r="H151" s="200">
        <v>50</v>
      </c>
      <c r="I151" s="201">
        <v>22.59</v>
      </c>
      <c r="J151" s="202">
        <f t="shared" si="0"/>
        <v>1129.5</v>
      </c>
      <c r="K151" s="203"/>
      <c r="L151" s="35"/>
      <c r="M151" s="204" t="s">
        <v>1</v>
      </c>
      <c r="N151" s="205" t="s">
        <v>39</v>
      </c>
      <c r="O151" s="71"/>
      <c r="P151" s="206">
        <f t="shared" si="1"/>
        <v>0</v>
      </c>
      <c r="Q151" s="206">
        <v>0</v>
      </c>
      <c r="R151" s="206">
        <f t="shared" si="2"/>
        <v>0</v>
      </c>
      <c r="S151" s="206">
        <v>0</v>
      </c>
      <c r="T151" s="207">
        <f t="shared" si="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182</v>
      </c>
      <c r="AT151" s="208" t="s">
        <v>178</v>
      </c>
      <c r="AU151" s="208" t="s">
        <v>80</v>
      </c>
      <c r="AY151" s="13" t="s">
        <v>176</v>
      </c>
      <c r="BE151" s="209">
        <f t="shared" si="4"/>
        <v>0</v>
      </c>
      <c r="BF151" s="209">
        <f t="shared" si="5"/>
        <v>1129.5</v>
      </c>
      <c r="BG151" s="209">
        <f t="shared" si="6"/>
        <v>0</v>
      </c>
      <c r="BH151" s="209">
        <f t="shared" si="7"/>
        <v>0</v>
      </c>
      <c r="BI151" s="209">
        <f t="shared" si="8"/>
        <v>0</v>
      </c>
      <c r="BJ151" s="13" t="s">
        <v>86</v>
      </c>
      <c r="BK151" s="209">
        <f t="shared" si="9"/>
        <v>1129.5</v>
      </c>
      <c r="BL151" s="13" t="s">
        <v>182</v>
      </c>
      <c r="BM151" s="208" t="s">
        <v>3039</v>
      </c>
    </row>
    <row r="152" spans="1:65" s="1" customFormat="1" ht="24.2" customHeight="1">
      <c r="A152" s="30"/>
      <c r="B152" s="31"/>
      <c r="C152" s="196" t="s">
        <v>281</v>
      </c>
      <c r="D152" s="196" t="s">
        <v>178</v>
      </c>
      <c r="E152" s="197" t="s">
        <v>3040</v>
      </c>
      <c r="F152" s="198" t="s">
        <v>3013</v>
      </c>
      <c r="G152" s="199" t="s">
        <v>370</v>
      </c>
      <c r="H152" s="200">
        <v>25</v>
      </c>
      <c r="I152" s="201">
        <v>37.31</v>
      </c>
      <c r="J152" s="202">
        <f t="shared" si="0"/>
        <v>932.75</v>
      </c>
      <c r="K152" s="203"/>
      <c r="L152" s="35"/>
      <c r="M152" s="204" t="s">
        <v>1</v>
      </c>
      <c r="N152" s="205" t="s">
        <v>39</v>
      </c>
      <c r="O152" s="71"/>
      <c r="P152" s="206">
        <f t="shared" si="1"/>
        <v>0</v>
      </c>
      <c r="Q152" s="206">
        <v>0</v>
      </c>
      <c r="R152" s="206">
        <f t="shared" si="2"/>
        <v>0</v>
      </c>
      <c r="S152" s="206">
        <v>0</v>
      </c>
      <c r="T152" s="207">
        <f t="shared" si="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182</v>
      </c>
      <c r="AT152" s="208" t="s">
        <v>178</v>
      </c>
      <c r="AU152" s="208" t="s">
        <v>80</v>
      </c>
      <c r="AY152" s="13" t="s">
        <v>176</v>
      </c>
      <c r="BE152" s="209">
        <f t="shared" si="4"/>
        <v>0</v>
      </c>
      <c r="BF152" s="209">
        <f t="shared" si="5"/>
        <v>932.75</v>
      </c>
      <c r="BG152" s="209">
        <f t="shared" si="6"/>
        <v>0</v>
      </c>
      <c r="BH152" s="209">
        <f t="shared" si="7"/>
        <v>0</v>
      </c>
      <c r="BI152" s="209">
        <f t="shared" si="8"/>
        <v>0</v>
      </c>
      <c r="BJ152" s="13" t="s">
        <v>86</v>
      </c>
      <c r="BK152" s="209">
        <f t="shared" si="9"/>
        <v>932.75</v>
      </c>
      <c r="BL152" s="13" t="s">
        <v>182</v>
      </c>
      <c r="BM152" s="208" t="s">
        <v>3041</v>
      </c>
    </row>
    <row r="153" spans="1:65" s="1" customFormat="1" ht="16.5" customHeight="1">
      <c r="A153" s="30"/>
      <c r="B153" s="31"/>
      <c r="C153" s="196" t="s">
        <v>286</v>
      </c>
      <c r="D153" s="196" t="s">
        <v>178</v>
      </c>
      <c r="E153" s="197" t="s">
        <v>3042</v>
      </c>
      <c r="F153" s="198" t="s">
        <v>3015</v>
      </c>
      <c r="G153" s="199" t="s">
        <v>370</v>
      </c>
      <c r="H153" s="200">
        <v>1</v>
      </c>
      <c r="I153" s="201">
        <v>13.79</v>
      </c>
      <c r="J153" s="202">
        <f t="shared" si="0"/>
        <v>13.79</v>
      </c>
      <c r="K153" s="203"/>
      <c r="L153" s="35"/>
      <c r="M153" s="204" t="s">
        <v>1</v>
      </c>
      <c r="N153" s="205" t="s">
        <v>39</v>
      </c>
      <c r="O153" s="71"/>
      <c r="P153" s="206">
        <f t="shared" si="1"/>
        <v>0</v>
      </c>
      <c r="Q153" s="206">
        <v>0</v>
      </c>
      <c r="R153" s="206">
        <f t="shared" si="2"/>
        <v>0</v>
      </c>
      <c r="S153" s="206">
        <v>0</v>
      </c>
      <c r="T153" s="207">
        <f t="shared" si="3"/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208" t="s">
        <v>182</v>
      </c>
      <c r="AT153" s="208" t="s">
        <v>178</v>
      </c>
      <c r="AU153" s="208" t="s">
        <v>80</v>
      </c>
      <c r="AY153" s="13" t="s">
        <v>176</v>
      </c>
      <c r="BE153" s="209">
        <f t="shared" si="4"/>
        <v>0</v>
      </c>
      <c r="BF153" s="209">
        <f t="shared" si="5"/>
        <v>13.79</v>
      </c>
      <c r="BG153" s="209">
        <f t="shared" si="6"/>
        <v>0</v>
      </c>
      <c r="BH153" s="209">
        <f t="shared" si="7"/>
        <v>0</v>
      </c>
      <c r="BI153" s="209">
        <f t="shared" si="8"/>
        <v>0</v>
      </c>
      <c r="BJ153" s="13" t="s">
        <v>86</v>
      </c>
      <c r="BK153" s="209">
        <f t="shared" si="9"/>
        <v>13.79</v>
      </c>
      <c r="BL153" s="13" t="s">
        <v>182</v>
      </c>
      <c r="BM153" s="208" t="s">
        <v>3043</v>
      </c>
    </row>
    <row r="154" spans="1:65" s="1" customFormat="1" ht="24.2" customHeight="1">
      <c r="A154" s="30"/>
      <c r="B154" s="31"/>
      <c r="C154" s="196" t="s">
        <v>290</v>
      </c>
      <c r="D154" s="196" t="s">
        <v>178</v>
      </c>
      <c r="E154" s="197" t="s">
        <v>3044</v>
      </c>
      <c r="F154" s="198" t="s">
        <v>3017</v>
      </c>
      <c r="G154" s="199" t="s">
        <v>370</v>
      </c>
      <c r="H154" s="200">
        <v>13</v>
      </c>
      <c r="I154" s="201">
        <v>19.03</v>
      </c>
      <c r="J154" s="202">
        <f t="shared" si="0"/>
        <v>247.39</v>
      </c>
      <c r="K154" s="203"/>
      <c r="L154" s="35"/>
      <c r="M154" s="204" t="s">
        <v>1</v>
      </c>
      <c r="N154" s="205" t="s">
        <v>39</v>
      </c>
      <c r="O154" s="71"/>
      <c r="P154" s="206">
        <f t="shared" si="1"/>
        <v>0</v>
      </c>
      <c r="Q154" s="206">
        <v>0</v>
      </c>
      <c r="R154" s="206">
        <f t="shared" si="2"/>
        <v>0</v>
      </c>
      <c r="S154" s="206">
        <v>0</v>
      </c>
      <c r="T154" s="207">
        <f t="shared" si="3"/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182</v>
      </c>
      <c r="AT154" s="208" t="s">
        <v>178</v>
      </c>
      <c r="AU154" s="208" t="s">
        <v>80</v>
      </c>
      <c r="AY154" s="13" t="s">
        <v>176</v>
      </c>
      <c r="BE154" s="209">
        <f t="shared" si="4"/>
        <v>0</v>
      </c>
      <c r="BF154" s="209">
        <f t="shared" si="5"/>
        <v>247.39</v>
      </c>
      <c r="BG154" s="209">
        <f t="shared" si="6"/>
        <v>0</v>
      </c>
      <c r="BH154" s="209">
        <f t="shared" si="7"/>
        <v>0</v>
      </c>
      <c r="BI154" s="209">
        <f t="shared" si="8"/>
        <v>0</v>
      </c>
      <c r="BJ154" s="13" t="s">
        <v>86</v>
      </c>
      <c r="BK154" s="209">
        <f t="shared" si="9"/>
        <v>247.39</v>
      </c>
      <c r="BL154" s="13" t="s">
        <v>182</v>
      </c>
      <c r="BM154" s="208" t="s">
        <v>3045</v>
      </c>
    </row>
    <row r="155" spans="1:65" s="11" customFormat="1" ht="25.9" customHeight="1">
      <c r="B155" s="180"/>
      <c r="C155" s="181"/>
      <c r="D155" s="182" t="s">
        <v>72</v>
      </c>
      <c r="E155" s="183" t="s">
        <v>2277</v>
      </c>
      <c r="F155" s="183" t="s">
        <v>3046</v>
      </c>
      <c r="G155" s="181"/>
      <c r="H155" s="181"/>
      <c r="I155" s="184"/>
      <c r="J155" s="185">
        <f>BK155</f>
        <v>1143.69</v>
      </c>
      <c r="K155" s="181"/>
      <c r="L155" s="186"/>
      <c r="M155" s="187"/>
      <c r="N155" s="188"/>
      <c r="O155" s="188"/>
      <c r="P155" s="189">
        <f>SUM(P156:P159)</f>
        <v>0</v>
      </c>
      <c r="Q155" s="188"/>
      <c r="R155" s="189">
        <f>SUM(R156:R159)</f>
        <v>0</v>
      </c>
      <c r="S155" s="188"/>
      <c r="T155" s="190">
        <f>SUM(T156:T159)</f>
        <v>0</v>
      </c>
      <c r="AR155" s="191" t="s">
        <v>80</v>
      </c>
      <c r="AT155" s="192" t="s">
        <v>72</v>
      </c>
      <c r="AU155" s="192" t="s">
        <v>73</v>
      </c>
      <c r="AY155" s="191" t="s">
        <v>176</v>
      </c>
      <c r="BK155" s="193">
        <f>SUM(BK156:BK159)</f>
        <v>1143.69</v>
      </c>
    </row>
    <row r="156" spans="1:65" s="1" customFormat="1" ht="21.75" customHeight="1">
      <c r="A156" s="30"/>
      <c r="B156" s="31"/>
      <c r="C156" s="210" t="s">
        <v>294</v>
      </c>
      <c r="D156" s="210" t="s">
        <v>269</v>
      </c>
      <c r="E156" s="211" t="s">
        <v>3047</v>
      </c>
      <c r="F156" s="212" t="s">
        <v>3048</v>
      </c>
      <c r="G156" s="213" t="s">
        <v>370</v>
      </c>
      <c r="H156" s="214">
        <v>1</v>
      </c>
      <c r="I156" s="215">
        <v>857.9</v>
      </c>
      <c r="J156" s="216">
        <f>ROUND(I156*H156,2)</f>
        <v>857.9</v>
      </c>
      <c r="K156" s="217"/>
      <c r="L156" s="218"/>
      <c r="M156" s="219" t="s">
        <v>1</v>
      </c>
      <c r="N156" s="220" t="s">
        <v>39</v>
      </c>
      <c r="O156" s="71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207</v>
      </c>
      <c r="AT156" s="208" t="s">
        <v>269</v>
      </c>
      <c r="AU156" s="208" t="s">
        <v>80</v>
      </c>
      <c r="AY156" s="13" t="s">
        <v>176</v>
      </c>
      <c r="BE156" s="209">
        <f>IF(N156="základná",J156,0)</f>
        <v>0</v>
      </c>
      <c r="BF156" s="209">
        <f>IF(N156="znížená",J156,0)</f>
        <v>857.9</v>
      </c>
      <c r="BG156" s="209">
        <f>IF(N156="zákl. prenesená",J156,0)</f>
        <v>0</v>
      </c>
      <c r="BH156" s="209">
        <f>IF(N156="zníž. prenesená",J156,0)</f>
        <v>0</v>
      </c>
      <c r="BI156" s="209">
        <f>IF(N156="nulová",J156,0)</f>
        <v>0</v>
      </c>
      <c r="BJ156" s="13" t="s">
        <v>86</v>
      </c>
      <c r="BK156" s="209">
        <f>ROUND(I156*H156,2)</f>
        <v>857.9</v>
      </c>
      <c r="BL156" s="13" t="s">
        <v>182</v>
      </c>
      <c r="BM156" s="208" t="s">
        <v>290</v>
      </c>
    </row>
    <row r="157" spans="1:65" s="1" customFormat="1" ht="21.75" customHeight="1">
      <c r="A157" s="30"/>
      <c r="B157" s="31"/>
      <c r="C157" s="210" t="s">
        <v>298</v>
      </c>
      <c r="D157" s="210" t="s">
        <v>269</v>
      </c>
      <c r="E157" s="211" t="s">
        <v>3049</v>
      </c>
      <c r="F157" s="212" t="s">
        <v>3050</v>
      </c>
      <c r="G157" s="213" t="s">
        <v>370</v>
      </c>
      <c r="H157" s="214">
        <v>2</v>
      </c>
      <c r="I157" s="215">
        <v>50.74</v>
      </c>
      <c r="J157" s="216">
        <f>ROUND(I157*H157,2)</f>
        <v>101.48</v>
      </c>
      <c r="K157" s="217"/>
      <c r="L157" s="218"/>
      <c r="M157" s="219" t="s">
        <v>1</v>
      </c>
      <c r="N157" s="220" t="s">
        <v>39</v>
      </c>
      <c r="O157" s="71"/>
      <c r="P157" s="206">
        <f>O157*H157</f>
        <v>0</v>
      </c>
      <c r="Q157" s="206">
        <v>0</v>
      </c>
      <c r="R157" s="206">
        <f>Q157*H157</f>
        <v>0</v>
      </c>
      <c r="S157" s="206">
        <v>0</v>
      </c>
      <c r="T157" s="207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207</v>
      </c>
      <c r="AT157" s="208" t="s">
        <v>269</v>
      </c>
      <c r="AU157" s="208" t="s">
        <v>80</v>
      </c>
      <c r="AY157" s="13" t="s">
        <v>176</v>
      </c>
      <c r="BE157" s="209">
        <f>IF(N157="základná",J157,0)</f>
        <v>0</v>
      </c>
      <c r="BF157" s="209">
        <f>IF(N157="znížená",J157,0)</f>
        <v>101.48</v>
      </c>
      <c r="BG157" s="209">
        <f>IF(N157="zákl. prenesená",J157,0)</f>
        <v>0</v>
      </c>
      <c r="BH157" s="209">
        <f>IF(N157="zníž. prenesená",J157,0)</f>
        <v>0</v>
      </c>
      <c r="BI157" s="209">
        <f>IF(N157="nulová",J157,0)</f>
        <v>0</v>
      </c>
      <c r="BJ157" s="13" t="s">
        <v>86</v>
      </c>
      <c r="BK157" s="209">
        <f>ROUND(I157*H157,2)</f>
        <v>101.48</v>
      </c>
      <c r="BL157" s="13" t="s">
        <v>182</v>
      </c>
      <c r="BM157" s="208" t="s">
        <v>298</v>
      </c>
    </row>
    <row r="158" spans="1:65" s="1" customFormat="1" ht="21.75" customHeight="1">
      <c r="A158" s="30"/>
      <c r="B158" s="31"/>
      <c r="C158" s="196" t="s">
        <v>302</v>
      </c>
      <c r="D158" s="196" t="s">
        <v>178</v>
      </c>
      <c r="E158" s="197" t="s">
        <v>3051</v>
      </c>
      <c r="F158" s="198" t="s">
        <v>3048</v>
      </c>
      <c r="G158" s="199" t="s">
        <v>370</v>
      </c>
      <c r="H158" s="200">
        <v>1</v>
      </c>
      <c r="I158" s="201">
        <v>165.93</v>
      </c>
      <c r="J158" s="202">
        <f>ROUND(I158*H158,2)</f>
        <v>165.93</v>
      </c>
      <c r="K158" s="203"/>
      <c r="L158" s="35"/>
      <c r="M158" s="204" t="s">
        <v>1</v>
      </c>
      <c r="N158" s="205" t="s">
        <v>39</v>
      </c>
      <c r="O158" s="71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80</v>
      </c>
      <c r="AY158" s="13" t="s">
        <v>176</v>
      </c>
      <c r="BE158" s="209">
        <f>IF(N158="základná",J158,0)</f>
        <v>0</v>
      </c>
      <c r="BF158" s="209">
        <f>IF(N158="znížená",J158,0)</f>
        <v>165.93</v>
      </c>
      <c r="BG158" s="209">
        <f>IF(N158="zákl. prenesená",J158,0)</f>
        <v>0</v>
      </c>
      <c r="BH158" s="209">
        <f>IF(N158="zníž. prenesená",J158,0)</f>
        <v>0</v>
      </c>
      <c r="BI158" s="209">
        <f>IF(N158="nulová",J158,0)</f>
        <v>0</v>
      </c>
      <c r="BJ158" s="13" t="s">
        <v>86</v>
      </c>
      <c r="BK158" s="209">
        <f>ROUND(I158*H158,2)</f>
        <v>165.93</v>
      </c>
      <c r="BL158" s="13" t="s">
        <v>182</v>
      </c>
      <c r="BM158" s="208" t="s">
        <v>3052</v>
      </c>
    </row>
    <row r="159" spans="1:65" s="1" customFormat="1" ht="21.75" customHeight="1">
      <c r="A159" s="30"/>
      <c r="B159" s="31"/>
      <c r="C159" s="196" t="s">
        <v>306</v>
      </c>
      <c r="D159" s="196" t="s">
        <v>178</v>
      </c>
      <c r="E159" s="197" t="s">
        <v>3053</v>
      </c>
      <c r="F159" s="198" t="s">
        <v>3050</v>
      </c>
      <c r="G159" s="199" t="s">
        <v>370</v>
      </c>
      <c r="H159" s="200">
        <v>2</v>
      </c>
      <c r="I159" s="201">
        <v>9.19</v>
      </c>
      <c r="J159" s="202">
        <f>ROUND(I159*H159,2)</f>
        <v>18.38</v>
      </c>
      <c r="K159" s="203"/>
      <c r="L159" s="35"/>
      <c r="M159" s="204" t="s">
        <v>1</v>
      </c>
      <c r="N159" s="205" t="s">
        <v>39</v>
      </c>
      <c r="O159" s="71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182</v>
      </c>
      <c r="AT159" s="208" t="s">
        <v>178</v>
      </c>
      <c r="AU159" s="208" t="s">
        <v>80</v>
      </c>
      <c r="AY159" s="13" t="s">
        <v>176</v>
      </c>
      <c r="BE159" s="209">
        <f>IF(N159="základná",J159,0)</f>
        <v>0</v>
      </c>
      <c r="BF159" s="209">
        <f>IF(N159="znížená",J159,0)</f>
        <v>18.38</v>
      </c>
      <c r="BG159" s="209">
        <f>IF(N159="zákl. prenesená",J159,0)</f>
        <v>0</v>
      </c>
      <c r="BH159" s="209">
        <f>IF(N159="zníž. prenesená",J159,0)</f>
        <v>0</v>
      </c>
      <c r="BI159" s="209">
        <f>IF(N159="nulová",J159,0)</f>
        <v>0</v>
      </c>
      <c r="BJ159" s="13" t="s">
        <v>86</v>
      </c>
      <c r="BK159" s="209">
        <f>ROUND(I159*H159,2)</f>
        <v>18.38</v>
      </c>
      <c r="BL159" s="13" t="s">
        <v>182</v>
      </c>
      <c r="BM159" s="208" t="s">
        <v>3054</v>
      </c>
    </row>
    <row r="160" spans="1:65" s="11" customFormat="1" ht="25.9" customHeight="1">
      <c r="B160" s="180"/>
      <c r="C160" s="181"/>
      <c r="D160" s="182" t="s">
        <v>72</v>
      </c>
      <c r="E160" s="183" t="s">
        <v>2311</v>
      </c>
      <c r="F160" s="183" t="s">
        <v>3055</v>
      </c>
      <c r="G160" s="181"/>
      <c r="H160" s="181"/>
      <c r="I160" s="184"/>
      <c r="J160" s="185">
        <f>BK160</f>
        <v>5919.4800000000005</v>
      </c>
      <c r="K160" s="181"/>
      <c r="L160" s="186"/>
      <c r="M160" s="187"/>
      <c r="N160" s="188"/>
      <c r="O160" s="188"/>
      <c r="P160" s="189">
        <f>SUM(P161:P172)</f>
        <v>0</v>
      </c>
      <c r="Q160" s="188"/>
      <c r="R160" s="189">
        <f>SUM(R161:R172)</f>
        <v>0</v>
      </c>
      <c r="S160" s="188"/>
      <c r="T160" s="190">
        <f>SUM(T161:T172)</f>
        <v>0</v>
      </c>
      <c r="AR160" s="191" t="s">
        <v>80</v>
      </c>
      <c r="AT160" s="192" t="s">
        <v>72</v>
      </c>
      <c r="AU160" s="192" t="s">
        <v>73</v>
      </c>
      <c r="AY160" s="191" t="s">
        <v>176</v>
      </c>
      <c r="BK160" s="193">
        <f>SUM(BK161:BK172)</f>
        <v>5919.4800000000005</v>
      </c>
    </row>
    <row r="161" spans="1:65" s="1" customFormat="1" ht="21.75" customHeight="1">
      <c r="A161" s="30"/>
      <c r="B161" s="31"/>
      <c r="C161" s="210" t="s">
        <v>310</v>
      </c>
      <c r="D161" s="210" t="s">
        <v>269</v>
      </c>
      <c r="E161" s="211" t="s">
        <v>3056</v>
      </c>
      <c r="F161" s="212" t="s">
        <v>3057</v>
      </c>
      <c r="G161" s="213" t="s">
        <v>181</v>
      </c>
      <c r="H161" s="214">
        <v>300</v>
      </c>
      <c r="I161" s="215">
        <v>1.03</v>
      </c>
      <c r="J161" s="216">
        <f t="shared" ref="J161:J172" si="10">ROUND(I161*H161,2)</f>
        <v>309</v>
      </c>
      <c r="K161" s="217"/>
      <c r="L161" s="218"/>
      <c r="M161" s="219" t="s">
        <v>1</v>
      </c>
      <c r="N161" s="220" t="s">
        <v>39</v>
      </c>
      <c r="O161" s="71"/>
      <c r="P161" s="206">
        <f t="shared" ref="P161:P172" si="11">O161*H161</f>
        <v>0</v>
      </c>
      <c r="Q161" s="206">
        <v>0</v>
      </c>
      <c r="R161" s="206">
        <f t="shared" ref="R161:R172" si="12">Q161*H161</f>
        <v>0</v>
      </c>
      <c r="S161" s="206">
        <v>0</v>
      </c>
      <c r="T161" s="207">
        <f t="shared" ref="T161:T172" si="13"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207</v>
      </c>
      <c r="AT161" s="208" t="s">
        <v>269</v>
      </c>
      <c r="AU161" s="208" t="s">
        <v>80</v>
      </c>
      <c r="AY161" s="13" t="s">
        <v>176</v>
      </c>
      <c r="BE161" s="209">
        <f t="shared" ref="BE161:BE172" si="14">IF(N161="základná",J161,0)</f>
        <v>0</v>
      </c>
      <c r="BF161" s="209">
        <f t="shared" ref="BF161:BF172" si="15">IF(N161="znížená",J161,0)</f>
        <v>309</v>
      </c>
      <c r="BG161" s="209">
        <f t="shared" ref="BG161:BG172" si="16">IF(N161="zákl. prenesená",J161,0)</f>
        <v>0</v>
      </c>
      <c r="BH161" s="209">
        <f t="shared" ref="BH161:BH172" si="17">IF(N161="zníž. prenesená",J161,0)</f>
        <v>0</v>
      </c>
      <c r="BI161" s="209">
        <f t="shared" ref="BI161:BI172" si="18">IF(N161="nulová",J161,0)</f>
        <v>0</v>
      </c>
      <c r="BJ161" s="13" t="s">
        <v>86</v>
      </c>
      <c r="BK161" s="209">
        <f t="shared" ref="BK161:BK172" si="19">ROUND(I161*H161,2)</f>
        <v>309</v>
      </c>
      <c r="BL161" s="13" t="s">
        <v>182</v>
      </c>
      <c r="BM161" s="208" t="s">
        <v>306</v>
      </c>
    </row>
    <row r="162" spans="1:65" s="1" customFormat="1" ht="16.5" customHeight="1">
      <c r="A162" s="30"/>
      <c r="B162" s="31"/>
      <c r="C162" s="210" t="s">
        <v>314</v>
      </c>
      <c r="D162" s="210" t="s">
        <v>269</v>
      </c>
      <c r="E162" s="211" t="s">
        <v>3058</v>
      </c>
      <c r="F162" s="212" t="s">
        <v>3059</v>
      </c>
      <c r="G162" s="213" t="s">
        <v>370</v>
      </c>
      <c r="H162" s="214">
        <v>175</v>
      </c>
      <c r="I162" s="215">
        <v>0.59</v>
      </c>
      <c r="J162" s="216">
        <f t="shared" si="10"/>
        <v>103.25</v>
      </c>
      <c r="K162" s="217"/>
      <c r="L162" s="218"/>
      <c r="M162" s="219" t="s">
        <v>1</v>
      </c>
      <c r="N162" s="220" t="s">
        <v>39</v>
      </c>
      <c r="O162" s="71"/>
      <c r="P162" s="206">
        <f t="shared" si="11"/>
        <v>0</v>
      </c>
      <c r="Q162" s="206">
        <v>0</v>
      </c>
      <c r="R162" s="206">
        <f t="shared" si="12"/>
        <v>0</v>
      </c>
      <c r="S162" s="206">
        <v>0</v>
      </c>
      <c r="T162" s="207">
        <f t="shared" si="1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207</v>
      </c>
      <c r="AT162" s="208" t="s">
        <v>269</v>
      </c>
      <c r="AU162" s="208" t="s">
        <v>80</v>
      </c>
      <c r="AY162" s="13" t="s">
        <v>176</v>
      </c>
      <c r="BE162" s="209">
        <f t="shared" si="14"/>
        <v>0</v>
      </c>
      <c r="BF162" s="209">
        <f t="shared" si="15"/>
        <v>103.25</v>
      </c>
      <c r="BG162" s="209">
        <f t="shared" si="16"/>
        <v>0</v>
      </c>
      <c r="BH162" s="209">
        <f t="shared" si="17"/>
        <v>0</v>
      </c>
      <c r="BI162" s="209">
        <f t="shared" si="18"/>
        <v>0</v>
      </c>
      <c r="BJ162" s="13" t="s">
        <v>86</v>
      </c>
      <c r="BK162" s="209">
        <f t="shared" si="19"/>
        <v>103.25</v>
      </c>
      <c r="BL162" s="13" t="s">
        <v>182</v>
      </c>
      <c r="BM162" s="208" t="s">
        <v>314</v>
      </c>
    </row>
    <row r="163" spans="1:65" s="1" customFormat="1" ht="24.2" customHeight="1">
      <c r="A163" s="30"/>
      <c r="B163" s="31"/>
      <c r="C163" s="210" t="s">
        <v>318</v>
      </c>
      <c r="D163" s="210" t="s">
        <v>269</v>
      </c>
      <c r="E163" s="211" t="s">
        <v>3060</v>
      </c>
      <c r="F163" s="212" t="s">
        <v>3061</v>
      </c>
      <c r="G163" s="213" t="s">
        <v>370</v>
      </c>
      <c r="H163" s="214">
        <v>6</v>
      </c>
      <c r="I163" s="215">
        <v>2.8</v>
      </c>
      <c r="J163" s="216">
        <f t="shared" si="10"/>
        <v>16.8</v>
      </c>
      <c r="K163" s="217"/>
      <c r="L163" s="218"/>
      <c r="M163" s="219" t="s">
        <v>1</v>
      </c>
      <c r="N163" s="220" t="s">
        <v>39</v>
      </c>
      <c r="O163" s="71"/>
      <c r="P163" s="206">
        <f t="shared" si="11"/>
        <v>0</v>
      </c>
      <c r="Q163" s="206">
        <v>0</v>
      </c>
      <c r="R163" s="206">
        <f t="shared" si="12"/>
        <v>0</v>
      </c>
      <c r="S163" s="206">
        <v>0</v>
      </c>
      <c r="T163" s="207">
        <f t="shared" si="1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207</v>
      </c>
      <c r="AT163" s="208" t="s">
        <v>269</v>
      </c>
      <c r="AU163" s="208" t="s">
        <v>80</v>
      </c>
      <c r="AY163" s="13" t="s">
        <v>176</v>
      </c>
      <c r="BE163" s="209">
        <f t="shared" si="14"/>
        <v>0</v>
      </c>
      <c r="BF163" s="209">
        <f t="shared" si="15"/>
        <v>16.8</v>
      </c>
      <c r="BG163" s="209">
        <f t="shared" si="16"/>
        <v>0</v>
      </c>
      <c r="BH163" s="209">
        <f t="shared" si="17"/>
        <v>0</v>
      </c>
      <c r="BI163" s="209">
        <f t="shared" si="18"/>
        <v>0</v>
      </c>
      <c r="BJ163" s="13" t="s">
        <v>86</v>
      </c>
      <c r="BK163" s="209">
        <f t="shared" si="19"/>
        <v>16.8</v>
      </c>
      <c r="BL163" s="13" t="s">
        <v>182</v>
      </c>
      <c r="BM163" s="208" t="s">
        <v>322</v>
      </c>
    </row>
    <row r="164" spans="1:65" s="1" customFormat="1" ht="16.5" customHeight="1">
      <c r="A164" s="30"/>
      <c r="B164" s="31"/>
      <c r="C164" s="210" t="s">
        <v>322</v>
      </c>
      <c r="D164" s="210" t="s">
        <v>269</v>
      </c>
      <c r="E164" s="211" t="s">
        <v>3062</v>
      </c>
      <c r="F164" s="212" t="s">
        <v>3063</v>
      </c>
      <c r="G164" s="213" t="s">
        <v>370</v>
      </c>
      <c r="H164" s="214">
        <v>1850</v>
      </c>
      <c r="I164" s="215">
        <v>0.23</v>
      </c>
      <c r="J164" s="216">
        <f t="shared" si="10"/>
        <v>425.5</v>
      </c>
      <c r="K164" s="217"/>
      <c r="L164" s="218"/>
      <c r="M164" s="219" t="s">
        <v>1</v>
      </c>
      <c r="N164" s="220" t="s">
        <v>39</v>
      </c>
      <c r="O164" s="71"/>
      <c r="P164" s="206">
        <f t="shared" si="11"/>
        <v>0</v>
      </c>
      <c r="Q164" s="206">
        <v>0</v>
      </c>
      <c r="R164" s="206">
        <f t="shared" si="12"/>
        <v>0</v>
      </c>
      <c r="S164" s="206">
        <v>0</v>
      </c>
      <c r="T164" s="207">
        <f t="shared" si="1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207</v>
      </c>
      <c r="AT164" s="208" t="s">
        <v>269</v>
      </c>
      <c r="AU164" s="208" t="s">
        <v>80</v>
      </c>
      <c r="AY164" s="13" t="s">
        <v>176</v>
      </c>
      <c r="BE164" s="209">
        <f t="shared" si="14"/>
        <v>0</v>
      </c>
      <c r="BF164" s="209">
        <f t="shared" si="15"/>
        <v>425.5</v>
      </c>
      <c r="BG164" s="209">
        <f t="shared" si="16"/>
        <v>0</v>
      </c>
      <c r="BH164" s="209">
        <f t="shared" si="17"/>
        <v>0</v>
      </c>
      <c r="BI164" s="209">
        <f t="shared" si="18"/>
        <v>0</v>
      </c>
      <c r="BJ164" s="13" t="s">
        <v>86</v>
      </c>
      <c r="BK164" s="209">
        <f t="shared" si="19"/>
        <v>425.5</v>
      </c>
      <c r="BL164" s="13" t="s">
        <v>182</v>
      </c>
      <c r="BM164" s="208" t="s">
        <v>330</v>
      </c>
    </row>
    <row r="165" spans="1:65" s="1" customFormat="1" ht="24.2" customHeight="1">
      <c r="A165" s="30"/>
      <c r="B165" s="31"/>
      <c r="C165" s="210" t="s">
        <v>326</v>
      </c>
      <c r="D165" s="210" t="s">
        <v>269</v>
      </c>
      <c r="E165" s="211" t="s">
        <v>3064</v>
      </c>
      <c r="F165" s="212" t="s">
        <v>3065</v>
      </c>
      <c r="G165" s="213" t="s">
        <v>370</v>
      </c>
      <c r="H165" s="214">
        <v>1850</v>
      </c>
      <c r="I165" s="215">
        <v>0.9</v>
      </c>
      <c r="J165" s="216">
        <f t="shared" si="10"/>
        <v>1665</v>
      </c>
      <c r="K165" s="217"/>
      <c r="L165" s="218"/>
      <c r="M165" s="219" t="s">
        <v>1</v>
      </c>
      <c r="N165" s="220" t="s">
        <v>39</v>
      </c>
      <c r="O165" s="71"/>
      <c r="P165" s="206">
        <f t="shared" si="11"/>
        <v>0</v>
      </c>
      <c r="Q165" s="206">
        <v>0</v>
      </c>
      <c r="R165" s="206">
        <f t="shared" si="12"/>
        <v>0</v>
      </c>
      <c r="S165" s="206">
        <v>0</v>
      </c>
      <c r="T165" s="207">
        <f t="shared" si="1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207</v>
      </c>
      <c r="AT165" s="208" t="s">
        <v>269</v>
      </c>
      <c r="AU165" s="208" t="s">
        <v>80</v>
      </c>
      <c r="AY165" s="13" t="s">
        <v>176</v>
      </c>
      <c r="BE165" s="209">
        <f t="shared" si="14"/>
        <v>0</v>
      </c>
      <c r="BF165" s="209">
        <f t="shared" si="15"/>
        <v>1665</v>
      </c>
      <c r="BG165" s="209">
        <f t="shared" si="16"/>
        <v>0</v>
      </c>
      <c r="BH165" s="209">
        <f t="shared" si="17"/>
        <v>0</v>
      </c>
      <c r="BI165" s="209">
        <f t="shared" si="18"/>
        <v>0</v>
      </c>
      <c r="BJ165" s="13" t="s">
        <v>86</v>
      </c>
      <c r="BK165" s="209">
        <f t="shared" si="19"/>
        <v>1665</v>
      </c>
      <c r="BL165" s="13" t="s">
        <v>182</v>
      </c>
      <c r="BM165" s="208" t="s">
        <v>338</v>
      </c>
    </row>
    <row r="166" spans="1:65" s="1" customFormat="1" ht="24.2" customHeight="1">
      <c r="A166" s="30"/>
      <c r="B166" s="31"/>
      <c r="C166" s="210" t="s">
        <v>330</v>
      </c>
      <c r="D166" s="210" t="s">
        <v>269</v>
      </c>
      <c r="E166" s="211" t="s">
        <v>3066</v>
      </c>
      <c r="F166" s="212" t="s">
        <v>3067</v>
      </c>
      <c r="G166" s="213" t="s">
        <v>1153</v>
      </c>
      <c r="H166" s="214">
        <v>1</v>
      </c>
      <c r="I166" s="215">
        <v>250.83</v>
      </c>
      <c r="J166" s="216">
        <f t="shared" si="10"/>
        <v>250.83</v>
      </c>
      <c r="K166" s="217"/>
      <c r="L166" s="218"/>
      <c r="M166" s="219" t="s">
        <v>1</v>
      </c>
      <c r="N166" s="220" t="s">
        <v>39</v>
      </c>
      <c r="O166" s="71"/>
      <c r="P166" s="206">
        <f t="shared" si="11"/>
        <v>0</v>
      </c>
      <c r="Q166" s="206">
        <v>0</v>
      </c>
      <c r="R166" s="206">
        <f t="shared" si="12"/>
        <v>0</v>
      </c>
      <c r="S166" s="206">
        <v>0</v>
      </c>
      <c r="T166" s="207">
        <f t="shared" si="1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207</v>
      </c>
      <c r="AT166" s="208" t="s">
        <v>269</v>
      </c>
      <c r="AU166" s="208" t="s">
        <v>80</v>
      </c>
      <c r="AY166" s="13" t="s">
        <v>176</v>
      </c>
      <c r="BE166" s="209">
        <f t="shared" si="14"/>
        <v>0</v>
      </c>
      <c r="BF166" s="209">
        <f t="shared" si="15"/>
        <v>250.83</v>
      </c>
      <c r="BG166" s="209">
        <f t="shared" si="16"/>
        <v>0</v>
      </c>
      <c r="BH166" s="209">
        <f t="shared" si="17"/>
        <v>0</v>
      </c>
      <c r="BI166" s="209">
        <f t="shared" si="18"/>
        <v>0</v>
      </c>
      <c r="BJ166" s="13" t="s">
        <v>86</v>
      </c>
      <c r="BK166" s="209">
        <f t="shared" si="19"/>
        <v>250.83</v>
      </c>
      <c r="BL166" s="13" t="s">
        <v>182</v>
      </c>
      <c r="BM166" s="208" t="s">
        <v>346</v>
      </c>
    </row>
    <row r="167" spans="1:65" s="1" customFormat="1" ht="21.75" customHeight="1">
      <c r="A167" s="30"/>
      <c r="B167" s="31"/>
      <c r="C167" s="196" t="s">
        <v>334</v>
      </c>
      <c r="D167" s="196" t="s">
        <v>178</v>
      </c>
      <c r="E167" s="197" t="s">
        <v>3068</v>
      </c>
      <c r="F167" s="198" t="s">
        <v>3057</v>
      </c>
      <c r="G167" s="199" t="s">
        <v>181</v>
      </c>
      <c r="H167" s="200">
        <v>300</v>
      </c>
      <c r="I167" s="201">
        <v>1.31</v>
      </c>
      <c r="J167" s="202">
        <f t="shared" si="10"/>
        <v>393</v>
      </c>
      <c r="K167" s="203"/>
      <c r="L167" s="35"/>
      <c r="M167" s="204" t="s">
        <v>1</v>
      </c>
      <c r="N167" s="205" t="s">
        <v>39</v>
      </c>
      <c r="O167" s="71"/>
      <c r="P167" s="206">
        <f t="shared" si="11"/>
        <v>0</v>
      </c>
      <c r="Q167" s="206">
        <v>0</v>
      </c>
      <c r="R167" s="206">
        <f t="shared" si="12"/>
        <v>0</v>
      </c>
      <c r="S167" s="206">
        <v>0</v>
      </c>
      <c r="T167" s="207">
        <f t="shared" si="1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182</v>
      </c>
      <c r="AT167" s="208" t="s">
        <v>178</v>
      </c>
      <c r="AU167" s="208" t="s">
        <v>80</v>
      </c>
      <c r="AY167" s="13" t="s">
        <v>176</v>
      </c>
      <c r="BE167" s="209">
        <f t="shared" si="14"/>
        <v>0</v>
      </c>
      <c r="BF167" s="209">
        <f t="shared" si="15"/>
        <v>393</v>
      </c>
      <c r="BG167" s="209">
        <f t="shared" si="16"/>
        <v>0</v>
      </c>
      <c r="BH167" s="209">
        <f t="shared" si="17"/>
        <v>0</v>
      </c>
      <c r="BI167" s="209">
        <f t="shared" si="18"/>
        <v>0</v>
      </c>
      <c r="BJ167" s="13" t="s">
        <v>86</v>
      </c>
      <c r="BK167" s="209">
        <f t="shared" si="19"/>
        <v>393</v>
      </c>
      <c r="BL167" s="13" t="s">
        <v>182</v>
      </c>
      <c r="BM167" s="208" t="s">
        <v>3069</v>
      </c>
    </row>
    <row r="168" spans="1:65" s="1" customFormat="1" ht="16.5" customHeight="1">
      <c r="A168" s="30"/>
      <c r="B168" s="31"/>
      <c r="C168" s="196" t="s">
        <v>338</v>
      </c>
      <c r="D168" s="196" t="s">
        <v>178</v>
      </c>
      <c r="E168" s="197" t="s">
        <v>3070</v>
      </c>
      <c r="F168" s="198" t="s">
        <v>3059</v>
      </c>
      <c r="G168" s="199" t="s">
        <v>370</v>
      </c>
      <c r="H168" s="200">
        <v>175</v>
      </c>
      <c r="I168" s="201">
        <v>0.9</v>
      </c>
      <c r="J168" s="202">
        <f t="shared" si="10"/>
        <v>157.5</v>
      </c>
      <c r="K168" s="203"/>
      <c r="L168" s="35"/>
      <c r="M168" s="204" t="s">
        <v>1</v>
      </c>
      <c r="N168" s="205" t="s">
        <v>39</v>
      </c>
      <c r="O168" s="71"/>
      <c r="P168" s="206">
        <f t="shared" si="11"/>
        <v>0</v>
      </c>
      <c r="Q168" s="206">
        <v>0</v>
      </c>
      <c r="R168" s="206">
        <f t="shared" si="12"/>
        <v>0</v>
      </c>
      <c r="S168" s="206">
        <v>0</v>
      </c>
      <c r="T168" s="207">
        <f t="shared" si="1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80</v>
      </c>
      <c r="AY168" s="13" t="s">
        <v>176</v>
      </c>
      <c r="BE168" s="209">
        <f t="shared" si="14"/>
        <v>0</v>
      </c>
      <c r="BF168" s="209">
        <f t="shared" si="15"/>
        <v>157.5</v>
      </c>
      <c r="BG168" s="209">
        <f t="shared" si="16"/>
        <v>0</v>
      </c>
      <c r="BH168" s="209">
        <f t="shared" si="17"/>
        <v>0</v>
      </c>
      <c r="BI168" s="209">
        <f t="shared" si="18"/>
        <v>0</v>
      </c>
      <c r="BJ168" s="13" t="s">
        <v>86</v>
      </c>
      <c r="BK168" s="209">
        <f t="shared" si="19"/>
        <v>157.5</v>
      </c>
      <c r="BL168" s="13" t="s">
        <v>182</v>
      </c>
      <c r="BM168" s="208" t="s">
        <v>3071</v>
      </c>
    </row>
    <row r="169" spans="1:65" s="1" customFormat="1" ht="24.2" customHeight="1">
      <c r="A169" s="30"/>
      <c r="B169" s="31"/>
      <c r="C169" s="196" t="s">
        <v>342</v>
      </c>
      <c r="D169" s="196" t="s">
        <v>178</v>
      </c>
      <c r="E169" s="197" t="s">
        <v>3072</v>
      </c>
      <c r="F169" s="198" t="s">
        <v>3061</v>
      </c>
      <c r="G169" s="199" t="s">
        <v>370</v>
      </c>
      <c r="H169" s="200">
        <v>6</v>
      </c>
      <c r="I169" s="201">
        <v>5.75</v>
      </c>
      <c r="J169" s="202">
        <f t="shared" si="10"/>
        <v>34.5</v>
      </c>
      <c r="K169" s="203"/>
      <c r="L169" s="35"/>
      <c r="M169" s="204" t="s">
        <v>1</v>
      </c>
      <c r="N169" s="205" t="s">
        <v>39</v>
      </c>
      <c r="O169" s="71"/>
      <c r="P169" s="206">
        <f t="shared" si="11"/>
        <v>0</v>
      </c>
      <c r="Q169" s="206">
        <v>0</v>
      </c>
      <c r="R169" s="206">
        <f t="shared" si="12"/>
        <v>0</v>
      </c>
      <c r="S169" s="206">
        <v>0</v>
      </c>
      <c r="T169" s="207">
        <f t="shared" si="1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182</v>
      </c>
      <c r="AT169" s="208" t="s">
        <v>178</v>
      </c>
      <c r="AU169" s="208" t="s">
        <v>80</v>
      </c>
      <c r="AY169" s="13" t="s">
        <v>176</v>
      </c>
      <c r="BE169" s="209">
        <f t="shared" si="14"/>
        <v>0</v>
      </c>
      <c r="BF169" s="209">
        <f t="shared" si="15"/>
        <v>34.5</v>
      </c>
      <c r="BG169" s="209">
        <f t="shared" si="16"/>
        <v>0</v>
      </c>
      <c r="BH169" s="209">
        <f t="shared" si="17"/>
        <v>0</v>
      </c>
      <c r="BI169" s="209">
        <f t="shared" si="18"/>
        <v>0</v>
      </c>
      <c r="BJ169" s="13" t="s">
        <v>86</v>
      </c>
      <c r="BK169" s="209">
        <f t="shared" si="19"/>
        <v>34.5</v>
      </c>
      <c r="BL169" s="13" t="s">
        <v>182</v>
      </c>
      <c r="BM169" s="208" t="s">
        <v>3073</v>
      </c>
    </row>
    <row r="170" spans="1:65" s="1" customFormat="1" ht="16.5" customHeight="1">
      <c r="A170" s="30"/>
      <c r="B170" s="31"/>
      <c r="C170" s="196" t="s">
        <v>346</v>
      </c>
      <c r="D170" s="196" t="s">
        <v>178</v>
      </c>
      <c r="E170" s="197" t="s">
        <v>3074</v>
      </c>
      <c r="F170" s="198" t="s">
        <v>3063</v>
      </c>
      <c r="G170" s="199" t="s">
        <v>370</v>
      </c>
      <c r="H170" s="200">
        <v>1850</v>
      </c>
      <c r="I170" s="201">
        <v>0.45</v>
      </c>
      <c r="J170" s="202">
        <f t="shared" si="10"/>
        <v>832.5</v>
      </c>
      <c r="K170" s="203"/>
      <c r="L170" s="35"/>
      <c r="M170" s="204" t="s">
        <v>1</v>
      </c>
      <c r="N170" s="205" t="s">
        <v>39</v>
      </c>
      <c r="O170" s="71"/>
      <c r="P170" s="206">
        <f t="shared" si="11"/>
        <v>0</v>
      </c>
      <c r="Q170" s="206">
        <v>0</v>
      </c>
      <c r="R170" s="206">
        <f t="shared" si="12"/>
        <v>0</v>
      </c>
      <c r="S170" s="206">
        <v>0</v>
      </c>
      <c r="T170" s="207">
        <f t="shared" si="1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182</v>
      </c>
      <c r="AT170" s="208" t="s">
        <v>178</v>
      </c>
      <c r="AU170" s="208" t="s">
        <v>80</v>
      </c>
      <c r="AY170" s="13" t="s">
        <v>176</v>
      </c>
      <c r="BE170" s="209">
        <f t="shared" si="14"/>
        <v>0</v>
      </c>
      <c r="BF170" s="209">
        <f t="shared" si="15"/>
        <v>832.5</v>
      </c>
      <c r="BG170" s="209">
        <f t="shared" si="16"/>
        <v>0</v>
      </c>
      <c r="BH170" s="209">
        <f t="shared" si="17"/>
        <v>0</v>
      </c>
      <c r="BI170" s="209">
        <f t="shared" si="18"/>
        <v>0</v>
      </c>
      <c r="BJ170" s="13" t="s">
        <v>86</v>
      </c>
      <c r="BK170" s="209">
        <f t="shared" si="19"/>
        <v>832.5</v>
      </c>
      <c r="BL170" s="13" t="s">
        <v>182</v>
      </c>
      <c r="BM170" s="208" t="s">
        <v>3075</v>
      </c>
    </row>
    <row r="171" spans="1:65" s="1" customFormat="1" ht="24.2" customHeight="1">
      <c r="A171" s="30"/>
      <c r="B171" s="31"/>
      <c r="C171" s="196" t="s">
        <v>351</v>
      </c>
      <c r="D171" s="196" t="s">
        <v>178</v>
      </c>
      <c r="E171" s="197" t="s">
        <v>3076</v>
      </c>
      <c r="F171" s="198" t="s">
        <v>3065</v>
      </c>
      <c r="G171" s="199" t="s">
        <v>370</v>
      </c>
      <c r="H171" s="200">
        <v>1850</v>
      </c>
      <c r="I171" s="201">
        <v>0.9</v>
      </c>
      <c r="J171" s="202">
        <f t="shared" si="10"/>
        <v>1665</v>
      </c>
      <c r="K171" s="203"/>
      <c r="L171" s="35"/>
      <c r="M171" s="204" t="s">
        <v>1</v>
      </c>
      <c r="N171" s="205" t="s">
        <v>39</v>
      </c>
      <c r="O171" s="71"/>
      <c r="P171" s="206">
        <f t="shared" si="11"/>
        <v>0</v>
      </c>
      <c r="Q171" s="206">
        <v>0</v>
      </c>
      <c r="R171" s="206">
        <f t="shared" si="12"/>
        <v>0</v>
      </c>
      <c r="S171" s="206">
        <v>0</v>
      </c>
      <c r="T171" s="207">
        <f t="shared" si="1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182</v>
      </c>
      <c r="AT171" s="208" t="s">
        <v>178</v>
      </c>
      <c r="AU171" s="208" t="s">
        <v>80</v>
      </c>
      <c r="AY171" s="13" t="s">
        <v>176</v>
      </c>
      <c r="BE171" s="209">
        <f t="shared" si="14"/>
        <v>0</v>
      </c>
      <c r="BF171" s="209">
        <f t="shared" si="15"/>
        <v>1665</v>
      </c>
      <c r="BG171" s="209">
        <f t="shared" si="16"/>
        <v>0</v>
      </c>
      <c r="BH171" s="209">
        <f t="shared" si="17"/>
        <v>0</v>
      </c>
      <c r="BI171" s="209">
        <f t="shared" si="18"/>
        <v>0</v>
      </c>
      <c r="BJ171" s="13" t="s">
        <v>86</v>
      </c>
      <c r="BK171" s="209">
        <f t="shared" si="19"/>
        <v>1665</v>
      </c>
      <c r="BL171" s="13" t="s">
        <v>182</v>
      </c>
      <c r="BM171" s="208" t="s">
        <v>3077</v>
      </c>
    </row>
    <row r="172" spans="1:65" s="1" customFormat="1" ht="24.2" customHeight="1">
      <c r="A172" s="30"/>
      <c r="B172" s="31"/>
      <c r="C172" s="196" t="s">
        <v>355</v>
      </c>
      <c r="D172" s="196" t="s">
        <v>178</v>
      </c>
      <c r="E172" s="197" t="s">
        <v>3078</v>
      </c>
      <c r="F172" s="198" t="s">
        <v>3067</v>
      </c>
      <c r="G172" s="199" t="s">
        <v>1153</v>
      </c>
      <c r="H172" s="200">
        <v>1</v>
      </c>
      <c r="I172" s="201">
        <v>66.599999999999994</v>
      </c>
      <c r="J172" s="202">
        <f t="shared" si="10"/>
        <v>66.599999999999994</v>
      </c>
      <c r="K172" s="203"/>
      <c r="L172" s="35"/>
      <c r="M172" s="204" t="s">
        <v>1</v>
      </c>
      <c r="N172" s="205" t="s">
        <v>39</v>
      </c>
      <c r="O172" s="71"/>
      <c r="P172" s="206">
        <f t="shared" si="11"/>
        <v>0</v>
      </c>
      <c r="Q172" s="206">
        <v>0</v>
      </c>
      <c r="R172" s="206">
        <f t="shared" si="12"/>
        <v>0</v>
      </c>
      <c r="S172" s="206">
        <v>0</v>
      </c>
      <c r="T172" s="207">
        <f t="shared" si="1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80</v>
      </c>
      <c r="AY172" s="13" t="s">
        <v>176</v>
      </c>
      <c r="BE172" s="209">
        <f t="shared" si="14"/>
        <v>0</v>
      </c>
      <c r="BF172" s="209">
        <f t="shared" si="15"/>
        <v>66.599999999999994</v>
      </c>
      <c r="BG172" s="209">
        <f t="shared" si="16"/>
        <v>0</v>
      </c>
      <c r="BH172" s="209">
        <f t="shared" si="17"/>
        <v>0</v>
      </c>
      <c r="BI172" s="209">
        <f t="shared" si="18"/>
        <v>0</v>
      </c>
      <c r="BJ172" s="13" t="s">
        <v>86</v>
      </c>
      <c r="BK172" s="209">
        <f t="shared" si="19"/>
        <v>66.599999999999994</v>
      </c>
      <c r="BL172" s="13" t="s">
        <v>182</v>
      </c>
      <c r="BM172" s="208" t="s">
        <v>3079</v>
      </c>
    </row>
    <row r="173" spans="1:65" s="11" customFormat="1" ht="25.9" customHeight="1">
      <c r="B173" s="180"/>
      <c r="C173" s="181"/>
      <c r="D173" s="182" t="s">
        <v>72</v>
      </c>
      <c r="E173" s="183" t="s">
        <v>2313</v>
      </c>
      <c r="F173" s="183" t="s">
        <v>3080</v>
      </c>
      <c r="G173" s="181"/>
      <c r="H173" s="181"/>
      <c r="I173" s="184"/>
      <c r="J173" s="185">
        <f>BK173</f>
        <v>2653</v>
      </c>
      <c r="K173" s="181"/>
      <c r="L173" s="186"/>
      <c r="M173" s="187"/>
      <c r="N173" s="188"/>
      <c r="O173" s="188"/>
      <c r="P173" s="189">
        <f>SUM(P174:P181)</f>
        <v>0</v>
      </c>
      <c r="Q173" s="188"/>
      <c r="R173" s="189">
        <f>SUM(R174:R181)</f>
        <v>0</v>
      </c>
      <c r="S173" s="188"/>
      <c r="T173" s="190">
        <f>SUM(T174:T181)</f>
        <v>0</v>
      </c>
      <c r="AR173" s="191" t="s">
        <v>80</v>
      </c>
      <c r="AT173" s="192" t="s">
        <v>72</v>
      </c>
      <c r="AU173" s="192" t="s">
        <v>73</v>
      </c>
      <c r="AY173" s="191" t="s">
        <v>176</v>
      </c>
      <c r="BK173" s="193">
        <f>SUM(BK174:BK181)</f>
        <v>2653</v>
      </c>
    </row>
    <row r="174" spans="1:65" s="1" customFormat="1" ht="16.5" customHeight="1">
      <c r="A174" s="30"/>
      <c r="B174" s="31"/>
      <c r="C174" s="210" t="s">
        <v>359</v>
      </c>
      <c r="D174" s="210" t="s">
        <v>269</v>
      </c>
      <c r="E174" s="211" t="s">
        <v>3081</v>
      </c>
      <c r="F174" s="212" t="s">
        <v>3082</v>
      </c>
      <c r="G174" s="213" t="s">
        <v>181</v>
      </c>
      <c r="H174" s="214">
        <v>550</v>
      </c>
      <c r="I174" s="215">
        <v>2.31</v>
      </c>
      <c r="J174" s="216">
        <f t="shared" ref="J174:J181" si="20">ROUND(I174*H174,2)</f>
        <v>1270.5</v>
      </c>
      <c r="K174" s="217"/>
      <c r="L174" s="218"/>
      <c r="M174" s="219" t="s">
        <v>1</v>
      </c>
      <c r="N174" s="220" t="s">
        <v>39</v>
      </c>
      <c r="O174" s="71"/>
      <c r="P174" s="206">
        <f t="shared" ref="P174:P181" si="21">O174*H174</f>
        <v>0</v>
      </c>
      <c r="Q174" s="206">
        <v>0</v>
      </c>
      <c r="R174" s="206">
        <f t="shared" ref="R174:R181" si="22">Q174*H174</f>
        <v>0</v>
      </c>
      <c r="S174" s="206">
        <v>0</v>
      </c>
      <c r="T174" s="207">
        <f t="shared" ref="T174:T181" si="23"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207</v>
      </c>
      <c r="AT174" s="208" t="s">
        <v>269</v>
      </c>
      <c r="AU174" s="208" t="s">
        <v>80</v>
      </c>
      <c r="AY174" s="13" t="s">
        <v>176</v>
      </c>
      <c r="BE174" s="209">
        <f t="shared" ref="BE174:BE181" si="24">IF(N174="základná",J174,0)</f>
        <v>0</v>
      </c>
      <c r="BF174" s="209">
        <f t="shared" ref="BF174:BF181" si="25">IF(N174="znížená",J174,0)</f>
        <v>1270.5</v>
      </c>
      <c r="BG174" s="209">
        <f t="shared" ref="BG174:BG181" si="26">IF(N174="zákl. prenesená",J174,0)</f>
        <v>0</v>
      </c>
      <c r="BH174" s="209">
        <f t="shared" ref="BH174:BH181" si="27">IF(N174="zníž. prenesená",J174,0)</f>
        <v>0</v>
      </c>
      <c r="BI174" s="209">
        <f t="shared" ref="BI174:BI181" si="28">IF(N174="nulová",J174,0)</f>
        <v>0</v>
      </c>
      <c r="BJ174" s="13" t="s">
        <v>86</v>
      </c>
      <c r="BK174" s="209">
        <f t="shared" ref="BK174:BK181" si="29">ROUND(I174*H174,2)</f>
        <v>1270.5</v>
      </c>
      <c r="BL174" s="13" t="s">
        <v>182</v>
      </c>
      <c r="BM174" s="208" t="s">
        <v>355</v>
      </c>
    </row>
    <row r="175" spans="1:65" s="1" customFormat="1" ht="24.2" customHeight="1">
      <c r="A175" s="30"/>
      <c r="B175" s="31"/>
      <c r="C175" s="210" t="s">
        <v>363</v>
      </c>
      <c r="D175" s="210" t="s">
        <v>269</v>
      </c>
      <c r="E175" s="211" t="s">
        <v>3083</v>
      </c>
      <c r="F175" s="212" t="s">
        <v>3084</v>
      </c>
      <c r="G175" s="213" t="s">
        <v>181</v>
      </c>
      <c r="H175" s="214">
        <v>150</v>
      </c>
      <c r="I175" s="215">
        <v>0.54</v>
      </c>
      <c r="J175" s="216">
        <f t="shared" si="20"/>
        <v>81</v>
      </c>
      <c r="K175" s="217"/>
      <c r="L175" s="218"/>
      <c r="M175" s="219" t="s">
        <v>1</v>
      </c>
      <c r="N175" s="220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207</v>
      </c>
      <c r="AT175" s="208" t="s">
        <v>269</v>
      </c>
      <c r="AU175" s="208" t="s">
        <v>80</v>
      </c>
      <c r="AY175" s="13" t="s">
        <v>176</v>
      </c>
      <c r="BE175" s="209">
        <f t="shared" si="24"/>
        <v>0</v>
      </c>
      <c r="BF175" s="209">
        <f t="shared" si="25"/>
        <v>81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81</v>
      </c>
      <c r="BL175" s="13" t="s">
        <v>182</v>
      </c>
      <c r="BM175" s="208" t="s">
        <v>372</v>
      </c>
    </row>
    <row r="176" spans="1:65" s="1" customFormat="1" ht="24.2" customHeight="1">
      <c r="A176" s="30"/>
      <c r="B176" s="31"/>
      <c r="C176" s="210" t="s">
        <v>367</v>
      </c>
      <c r="D176" s="210" t="s">
        <v>269</v>
      </c>
      <c r="E176" s="211" t="s">
        <v>3085</v>
      </c>
      <c r="F176" s="212" t="s">
        <v>3086</v>
      </c>
      <c r="G176" s="213" t="s">
        <v>181</v>
      </c>
      <c r="H176" s="214">
        <v>200</v>
      </c>
      <c r="I176" s="215">
        <v>0.99</v>
      </c>
      <c r="J176" s="216">
        <f t="shared" si="20"/>
        <v>198</v>
      </c>
      <c r="K176" s="217"/>
      <c r="L176" s="218"/>
      <c r="M176" s="219" t="s">
        <v>1</v>
      </c>
      <c r="N176" s="220" t="s">
        <v>39</v>
      </c>
      <c r="O176" s="71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207</v>
      </c>
      <c r="AT176" s="208" t="s">
        <v>269</v>
      </c>
      <c r="AU176" s="208" t="s">
        <v>80</v>
      </c>
      <c r="AY176" s="13" t="s">
        <v>176</v>
      </c>
      <c r="BE176" s="209">
        <f t="shared" si="24"/>
        <v>0</v>
      </c>
      <c r="BF176" s="209">
        <f t="shared" si="25"/>
        <v>198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3" t="s">
        <v>86</v>
      </c>
      <c r="BK176" s="209">
        <f t="shared" si="29"/>
        <v>198</v>
      </c>
      <c r="BL176" s="13" t="s">
        <v>182</v>
      </c>
      <c r="BM176" s="208" t="s">
        <v>380</v>
      </c>
    </row>
    <row r="177" spans="1:65" s="1" customFormat="1" ht="16.5" customHeight="1">
      <c r="A177" s="30"/>
      <c r="B177" s="31"/>
      <c r="C177" s="210" t="s">
        <v>372</v>
      </c>
      <c r="D177" s="210" t="s">
        <v>269</v>
      </c>
      <c r="E177" s="211" t="s">
        <v>3087</v>
      </c>
      <c r="F177" s="212" t="s">
        <v>3088</v>
      </c>
      <c r="G177" s="213" t="s">
        <v>181</v>
      </c>
      <c r="H177" s="214">
        <v>20</v>
      </c>
      <c r="I177" s="215">
        <v>1.62</v>
      </c>
      <c r="J177" s="216">
        <f t="shared" si="20"/>
        <v>32.4</v>
      </c>
      <c r="K177" s="217"/>
      <c r="L177" s="218"/>
      <c r="M177" s="219" t="s">
        <v>1</v>
      </c>
      <c r="N177" s="220" t="s">
        <v>39</v>
      </c>
      <c r="O177" s="71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207</v>
      </c>
      <c r="AT177" s="208" t="s">
        <v>269</v>
      </c>
      <c r="AU177" s="208" t="s">
        <v>80</v>
      </c>
      <c r="AY177" s="13" t="s">
        <v>176</v>
      </c>
      <c r="BE177" s="209">
        <f t="shared" si="24"/>
        <v>0</v>
      </c>
      <c r="BF177" s="209">
        <f t="shared" si="25"/>
        <v>32.4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3" t="s">
        <v>86</v>
      </c>
      <c r="BK177" s="209">
        <f t="shared" si="29"/>
        <v>32.4</v>
      </c>
      <c r="BL177" s="13" t="s">
        <v>182</v>
      </c>
      <c r="BM177" s="208" t="s">
        <v>388</v>
      </c>
    </row>
    <row r="178" spans="1:65" s="1" customFormat="1" ht="16.5" customHeight="1">
      <c r="A178" s="30"/>
      <c r="B178" s="31"/>
      <c r="C178" s="196" t="s">
        <v>376</v>
      </c>
      <c r="D178" s="196" t="s">
        <v>178</v>
      </c>
      <c r="E178" s="197" t="s">
        <v>3089</v>
      </c>
      <c r="F178" s="198" t="s">
        <v>3082</v>
      </c>
      <c r="G178" s="199" t="s">
        <v>181</v>
      </c>
      <c r="H178" s="200">
        <v>550</v>
      </c>
      <c r="I178" s="201">
        <v>0.95</v>
      </c>
      <c r="J178" s="202">
        <f t="shared" si="20"/>
        <v>522.5</v>
      </c>
      <c r="K178" s="203"/>
      <c r="L178" s="35"/>
      <c r="M178" s="204" t="s">
        <v>1</v>
      </c>
      <c r="N178" s="205" t="s">
        <v>39</v>
      </c>
      <c r="O178" s="71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182</v>
      </c>
      <c r="AT178" s="208" t="s">
        <v>178</v>
      </c>
      <c r="AU178" s="208" t="s">
        <v>80</v>
      </c>
      <c r="AY178" s="13" t="s">
        <v>176</v>
      </c>
      <c r="BE178" s="209">
        <f t="shared" si="24"/>
        <v>0</v>
      </c>
      <c r="BF178" s="209">
        <f t="shared" si="25"/>
        <v>522.5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3" t="s">
        <v>86</v>
      </c>
      <c r="BK178" s="209">
        <f t="shared" si="29"/>
        <v>522.5</v>
      </c>
      <c r="BL178" s="13" t="s">
        <v>182</v>
      </c>
      <c r="BM178" s="208" t="s">
        <v>3090</v>
      </c>
    </row>
    <row r="179" spans="1:65" s="1" customFormat="1" ht="24.2" customHeight="1">
      <c r="A179" s="30"/>
      <c r="B179" s="31"/>
      <c r="C179" s="196" t="s">
        <v>380</v>
      </c>
      <c r="D179" s="196" t="s">
        <v>178</v>
      </c>
      <c r="E179" s="197" t="s">
        <v>3091</v>
      </c>
      <c r="F179" s="198" t="s">
        <v>3084</v>
      </c>
      <c r="G179" s="199" t="s">
        <v>181</v>
      </c>
      <c r="H179" s="200">
        <v>150</v>
      </c>
      <c r="I179" s="201">
        <v>1.62</v>
      </c>
      <c r="J179" s="202">
        <f t="shared" si="20"/>
        <v>243</v>
      </c>
      <c r="K179" s="203"/>
      <c r="L179" s="35"/>
      <c r="M179" s="204" t="s">
        <v>1</v>
      </c>
      <c r="N179" s="205" t="s">
        <v>39</v>
      </c>
      <c r="O179" s="71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182</v>
      </c>
      <c r="AT179" s="208" t="s">
        <v>178</v>
      </c>
      <c r="AU179" s="208" t="s">
        <v>80</v>
      </c>
      <c r="AY179" s="13" t="s">
        <v>176</v>
      </c>
      <c r="BE179" s="209">
        <f t="shared" si="24"/>
        <v>0</v>
      </c>
      <c r="BF179" s="209">
        <f t="shared" si="25"/>
        <v>243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3" t="s">
        <v>86</v>
      </c>
      <c r="BK179" s="209">
        <f t="shared" si="29"/>
        <v>243</v>
      </c>
      <c r="BL179" s="13" t="s">
        <v>182</v>
      </c>
      <c r="BM179" s="208" t="s">
        <v>3092</v>
      </c>
    </row>
    <row r="180" spans="1:65" s="1" customFormat="1" ht="24.2" customHeight="1">
      <c r="A180" s="30"/>
      <c r="B180" s="31"/>
      <c r="C180" s="196" t="s">
        <v>384</v>
      </c>
      <c r="D180" s="196" t="s">
        <v>178</v>
      </c>
      <c r="E180" s="197" t="s">
        <v>3093</v>
      </c>
      <c r="F180" s="198" t="s">
        <v>3086</v>
      </c>
      <c r="G180" s="199" t="s">
        <v>181</v>
      </c>
      <c r="H180" s="200">
        <v>200</v>
      </c>
      <c r="I180" s="201">
        <v>1.44</v>
      </c>
      <c r="J180" s="202">
        <f t="shared" si="20"/>
        <v>288</v>
      </c>
      <c r="K180" s="203"/>
      <c r="L180" s="35"/>
      <c r="M180" s="204" t="s">
        <v>1</v>
      </c>
      <c r="N180" s="205" t="s">
        <v>39</v>
      </c>
      <c r="O180" s="71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182</v>
      </c>
      <c r="AT180" s="208" t="s">
        <v>178</v>
      </c>
      <c r="AU180" s="208" t="s">
        <v>80</v>
      </c>
      <c r="AY180" s="13" t="s">
        <v>176</v>
      </c>
      <c r="BE180" s="209">
        <f t="shared" si="24"/>
        <v>0</v>
      </c>
      <c r="BF180" s="209">
        <f t="shared" si="25"/>
        <v>288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3" t="s">
        <v>86</v>
      </c>
      <c r="BK180" s="209">
        <f t="shared" si="29"/>
        <v>288</v>
      </c>
      <c r="BL180" s="13" t="s">
        <v>182</v>
      </c>
      <c r="BM180" s="208" t="s">
        <v>3094</v>
      </c>
    </row>
    <row r="181" spans="1:65" s="1" customFormat="1" ht="16.5" customHeight="1">
      <c r="A181" s="30"/>
      <c r="B181" s="31"/>
      <c r="C181" s="196" t="s">
        <v>388</v>
      </c>
      <c r="D181" s="196" t="s">
        <v>178</v>
      </c>
      <c r="E181" s="197" t="s">
        <v>3095</v>
      </c>
      <c r="F181" s="198" t="s">
        <v>3088</v>
      </c>
      <c r="G181" s="199" t="s">
        <v>181</v>
      </c>
      <c r="H181" s="200">
        <v>20</v>
      </c>
      <c r="I181" s="201">
        <v>0.88</v>
      </c>
      <c r="J181" s="202">
        <f t="shared" si="20"/>
        <v>17.600000000000001</v>
      </c>
      <c r="K181" s="203"/>
      <c r="L181" s="35"/>
      <c r="M181" s="204" t="s">
        <v>1</v>
      </c>
      <c r="N181" s="205" t="s">
        <v>39</v>
      </c>
      <c r="O181" s="71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182</v>
      </c>
      <c r="AT181" s="208" t="s">
        <v>178</v>
      </c>
      <c r="AU181" s="208" t="s">
        <v>80</v>
      </c>
      <c r="AY181" s="13" t="s">
        <v>176</v>
      </c>
      <c r="BE181" s="209">
        <f t="shared" si="24"/>
        <v>0</v>
      </c>
      <c r="BF181" s="209">
        <f t="shared" si="25"/>
        <v>17.600000000000001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3" t="s">
        <v>86</v>
      </c>
      <c r="BK181" s="209">
        <f t="shared" si="29"/>
        <v>17.600000000000001</v>
      </c>
      <c r="BL181" s="13" t="s">
        <v>182</v>
      </c>
      <c r="BM181" s="208" t="s">
        <v>3096</v>
      </c>
    </row>
    <row r="182" spans="1:65" s="11" customFormat="1" ht="25.9" customHeight="1">
      <c r="B182" s="180"/>
      <c r="C182" s="181"/>
      <c r="D182" s="182" t="s">
        <v>72</v>
      </c>
      <c r="E182" s="183" t="s">
        <v>2322</v>
      </c>
      <c r="F182" s="183" t="s">
        <v>3097</v>
      </c>
      <c r="G182" s="181"/>
      <c r="H182" s="181"/>
      <c r="I182" s="184"/>
      <c r="J182" s="185">
        <f>BK182</f>
        <v>6990.91</v>
      </c>
      <c r="K182" s="181"/>
      <c r="L182" s="186"/>
      <c r="M182" s="187"/>
      <c r="N182" s="188"/>
      <c r="O182" s="188"/>
      <c r="P182" s="189">
        <f>SUM(P183:P199)</f>
        <v>0</v>
      </c>
      <c r="Q182" s="188"/>
      <c r="R182" s="189">
        <f>SUM(R183:R199)</f>
        <v>0</v>
      </c>
      <c r="S182" s="188"/>
      <c r="T182" s="190">
        <f>SUM(T183:T199)</f>
        <v>0</v>
      </c>
      <c r="AR182" s="191" t="s">
        <v>80</v>
      </c>
      <c r="AT182" s="192" t="s">
        <v>72</v>
      </c>
      <c r="AU182" s="192" t="s">
        <v>73</v>
      </c>
      <c r="AY182" s="191" t="s">
        <v>176</v>
      </c>
      <c r="BK182" s="193">
        <f>SUM(BK183:BK199)</f>
        <v>6990.91</v>
      </c>
    </row>
    <row r="183" spans="1:65" s="1" customFormat="1" ht="21.75" customHeight="1">
      <c r="A183" s="30"/>
      <c r="B183" s="31"/>
      <c r="C183" s="210" t="s">
        <v>392</v>
      </c>
      <c r="D183" s="210" t="s">
        <v>269</v>
      </c>
      <c r="E183" s="211" t="s">
        <v>3098</v>
      </c>
      <c r="F183" s="212" t="s">
        <v>3099</v>
      </c>
      <c r="G183" s="213" t="s">
        <v>1153</v>
      </c>
      <c r="H183" s="214">
        <v>1</v>
      </c>
      <c r="I183" s="215">
        <v>45</v>
      </c>
      <c r="J183" s="216">
        <f t="shared" ref="J183:J199" si="30">ROUND(I183*H183,2)</f>
        <v>45</v>
      </c>
      <c r="K183" s="217"/>
      <c r="L183" s="218"/>
      <c r="M183" s="219" t="s">
        <v>1</v>
      </c>
      <c r="N183" s="220" t="s">
        <v>39</v>
      </c>
      <c r="O183" s="71"/>
      <c r="P183" s="206">
        <f t="shared" ref="P183:P199" si="31">O183*H183</f>
        <v>0</v>
      </c>
      <c r="Q183" s="206">
        <v>0</v>
      </c>
      <c r="R183" s="206">
        <f t="shared" ref="R183:R199" si="32">Q183*H183</f>
        <v>0</v>
      </c>
      <c r="S183" s="206">
        <v>0</v>
      </c>
      <c r="T183" s="207">
        <f t="shared" ref="T183:T199" si="33"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207</v>
      </c>
      <c r="AT183" s="208" t="s">
        <v>269</v>
      </c>
      <c r="AU183" s="208" t="s">
        <v>80</v>
      </c>
      <c r="AY183" s="13" t="s">
        <v>176</v>
      </c>
      <c r="BE183" s="209">
        <f t="shared" ref="BE183:BE199" si="34">IF(N183="základná",J183,0)</f>
        <v>0</v>
      </c>
      <c r="BF183" s="209">
        <f t="shared" ref="BF183:BF199" si="35">IF(N183="znížená",J183,0)</f>
        <v>45</v>
      </c>
      <c r="BG183" s="209">
        <f t="shared" ref="BG183:BG199" si="36">IF(N183="zákl. prenesená",J183,0)</f>
        <v>0</v>
      </c>
      <c r="BH183" s="209">
        <f t="shared" ref="BH183:BH199" si="37">IF(N183="zníž. prenesená",J183,0)</f>
        <v>0</v>
      </c>
      <c r="BI183" s="209">
        <f t="shared" ref="BI183:BI199" si="38">IF(N183="nulová",J183,0)</f>
        <v>0</v>
      </c>
      <c r="BJ183" s="13" t="s">
        <v>86</v>
      </c>
      <c r="BK183" s="209">
        <f t="shared" ref="BK183:BK199" si="39">ROUND(I183*H183,2)</f>
        <v>45</v>
      </c>
      <c r="BL183" s="13" t="s">
        <v>182</v>
      </c>
      <c r="BM183" s="208" t="s">
        <v>444</v>
      </c>
    </row>
    <row r="184" spans="1:65" s="1" customFormat="1" ht="21.75" customHeight="1">
      <c r="A184" s="30"/>
      <c r="B184" s="31"/>
      <c r="C184" s="210" t="s">
        <v>396</v>
      </c>
      <c r="D184" s="210" t="s">
        <v>269</v>
      </c>
      <c r="E184" s="211" t="s">
        <v>3100</v>
      </c>
      <c r="F184" s="212" t="s">
        <v>3101</v>
      </c>
      <c r="G184" s="213" t="s">
        <v>222</v>
      </c>
      <c r="H184" s="214">
        <v>3</v>
      </c>
      <c r="I184" s="215">
        <v>317.08</v>
      </c>
      <c r="J184" s="216">
        <f t="shared" si="30"/>
        <v>951.24</v>
      </c>
      <c r="K184" s="217"/>
      <c r="L184" s="218"/>
      <c r="M184" s="219" t="s">
        <v>1</v>
      </c>
      <c r="N184" s="220" t="s">
        <v>39</v>
      </c>
      <c r="O184" s="71"/>
      <c r="P184" s="206">
        <f t="shared" si="31"/>
        <v>0</v>
      </c>
      <c r="Q184" s="206">
        <v>0</v>
      </c>
      <c r="R184" s="206">
        <f t="shared" si="32"/>
        <v>0</v>
      </c>
      <c r="S184" s="206">
        <v>0</v>
      </c>
      <c r="T184" s="207">
        <f t="shared" si="3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207</v>
      </c>
      <c r="AT184" s="208" t="s">
        <v>269</v>
      </c>
      <c r="AU184" s="208" t="s">
        <v>80</v>
      </c>
      <c r="AY184" s="13" t="s">
        <v>176</v>
      </c>
      <c r="BE184" s="209">
        <f t="shared" si="34"/>
        <v>0</v>
      </c>
      <c r="BF184" s="209">
        <f t="shared" si="35"/>
        <v>951.24</v>
      </c>
      <c r="BG184" s="209">
        <f t="shared" si="36"/>
        <v>0</v>
      </c>
      <c r="BH184" s="209">
        <f t="shared" si="37"/>
        <v>0</v>
      </c>
      <c r="BI184" s="209">
        <f t="shared" si="38"/>
        <v>0</v>
      </c>
      <c r="BJ184" s="13" t="s">
        <v>86</v>
      </c>
      <c r="BK184" s="209">
        <f t="shared" si="39"/>
        <v>951.24</v>
      </c>
      <c r="BL184" s="13" t="s">
        <v>182</v>
      </c>
      <c r="BM184" s="208" t="s">
        <v>476</v>
      </c>
    </row>
    <row r="185" spans="1:65" s="1" customFormat="1" ht="21.75" customHeight="1">
      <c r="A185" s="30"/>
      <c r="B185" s="31"/>
      <c r="C185" s="210" t="s">
        <v>400</v>
      </c>
      <c r="D185" s="210" t="s">
        <v>269</v>
      </c>
      <c r="E185" s="211" t="s">
        <v>3102</v>
      </c>
      <c r="F185" s="212" t="s">
        <v>3103</v>
      </c>
      <c r="G185" s="213" t="s">
        <v>1153</v>
      </c>
      <c r="H185" s="214">
        <v>1</v>
      </c>
      <c r="I185" s="215">
        <v>88.3</v>
      </c>
      <c r="J185" s="216">
        <f t="shared" si="30"/>
        <v>88.3</v>
      </c>
      <c r="K185" s="217"/>
      <c r="L185" s="218"/>
      <c r="M185" s="219" t="s">
        <v>1</v>
      </c>
      <c r="N185" s="220" t="s">
        <v>39</v>
      </c>
      <c r="O185" s="71"/>
      <c r="P185" s="206">
        <f t="shared" si="31"/>
        <v>0</v>
      </c>
      <c r="Q185" s="206">
        <v>0</v>
      </c>
      <c r="R185" s="206">
        <f t="shared" si="32"/>
        <v>0</v>
      </c>
      <c r="S185" s="206">
        <v>0</v>
      </c>
      <c r="T185" s="207">
        <f t="shared" si="3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207</v>
      </c>
      <c r="AT185" s="208" t="s">
        <v>269</v>
      </c>
      <c r="AU185" s="208" t="s">
        <v>80</v>
      </c>
      <c r="AY185" s="13" t="s">
        <v>176</v>
      </c>
      <c r="BE185" s="209">
        <f t="shared" si="34"/>
        <v>0</v>
      </c>
      <c r="BF185" s="209">
        <f t="shared" si="35"/>
        <v>88.3</v>
      </c>
      <c r="BG185" s="209">
        <f t="shared" si="36"/>
        <v>0</v>
      </c>
      <c r="BH185" s="209">
        <f t="shared" si="37"/>
        <v>0</v>
      </c>
      <c r="BI185" s="209">
        <f t="shared" si="38"/>
        <v>0</v>
      </c>
      <c r="BJ185" s="13" t="s">
        <v>86</v>
      </c>
      <c r="BK185" s="209">
        <f t="shared" si="39"/>
        <v>88.3</v>
      </c>
      <c r="BL185" s="13" t="s">
        <v>182</v>
      </c>
      <c r="BM185" s="208" t="s">
        <v>485</v>
      </c>
    </row>
    <row r="186" spans="1:65" s="1" customFormat="1" ht="24.2" customHeight="1">
      <c r="A186" s="30"/>
      <c r="B186" s="31"/>
      <c r="C186" s="210" t="s">
        <v>404</v>
      </c>
      <c r="D186" s="210" t="s">
        <v>269</v>
      </c>
      <c r="E186" s="211" t="s">
        <v>3104</v>
      </c>
      <c r="F186" s="212" t="s">
        <v>3105</v>
      </c>
      <c r="G186" s="213" t="s">
        <v>1153</v>
      </c>
      <c r="H186" s="214">
        <v>1</v>
      </c>
      <c r="I186" s="215">
        <v>45</v>
      </c>
      <c r="J186" s="216">
        <f t="shared" si="30"/>
        <v>45</v>
      </c>
      <c r="K186" s="217"/>
      <c r="L186" s="218"/>
      <c r="M186" s="219" t="s">
        <v>1</v>
      </c>
      <c r="N186" s="220" t="s">
        <v>39</v>
      </c>
      <c r="O186" s="71"/>
      <c r="P186" s="206">
        <f t="shared" si="31"/>
        <v>0</v>
      </c>
      <c r="Q186" s="206">
        <v>0</v>
      </c>
      <c r="R186" s="206">
        <f t="shared" si="32"/>
        <v>0</v>
      </c>
      <c r="S186" s="206">
        <v>0</v>
      </c>
      <c r="T186" s="207">
        <f t="shared" si="3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207</v>
      </c>
      <c r="AT186" s="208" t="s">
        <v>269</v>
      </c>
      <c r="AU186" s="208" t="s">
        <v>80</v>
      </c>
      <c r="AY186" s="13" t="s">
        <v>176</v>
      </c>
      <c r="BE186" s="209">
        <f t="shared" si="34"/>
        <v>0</v>
      </c>
      <c r="BF186" s="209">
        <f t="shared" si="35"/>
        <v>45</v>
      </c>
      <c r="BG186" s="209">
        <f t="shared" si="36"/>
        <v>0</v>
      </c>
      <c r="BH186" s="209">
        <f t="shared" si="37"/>
        <v>0</v>
      </c>
      <c r="BI186" s="209">
        <f t="shared" si="38"/>
        <v>0</v>
      </c>
      <c r="BJ186" s="13" t="s">
        <v>86</v>
      </c>
      <c r="BK186" s="209">
        <f t="shared" si="39"/>
        <v>45</v>
      </c>
      <c r="BL186" s="13" t="s">
        <v>182</v>
      </c>
      <c r="BM186" s="208" t="s">
        <v>493</v>
      </c>
    </row>
    <row r="187" spans="1:65" s="1" customFormat="1" ht="16.5" customHeight="1">
      <c r="A187" s="30"/>
      <c r="B187" s="31"/>
      <c r="C187" s="196" t="s">
        <v>408</v>
      </c>
      <c r="D187" s="196" t="s">
        <v>178</v>
      </c>
      <c r="E187" s="197" t="s">
        <v>3106</v>
      </c>
      <c r="F187" s="198" t="s">
        <v>3107</v>
      </c>
      <c r="G187" s="199" t="s">
        <v>2023</v>
      </c>
      <c r="H187" s="200">
        <v>3</v>
      </c>
      <c r="I187" s="201">
        <v>18.95</v>
      </c>
      <c r="J187" s="202">
        <f t="shared" si="30"/>
        <v>56.85</v>
      </c>
      <c r="K187" s="203"/>
      <c r="L187" s="35"/>
      <c r="M187" s="204" t="s">
        <v>1</v>
      </c>
      <c r="N187" s="205" t="s">
        <v>39</v>
      </c>
      <c r="O187" s="71"/>
      <c r="P187" s="206">
        <f t="shared" si="31"/>
        <v>0</v>
      </c>
      <c r="Q187" s="206">
        <v>0</v>
      </c>
      <c r="R187" s="206">
        <f t="shared" si="32"/>
        <v>0</v>
      </c>
      <c r="S187" s="206">
        <v>0</v>
      </c>
      <c r="T187" s="207">
        <f t="shared" si="3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182</v>
      </c>
      <c r="AT187" s="208" t="s">
        <v>178</v>
      </c>
      <c r="AU187" s="208" t="s">
        <v>80</v>
      </c>
      <c r="AY187" s="13" t="s">
        <v>176</v>
      </c>
      <c r="BE187" s="209">
        <f t="shared" si="34"/>
        <v>0</v>
      </c>
      <c r="BF187" s="209">
        <f t="shared" si="35"/>
        <v>56.85</v>
      </c>
      <c r="BG187" s="209">
        <f t="shared" si="36"/>
        <v>0</v>
      </c>
      <c r="BH187" s="209">
        <f t="shared" si="37"/>
        <v>0</v>
      </c>
      <c r="BI187" s="209">
        <f t="shared" si="38"/>
        <v>0</v>
      </c>
      <c r="BJ187" s="13" t="s">
        <v>86</v>
      </c>
      <c r="BK187" s="209">
        <f t="shared" si="39"/>
        <v>56.85</v>
      </c>
      <c r="BL187" s="13" t="s">
        <v>182</v>
      </c>
      <c r="BM187" s="208" t="s">
        <v>3108</v>
      </c>
    </row>
    <row r="188" spans="1:65" s="1" customFormat="1" ht="24.2" customHeight="1">
      <c r="A188" s="30"/>
      <c r="B188" s="31"/>
      <c r="C188" s="196" t="s">
        <v>412</v>
      </c>
      <c r="D188" s="196" t="s">
        <v>178</v>
      </c>
      <c r="E188" s="197" t="s">
        <v>3109</v>
      </c>
      <c r="F188" s="198" t="s">
        <v>3110</v>
      </c>
      <c r="G188" s="199" t="s">
        <v>181</v>
      </c>
      <c r="H188" s="200">
        <v>920</v>
      </c>
      <c r="I188" s="201">
        <v>0.49</v>
      </c>
      <c r="J188" s="202">
        <f t="shared" si="30"/>
        <v>450.8</v>
      </c>
      <c r="K188" s="203"/>
      <c r="L188" s="35"/>
      <c r="M188" s="204" t="s">
        <v>1</v>
      </c>
      <c r="N188" s="205" t="s">
        <v>39</v>
      </c>
      <c r="O188" s="71"/>
      <c r="P188" s="206">
        <f t="shared" si="31"/>
        <v>0</v>
      </c>
      <c r="Q188" s="206">
        <v>0</v>
      </c>
      <c r="R188" s="206">
        <f t="shared" si="32"/>
        <v>0</v>
      </c>
      <c r="S188" s="206">
        <v>0</v>
      </c>
      <c r="T188" s="207">
        <f t="shared" si="3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182</v>
      </c>
      <c r="AT188" s="208" t="s">
        <v>178</v>
      </c>
      <c r="AU188" s="208" t="s">
        <v>80</v>
      </c>
      <c r="AY188" s="13" t="s">
        <v>176</v>
      </c>
      <c r="BE188" s="209">
        <f t="shared" si="34"/>
        <v>0</v>
      </c>
      <c r="BF188" s="209">
        <f t="shared" si="35"/>
        <v>450.8</v>
      </c>
      <c r="BG188" s="209">
        <f t="shared" si="36"/>
        <v>0</v>
      </c>
      <c r="BH188" s="209">
        <f t="shared" si="37"/>
        <v>0</v>
      </c>
      <c r="BI188" s="209">
        <f t="shared" si="38"/>
        <v>0</v>
      </c>
      <c r="BJ188" s="13" t="s">
        <v>86</v>
      </c>
      <c r="BK188" s="209">
        <f t="shared" si="39"/>
        <v>450.8</v>
      </c>
      <c r="BL188" s="13" t="s">
        <v>182</v>
      </c>
      <c r="BM188" s="208" t="s">
        <v>3111</v>
      </c>
    </row>
    <row r="189" spans="1:65" s="1" customFormat="1" ht="33" customHeight="1">
      <c r="A189" s="30"/>
      <c r="B189" s="31"/>
      <c r="C189" s="196" t="s">
        <v>416</v>
      </c>
      <c r="D189" s="196" t="s">
        <v>178</v>
      </c>
      <c r="E189" s="197" t="s">
        <v>3112</v>
      </c>
      <c r="F189" s="198" t="s">
        <v>3113</v>
      </c>
      <c r="G189" s="199" t="s">
        <v>181</v>
      </c>
      <c r="H189" s="200">
        <v>920</v>
      </c>
      <c r="I189" s="201">
        <v>1.35</v>
      </c>
      <c r="J189" s="202">
        <f t="shared" si="30"/>
        <v>1242</v>
      </c>
      <c r="K189" s="203"/>
      <c r="L189" s="35"/>
      <c r="M189" s="204" t="s">
        <v>1</v>
      </c>
      <c r="N189" s="205" t="s">
        <v>39</v>
      </c>
      <c r="O189" s="71"/>
      <c r="P189" s="206">
        <f t="shared" si="31"/>
        <v>0</v>
      </c>
      <c r="Q189" s="206">
        <v>0</v>
      </c>
      <c r="R189" s="206">
        <f t="shared" si="32"/>
        <v>0</v>
      </c>
      <c r="S189" s="206">
        <v>0</v>
      </c>
      <c r="T189" s="207">
        <f t="shared" si="3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182</v>
      </c>
      <c r="AT189" s="208" t="s">
        <v>178</v>
      </c>
      <c r="AU189" s="208" t="s">
        <v>80</v>
      </c>
      <c r="AY189" s="13" t="s">
        <v>176</v>
      </c>
      <c r="BE189" s="209">
        <f t="shared" si="34"/>
        <v>0</v>
      </c>
      <c r="BF189" s="209">
        <f t="shared" si="35"/>
        <v>1242</v>
      </c>
      <c r="BG189" s="209">
        <f t="shared" si="36"/>
        <v>0</v>
      </c>
      <c r="BH189" s="209">
        <f t="shared" si="37"/>
        <v>0</v>
      </c>
      <c r="BI189" s="209">
        <f t="shared" si="38"/>
        <v>0</v>
      </c>
      <c r="BJ189" s="13" t="s">
        <v>86</v>
      </c>
      <c r="BK189" s="209">
        <f t="shared" si="39"/>
        <v>1242</v>
      </c>
      <c r="BL189" s="13" t="s">
        <v>182</v>
      </c>
      <c r="BM189" s="208" t="s">
        <v>3114</v>
      </c>
    </row>
    <row r="190" spans="1:65" s="1" customFormat="1" ht="24.2" customHeight="1">
      <c r="A190" s="30"/>
      <c r="B190" s="31"/>
      <c r="C190" s="196" t="s">
        <v>420</v>
      </c>
      <c r="D190" s="196" t="s">
        <v>178</v>
      </c>
      <c r="E190" s="197" t="s">
        <v>3115</v>
      </c>
      <c r="F190" s="198" t="s">
        <v>3116</v>
      </c>
      <c r="G190" s="199" t="s">
        <v>370</v>
      </c>
      <c r="H190" s="200">
        <v>176</v>
      </c>
      <c r="I190" s="201">
        <v>4.82</v>
      </c>
      <c r="J190" s="202">
        <f t="shared" si="30"/>
        <v>848.32</v>
      </c>
      <c r="K190" s="203"/>
      <c r="L190" s="35"/>
      <c r="M190" s="204" t="s">
        <v>1</v>
      </c>
      <c r="N190" s="205" t="s">
        <v>39</v>
      </c>
      <c r="O190" s="71"/>
      <c r="P190" s="206">
        <f t="shared" si="31"/>
        <v>0</v>
      </c>
      <c r="Q190" s="206">
        <v>0</v>
      </c>
      <c r="R190" s="206">
        <f t="shared" si="32"/>
        <v>0</v>
      </c>
      <c r="S190" s="206">
        <v>0</v>
      </c>
      <c r="T190" s="207">
        <f t="shared" si="3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182</v>
      </c>
      <c r="AT190" s="208" t="s">
        <v>178</v>
      </c>
      <c r="AU190" s="208" t="s">
        <v>80</v>
      </c>
      <c r="AY190" s="13" t="s">
        <v>176</v>
      </c>
      <c r="BE190" s="209">
        <f t="shared" si="34"/>
        <v>0</v>
      </c>
      <c r="BF190" s="209">
        <f t="shared" si="35"/>
        <v>848.32</v>
      </c>
      <c r="BG190" s="209">
        <f t="shared" si="36"/>
        <v>0</v>
      </c>
      <c r="BH190" s="209">
        <f t="shared" si="37"/>
        <v>0</v>
      </c>
      <c r="BI190" s="209">
        <f t="shared" si="38"/>
        <v>0</v>
      </c>
      <c r="BJ190" s="13" t="s">
        <v>86</v>
      </c>
      <c r="BK190" s="209">
        <f t="shared" si="39"/>
        <v>848.32</v>
      </c>
      <c r="BL190" s="13" t="s">
        <v>182</v>
      </c>
      <c r="BM190" s="208" t="s">
        <v>3117</v>
      </c>
    </row>
    <row r="191" spans="1:65" s="1" customFormat="1" ht="24.2" customHeight="1">
      <c r="A191" s="30"/>
      <c r="B191" s="31"/>
      <c r="C191" s="196" t="s">
        <v>424</v>
      </c>
      <c r="D191" s="196" t="s">
        <v>178</v>
      </c>
      <c r="E191" s="197" t="s">
        <v>3118</v>
      </c>
      <c r="F191" s="198" t="s">
        <v>3119</v>
      </c>
      <c r="G191" s="199" t="s">
        <v>370</v>
      </c>
      <c r="H191" s="200">
        <v>6</v>
      </c>
      <c r="I191" s="201">
        <v>6.43</v>
      </c>
      <c r="J191" s="202">
        <f t="shared" si="30"/>
        <v>38.58</v>
      </c>
      <c r="K191" s="203"/>
      <c r="L191" s="35"/>
      <c r="M191" s="204" t="s">
        <v>1</v>
      </c>
      <c r="N191" s="205" t="s">
        <v>39</v>
      </c>
      <c r="O191" s="71"/>
      <c r="P191" s="206">
        <f t="shared" si="31"/>
        <v>0</v>
      </c>
      <c r="Q191" s="206">
        <v>0</v>
      </c>
      <c r="R191" s="206">
        <f t="shared" si="32"/>
        <v>0</v>
      </c>
      <c r="S191" s="206">
        <v>0</v>
      </c>
      <c r="T191" s="207">
        <f t="shared" si="3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182</v>
      </c>
      <c r="AT191" s="208" t="s">
        <v>178</v>
      </c>
      <c r="AU191" s="208" t="s">
        <v>80</v>
      </c>
      <c r="AY191" s="13" t="s">
        <v>176</v>
      </c>
      <c r="BE191" s="209">
        <f t="shared" si="34"/>
        <v>0</v>
      </c>
      <c r="BF191" s="209">
        <f t="shared" si="35"/>
        <v>38.58</v>
      </c>
      <c r="BG191" s="209">
        <f t="shared" si="36"/>
        <v>0</v>
      </c>
      <c r="BH191" s="209">
        <f t="shared" si="37"/>
        <v>0</v>
      </c>
      <c r="BI191" s="209">
        <f t="shared" si="38"/>
        <v>0</v>
      </c>
      <c r="BJ191" s="13" t="s">
        <v>86</v>
      </c>
      <c r="BK191" s="209">
        <f t="shared" si="39"/>
        <v>38.58</v>
      </c>
      <c r="BL191" s="13" t="s">
        <v>182</v>
      </c>
      <c r="BM191" s="208" t="s">
        <v>3120</v>
      </c>
    </row>
    <row r="192" spans="1:65" s="1" customFormat="1" ht="24.2" customHeight="1">
      <c r="A192" s="30"/>
      <c r="B192" s="31"/>
      <c r="C192" s="196" t="s">
        <v>428</v>
      </c>
      <c r="D192" s="196" t="s">
        <v>178</v>
      </c>
      <c r="E192" s="197" t="s">
        <v>3121</v>
      </c>
      <c r="F192" s="198" t="s">
        <v>3122</v>
      </c>
      <c r="G192" s="199" t="s">
        <v>370</v>
      </c>
      <c r="H192" s="200">
        <v>75</v>
      </c>
      <c r="I192" s="201">
        <v>13.81</v>
      </c>
      <c r="J192" s="202">
        <f t="shared" si="30"/>
        <v>1035.75</v>
      </c>
      <c r="K192" s="203"/>
      <c r="L192" s="35"/>
      <c r="M192" s="204" t="s">
        <v>1</v>
      </c>
      <c r="N192" s="205" t="s">
        <v>39</v>
      </c>
      <c r="O192" s="71"/>
      <c r="P192" s="206">
        <f t="shared" si="31"/>
        <v>0</v>
      </c>
      <c r="Q192" s="206">
        <v>0</v>
      </c>
      <c r="R192" s="206">
        <f t="shared" si="32"/>
        <v>0</v>
      </c>
      <c r="S192" s="206">
        <v>0</v>
      </c>
      <c r="T192" s="207">
        <f t="shared" si="3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182</v>
      </c>
      <c r="AT192" s="208" t="s">
        <v>178</v>
      </c>
      <c r="AU192" s="208" t="s">
        <v>80</v>
      </c>
      <c r="AY192" s="13" t="s">
        <v>176</v>
      </c>
      <c r="BE192" s="209">
        <f t="shared" si="34"/>
        <v>0</v>
      </c>
      <c r="BF192" s="209">
        <f t="shared" si="35"/>
        <v>1035.75</v>
      </c>
      <c r="BG192" s="209">
        <f t="shared" si="36"/>
        <v>0</v>
      </c>
      <c r="BH192" s="209">
        <f t="shared" si="37"/>
        <v>0</v>
      </c>
      <c r="BI192" s="209">
        <f t="shared" si="38"/>
        <v>0</v>
      </c>
      <c r="BJ192" s="13" t="s">
        <v>86</v>
      </c>
      <c r="BK192" s="209">
        <f t="shared" si="39"/>
        <v>1035.75</v>
      </c>
      <c r="BL192" s="13" t="s">
        <v>182</v>
      </c>
      <c r="BM192" s="208" t="s">
        <v>3123</v>
      </c>
    </row>
    <row r="193" spans="1:65" s="1" customFormat="1" ht="21.75" customHeight="1">
      <c r="A193" s="30"/>
      <c r="B193" s="31"/>
      <c r="C193" s="196" t="s">
        <v>432</v>
      </c>
      <c r="D193" s="196" t="s">
        <v>178</v>
      </c>
      <c r="E193" s="197" t="s">
        <v>3124</v>
      </c>
      <c r="F193" s="198" t="s">
        <v>3099</v>
      </c>
      <c r="G193" s="199" t="s">
        <v>1153</v>
      </c>
      <c r="H193" s="200">
        <v>1</v>
      </c>
      <c r="I193" s="201">
        <v>270</v>
      </c>
      <c r="J193" s="202">
        <f t="shared" si="30"/>
        <v>270</v>
      </c>
      <c r="K193" s="203"/>
      <c r="L193" s="35"/>
      <c r="M193" s="204" t="s">
        <v>1</v>
      </c>
      <c r="N193" s="205" t="s">
        <v>39</v>
      </c>
      <c r="O193" s="71"/>
      <c r="P193" s="206">
        <f t="shared" si="31"/>
        <v>0</v>
      </c>
      <c r="Q193" s="206">
        <v>0</v>
      </c>
      <c r="R193" s="206">
        <f t="shared" si="32"/>
        <v>0</v>
      </c>
      <c r="S193" s="206">
        <v>0</v>
      </c>
      <c r="T193" s="207">
        <f t="shared" si="3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182</v>
      </c>
      <c r="AT193" s="208" t="s">
        <v>178</v>
      </c>
      <c r="AU193" s="208" t="s">
        <v>80</v>
      </c>
      <c r="AY193" s="13" t="s">
        <v>176</v>
      </c>
      <c r="BE193" s="209">
        <f t="shared" si="34"/>
        <v>0</v>
      </c>
      <c r="BF193" s="209">
        <f t="shared" si="35"/>
        <v>270</v>
      </c>
      <c r="BG193" s="209">
        <f t="shared" si="36"/>
        <v>0</v>
      </c>
      <c r="BH193" s="209">
        <f t="shared" si="37"/>
        <v>0</v>
      </c>
      <c r="BI193" s="209">
        <f t="shared" si="38"/>
        <v>0</v>
      </c>
      <c r="BJ193" s="13" t="s">
        <v>86</v>
      </c>
      <c r="BK193" s="209">
        <f t="shared" si="39"/>
        <v>270</v>
      </c>
      <c r="BL193" s="13" t="s">
        <v>182</v>
      </c>
      <c r="BM193" s="208" t="s">
        <v>3125</v>
      </c>
    </row>
    <row r="194" spans="1:65" s="1" customFormat="1" ht="21.75" customHeight="1">
      <c r="A194" s="30"/>
      <c r="B194" s="31"/>
      <c r="C194" s="196" t="s">
        <v>436</v>
      </c>
      <c r="D194" s="196" t="s">
        <v>178</v>
      </c>
      <c r="E194" s="197" t="s">
        <v>3126</v>
      </c>
      <c r="F194" s="198" t="s">
        <v>3127</v>
      </c>
      <c r="G194" s="199" t="s">
        <v>370</v>
      </c>
      <c r="H194" s="200">
        <v>40</v>
      </c>
      <c r="I194" s="201">
        <v>8.06</v>
      </c>
      <c r="J194" s="202">
        <f t="shared" si="30"/>
        <v>322.39999999999998</v>
      </c>
      <c r="K194" s="203"/>
      <c r="L194" s="35"/>
      <c r="M194" s="204" t="s">
        <v>1</v>
      </c>
      <c r="N194" s="205" t="s">
        <v>39</v>
      </c>
      <c r="O194" s="71"/>
      <c r="P194" s="206">
        <f t="shared" si="31"/>
        <v>0</v>
      </c>
      <c r="Q194" s="206">
        <v>0</v>
      </c>
      <c r="R194" s="206">
        <f t="shared" si="32"/>
        <v>0</v>
      </c>
      <c r="S194" s="206">
        <v>0</v>
      </c>
      <c r="T194" s="207">
        <f t="shared" si="3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182</v>
      </c>
      <c r="AT194" s="208" t="s">
        <v>178</v>
      </c>
      <c r="AU194" s="208" t="s">
        <v>80</v>
      </c>
      <c r="AY194" s="13" t="s">
        <v>176</v>
      </c>
      <c r="BE194" s="209">
        <f t="shared" si="34"/>
        <v>0</v>
      </c>
      <c r="BF194" s="209">
        <f t="shared" si="35"/>
        <v>322.39999999999998</v>
      </c>
      <c r="BG194" s="209">
        <f t="shared" si="36"/>
        <v>0</v>
      </c>
      <c r="BH194" s="209">
        <f t="shared" si="37"/>
        <v>0</v>
      </c>
      <c r="BI194" s="209">
        <f t="shared" si="38"/>
        <v>0</v>
      </c>
      <c r="BJ194" s="13" t="s">
        <v>86</v>
      </c>
      <c r="BK194" s="209">
        <f t="shared" si="39"/>
        <v>322.39999999999998</v>
      </c>
      <c r="BL194" s="13" t="s">
        <v>182</v>
      </c>
      <c r="BM194" s="208" t="s">
        <v>3128</v>
      </c>
    </row>
    <row r="195" spans="1:65" s="1" customFormat="1" ht="24.2" customHeight="1">
      <c r="A195" s="30"/>
      <c r="B195" s="31"/>
      <c r="C195" s="196" t="s">
        <v>440</v>
      </c>
      <c r="D195" s="196" t="s">
        <v>178</v>
      </c>
      <c r="E195" s="197" t="s">
        <v>3129</v>
      </c>
      <c r="F195" s="198" t="s">
        <v>3130</v>
      </c>
      <c r="G195" s="199" t="s">
        <v>370</v>
      </c>
      <c r="H195" s="200">
        <v>5</v>
      </c>
      <c r="I195" s="201">
        <v>13.9</v>
      </c>
      <c r="J195" s="202">
        <f t="shared" si="30"/>
        <v>69.5</v>
      </c>
      <c r="K195" s="203"/>
      <c r="L195" s="35"/>
      <c r="M195" s="204" t="s">
        <v>1</v>
      </c>
      <c r="N195" s="205" t="s">
        <v>39</v>
      </c>
      <c r="O195" s="71"/>
      <c r="P195" s="206">
        <f t="shared" si="31"/>
        <v>0</v>
      </c>
      <c r="Q195" s="206">
        <v>0</v>
      </c>
      <c r="R195" s="206">
        <f t="shared" si="32"/>
        <v>0</v>
      </c>
      <c r="S195" s="206">
        <v>0</v>
      </c>
      <c r="T195" s="207">
        <f t="shared" si="3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182</v>
      </c>
      <c r="AT195" s="208" t="s">
        <v>178</v>
      </c>
      <c r="AU195" s="208" t="s">
        <v>80</v>
      </c>
      <c r="AY195" s="13" t="s">
        <v>176</v>
      </c>
      <c r="BE195" s="209">
        <f t="shared" si="34"/>
        <v>0</v>
      </c>
      <c r="BF195" s="209">
        <f t="shared" si="35"/>
        <v>69.5</v>
      </c>
      <c r="BG195" s="209">
        <f t="shared" si="36"/>
        <v>0</v>
      </c>
      <c r="BH195" s="209">
        <f t="shared" si="37"/>
        <v>0</v>
      </c>
      <c r="BI195" s="209">
        <f t="shared" si="38"/>
        <v>0</v>
      </c>
      <c r="BJ195" s="13" t="s">
        <v>86</v>
      </c>
      <c r="BK195" s="209">
        <f t="shared" si="39"/>
        <v>69.5</v>
      </c>
      <c r="BL195" s="13" t="s">
        <v>182</v>
      </c>
      <c r="BM195" s="208" t="s">
        <v>3131</v>
      </c>
    </row>
    <row r="196" spans="1:65" s="1" customFormat="1" ht="24.2" customHeight="1">
      <c r="A196" s="30"/>
      <c r="B196" s="31"/>
      <c r="C196" s="196" t="s">
        <v>444</v>
      </c>
      <c r="D196" s="196" t="s">
        <v>178</v>
      </c>
      <c r="E196" s="197" t="s">
        <v>3132</v>
      </c>
      <c r="F196" s="198" t="s">
        <v>3133</v>
      </c>
      <c r="G196" s="199" t="s">
        <v>181</v>
      </c>
      <c r="H196" s="200">
        <v>200</v>
      </c>
      <c r="I196" s="201">
        <v>4.05</v>
      </c>
      <c r="J196" s="202">
        <f t="shared" si="30"/>
        <v>810</v>
      </c>
      <c r="K196" s="203"/>
      <c r="L196" s="35"/>
      <c r="M196" s="204" t="s">
        <v>1</v>
      </c>
      <c r="N196" s="205" t="s">
        <v>39</v>
      </c>
      <c r="O196" s="71"/>
      <c r="P196" s="206">
        <f t="shared" si="31"/>
        <v>0</v>
      </c>
      <c r="Q196" s="206">
        <v>0</v>
      </c>
      <c r="R196" s="206">
        <f t="shared" si="32"/>
        <v>0</v>
      </c>
      <c r="S196" s="206">
        <v>0</v>
      </c>
      <c r="T196" s="207">
        <f t="shared" si="3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182</v>
      </c>
      <c r="AT196" s="208" t="s">
        <v>178</v>
      </c>
      <c r="AU196" s="208" t="s">
        <v>80</v>
      </c>
      <c r="AY196" s="13" t="s">
        <v>176</v>
      </c>
      <c r="BE196" s="209">
        <f t="shared" si="34"/>
        <v>0</v>
      </c>
      <c r="BF196" s="209">
        <f t="shared" si="35"/>
        <v>810</v>
      </c>
      <c r="BG196" s="209">
        <f t="shared" si="36"/>
        <v>0</v>
      </c>
      <c r="BH196" s="209">
        <f t="shared" si="37"/>
        <v>0</v>
      </c>
      <c r="BI196" s="209">
        <f t="shared" si="38"/>
        <v>0</v>
      </c>
      <c r="BJ196" s="13" t="s">
        <v>86</v>
      </c>
      <c r="BK196" s="209">
        <f t="shared" si="39"/>
        <v>810</v>
      </c>
      <c r="BL196" s="13" t="s">
        <v>182</v>
      </c>
      <c r="BM196" s="208" t="s">
        <v>3134</v>
      </c>
    </row>
    <row r="197" spans="1:65" s="1" customFormat="1" ht="21.75" customHeight="1">
      <c r="A197" s="30"/>
      <c r="B197" s="31"/>
      <c r="C197" s="196" t="s">
        <v>448</v>
      </c>
      <c r="D197" s="196" t="s">
        <v>178</v>
      </c>
      <c r="E197" s="197" t="s">
        <v>3135</v>
      </c>
      <c r="F197" s="198" t="s">
        <v>3101</v>
      </c>
      <c r="G197" s="199" t="s">
        <v>222</v>
      </c>
      <c r="H197" s="200">
        <v>3</v>
      </c>
      <c r="I197" s="201">
        <v>31.69</v>
      </c>
      <c r="J197" s="202">
        <f t="shared" si="30"/>
        <v>95.07</v>
      </c>
      <c r="K197" s="203"/>
      <c r="L197" s="35"/>
      <c r="M197" s="204" t="s">
        <v>1</v>
      </c>
      <c r="N197" s="205" t="s">
        <v>39</v>
      </c>
      <c r="O197" s="71"/>
      <c r="P197" s="206">
        <f t="shared" si="31"/>
        <v>0</v>
      </c>
      <c r="Q197" s="206">
        <v>0</v>
      </c>
      <c r="R197" s="206">
        <f t="shared" si="32"/>
        <v>0</v>
      </c>
      <c r="S197" s="206">
        <v>0</v>
      </c>
      <c r="T197" s="207">
        <f t="shared" si="3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182</v>
      </c>
      <c r="AT197" s="208" t="s">
        <v>178</v>
      </c>
      <c r="AU197" s="208" t="s">
        <v>80</v>
      </c>
      <c r="AY197" s="13" t="s">
        <v>176</v>
      </c>
      <c r="BE197" s="209">
        <f t="shared" si="34"/>
        <v>0</v>
      </c>
      <c r="BF197" s="209">
        <f t="shared" si="35"/>
        <v>95.07</v>
      </c>
      <c r="BG197" s="209">
        <f t="shared" si="36"/>
        <v>0</v>
      </c>
      <c r="BH197" s="209">
        <f t="shared" si="37"/>
        <v>0</v>
      </c>
      <c r="BI197" s="209">
        <f t="shared" si="38"/>
        <v>0</v>
      </c>
      <c r="BJ197" s="13" t="s">
        <v>86</v>
      </c>
      <c r="BK197" s="209">
        <f t="shared" si="39"/>
        <v>95.07</v>
      </c>
      <c r="BL197" s="13" t="s">
        <v>182</v>
      </c>
      <c r="BM197" s="208" t="s">
        <v>3136</v>
      </c>
    </row>
    <row r="198" spans="1:65" s="1" customFormat="1" ht="21.75" customHeight="1">
      <c r="A198" s="30"/>
      <c r="B198" s="31"/>
      <c r="C198" s="196" t="s">
        <v>452</v>
      </c>
      <c r="D198" s="196" t="s">
        <v>178</v>
      </c>
      <c r="E198" s="197" t="s">
        <v>3137</v>
      </c>
      <c r="F198" s="198" t="s">
        <v>3103</v>
      </c>
      <c r="G198" s="199" t="s">
        <v>1153</v>
      </c>
      <c r="H198" s="200">
        <v>1</v>
      </c>
      <c r="I198" s="201">
        <v>307.10000000000002</v>
      </c>
      <c r="J198" s="202">
        <f t="shared" si="30"/>
        <v>307.10000000000002</v>
      </c>
      <c r="K198" s="203"/>
      <c r="L198" s="35"/>
      <c r="M198" s="204" t="s">
        <v>1</v>
      </c>
      <c r="N198" s="205" t="s">
        <v>39</v>
      </c>
      <c r="O198" s="71"/>
      <c r="P198" s="206">
        <f t="shared" si="31"/>
        <v>0</v>
      </c>
      <c r="Q198" s="206">
        <v>0</v>
      </c>
      <c r="R198" s="206">
        <f t="shared" si="32"/>
        <v>0</v>
      </c>
      <c r="S198" s="206">
        <v>0</v>
      </c>
      <c r="T198" s="207">
        <f t="shared" si="3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182</v>
      </c>
      <c r="AT198" s="208" t="s">
        <v>178</v>
      </c>
      <c r="AU198" s="208" t="s">
        <v>80</v>
      </c>
      <c r="AY198" s="13" t="s">
        <v>176</v>
      </c>
      <c r="BE198" s="209">
        <f t="shared" si="34"/>
        <v>0</v>
      </c>
      <c r="BF198" s="209">
        <f t="shared" si="35"/>
        <v>307.10000000000002</v>
      </c>
      <c r="BG198" s="209">
        <f t="shared" si="36"/>
        <v>0</v>
      </c>
      <c r="BH198" s="209">
        <f t="shared" si="37"/>
        <v>0</v>
      </c>
      <c r="BI198" s="209">
        <f t="shared" si="38"/>
        <v>0</v>
      </c>
      <c r="BJ198" s="13" t="s">
        <v>86</v>
      </c>
      <c r="BK198" s="209">
        <f t="shared" si="39"/>
        <v>307.10000000000002</v>
      </c>
      <c r="BL198" s="13" t="s">
        <v>182</v>
      </c>
      <c r="BM198" s="208" t="s">
        <v>3138</v>
      </c>
    </row>
    <row r="199" spans="1:65" s="1" customFormat="1" ht="24.2" customHeight="1">
      <c r="A199" s="30"/>
      <c r="B199" s="31"/>
      <c r="C199" s="196" t="s">
        <v>456</v>
      </c>
      <c r="D199" s="196" t="s">
        <v>178</v>
      </c>
      <c r="E199" s="197" t="s">
        <v>3139</v>
      </c>
      <c r="F199" s="198" t="s">
        <v>3105</v>
      </c>
      <c r="G199" s="199" t="s">
        <v>1153</v>
      </c>
      <c r="H199" s="200">
        <v>1</v>
      </c>
      <c r="I199" s="201">
        <v>315</v>
      </c>
      <c r="J199" s="202">
        <f t="shared" si="30"/>
        <v>315</v>
      </c>
      <c r="K199" s="203"/>
      <c r="L199" s="35"/>
      <c r="M199" s="222" t="s">
        <v>1</v>
      </c>
      <c r="N199" s="223" t="s">
        <v>39</v>
      </c>
      <c r="O199" s="224"/>
      <c r="P199" s="225">
        <f t="shared" si="31"/>
        <v>0</v>
      </c>
      <c r="Q199" s="225">
        <v>0</v>
      </c>
      <c r="R199" s="225">
        <f t="shared" si="32"/>
        <v>0</v>
      </c>
      <c r="S199" s="225">
        <v>0</v>
      </c>
      <c r="T199" s="226">
        <f t="shared" si="33"/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208" t="s">
        <v>182</v>
      </c>
      <c r="AT199" s="208" t="s">
        <v>178</v>
      </c>
      <c r="AU199" s="208" t="s">
        <v>80</v>
      </c>
      <c r="AY199" s="13" t="s">
        <v>176</v>
      </c>
      <c r="BE199" s="209">
        <f t="shared" si="34"/>
        <v>0</v>
      </c>
      <c r="BF199" s="209">
        <f t="shared" si="35"/>
        <v>315</v>
      </c>
      <c r="BG199" s="209">
        <f t="shared" si="36"/>
        <v>0</v>
      </c>
      <c r="BH199" s="209">
        <f t="shared" si="37"/>
        <v>0</v>
      </c>
      <c r="BI199" s="209">
        <f t="shared" si="38"/>
        <v>0</v>
      </c>
      <c r="BJ199" s="13" t="s">
        <v>86</v>
      </c>
      <c r="BK199" s="209">
        <f t="shared" si="39"/>
        <v>315</v>
      </c>
      <c r="BL199" s="13" t="s">
        <v>182</v>
      </c>
      <c r="BM199" s="208" t="s">
        <v>3140</v>
      </c>
    </row>
    <row r="200" spans="1:65" s="1" customFormat="1" ht="6.95" customHeight="1">
      <c r="A200" s="30"/>
      <c r="B200" s="54"/>
      <c r="C200" s="55"/>
      <c r="D200" s="55"/>
      <c r="E200" s="55"/>
      <c r="F200" s="55"/>
      <c r="G200" s="55"/>
      <c r="H200" s="55"/>
      <c r="I200" s="55"/>
      <c r="J200" s="55"/>
      <c r="K200" s="55"/>
      <c r="L200" s="35"/>
      <c r="M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</row>
  </sheetData>
  <sheetProtection password="CC35" sheet="1" objects="1" scenarios="1" formatColumns="0" formatRows="0" autoFilter="0"/>
  <autoFilter ref="C124:K199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1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1:46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3" t="s">
        <v>108</v>
      </c>
    </row>
    <row r="3" spans="1:46" ht="6.95" customHeight="1">
      <c r="B3" s="115"/>
      <c r="C3" s="116"/>
      <c r="D3" s="116"/>
      <c r="E3" s="116"/>
      <c r="F3" s="116"/>
      <c r="G3" s="116"/>
      <c r="H3" s="116"/>
      <c r="I3" s="116"/>
      <c r="J3" s="116"/>
      <c r="K3" s="116"/>
      <c r="L3" s="16"/>
      <c r="AT3" s="13" t="s">
        <v>73</v>
      </c>
    </row>
    <row r="4" spans="1:46" ht="24.95" customHeight="1">
      <c r="B4" s="16"/>
      <c r="D4" s="117" t="s">
        <v>121</v>
      </c>
      <c r="L4" s="16"/>
      <c r="M4" s="118" t="s">
        <v>9</v>
      </c>
      <c r="AT4" s="13" t="s">
        <v>4</v>
      </c>
    </row>
    <row r="5" spans="1:46" ht="6.95" customHeight="1">
      <c r="B5" s="16"/>
      <c r="L5" s="16"/>
    </row>
    <row r="6" spans="1:46" ht="12" customHeight="1">
      <c r="B6" s="16"/>
      <c r="D6" s="119" t="s">
        <v>15</v>
      </c>
      <c r="L6" s="16"/>
    </row>
    <row r="7" spans="1:46" ht="16.5" customHeight="1">
      <c r="B7" s="16"/>
      <c r="E7" s="277" t="str">
        <f>'Rekapitulácia stavby'!K6</f>
        <v>Prístavba základnej školy Suchá nad Parnou</v>
      </c>
      <c r="F7" s="278"/>
      <c r="G7" s="278"/>
      <c r="H7" s="278"/>
      <c r="L7" s="16"/>
    </row>
    <row r="8" spans="1:46" s="1" customFormat="1" ht="12" customHeight="1">
      <c r="A8" s="30"/>
      <c r="B8" s="35"/>
      <c r="C8" s="30"/>
      <c r="D8" s="119" t="s">
        <v>122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1" customFormat="1" ht="16.5" customHeight="1">
      <c r="A9" s="30"/>
      <c r="B9" s="35"/>
      <c r="C9" s="30"/>
      <c r="D9" s="30"/>
      <c r="E9" s="280" t="s">
        <v>3141</v>
      </c>
      <c r="F9" s="279"/>
      <c r="G9" s="279"/>
      <c r="H9" s="279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1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1" customFormat="1" ht="12" customHeight="1">
      <c r="A11" s="30"/>
      <c r="B11" s="35"/>
      <c r="C11" s="30"/>
      <c r="D11" s="119" t="s">
        <v>17</v>
      </c>
      <c r="E11" s="30"/>
      <c r="F11" s="110" t="s">
        <v>1</v>
      </c>
      <c r="G11" s="30"/>
      <c r="H11" s="30"/>
      <c r="I11" s="119" t="s">
        <v>18</v>
      </c>
      <c r="J11" s="110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1" customFormat="1" ht="12" customHeight="1">
      <c r="A12" s="30"/>
      <c r="B12" s="35"/>
      <c r="C12" s="30"/>
      <c r="D12" s="119" t="s">
        <v>19</v>
      </c>
      <c r="E12" s="30"/>
      <c r="F12" s="110" t="s">
        <v>20</v>
      </c>
      <c r="G12" s="30"/>
      <c r="H12" s="30"/>
      <c r="I12" s="119" t="s">
        <v>21</v>
      </c>
      <c r="J12" s="120" t="str">
        <f>'Rekapitulácia stavby'!AN8</f>
        <v>9. 2. 2022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1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1" customFormat="1" ht="12" customHeight="1">
      <c r="A14" s="30"/>
      <c r="B14" s="35"/>
      <c r="C14" s="30"/>
      <c r="D14" s="119" t="s">
        <v>23</v>
      </c>
      <c r="E14" s="30"/>
      <c r="F14" s="30"/>
      <c r="G14" s="30"/>
      <c r="H14" s="30"/>
      <c r="I14" s="119" t="s">
        <v>24</v>
      </c>
      <c r="J14" s="110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1" customFormat="1" ht="18" customHeight="1">
      <c r="A15" s="30"/>
      <c r="B15" s="35"/>
      <c r="C15" s="30"/>
      <c r="D15" s="30"/>
      <c r="E15" s="110" t="s">
        <v>25</v>
      </c>
      <c r="F15" s="30"/>
      <c r="G15" s="30"/>
      <c r="H15" s="30"/>
      <c r="I15" s="119" t="s">
        <v>26</v>
      </c>
      <c r="J15" s="110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1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1" customFormat="1" ht="12" customHeight="1">
      <c r="A17" s="30"/>
      <c r="B17" s="35"/>
      <c r="C17" s="30"/>
      <c r="D17" s="119" t="s">
        <v>27</v>
      </c>
      <c r="E17" s="30"/>
      <c r="F17" s="30"/>
      <c r="G17" s="30"/>
      <c r="H17" s="30"/>
      <c r="I17" s="119" t="s">
        <v>24</v>
      </c>
      <c r="J17" s="26" t="str">
        <f>'Rekapitulácia stavby'!AN13</f>
        <v>35972297</v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1" customFormat="1" ht="18" customHeight="1">
      <c r="A18" s="30"/>
      <c r="B18" s="35"/>
      <c r="C18" s="30"/>
      <c r="D18" s="30"/>
      <c r="E18" s="281" t="str">
        <f>'Rekapitulácia stavby'!E14</f>
        <v>EURO-ŠTUKONZ a.s.</v>
      </c>
      <c r="F18" s="282"/>
      <c r="G18" s="282"/>
      <c r="H18" s="282"/>
      <c r="I18" s="119" t="s">
        <v>26</v>
      </c>
      <c r="J18" s="26" t="str">
        <f>'Rekapitulácia stavby'!AN14</f>
        <v>SK2022116206</v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1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1" customFormat="1" ht="12" customHeight="1">
      <c r="A20" s="30"/>
      <c r="B20" s="35"/>
      <c r="C20" s="30"/>
      <c r="D20" s="119" t="s">
        <v>28</v>
      </c>
      <c r="E20" s="30"/>
      <c r="F20" s="30"/>
      <c r="G20" s="30"/>
      <c r="H20" s="30"/>
      <c r="I20" s="119" t="s">
        <v>24</v>
      </c>
      <c r="J20" s="110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1" customFormat="1" ht="18" customHeight="1">
      <c r="A21" s="30"/>
      <c r="B21" s="35"/>
      <c r="C21" s="30"/>
      <c r="D21" s="30"/>
      <c r="E21" s="110" t="s">
        <v>29</v>
      </c>
      <c r="F21" s="30"/>
      <c r="G21" s="30"/>
      <c r="H21" s="30"/>
      <c r="I21" s="119" t="s">
        <v>26</v>
      </c>
      <c r="J21" s="110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1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1" customFormat="1" ht="12" customHeight="1">
      <c r="A23" s="30"/>
      <c r="B23" s="35"/>
      <c r="C23" s="30"/>
      <c r="D23" s="119" t="s">
        <v>31</v>
      </c>
      <c r="E23" s="30"/>
      <c r="F23" s="30"/>
      <c r="G23" s="30"/>
      <c r="H23" s="30"/>
      <c r="I23" s="119" t="s">
        <v>24</v>
      </c>
      <c r="J23" s="110" t="str">
        <f>IF('Rekapitulácia stavby'!AN19="","",'Rekapitulácia stavby'!AN19)</f>
        <v/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1" customFormat="1" ht="18" customHeight="1">
      <c r="A24" s="30"/>
      <c r="B24" s="35"/>
      <c r="C24" s="30"/>
      <c r="D24" s="30"/>
      <c r="E24" s="110" t="str">
        <f>IF('Rekapitulácia stavby'!E20="","",'Rekapitulácia stavby'!E20)</f>
        <v xml:space="preserve"> </v>
      </c>
      <c r="F24" s="30"/>
      <c r="G24" s="30"/>
      <c r="H24" s="30"/>
      <c r="I24" s="119" t="s">
        <v>26</v>
      </c>
      <c r="J24" s="110" t="str">
        <f>IF('Rekapitulácia stavby'!AN20="","",'Rekapitulácia stavby'!AN20)</f>
        <v/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1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1" customFormat="1" ht="12" customHeight="1">
      <c r="A26" s="30"/>
      <c r="B26" s="35"/>
      <c r="C26" s="30"/>
      <c r="D26" s="119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7" customFormat="1" ht="16.5" customHeight="1">
      <c r="A27" s="121"/>
      <c r="B27" s="122"/>
      <c r="C27" s="121"/>
      <c r="D27" s="121"/>
      <c r="E27" s="283" t="s">
        <v>1</v>
      </c>
      <c r="F27" s="283"/>
      <c r="G27" s="283"/>
      <c r="H27" s="283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pans="1:31" s="1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1" customFormat="1" ht="6.95" customHeight="1">
      <c r="A29" s="30"/>
      <c r="B29" s="35"/>
      <c r="C29" s="30"/>
      <c r="D29" s="124"/>
      <c r="E29" s="124"/>
      <c r="F29" s="124"/>
      <c r="G29" s="124"/>
      <c r="H29" s="124"/>
      <c r="I29" s="124"/>
      <c r="J29" s="124"/>
      <c r="K29" s="124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1" customFormat="1" ht="25.35" customHeight="1">
      <c r="A30" s="30"/>
      <c r="B30" s="35"/>
      <c r="C30" s="30"/>
      <c r="D30" s="125" t="s">
        <v>33</v>
      </c>
      <c r="E30" s="30"/>
      <c r="F30" s="30"/>
      <c r="G30" s="30"/>
      <c r="H30" s="30"/>
      <c r="I30" s="30"/>
      <c r="J30" s="126">
        <f>ROUND(J122, 2)</f>
        <v>87228.04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1" customFormat="1" ht="6.95" customHeight="1">
      <c r="A31" s="30"/>
      <c r="B31" s="35"/>
      <c r="C31" s="30"/>
      <c r="D31" s="124"/>
      <c r="E31" s="124"/>
      <c r="F31" s="124"/>
      <c r="G31" s="124"/>
      <c r="H31" s="124"/>
      <c r="I31" s="124"/>
      <c r="J31" s="124"/>
      <c r="K31" s="124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1" customFormat="1" ht="14.45" customHeight="1">
      <c r="A32" s="30"/>
      <c r="B32" s="35"/>
      <c r="C32" s="30"/>
      <c r="D32" s="30"/>
      <c r="E32" s="30"/>
      <c r="F32" s="127" t="s">
        <v>35</v>
      </c>
      <c r="G32" s="30"/>
      <c r="H32" s="30"/>
      <c r="I32" s="127" t="s">
        <v>34</v>
      </c>
      <c r="J32" s="127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1" customFormat="1" ht="14.45" customHeight="1">
      <c r="A33" s="30"/>
      <c r="B33" s="35"/>
      <c r="C33" s="30"/>
      <c r="D33" s="128" t="s">
        <v>37</v>
      </c>
      <c r="E33" s="129" t="s">
        <v>38</v>
      </c>
      <c r="F33" s="130">
        <f>ROUND((SUM(BE122:BE200)),  2)</f>
        <v>0</v>
      </c>
      <c r="G33" s="131"/>
      <c r="H33" s="131"/>
      <c r="I33" s="132">
        <v>0.2</v>
      </c>
      <c r="J33" s="130">
        <f>ROUND(((SUM(BE122:BE200))*I33),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1" customFormat="1" ht="14.45" customHeight="1">
      <c r="A34" s="30"/>
      <c r="B34" s="35"/>
      <c r="C34" s="30"/>
      <c r="D34" s="30"/>
      <c r="E34" s="129" t="s">
        <v>39</v>
      </c>
      <c r="F34" s="130">
        <f>ROUND((SUM(BF122:BF200)),  2)</f>
        <v>87228.04</v>
      </c>
      <c r="G34" s="131"/>
      <c r="H34" s="131"/>
      <c r="I34" s="132">
        <v>0.2</v>
      </c>
      <c r="J34" s="130">
        <f>ROUND(((SUM(BF122:BF200))*I34),  2)</f>
        <v>17445.61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1" customFormat="1" ht="14.45" hidden="1" customHeight="1">
      <c r="A35" s="30"/>
      <c r="B35" s="35"/>
      <c r="C35" s="30"/>
      <c r="D35" s="30"/>
      <c r="E35" s="119" t="s">
        <v>40</v>
      </c>
      <c r="F35" s="133">
        <f>ROUND((SUM(BG122:BG200)),  2)</f>
        <v>0</v>
      </c>
      <c r="G35" s="30"/>
      <c r="H35" s="30"/>
      <c r="I35" s="134">
        <v>0.2</v>
      </c>
      <c r="J35" s="13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1" customFormat="1" ht="14.45" hidden="1" customHeight="1">
      <c r="A36" s="30"/>
      <c r="B36" s="35"/>
      <c r="C36" s="30"/>
      <c r="D36" s="30"/>
      <c r="E36" s="119" t="s">
        <v>41</v>
      </c>
      <c r="F36" s="133">
        <f>ROUND((SUM(BH122:BH200)),  2)</f>
        <v>0</v>
      </c>
      <c r="G36" s="30"/>
      <c r="H36" s="30"/>
      <c r="I36" s="134">
        <v>0.2</v>
      </c>
      <c r="J36" s="13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1" customFormat="1" ht="14.45" hidden="1" customHeight="1">
      <c r="A37" s="30"/>
      <c r="B37" s="35"/>
      <c r="C37" s="30"/>
      <c r="D37" s="30"/>
      <c r="E37" s="129" t="s">
        <v>42</v>
      </c>
      <c r="F37" s="130">
        <f>ROUND((SUM(BI122:BI200)),  2)</f>
        <v>0</v>
      </c>
      <c r="G37" s="131"/>
      <c r="H37" s="131"/>
      <c r="I37" s="132">
        <v>0</v>
      </c>
      <c r="J37" s="13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1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25.35" customHeight="1">
      <c r="A39" s="30"/>
      <c r="B39" s="35"/>
      <c r="C39" s="135"/>
      <c r="D39" s="136" t="s">
        <v>43</v>
      </c>
      <c r="E39" s="137"/>
      <c r="F39" s="137"/>
      <c r="G39" s="138" t="s">
        <v>44</v>
      </c>
      <c r="H39" s="139" t="s">
        <v>45</v>
      </c>
      <c r="I39" s="137"/>
      <c r="J39" s="140">
        <f>SUM(J30:J37)</f>
        <v>104673.65</v>
      </c>
      <c r="K39" s="141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1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4.45" customHeight="1">
      <c r="B41" s="16"/>
      <c r="L41" s="16"/>
    </row>
    <row r="42" spans="1:31" ht="14.45" customHeight="1">
      <c r="B42" s="16"/>
      <c r="L42" s="16"/>
    </row>
    <row r="43" spans="1:31" ht="14.45" customHeight="1">
      <c r="B43" s="16"/>
      <c r="L43" s="16"/>
    </row>
    <row r="44" spans="1:31" ht="14.45" customHeight="1">
      <c r="B44" s="16"/>
      <c r="L44" s="16"/>
    </row>
    <row r="45" spans="1:31" ht="14.45" customHeight="1">
      <c r="B45" s="16"/>
      <c r="L45" s="16"/>
    </row>
    <row r="46" spans="1:31" ht="14.45" customHeight="1">
      <c r="B46" s="16"/>
      <c r="L46" s="16"/>
    </row>
    <row r="47" spans="1:31" ht="14.45" customHeight="1">
      <c r="B47" s="16"/>
      <c r="L47" s="16"/>
    </row>
    <row r="48" spans="1:31" ht="14.45" customHeight="1">
      <c r="B48" s="16"/>
      <c r="L48" s="16"/>
    </row>
    <row r="49" spans="1:31" ht="14.45" customHeight="1">
      <c r="B49" s="16"/>
      <c r="L49" s="16"/>
    </row>
    <row r="50" spans="1:31" s="1" customFormat="1" ht="14.45" customHeight="1">
      <c r="B50" s="51"/>
      <c r="D50" s="142" t="s">
        <v>46</v>
      </c>
      <c r="E50" s="143"/>
      <c r="F50" s="143"/>
      <c r="G50" s="142" t="s">
        <v>47</v>
      </c>
      <c r="H50" s="143"/>
      <c r="I50" s="143"/>
      <c r="J50" s="143"/>
      <c r="K50" s="143"/>
      <c r="L50" s="51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1" customFormat="1" ht="12.75">
      <c r="A61" s="30"/>
      <c r="B61" s="35"/>
      <c r="C61" s="30"/>
      <c r="D61" s="144" t="s">
        <v>48</v>
      </c>
      <c r="E61" s="145"/>
      <c r="F61" s="146" t="s">
        <v>49</v>
      </c>
      <c r="G61" s="144" t="s">
        <v>48</v>
      </c>
      <c r="H61" s="145"/>
      <c r="I61" s="145"/>
      <c r="J61" s="147" t="s">
        <v>49</v>
      </c>
      <c r="K61" s="145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1" customFormat="1" ht="12.75">
      <c r="A65" s="30"/>
      <c r="B65" s="35"/>
      <c r="C65" s="30"/>
      <c r="D65" s="142" t="s">
        <v>50</v>
      </c>
      <c r="E65" s="148"/>
      <c r="F65" s="148"/>
      <c r="G65" s="142" t="s">
        <v>51</v>
      </c>
      <c r="H65" s="148"/>
      <c r="I65" s="148"/>
      <c r="J65" s="148"/>
      <c r="K65" s="148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1" customFormat="1" ht="12.75">
      <c r="A76" s="30"/>
      <c r="B76" s="35"/>
      <c r="C76" s="30"/>
      <c r="D76" s="144" t="s">
        <v>48</v>
      </c>
      <c r="E76" s="145"/>
      <c r="F76" s="146" t="s">
        <v>49</v>
      </c>
      <c r="G76" s="144" t="s">
        <v>48</v>
      </c>
      <c r="H76" s="145"/>
      <c r="I76" s="145"/>
      <c r="J76" s="147" t="s">
        <v>49</v>
      </c>
      <c r="K76" s="145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1" customFormat="1" ht="14.45" customHeight="1">
      <c r="A77" s="30"/>
      <c r="B77" s="149"/>
      <c r="C77" s="150"/>
      <c r="D77" s="150"/>
      <c r="E77" s="150"/>
      <c r="F77" s="150"/>
      <c r="G77" s="150"/>
      <c r="H77" s="150"/>
      <c r="I77" s="150"/>
      <c r="J77" s="150"/>
      <c r="K77" s="150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1" customFormat="1" ht="6.95" hidden="1" customHeight="1">
      <c r="A81" s="30"/>
      <c r="B81" s="151"/>
      <c r="C81" s="152"/>
      <c r="D81" s="152"/>
      <c r="E81" s="152"/>
      <c r="F81" s="152"/>
      <c r="G81" s="152"/>
      <c r="H81" s="152"/>
      <c r="I81" s="152"/>
      <c r="J81" s="152"/>
      <c r="K81" s="152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1" customFormat="1" ht="24.95" hidden="1" customHeight="1">
      <c r="A82" s="30"/>
      <c r="B82" s="31"/>
      <c r="C82" s="19" t="s">
        <v>126</v>
      </c>
      <c r="D82" s="32"/>
      <c r="E82" s="32"/>
      <c r="F82" s="32"/>
      <c r="G82" s="32"/>
      <c r="H82" s="32"/>
      <c r="I82" s="32"/>
      <c r="J82" s="32"/>
      <c r="K82" s="32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1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1" customFormat="1" ht="12" hidden="1" customHeight="1">
      <c r="A84" s="30"/>
      <c r="B84" s="31"/>
      <c r="C84" s="25" t="s">
        <v>15</v>
      </c>
      <c r="D84" s="32"/>
      <c r="E84" s="32"/>
      <c r="F84" s="32"/>
      <c r="G84" s="32"/>
      <c r="H84" s="32"/>
      <c r="I84" s="32"/>
      <c r="J84" s="32"/>
      <c r="K84" s="32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1" customFormat="1" ht="16.5" hidden="1" customHeight="1">
      <c r="A85" s="30"/>
      <c r="B85" s="31"/>
      <c r="C85" s="32"/>
      <c r="D85" s="32"/>
      <c r="E85" s="284" t="str">
        <f>E7</f>
        <v>Prístavba základnej školy Suchá nad Parnou</v>
      </c>
      <c r="F85" s="285"/>
      <c r="G85" s="285"/>
      <c r="H85" s="285"/>
      <c r="I85" s="32"/>
      <c r="J85" s="32"/>
      <c r="K85" s="32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1" customFormat="1" ht="12" hidden="1" customHeight="1">
      <c r="A86" s="30"/>
      <c r="B86" s="31"/>
      <c r="C86" s="25" t="s">
        <v>122</v>
      </c>
      <c r="D86" s="32"/>
      <c r="E86" s="32"/>
      <c r="F86" s="32"/>
      <c r="G86" s="32"/>
      <c r="H86" s="32"/>
      <c r="I86" s="32"/>
      <c r="J86" s="32"/>
      <c r="K86" s="32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1" customFormat="1" ht="16.5" hidden="1" customHeight="1">
      <c r="A87" s="30"/>
      <c r="B87" s="31"/>
      <c r="C87" s="32"/>
      <c r="D87" s="32"/>
      <c r="E87" s="234" t="str">
        <f>E9</f>
        <v>SO 02 - Parkovisko a spevnené plochy</v>
      </c>
      <c r="F87" s="286"/>
      <c r="G87" s="286"/>
      <c r="H87" s="286"/>
      <c r="I87" s="32"/>
      <c r="J87" s="32"/>
      <c r="K87" s="32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1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1" customFormat="1" ht="12" hidden="1" customHeight="1">
      <c r="A89" s="30"/>
      <c r="B89" s="31"/>
      <c r="C89" s="25" t="s">
        <v>19</v>
      </c>
      <c r="D89" s="32"/>
      <c r="E89" s="32"/>
      <c r="F89" s="23" t="str">
        <f>F12</f>
        <v xml:space="preserve"> </v>
      </c>
      <c r="G89" s="32"/>
      <c r="H89" s="32"/>
      <c r="I89" s="25" t="s">
        <v>21</v>
      </c>
      <c r="J89" s="66" t="str">
        <f>IF(J12="","",J12)</f>
        <v>9. 2. 2022</v>
      </c>
      <c r="K89" s="32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1" customFormat="1" ht="6.95" hidden="1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1" customFormat="1" ht="25.7" hidden="1" customHeight="1">
      <c r="A91" s="30"/>
      <c r="B91" s="31"/>
      <c r="C91" s="25" t="s">
        <v>23</v>
      </c>
      <c r="D91" s="32"/>
      <c r="E91" s="32"/>
      <c r="F91" s="23" t="str">
        <f>E15</f>
        <v>Obec Suchá nad Parnou</v>
      </c>
      <c r="G91" s="32"/>
      <c r="H91" s="32"/>
      <c r="I91" s="25" t="s">
        <v>28</v>
      </c>
      <c r="J91" s="28" t="str">
        <f>E21</f>
        <v>Ing.arch.  Martin Holeš</v>
      </c>
      <c r="K91" s="32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1" customFormat="1" ht="15.2" hidden="1" customHeight="1">
      <c r="A92" s="30"/>
      <c r="B92" s="31"/>
      <c r="C92" s="25" t="s">
        <v>27</v>
      </c>
      <c r="D92" s="32"/>
      <c r="E92" s="32"/>
      <c r="F92" s="23" t="str">
        <f>IF(E18="","",E18)</f>
        <v>EURO-ŠTUKONZ a.s.</v>
      </c>
      <c r="G92" s="32"/>
      <c r="H92" s="32"/>
      <c r="I92" s="25" t="s">
        <v>31</v>
      </c>
      <c r="J92" s="28" t="str">
        <f>E24</f>
        <v xml:space="preserve"> </v>
      </c>
      <c r="K92" s="32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1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1" customFormat="1" ht="29.25" hidden="1" customHeight="1">
      <c r="A94" s="30"/>
      <c r="B94" s="31"/>
      <c r="C94" s="153" t="s">
        <v>127</v>
      </c>
      <c r="D94" s="154"/>
      <c r="E94" s="154"/>
      <c r="F94" s="154"/>
      <c r="G94" s="154"/>
      <c r="H94" s="154"/>
      <c r="I94" s="154"/>
      <c r="J94" s="155" t="s">
        <v>128</v>
      </c>
      <c r="K94" s="154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1" customFormat="1" ht="10.35" hidden="1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1" customFormat="1" ht="22.9" hidden="1" customHeight="1">
      <c r="A96" s="30"/>
      <c r="B96" s="31"/>
      <c r="C96" s="156" t="s">
        <v>129</v>
      </c>
      <c r="D96" s="32"/>
      <c r="E96" s="32"/>
      <c r="F96" s="32"/>
      <c r="G96" s="32"/>
      <c r="H96" s="32"/>
      <c r="I96" s="32"/>
      <c r="J96" s="84">
        <f>J122</f>
        <v>87228.040000000008</v>
      </c>
      <c r="K96" s="32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130</v>
      </c>
    </row>
    <row r="97" spans="1:31" s="8" customFormat="1" ht="24.95" hidden="1" customHeight="1">
      <c r="B97" s="157"/>
      <c r="C97" s="158"/>
      <c r="D97" s="159" t="s">
        <v>3142</v>
      </c>
      <c r="E97" s="160"/>
      <c r="F97" s="160"/>
      <c r="G97" s="160"/>
      <c r="H97" s="160"/>
      <c r="I97" s="160"/>
      <c r="J97" s="161">
        <f>J123</f>
        <v>87228.040000000008</v>
      </c>
      <c r="K97" s="158"/>
      <c r="L97" s="162"/>
    </row>
    <row r="98" spans="1:31" s="9" customFormat="1" ht="19.899999999999999" hidden="1" customHeight="1">
      <c r="B98" s="163"/>
      <c r="C98" s="104"/>
      <c r="D98" s="164" t="s">
        <v>3143</v>
      </c>
      <c r="E98" s="165"/>
      <c r="F98" s="165"/>
      <c r="G98" s="165"/>
      <c r="H98" s="165"/>
      <c r="I98" s="165"/>
      <c r="J98" s="166">
        <f>J124</f>
        <v>6003.9599999999991</v>
      </c>
      <c r="K98" s="104"/>
      <c r="L98" s="167"/>
    </row>
    <row r="99" spans="1:31" s="9" customFormat="1" ht="19.899999999999999" hidden="1" customHeight="1">
      <c r="B99" s="163"/>
      <c r="C99" s="104"/>
      <c r="D99" s="164" t="s">
        <v>3144</v>
      </c>
      <c r="E99" s="165"/>
      <c r="F99" s="165"/>
      <c r="G99" s="165"/>
      <c r="H99" s="165"/>
      <c r="I99" s="165"/>
      <c r="J99" s="166">
        <f>J138</f>
        <v>754</v>
      </c>
      <c r="K99" s="104"/>
      <c r="L99" s="167"/>
    </row>
    <row r="100" spans="1:31" s="9" customFormat="1" ht="19.899999999999999" hidden="1" customHeight="1">
      <c r="B100" s="163"/>
      <c r="C100" s="104"/>
      <c r="D100" s="164" t="s">
        <v>3145</v>
      </c>
      <c r="E100" s="165"/>
      <c r="F100" s="165"/>
      <c r="G100" s="165"/>
      <c r="H100" s="165"/>
      <c r="I100" s="165"/>
      <c r="J100" s="166">
        <f>J143</f>
        <v>34024.83</v>
      </c>
      <c r="K100" s="104"/>
      <c r="L100" s="167"/>
    </row>
    <row r="101" spans="1:31" s="9" customFormat="1" ht="19.899999999999999" hidden="1" customHeight="1">
      <c r="B101" s="163"/>
      <c r="C101" s="104"/>
      <c r="D101" s="164" t="s">
        <v>3146</v>
      </c>
      <c r="E101" s="165"/>
      <c r="F101" s="165"/>
      <c r="G101" s="165"/>
      <c r="H101" s="165"/>
      <c r="I101" s="165"/>
      <c r="J101" s="166">
        <f>J153</f>
        <v>42796.000000000007</v>
      </c>
      <c r="K101" s="104"/>
      <c r="L101" s="167"/>
    </row>
    <row r="102" spans="1:31" s="9" customFormat="1" ht="19.899999999999999" hidden="1" customHeight="1">
      <c r="B102" s="163"/>
      <c r="C102" s="104"/>
      <c r="D102" s="164" t="s">
        <v>3147</v>
      </c>
      <c r="E102" s="165"/>
      <c r="F102" s="165"/>
      <c r="G102" s="165"/>
      <c r="H102" s="165"/>
      <c r="I102" s="165"/>
      <c r="J102" s="166">
        <f>J199</f>
        <v>3649.25</v>
      </c>
      <c r="K102" s="104"/>
      <c r="L102" s="167"/>
    </row>
    <row r="103" spans="1:31" s="1" customFormat="1" ht="21.75" hidden="1" customHeight="1">
      <c r="A103" s="30"/>
      <c r="B103" s="31"/>
      <c r="C103" s="32"/>
      <c r="D103" s="32"/>
      <c r="E103" s="32"/>
      <c r="F103" s="32"/>
      <c r="G103" s="32"/>
      <c r="H103" s="32"/>
      <c r="I103" s="32"/>
      <c r="J103" s="32"/>
      <c r="K103" s="32"/>
      <c r="L103" s="51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1" customFormat="1" ht="6.95" hidden="1" customHeight="1">
      <c r="A104" s="30"/>
      <c r="B104" s="54"/>
      <c r="C104" s="55"/>
      <c r="D104" s="55"/>
      <c r="E104" s="55"/>
      <c r="F104" s="55"/>
      <c r="G104" s="55"/>
      <c r="H104" s="55"/>
      <c r="I104" s="55"/>
      <c r="J104" s="55"/>
      <c r="K104" s="55"/>
      <c r="L104" s="51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ht="11.25" hidden="1"/>
    <row r="106" spans="1:31" ht="11.25" hidden="1"/>
    <row r="107" spans="1:31" ht="11.25" hidden="1"/>
    <row r="108" spans="1:31" s="1" customFormat="1" ht="6.95" customHeight="1">
      <c r="A108" s="30"/>
      <c r="B108" s="56"/>
      <c r="C108" s="57"/>
      <c r="D108" s="57"/>
      <c r="E108" s="57"/>
      <c r="F108" s="57"/>
      <c r="G108" s="57"/>
      <c r="H108" s="57"/>
      <c r="I108" s="57"/>
      <c r="J108" s="57"/>
      <c r="K108" s="57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1" customFormat="1" ht="24.95" customHeight="1">
      <c r="A109" s="30"/>
      <c r="B109" s="31"/>
      <c r="C109" s="19" t="s">
        <v>162</v>
      </c>
      <c r="D109" s="32"/>
      <c r="E109" s="32"/>
      <c r="F109" s="32"/>
      <c r="G109" s="32"/>
      <c r="H109" s="32"/>
      <c r="I109" s="32"/>
      <c r="J109" s="32"/>
      <c r="K109" s="32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1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1" customFormat="1" ht="12" customHeight="1">
      <c r="A111" s="30"/>
      <c r="B111" s="31"/>
      <c r="C111" s="25" t="s">
        <v>15</v>
      </c>
      <c r="D111" s="32"/>
      <c r="E111" s="32"/>
      <c r="F111" s="32"/>
      <c r="G111" s="32"/>
      <c r="H111" s="32"/>
      <c r="I111" s="32"/>
      <c r="J111" s="32"/>
      <c r="K111" s="32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1" customFormat="1" ht="16.5" customHeight="1">
      <c r="A112" s="30"/>
      <c r="B112" s="31"/>
      <c r="C112" s="32"/>
      <c r="D112" s="32"/>
      <c r="E112" s="284" t="str">
        <f>E7</f>
        <v>Prístavba základnej školy Suchá nad Parnou</v>
      </c>
      <c r="F112" s="285"/>
      <c r="G112" s="285"/>
      <c r="H112" s="285"/>
      <c r="I112" s="32"/>
      <c r="J112" s="32"/>
      <c r="K112" s="32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1" customFormat="1" ht="12" customHeight="1">
      <c r="A113" s="30"/>
      <c r="B113" s="31"/>
      <c r="C113" s="25" t="s">
        <v>122</v>
      </c>
      <c r="D113" s="32"/>
      <c r="E113" s="32"/>
      <c r="F113" s="32"/>
      <c r="G113" s="32"/>
      <c r="H113" s="32"/>
      <c r="I113" s="32"/>
      <c r="J113" s="32"/>
      <c r="K113" s="32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1" customFormat="1" ht="16.5" customHeight="1">
      <c r="A114" s="30"/>
      <c r="B114" s="31"/>
      <c r="C114" s="32"/>
      <c r="D114" s="32"/>
      <c r="E114" s="234" t="str">
        <f>E9</f>
        <v>SO 02 - Parkovisko a spevnené plochy</v>
      </c>
      <c r="F114" s="286"/>
      <c r="G114" s="286"/>
      <c r="H114" s="286"/>
      <c r="I114" s="32"/>
      <c r="J114" s="32"/>
      <c r="K114" s="32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" customFormat="1" ht="6.9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" customFormat="1" ht="12" customHeight="1">
      <c r="A116" s="30"/>
      <c r="B116" s="31"/>
      <c r="C116" s="25" t="s">
        <v>19</v>
      </c>
      <c r="D116" s="32"/>
      <c r="E116" s="32"/>
      <c r="F116" s="23" t="str">
        <f>F12</f>
        <v xml:space="preserve"> </v>
      </c>
      <c r="G116" s="32"/>
      <c r="H116" s="32"/>
      <c r="I116" s="25" t="s">
        <v>21</v>
      </c>
      <c r="J116" s="66" t="str">
        <f>IF(J12="","",J12)</f>
        <v>9. 2. 2022</v>
      </c>
      <c r="K116" s="32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1" customFormat="1" ht="6.95" customHeight="1">
      <c r="A117" s="30"/>
      <c r="B117" s="31"/>
      <c r="C117" s="32"/>
      <c r="D117" s="32"/>
      <c r="E117" s="32"/>
      <c r="F117" s="32"/>
      <c r="G117" s="32"/>
      <c r="H117" s="32"/>
      <c r="I117" s="32"/>
      <c r="J117" s="32"/>
      <c r="K117" s="32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" customFormat="1" ht="25.7" customHeight="1">
      <c r="A118" s="30"/>
      <c r="B118" s="31"/>
      <c r="C118" s="25" t="s">
        <v>23</v>
      </c>
      <c r="D118" s="32"/>
      <c r="E118" s="32"/>
      <c r="F118" s="23" t="str">
        <f>E15</f>
        <v>Obec Suchá nad Parnou</v>
      </c>
      <c r="G118" s="32"/>
      <c r="H118" s="32"/>
      <c r="I118" s="25" t="s">
        <v>28</v>
      </c>
      <c r="J118" s="28" t="str">
        <f>E21</f>
        <v>Ing.arch.  Martin Holeš</v>
      </c>
      <c r="K118" s="32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" customFormat="1" ht="15.2" customHeight="1">
      <c r="A119" s="30"/>
      <c r="B119" s="31"/>
      <c r="C119" s="25" t="s">
        <v>27</v>
      </c>
      <c r="D119" s="32"/>
      <c r="E119" s="32"/>
      <c r="F119" s="23" t="str">
        <f>IF(E18="","",E18)</f>
        <v>EURO-ŠTUKONZ a.s.</v>
      </c>
      <c r="G119" s="32"/>
      <c r="H119" s="32"/>
      <c r="I119" s="25" t="s">
        <v>31</v>
      </c>
      <c r="J119" s="28" t="str">
        <f>E24</f>
        <v xml:space="preserve"> </v>
      </c>
      <c r="K119" s="32"/>
      <c r="L119" s="51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" customFormat="1" ht="10.35" customHeight="1">
      <c r="A120" s="30"/>
      <c r="B120" s="31"/>
      <c r="C120" s="32"/>
      <c r="D120" s="32"/>
      <c r="E120" s="32"/>
      <c r="F120" s="32"/>
      <c r="G120" s="32"/>
      <c r="H120" s="32"/>
      <c r="I120" s="32"/>
      <c r="J120" s="32"/>
      <c r="K120" s="32"/>
      <c r="L120" s="51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5" s="10" customFormat="1" ht="29.25" customHeight="1">
      <c r="A121" s="168"/>
      <c r="B121" s="169"/>
      <c r="C121" s="170" t="s">
        <v>163</v>
      </c>
      <c r="D121" s="171" t="s">
        <v>58</v>
      </c>
      <c r="E121" s="171" t="s">
        <v>54</v>
      </c>
      <c r="F121" s="171" t="s">
        <v>55</v>
      </c>
      <c r="G121" s="171" t="s">
        <v>164</v>
      </c>
      <c r="H121" s="171" t="s">
        <v>165</v>
      </c>
      <c r="I121" s="171" t="s">
        <v>166</v>
      </c>
      <c r="J121" s="172" t="s">
        <v>128</v>
      </c>
      <c r="K121" s="173" t="s">
        <v>167</v>
      </c>
      <c r="L121" s="174"/>
      <c r="M121" s="75" t="s">
        <v>1</v>
      </c>
      <c r="N121" s="76" t="s">
        <v>37</v>
      </c>
      <c r="O121" s="76" t="s">
        <v>168</v>
      </c>
      <c r="P121" s="76" t="s">
        <v>169</v>
      </c>
      <c r="Q121" s="76" t="s">
        <v>170</v>
      </c>
      <c r="R121" s="76" t="s">
        <v>171</v>
      </c>
      <c r="S121" s="76" t="s">
        <v>172</v>
      </c>
      <c r="T121" s="77" t="s">
        <v>173</v>
      </c>
      <c r="U121" s="168"/>
      <c r="V121" s="168"/>
      <c r="W121" s="168"/>
      <c r="X121" s="168"/>
      <c r="Y121" s="168"/>
      <c r="Z121" s="168"/>
      <c r="AA121" s="168"/>
      <c r="AB121" s="168"/>
      <c r="AC121" s="168"/>
      <c r="AD121" s="168"/>
      <c r="AE121" s="168"/>
    </row>
    <row r="122" spans="1:65" s="1" customFormat="1" ht="22.9" customHeight="1">
      <c r="A122" s="30"/>
      <c r="B122" s="31"/>
      <c r="C122" s="82" t="s">
        <v>129</v>
      </c>
      <c r="D122" s="32"/>
      <c r="E122" s="32"/>
      <c r="F122" s="32"/>
      <c r="G122" s="32"/>
      <c r="H122" s="32"/>
      <c r="I122" s="32"/>
      <c r="J122" s="175">
        <f>BK122</f>
        <v>87228.040000000008</v>
      </c>
      <c r="K122" s="32"/>
      <c r="L122" s="35"/>
      <c r="M122" s="78"/>
      <c r="N122" s="176"/>
      <c r="O122" s="79"/>
      <c r="P122" s="177">
        <f>P123</f>
        <v>0</v>
      </c>
      <c r="Q122" s="79"/>
      <c r="R122" s="177">
        <f>R123</f>
        <v>0</v>
      </c>
      <c r="S122" s="79"/>
      <c r="T122" s="178">
        <f>T123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72</v>
      </c>
      <c r="AU122" s="13" t="s">
        <v>130</v>
      </c>
      <c r="BK122" s="179">
        <f>BK123</f>
        <v>87228.040000000008</v>
      </c>
    </row>
    <row r="123" spans="1:65" s="11" customFormat="1" ht="25.9" customHeight="1">
      <c r="B123" s="180"/>
      <c r="C123" s="181"/>
      <c r="D123" s="182" t="s">
        <v>72</v>
      </c>
      <c r="E123" s="183" t="s">
        <v>174</v>
      </c>
      <c r="F123" s="183" t="s">
        <v>3148</v>
      </c>
      <c r="G123" s="181"/>
      <c r="H123" s="181"/>
      <c r="I123" s="184"/>
      <c r="J123" s="185">
        <f>BK123</f>
        <v>87228.040000000008</v>
      </c>
      <c r="K123" s="181"/>
      <c r="L123" s="186"/>
      <c r="M123" s="187"/>
      <c r="N123" s="188"/>
      <c r="O123" s="188"/>
      <c r="P123" s="189">
        <f>P124+P138+P143+P153+P199</f>
        <v>0</v>
      </c>
      <c r="Q123" s="188"/>
      <c r="R123" s="189">
        <f>R124+R138+R143+R153+R199</f>
        <v>0</v>
      </c>
      <c r="S123" s="188"/>
      <c r="T123" s="190">
        <f>T124+T138+T143+T153+T199</f>
        <v>0</v>
      </c>
      <c r="AR123" s="191" t="s">
        <v>80</v>
      </c>
      <c r="AT123" s="192" t="s">
        <v>72</v>
      </c>
      <c r="AU123" s="192" t="s">
        <v>73</v>
      </c>
      <c r="AY123" s="191" t="s">
        <v>176</v>
      </c>
      <c r="BK123" s="193">
        <f>BK124+BK138+BK143+BK153+BK199</f>
        <v>87228.040000000008</v>
      </c>
    </row>
    <row r="124" spans="1:65" s="11" customFormat="1" ht="22.9" customHeight="1">
      <c r="B124" s="180"/>
      <c r="C124" s="181"/>
      <c r="D124" s="182" t="s">
        <v>72</v>
      </c>
      <c r="E124" s="194" t="s">
        <v>80</v>
      </c>
      <c r="F124" s="194" t="s">
        <v>3149</v>
      </c>
      <c r="G124" s="181"/>
      <c r="H124" s="181"/>
      <c r="I124" s="184"/>
      <c r="J124" s="195">
        <f>BK124</f>
        <v>6003.9599999999991</v>
      </c>
      <c r="K124" s="181"/>
      <c r="L124" s="186"/>
      <c r="M124" s="187"/>
      <c r="N124" s="188"/>
      <c r="O124" s="188"/>
      <c r="P124" s="189">
        <f>SUM(P125:P137)</f>
        <v>0</v>
      </c>
      <c r="Q124" s="188"/>
      <c r="R124" s="189">
        <f>SUM(R125:R137)</f>
        <v>0</v>
      </c>
      <c r="S124" s="188"/>
      <c r="T124" s="190">
        <f>SUM(T125:T137)</f>
        <v>0</v>
      </c>
      <c r="AR124" s="191" t="s">
        <v>80</v>
      </c>
      <c r="AT124" s="192" t="s">
        <v>72</v>
      </c>
      <c r="AU124" s="192" t="s">
        <v>80</v>
      </c>
      <c r="AY124" s="191" t="s">
        <v>176</v>
      </c>
      <c r="BK124" s="193">
        <f>SUM(BK125:BK137)</f>
        <v>6003.9599999999991</v>
      </c>
    </row>
    <row r="125" spans="1:65" s="1" customFormat="1" ht="33" customHeight="1">
      <c r="A125" s="30"/>
      <c r="B125" s="31"/>
      <c r="C125" s="196" t="s">
        <v>80</v>
      </c>
      <c r="D125" s="196" t="s">
        <v>178</v>
      </c>
      <c r="E125" s="197" t="s">
        <v>3150</v>
      </c>
      <c r="F125" s="198" t="s">
        <v>3151</v>
      </c>
      <c r="G125" s="199" t="s">
        <v>186</v>
      </c>
      <c r="H125" s="200">
        <v>295</v>
      </c>
      <c r="I125" s="201">
        <v>1.04</v>
      </c>
      <c r="J125" s="202">
        <f t="shared" ref="J125:J137" si="0">ROUND(I125*H125,2)</f>
        <v>306.8</v>
      </c>
      <c r="K125" s="203"/>
      <c r="L125" s="35"/>
      <c r="M125" s="204" t="s">
        <v>1</v>
      </c>
      <c r="N125" s="205" t="s">
        <v>39</v>
      </c>
      <c r="O125" s="71"/>
      <c r="P125" s="206">
        <f t="shared" ref="P125:P137" si="1">O125*H125</f>
        <v>0</v>
      </c>
      <c r="Q125" s="206">
        <v>0</v>
      </c>
      <c r="R125" s="206">
        <f t="shared" ref="R125:R137" si="2">Q125*H125</f>
        <v>0</v>
      </c>
      <c r="S125" s="206">
        <v>0</v>
      </c>
      <c r="T125" s="207">
        <f t="shared" ref="T125:T137" si="3"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208" t="s">
        <v>182</v>
      </c>
      <c r="AT125" s="208" t="s">
        <v>178</v>
      </c>
      <c r="AU125" s="208" t="s">
        <v>86</v>
      </c>
      <c r="AY125" s="13" t="s">
        <v>176</v>
      </c>
      <c r="BE125" s="209">
        <f t="shared" ref="BE125:BE137" si="4">IF(N125="základná",J125,0)</f>
        <v>0</v>
      </c>
      <c r="BF125" s="209">
        <f t="shared" ref="BF125:BF137" si="5">IF(N125="znížená",J125,0)</f>
        <v>306.8</v>
      </c>
      <c r="BG125" s="209">
        <f t="shared" ref="BG125:BG137" si="6">IF(N125="zákl. prenesená",J125,0)</f>
        <v>0</v>
      </c>
      <c r="BH125" s="209">
        <f t="shared" ref="BH125:BH137" si="7">IF(N125="zníž. prenesená",J125,0)</f>
        <v>0</v>
      </c>
      <c r="BI125" s="209">
        <f t="shared" ref="BI125:BI137" si="8">IF(N125="nulová",J125,0)</f>
        <v>0</v>
      </c>
      <c r="BJ125" s="13" t="s">
        <v>86</v>
      </c>
      <c r="BK125" s="209">
        <f t="shared" ref="BK125:BK137" si="9">ROUND(I125*H125,2)</f>
        <v>306.8</v>
      </c>
      <c r="BL125" s="13" t="s">
        <v>182</v>
      </c>
      <c r="BM125" s="208" t="s">
        <v>3152</v>
      </c>
    </row>
    <row r="126" spans="1:65" s="1" customFormat="1" ht="24.2" customHeight="1">
      <c r="A126" s="30"/>
      <c r="B126" s="31"/>
      <c r="C126" s="196" t="s">
        <v>86</v>
      </c>
      <c r="D126" s="196" t="s">
        <v>178</v>
      </c>
      <c r="E126" s="197" t="s">
        <v>3153</v>
      </c>
      <c r="F126" s="198" t="s">
        <v>3154</v>
      </c>
      <c r="G126" s="199" t="s">
        <v>186</v>
      </c>
      <c r="H126" s="200">
        <v>135</v>
      </c>
      <c r="I126" s="201">
        <v>3.91</v>
      </c>
      <c r="J126" s="202">
        <f t="shared" si="0"/>
        <v>527.85</v>
      </c>
      <c r="K126" s="203"/>
      <c r="L126" s="35"/>
      <c r="M126" s="204" t="s">
        <v>1</v>
      </c>
      <c r="N126" s="205" t="s">
        <v>39</v>
      </c>
      <c r="O126" s="71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208" t="s">
        <v>182</v>
      </c>
      <c r="AT126" s="208" t="s">
        <v>178</v>
      </c>
      <c r="AU126" s="208" t="s">
        <v>86</v>
      </c>
      <c r="AY126" s="13" t="s">
        <v>176</v>
      </c>
      <c r="BE126" s="209">
        <f t="shared" si="4"/>
        <v>0</v>
      </c>
      <c r="BF126" s="209">
        <f t="shared" si="5"/>
        <v>527.85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3" t="s">
        <v>86</v>
      </c>
      <c r="BK126" s="209">
        <f t="shared" si="9"/>
        <v>527.85</v>
      </c>
      <c r="BL126" s="13" t="s">
        <v>182</v>
      </c>
      <c r="BM126" s="208" t="s">
        <v>3155</v>
      </c>
    </row>
    <row r="127" spans="1:65" s="1" customFormat="1" ht="24.2" customHeight="1">
      <c r="A127" s="30"/>
      <c r="B127" s="31"/>
      <c r="C127" s="196" t="s">
        <v>188</v>
      </c>
      <c r="D127" s="196" t="s">
        <v>178</v>
      </c>
      <c r="E127" s="197" t="s">
        <v>3156</v>
      </c>
      <c r="F127" s="198" t="s">
        <v>3157</v>
      </c>
      <c r="G127" s="199" t="s">
        <v>186</v>
      </c>
      <c r="H127" s="200">
        <v>135</v>
      </c>
      <c r="I127" s="201">
        <v>1.06</v>
      </c>
      <c r="J127" s="202">
        <f t="shared" si="0"/>
        <v>143.1</v>
      </c>
      <c r="K127" s="203"/>
      <c r="L127" s="35"/>
      <c r="M127" s="204" t="s">
        <v>1</v>
      </c>
      <c r="N127" s="205" t="s">
        <v>39</v>
      </c>
      <c r="O127" s="71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208" t="s">
        <v>182</v>
      </c>
      <c r="AT127" s="208" t="s">
        <v>178</v>
      </c>
      <c r="AU127" s="208" t="s">
        <v>86</v>
      </c>
      <c r="AY127" s="13" t="s">
        <v>176</v>
      </c>
      <c r="BE127" s="209">
        <f t="shared" si="4"/>
        <v>0</v>
      </c>
      <c r="BF127" s="209">
        <f t="shared" si="5"/>
        <v>143.1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3" t="s">
        <v>86</v>
      </c>
      <c r="BK127" s="209">
        <f t="shared" si="9"/>
        <v>143.1</v>
      </c>
      <c r="BL127" s="13" t="s">
        <v>182</v>
      </c>
      <c r="BM127" s="208" t="s">
        <v>3158</v>
      </c>
    </row>
    <row r="128" spans="1:65" s="1" customFormat="1" ht="37.9" customHeight="1">
      <c r="A128" s="30"/>
      <c r="B128" s="31"/>
      <c r="C128" s="196" t="s">
        <v>182</v>
      </c>
      <c r="D128" s="196" t="s">
        <v>178</v>
      </c>
      <c r="E128" s="197" t="s">
        <v>3159</v>
      </c>
      <c r="F128" s="198" t="s">
        <v>3160</v>
      </c>
      <c r="G128" s="199" t="s">
        <v>186</v>
      </c>
      <c r="H128" s="200">
        <v>98</v>
      </c>
      <c r="I128" s="201">
        <v>2.16</v>
      </c>
      <c r="J128" s="202">
        <f t="shared" si="0"/>
        <v>211.68</v>
      </c>
      <c r="K128" s="203"/>
      <c r="L128" s="35"/>
      <c r="M128" s="204" t="s">
        <v>1</v>
      </c>
      <c r="N128" s="205" t="s">
        <v>39</v>
      </c>
      <c r="O128" s="71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208" t="s">
        <v>182</v>
      </c>
      <c r="AT128" s="208" t="s">
        <v>178</v>
      </c>
      <c r="AU128" s="208" t="s">
        <v>86</v>
      </c>
      <c r="AY128" s="13" t="s">
        <v>176</v>
      </c>
      <c r="BE128" s="209">
        <f t="shared" si="4"/>
        <v>0</v>
      </c>
      <c r="BF128" s="209">
        <f t="shared" si="5"/>
        <v>211.68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3" t="s">
        <v>86</v>
      </c>
      <c r="BK128" s="209">
        <f t="shared" si="9"/>
        <v>211.68</v>
      </c>
      <c r="BL128" s="13" t="s">
        <v>182</v>
      </c>
      <c r="BM128" s="208" t="s">
        <v>3161</v>
      </c>
    </row>
    <row r="129" spans="1:65" s="1" customFormat="1" ht="37.9" customHeight="1">
      <c r="A129" s="30"/>
      <c r="B129" s="31"/>
      <c r="C129" s="196" t="s">
        <v>195</v>
      </c>
      <c r="D129" s="196" t="s">
        <v>178</v>
      </c>
      <c r="E129" s="197" t="s">
        <v>3162</v>
      </c>
      <c r="F129" s="198" t="s">
        <v>3163</v>
      </c>
      <c r="G129" s="199" t="s">
        <v>186</v>
      </c>
      <c r="H129" s="200">
        <v>332</v>
      </c>
      <c r="I129" s="201">
        <v>3.61</v>
      </c>
      <c r="J129" s="202">
        <f t="shared" si="0"/>
        <v>1198.52</v>
      </c>
      <c r="K129" s="203"/>
      <c r="L129" s="35"/>
      <c r="M129" s="204" t="s">
        <v>1</v>
      </c>
      <c r="N129" s="205" t="s">
        <v>39</v>
      </c>
      <c r="O129" s="71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208" t="s">
        <v>182</v>
      </c>
      <c r="AT129" s="208" t="s">
        <v>178</v>
      </c>
      <c r="AU129" s="208" t="s">
        <v>86</v>
      </c>
      <c r="AY129" s="13" t="s">
        <v>176</v>
      </c>
      <c r="BE129" s="209">
        <f t="shared" si="4"/>
        <v>0</v>
      </c>
      <c r="BF129" s="209">
        <f t="shared" si="5"/>
        <v>1198.52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3" t="s">
        <v>86</v>
      </c>
      <c r="BK129" s="209">
        <f t="shared" si="9"/>
        <v>1198.52</v>
      </c>
      <c r="BL129" s="13" t="s">
        <v>182</v>
      </c>
      <c r="BM129" s="208" t="s">
        <v>3164</v>
      </c>
    </row>
    <row r="130" spans="1:65" s="1" customFormat="1" ht="44.25" customHeight="1">
      <c r="A130" s="30"/>
      <c r="B130" s="31"/>
      <c r="C130" s="196" t="s">
        <v>199</v>
      </c>
      <c r="D130" s="196" t="s">
        <v>178</v>
      </c>
      <c r="E130" s="197" t="s">
        <v>3165</v>
      </c>
      <c r="F130" s="198" t="s">
        <v>3166</v>
      </c>
      <c r="G130" s="199" t="s">
        <v>186</v>
      </c>
      <c r="H130" s="200">
        <v>332</v>
      </c>
      <c r="I130" s="201">
        <v>0.34</v>
      </c>
      <c r="J130" s="202">
        <f t="shared" si="0"/>
        <v>112.88</v>
      </c>
      <c r="K130" s="203"/>
      <c r="L130" s="35"/>
      <c r="M130" s="204" t="s">
        <v>1</v>
      </c>
      <c r="N130" s="205" t="s">
        <v>39</v>
      </c>
      <c r="O130" s="71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208" t="s">
        <v>182</v>
      </c>
      <c r="AT130" s="208" t="s">
        <v>178</v>
      </c>
      <c r="AU130" s="208" t="s">
        <v>86</v>
      </c>
      <c r="AY130" s="13" t="s">
        <v>176</v>
      </c>
      <c r="BE130" s="209">
        <f t="shared" si="4"/>
        <v>0</v>
      </c>
      <c r="BF130" s="209">
        <f t="shared" si="5"/>
        <v>112.88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3" t="s">
        <v>86</v>
      </c>
      <c r="BK130" s="209">
        <f t="shared" si="9"/>
        <v>112.88</v>
      </c>
      <c r="BL130" s="13" t="s">
        <v>182</v>
      </c>
      <c r="BM130" s="208" t="s">
        <v>3167</v>
      </c>
    </row>
    <row r="131" spans="1:65" s="1" customFormat="1" ht="24.2" customHeight="1">
      <c r="A131" s="30"/>
      <c r="B131" s="31"/>
      <c r="C131" s="196" t="s">
        <v>203</v>
      </c>
      <c r="D131" s="196" t="s">
        <v>178</v>
      </c>
      <c r="E131" s="197" t="s">
        <v>3168</v>
      </c>
      <c r="F131" s="198" t="s">
        <v>3169</v>
      </c>
      <c r="G131" s="199" t="s">
        <v>186</v>
      </c>
      <c r="H131" s="200">
        <v>393</v>
      </c>
      <c r="I131" s="201">
        <v>2.0299999999999998</v>
      </c>
      <c r="J131" s="202">
        <f t="shared" si="0"/>
        <v>797.79</v>
      </c>
      <c r="K131" s="203"/>
      <c r="L131" s="35"/>
      <c r="M131" s="204" t="s">
        <v>1</v>
      </c>
      <c r="N131" s="205" t="s">
        <v>39</v>
      </c>
      <c r="O131" s="71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208" t="s">
        <v>182</v>
      </c>
      <c r="AT131" s="208" t="s">
        <v>178</v>
      </c>
      <c r="AU131" s="208" t="s">
        <v>86</v>
      </c>
      <c r="AY131" s="13" t="s">
        <v>176</v>
      </c>
      <c r="BE131" s="209">
        <f t="shared" si="4"/>
        <v>0</v>
      </c>
      <c r="BF131" s="209">
        <f t="shared" si="5"/>
        <v>797.79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3" t="s">
        <v>86</v>
      </c>
      <c r="BK131" s="209">
        <f t="shared" si="9"/>
        <v>797.79</v>
      </c>
      <c r="BL131" s="13" t="s">
        <v>182</v>
      </c>
      <c r="BM131" s="208" t="s">
        <v>3170</v>
      </c>
    </row>
    <row r="132" spans="1:65" s="1" customFormat="1" ht="37.9" customHeight="1">
      <c r="A132" s="30"/>
      <c r="B132" s="31"/>
      <c r="C132" s="196" t="s">
        <v>207</v>
      </c>
      <c r="D132" s="196" t="s">
        <v>178</v>
      </c>
      <c r="E132" s="197" t="s">
        <v>3171</v>
      </c>
      <c r="F132" s="198" t="s">
        <v>3172</v>
      </c>
      <c r="G132" s="199" t="s">
        <v>186</v>
      </c>
      <c r="H132" s="200">
        <v>23</v>
      </c>
      <c r="I132" s="201">
        <v>2.16</v>
      </c>
      <c r="J132" s="202">
        <f t="shared" si="0"/>
        <v>49.68</v>
      </c>
      <c r="K132" s="203"/>
      <c r="L132" s="35"/>
      <c r="M132" s="204" t="s">
        <v>1</v>
      </c>
      <c r="N132" s="205" t="s">
        <v>39</v>
      </c>
      <c r="O132" s="71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208" t="s">
        <v>182</v>
      </c>
      <c r="AT132" s="208" t="s">
        <v>178</v>
      </c>
      <c r="AU132" s="208" t="s">
        <v>86</v>
      </c>
      <c r="AY132" s="13" t="s">
        <v>176</v>
      </c>
      <c r="BE132" s="209">
        <f t="shared" si="4"/>
        <v>0</v>
      </c>
      <c r="BF132" s="209">
        <f t="shared" si="5"/>
        <v>49.68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3" t="s">
        <v>86</v>
      </c>
      <c r="BK132" s="209">
        <f t="shared" si="9"/>
        <v>49.68</v>
      </c>
      <c r="BL132" s="13" t="s">
        <v>182</v>
      </c>
      <c r="BM132" s="208" t="s">
        <v>3173</v>
      </c>
    </row>
    <row r="133" spans="1:65" s="1" customFormat="1" ht="21.75" customHeight="1">
      <c r="A133" s="30"/>
      <c r="B133" s="31"/>
      <c r="C133" s="196" t="s">
        <v>211</v>
      </c>
      <c r="D133" s="196" t="s">
        <v>178</v>
      </c>
      <c r="E133" s="197" t="s">
        <v>3174</v>
      </c>
      <c r="F133" s="198" t="s">
        <v>257</v>
      </c>
      <c r="G133" s="199" t="s">
        <v>186</v>
      </c>
      <c r="H133" s="200">
        <v>407</v>
      </c>
      <c r="I133" s="201">
        <v>0.73</v>
      </c>
      <c r="J133" s="202">
        <f t="shared" si="0"/>
        <v>297.11</v>
      </c>
      <c r="K133" s="203"/>
      <c r="L133" s="35"/>
      <c r="M133" s="204" t="s">
        <v>1</v>
      </c>
      <c r="N133" s="205" t="s">
        <v>39</v>
      </c>
      <c r="O133" s="71"/>
      <c r="P133" s="206">
        <f t="shared" si="1"/>
        <v>0</v>
      </c>
      <c r="Q133" s="206">
        <v>0</v>
      </c>
      <c r="R133" s="206">
        <f t="shared" si="2"/>
        <v>0</v>
      </c>
      <c r="S133" s="206">
        <v>0</v>
      </c>
      <c r="T133" s="207">
        <f t="shared" si="3"/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208" t="s">
        <v>182</v>
      </c>
      <c r="AT133" s="208" t="s">
        <v>178</v>
      </c>
      <c r="AU133" s="208" t="s">
        <v>86</v>
      </c>
      <c r="AY133" s="13" t="s">
        <v>176</v>
      </c>
      <c r="BE133" s="209">
        <f t="shared" si="4"/>
        <v>0</v>
      </c>
      <c r="BF133" s="209">
        <f t="shared" si="5"/>
        <v>297.11</v>
      </c>
      <c r="BG133" s="209">
        <f t="shared" si="6"/>
        <v>0</v>
      </c>
      <c r="BH133" s="209">
        <f t="shared" si="7"/>
        <v>0</v>
      </c>
      <c r="BI133" s="209">
        <f t="shared" si="8"/>
        <v>0</v>
      </c>
      <c r="BJ133" s="13" t="s">
        <v>86</v>
      </c>
      <c r="BK133" s="209">
        <f t="shared" si="9"/>
        <v>297.11</v>
      </c>
      <c r="BL133" s="13" t="s">
        <v>182</v>
      </c>
      <c r="BM133" s="208" t="s">
        <v>3175</v>
      </c>
    </row>
    <row r="134" spans="1:65" s="1" customFormat="1" ht="21.75" customHeight="1">
      <c r="A134" s="30"/>
      <c r="B134" s="31"/>
      <c r="C134" s="196" t="s">
        <v>224</v>
      </c>
      <c r="D134" s="196" t="s">
        <v>178</v>
      </c>
      <c r="E134" s="197" t="s">
        <v>3176</v>
      </c>
      <c r="F134" s="198" t="s">
        <v>3177</v>
      </c>
      <c r="G134" s="199" t="s">
        <v>222</v>
      </c>
      <c r="H134" s="200">
        <v>542</v>
      </c>
      <c r="I134" s="201">
        <v>0.8</v>
      </c>
      <c r="J134" s="202">
        <f t="shared" si="0"/>
        <v>433.6</v>
      </c>
      <c r="K134" s="203"/>
      <c r="L134" s="35"/>
      <c r="M134" s="204" t="s">
        <v>1</v>
      </c>
      <c r="N134" s="205" t="s">
        <v>39</v>
      </c>
      <c r="O134" s="71"/>
      <c r="P134" s="206">
        <f t="shared" si="1"/>
        <v>0</v>
      </c>
      <c r="Q134" s="206">
        <v>0</v>
      </c>
      <c r="R134" s="206">
        <f t="shared" si="2"/>
        <v>0</v>
      </c>
      <c r="S134" s="206">
        <v>0</v>
      </c>
      <c r="T134" s="207">
        <f t="shared" si="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208" t="s">
        <v>182</v>
      </c>
      <c r="AT134" s="208" t="s">
        <v>178</v>
      </c>
      <c r="AU134" s="208" t="s">
        <v>86</v>
      </c>
      <c r="AY134" s="13" t="s">
        <v>176</v>
      </c>
      <c r="BE134" s="209">
        <f t="shared" si="4"/>
        <v>0</v>
      </c>
      <c r="BF134" s="209">
        <f t="shared" si="5"/>
        <v>433.6</v>
      </c>
      <c r="BG134" s="209">
        <f t="shared" si="6"/>
        <v>0</v>
      </c>
      <c r="BH134" s="209">
        <f t="shared" si="7"/>
        <v>0</v>
      </c>
      <c r="BI134" s="209">
        <f t="shared" si="8"/>
        <v>0</v>
      </c>
      <c r="BJ134" s="13" t="s">
        <v>86</v>
      </c>
      <c r="BK134" s="209">
        <f t="shared" si="9"/>
        <v>433.6</v>
      </c>
      <c r="BL134" s="13" t="s">
        <v>182</v>
      </c>
      <c r="BM134" s="208" t="s">
        <v>3178</v>
      </c>
    </row>
    <row r="135" spans="1:65" s="1" customFormat="1" ht="16.5" customHeight="1">
      <c r="A135" s="30"/>
      <c r="B135" s="31"/>
      <c r="C135" s="210" t="s">
        <v>228</v>
      </c>
      <c r="D135" s="210" t="s">
        <v>269</v>
      </c>
      <c r="E135" s="211" t="s">
        <v>3179</v>
      </c>
      <c r="F135" s="212" t="s">
        <v>3180</v>
      </c>
      <c r="G135" s="213" t="s">
        <v>989</v>
      </c>
      <c r="H135" s="214">
        <v>16.748000000000001</v>
      </c>
      <c r="I135" s="215">
        <v>10.35</v>
      </c>
      <c r="J135" s="216">
        <f t="shared" si="0"/>
        <v>173.34</v>
      </c>
      <c r="K135" s="217"/>
      <c r="L135" s="218"/>
      <c r="M135" s="219" t="s">
        <v>1</v>
      </c>
      <c r="N135" s="220" t="s">
        <v>39</v>
      </c>
      <c r="O135" s="71"/>
      <c r="P135" s="206">
        <f t="shared" si="1"/>
        <v>0</v>
      </c>
      <c r="Q135" s="206">
        <v>0</v>
      </c>
      <c r="R135" s="206">
        <f t="shared" si="2"/>
        <v>0</v>
      </c>
      <c r="S135" s="206">
        <v>0</v>
      </c>
      <c r="T135" s="207">
        <f t="shared" si="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208" t="s">
        <v>207</v>
      </c>
      <c r="AT135" s="208" t="s">
        <v>269</v>
      </c>
      <c r="AU135" s="208" t="s">
        <v>86</v>
      </c>
      <c r="AY135" s="13" t="s">
        <v>176</v>
      </c>
      <c r="BE135" s="209">
        <f t="shared" si="4"/>
        <v>0</v>
      </c>
      <c r="BF135" s="209">
        <f t="shared" si="5"/>
        <v>173.34</v>
      </c>
      <c r="BG135" s="209">
        <f t="shared" si="6"/>
        <v>0</v>
      </c>
      <c r="BH135" s="209">
        <f t="shared" si="7"/>
        <v>0</v>
      </c>
      <c r="BI135" s="209">
        <f t="shared" si="8"/>
        <v>0</v>
      </c>
      <c r="BJ135" s="13" t="s">
        <v>86</v>
      </c>
      <c r="BK135" s="209">
        <f t="shared" si="9"/>
        <v>173.34</v>
      </c>
      <c r="BL135" s="13" t="s">
        <v>182</v>
      </c>
      <c r="BM135" s="208" t="s">
        <v>3181</v>
      </c>
    </row>
    <row r="136" spans="1:65" s="1" customFormat="1" ht="21.75" customHeight="1">
      <c r="A136" s="30"/>
      <c r="B136" s="31"/>
      <c r="C136" s="196" t="s">
        <v>215</v>
      </c>
      <c r="D136" s="196" t="s">
        <v>178</v>
      </c>
      <c r="E136" s="197" t="s">
        <v>3182</v>
      </c>
      <c r="F136" s="198" t="s">
        <v>283</v>
      </c>
      <c r="G136" s="199" t="s">
        <v>222</v>
      </c>
      <c r="H136" s="200">
        <v>850.8</v>
      </c>
      <c r="I136" s="201">
        <v>0.45</v>
      </c>
      <c r="J136" s="202">
        <f t="shared" si="0"/>
        <v>382.86</v>
      </c>
      <c r="K136" s="203"/>
      <c r="L136" s="35"/>
      <c r="M136" s="204" t="s">
        <v>1</v>
      </c>
      <c r="N136" s="205" t="s">
        <v>39</v>
      </c>
      <c r="O136" s="71"/>
      <c r="P136" s="206">
        <f t="shared" si="1"/>
        <v>0</v>
      </c>
      <c r="Q136" s="206">
        <v>0</v>
      </c>
      <c r="R136" s="206">
        <f t="shared" si="2"/>
        <v>0</v>
      </c>
      <c r="S136" s="206">
        <v>0</v>
      </c>
      <c r="T136" s="207">
        <f t="shared" si="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208" t="s">
        <v>182</v>
      </c>
      <c r="AT136" s="208" t="s">
        <v>178</v>
      </c>
      <c r="AU136" s="208" t="s">
        <v>86</v>
      </c>
      <c r="AY136" s="13" t="s">
        <v>176</v>
      </c>
      <c r="BE136" s="209">
        <f t="shared" si="4"/>
        <v>0</v>
      </c>
      <c r="BF136" s="209">
        <f t="shared" si="5"/>
        <v>382.86</v>
      </c>
      <c r="BG136" s="209">
        <f t="shared" si="6"/>
        <v>0</v>
      </c>
      <c r="BH136" s="209">
        <f t="shared" si="7"/>
        <v>0</v>
      </c>
      <c r="BI136" s="209">
        <f t="shared" si="8"/>
        <v>0</v>
      </c>
      <c r="BJ136" s="13" t="s">
        <v>86</v>
      </c>
      <c r="BK136" s="209">
        <f t="shared" si="9"/>
        <v>382.86</v>
      </c>
      <c r="BL136" s="13" t="s">
        <v>182</v>
      </c>
      <c r="BM136" s="208" t="s">
        <v>3183</v>
      </c>
    </row>
    <row r="137" spans="1:65" s="1" customFormat="1" ht="24.2" customHeight="1">
      <c r="A137" s="30"/>
      <c r="B137" s="31"/>
      <c r="C137" s="196" t="s">
        <v>219</v>
      </c>
      <c r="D137" s="196" t="s">
        <v>178</v>
      </c>
      <c r="E137" s="197" t="s">
        <v>3184</v>
      </c>
      <c r="F137" s="198" t="s">
        <v>3185</v>
      </c>
      <c r="G137" s="199" t="s">
        <v>222</v>
      </c>
      <c r="H137" s="200">
        <v>375</v>
      </c>
      <c r="I137" s="201">
        <v>3.65</v>
      </c>
      <c r="J137" s="202">
        <f t="shared" si="0"/>
        <v>1368.75</v>
      </c>
      <c r="K137" s="203"/>
      <c r="L137" s="35"/>
      <c r="M137" s="204" t="s">
        <v>1</v>
      </c>
      <c r="N137" s="205" t="s">
        <v>39</v>
      </c>
      <c r="O137" s="71"/>
      <c r="P137" s="206">
        <f t="shared" si="1"/>
        <v>0</v>
      </c>
      <c r="Q137" s="206">
        <v>0</v>
      </c>
      <c r="R137" s="206">
        <f t="shared" si="2"/>
        <v>0</v>
      </c>
      <c r="S137" s="206">
        <v>0</v>
      </c>
      <c r="T137" s="207">
        <f t="shared" si="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208" t="s">
        <v>182</v>
      </c>
      <c r="AT137" s="208" t="s">
        <v>178</v>
      </c>
      <c r="AU137" s="208" t="s">
        <v>86</v>
      </c>
      <c r="AY137" s="13" t="s">
        <v>176</v>
      </c>
      <c r="BE137" s="209">
        <f t="shared" si="4"/>
        <v>0</v>
      </c>
      <c r="BF137" s="209">
        <f t="shared" si="5"/>
        <v>1368.75</v>
      </c>
      <c r="BG137" s="209">
        <f t="shared" si="6"/>
        <v>0</v>
      </c>
      <c r="BH137" s="209">
        <f t="shared" si="7"/>
        <v>0</v>
      </c>
      <c r="BI137" s="209">
        <f t="shared" si="8"/>
        <v>0</v>
      </c>
      <c r="BJ137" s="13" t="s">
        <v>86</v>
      </c>
      <c r="BK137" s="209">
        <f t="shared" si="9"/>
        <v>1368.75</v>
      </c>
      <c r="BL137" s="13" t="s">
        <v>182</v>
      </c>
      <c r="BM137" s="208" t="s">
        <v>3186</v>
      </c>
    </row>
    <row r="138" spans="1:65" s="11" customFormat="1" ht="22.9" customHeight="1">
      <c r="B138" s="180"/>
      <c r="C138" s="181"/>
      <c r="D138" s="182" t="s">
        <v>72</v>
      </c>
      <c r="E138" s="194" t="s">
        <v>86</v>
      </c>
      <c r="F138" s="194" t="s">
        <v>3187</v>
      </c>
      <c r="G138" s="181"/>
      <c r="H138" s="181"/>
      <c r="I138" s="184"/>
      <c r="J138" s="195">
        <f>BK138</f>
        <v>754</v>
      </c>
      <c r="K138" s="181"/>
      <c r="L138" s="186"/>
      <c r="M138" s="187"/>
      <c r="N138" s="188"/>
      <c r="O138" s="188"/>
      <c r="P138" s="189">
        <f>SUM(P139:P142)</f>
        <v>0</v>
      </c>
      <c r="Q138" s="188"/>
      <c r="R138" s="189">
        <f>SUM(R139:R142)</f>
        <v>0</v>
      </c>
      <c r="S138" s="188"/>
      <c r="T138" s="190">
        <f>SUM(T139:T142)</f>
        <v>0</v>
      </c>
      <c r="AR138" s="191" t="s">
        <v>80</v>
      </c>
      <c r="AT138" s="192" t="s">
        <v>72</v>
      </c>
      <c r="AU138" s="192" t="s">
        <v>80</v>
      </c>
      <c r="AY138" s="191" t="s">
        <v>176</v>
      </c>
      <c r="BK138" s="193">
        <f>SUM(BK139:BK142)</f>
        <v>754</v>
      </c>
    </row>
    <row r="139" spans="1:65" s="1" customFormat="1" ht="24.2" customHeight="1">
      <c r="A139" s="30"/>
      <c r="B139" s="31"/>
      <c r="C139" s="196" t="s">
        <v>232</v>
      </c>
      <c r="D139" s="196" t="s">
        <v>178</v>
      </c>
      <c r="E139" s="197" t="s">
        <v>3188</v>
      </c>
      <c r="F139" s="198" t="s">
        <v>3189</v>
      </c>
      <c r="G139" s="199" t="s">
        <v>222</v>
      </c>
      <c r="H139" s="200">
        <v>323.7</v>
      </c>
      <c r="I139" s="201">
        <v>0.53</v>
      </c>
      <c r="J139" s="202">
        <f>ROUND(I139*H139,2)</f>
        <v>171.56</v>
      </c>
      <c r="K139" s="203"/>
      <c r="L139" s="35"/>
      <c r="M139" s="204" t="s">
        <v>1</v>
      </c>
      <c r="N139" s="205" t="s">
        <v>39</v>
      </c>
      <c r="O139" s="71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208" t="s">
        <v>182</v>
      </c>
      <c r="AT139" s="208" t="s">
        <v>178</v>
      </c>
      <c r="AU139" s="208" t="s">
        <v>86</v>
      </c>
      <c r="AY139" s="13" t="s">
        <v>176</v>
      </c>
      <c r="BE139" s="209">
        <f>IF(N139="základná",J139,0)</f>
        <v>0</v>
      </c>
      <c r="BF139" s="209">
        <f>IF(N139="znížená",J139,0)</f>
        <v>171.56</v>
      </c>
      <c r="BG139" s="209">
        <f>IF(N139="zákl. prenesená",J139,0)</f>
        <v>0</v>
      </c>
      <c r="BH139" s="209">
        <f>IF(N139="zníž. prenesená",J139,0)</f>
        <v>0</v>
      </c>
      <c r="BI139" s="209">
        <f>IF(N139="nulová",J139,0)</f>
        <v>0</v>
      </c>
      <c r="BJ139" s="13" t="s">
        <v>86</v>
      </c>
      <c r="BK139" s="209">
        <f>ROUND(I139*H139,2)</f>
        <v>171.56</v>
      </c>
      <c r="BL139" s="13" t="s">
        <v>182</v>
      </c>
      <c r="BM139" s="208" t="s">
        <v>3190</v>
      </c>
    </row>
    <row r="140" spans="1:65" s="1" customFormat="1" ht="16.5" customHeight="1">
      <c r="A140" s="30"/>
      <c r="B140" s="31"/>
      <c r="C140" s="210" t="s">
        <v>236</v>
      </c>
      <c r="D140" s="210" t="s">
        <v>269</v>
      </c>
      <c r="E140" s="211" t="s">
        <v>3191</v>
      </c>
      <c r="F140" s="212" t="s">
        <v>3192</v>
      </c>
      <c r="G140" s="213" t="s">
        <v>222</v>
      </c>
      <c r="H140" s="214">
        <v>330.17399999999998</v>
      </c>
      <c r="I140" s="215">
        <v>0.83</v>
      </c>
      <c r="J140" s="216">
        <f>ROUND(I140*H140,2)</f>
        <v>274.04000000000002</v>
      </c>
      <c r="K140" s="217"/>
      <c r="L140" s="218"/>
      <c r="M140" s="219" t="s">
        <v>1</v>
      </c>
      <c r="N140" s="220" t="s">
        <v>39</v>
      </c>
      <c r="O140" s="71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208" t="s">
        <v>207</v>
      </c>
      <c r="AT140" s="208" t="s">
        <v>269</v>
      </c>
      <c r="AU140" s="208" t="s">
        <v>86</v>
      </c>
      <c r="AY140" s="13" t="s">
        <v>176</v>
      </c>
      <c r="BE140" s="209">
        <f>IF(N140="základná",J140,0)</f>
        <v>0</v>
      </c>
      <c r="BF140" s="209">
        <f>IF(N140="znížená",J140,0)</f>
        <v>274.04000000000002</v>
      </c>
      <c r="BG140" s="209">
        <f>IF(N140="zákl. prenesená",J140,0)</f>
        <v>0</v>
      </c>
      <c r="BH140" s="209">
        <f>IF(N140="zníž. prenesená",J140,0)</f>
        <v>0</v>
      </c>
      <c r="BI140" s="209">
        <f>IF(N140="nulová",J140,0)</f>
        <v>0</v>
      </c>
      <c r="BJ140" s="13" t="s">
        <v>86</v>
      </c>
      <c r="BK140" s="209">
        <f>ROUND(I140*H140,2)</f>
        <v>274.04000000000002</v>
      </c>
      <c r="BL140" s="13" t="s">
        <v>182</v>
      </c>
      <c r="BM140" s="208" t="s">
        <v>3193</v>
      </c>
    </row>
    <row r="141" spans="1:65" s="1" customFormat="1" ht="24.2" customHeight="1">
      <c r="A141" s="30"/>
      <c r="B141" s="31"/>
      <c r="C141" s="196" t="s">
        <v>240</v>
      </c>
      <c r="D141" s="196" t="s">
        <v>178</v>
      </c>
      <c r="E141" s="197" t="s">
        <v>3194</v>
      </c>
      <c r="F141" s="198" t="s">
        <v>3195</v>
      </c>
      <c r="G141" s="199" t="s">
        <v>222</v>
      </c>
      <c r="H141" s="200">
        <v>60</v>
      </c>
      <c r="I141" s="201">
        <v>3.27</v>
      </c>
      <c r="J141" s="202">
        <f>ROUND(I141*H141,2)</f>
        <v>196.2</v>
      </c>
      <c r="K141" s="203"/>
      <c r="L141" s="35"/>
      <c r="M141" s="204" t="s">
        <v>1</v>
      </c>
      <c r="N141" s="205" t="s">
        <v>39</v>
      </c>
      <c r="O141" s="71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208" t="s">
        <v>182</v>
      </c>
      <c r="AT141" s="208" t="s">
        <v>178</v>
      </c>
      <c r="AU141" s="208" t="s">
        <v>86</v>
      </c>
      <c r="AY141" s="13" t="s">
        <v>176</v>
      </c>
      <c r="BE141" s="209">
        <f>IF(N141="základná",J141,0)</f>
        <v>0</v>
      </c>
      <c r="BF141" s="209">
        <f>IF(N141="znížená",J141,0)</f>
        <v>196.2</v>
      </c>
      <c r="BG141" s="209">
        <f>IF(N141="zákl. prenesená",J141,0)</f>
        <v>0</v>
      </c>
      <c r="BH141" s="209">
        <f>IF(N141="zníž. prenesená",J141,0)</f>
        <v>0</v>
      </c>
      <c r="BI141" s="209">
        <f>IF(N141="nulová",J141,0)</f>
        <v>0</v>
      </c>
      <c r="BJ141" s="13" t="s">
        <v>86</v>
      </c>
      <c r="BK141" s="209">
        <f>ROUND(I141*H141,2)</f>
        <v>196.2</v>
      </c>
      <c r="BL141" s="13" t="s">
        <v>182</v>
      </c>
      <c r="BM141" s="208" t="s">
        <v>3196</v>
      </c>
    </row>
    <row r="142" spans="1:65" s="1" customFormat="1" ht="37.9" customHeight="1">
      <c r="A142" s="30"/>
      <c r="B142" s="31"/>
      <c r="C142" s="210" t="s">
        <v>244</v>
      </c>
      <c r="D142" s="210" t="s">
        <v>269</v>
      </c>
      <c r="E142" s="211" t="s">
        <v>3197</v>
      </c>
      <c r="F142" s="212" t="s">
        <v>3198</v>
      </c>
      <c r="G142" s="213" t="s">
        <v>222</v>
      </c>
      <c r="H142" s="214">
        <v>66</v>
      </c>
      <c r="I142" s="215">
        <v>1.7</v>
      </c>
      <c r="J142" s="216">
        <f>ROUND(I142*H142,2)</f>
        <v>112.2</v>
      </c>
      <c r="K142" s="217"/>
      <c r="L142" s="218"/>
      <c r="M142" s="219" t="s">
        <v>1</v>
      </c>
      <c r="N142" s="220" t="s">
        <v>39</v>
      </c>
      <c r="O142" s="71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208" t="s">
        <v>207</v>
      </c>
      <c r="AT142" s="208" t="s">
        <v>269</v>
      </c>
      <c r="AU142" s="208" t="s">
        <v>86</v>
      </c>
      <c r="AY142" s="13" t="s">
        <v>176</v>
      </c>
      <c r="BE142" s="209">
        <f>IF(N142="základná",J142,0)</f>
        <v>0</v>
      </c>
      <c r="BF142" s="209">
        <f>IF(N142="znížená",J142,0)</f>
        <v>112.2</v>
      </c>
      <c r="BG142" s="209">
        <f>IF(N142="zákl. prenesená",J142,0)</f>
        <v>0</v>
      </c>
      <c r="BH142" s="209">
        <f>IF(N142="zníž. prenesená",J142,0)</f>
        <v>0</v>
      </c>
      <c r="BI142" s="209">
        <f>IF(N142="nulová",J142,0)</f>
        <v>0</v>
      </c>
      <c r="BJ142" s="13" t="s">
        <v>86</v>
      </c>
      <c r="BK142" s="209">
        <f>ROUND(I142*H142,2)</f>
        <v>112.2</v>
      </c>
      <c r="BL142" s="13" t="s">
        <v>182</v>
      </c>
      <c r="BM142" s="208" t="s">
        <v>3199</v>
      </c>
    </row>
    <row r="143" spans="1:65" s="11" customFormat="1" ht="22.9" customHeight="1">
      <c r="B143" s="180"/>
      <c r="C143" s="181"/>
      <c r="D143" s="182" t="s">
        <v>72</v>
      </c>
      <c r="E143" s="194" t="s">
        <v>195</v>
      </c>
      <c r="F143" s="194" t="s">
        <v>3200</v>
      </c>
      <c r="G143" s="181"/>
      <c r="H143" s="181"/>
      <c r="I143" s="184"/>
      <c r="J143" s="195">
        <f>BK143</f>
        <v>34024.83</v>
      </c>
      <c r="K143" s="181"/>
      <c r="L143" s="186"/>
      <c r="M143" s="187"/>
      <c r="N143" s="188"/>
      <c r="O143" s="188"/>
      <c r="P143" s="189">
        <f>SUM(P144:P152)</f>
        <v>0</v>
      </c>
      <c r="Q143" s="188"/>
      <c r="R143" s="189">
        <f>SUM(R144:R152)</f>
        <v>0</v>
      </c>
      <c r="S143" s="188"/>
      <c r="T143" s="190">
        <f>SUM(T144:T152)</f>
        <v>0</v>
      </c>
      <c r="AR143" s="191" t="s">
        <v>80</v>
      </c>
      <c r="AT143" s="192" t="s">
        <v>72</v>
      </c>
      <c r="AU143" s="192" t="s">
        <v>80</v>
      </c>
      <c r="AY143" s="191" t="s">
        <v>176</v>
      </c>
      <c r="BK143" s="193">
        <f>SUM(BK144:BK152)</f>
        <v>34024.83</v>
      </c>
    </row>
    <row r="144" spans="1:65" s="1" customFormat="1" ht="16.5" customHeight="1">
      <c r="A144" s="30"/>
      <c r="B144" s="31"/>
      <c r="C144" s="210" t="s">
        <v>248</v>
      </c>
      <c r="D144" s="210" t="s">
        <v>269</v>
      </c>
      <c r="E144" s="211" t="s">
        <v>3201</v>
      </c>
      <c r="F144" s="212" t="s">
        <v>3202</v>
      </c>
      <c r="G144" s="213" t="s">
        <v>262</v>
      </c>
      <c r="H144" s="214">
        <v>46.76</v>
      </c>
      <c r="I144" s="215">
        <v>16.55</v>
      </c>
      <c r="J144" s="216">
        <f t="shared" ref="J144:J152" si="10">ROUND(I144*H144,2)</f>
        <v>773.88</v>
      </c>
      <c r="K144" s="217"/>
      <c r="L144" s="218"/>
      <c r="M144" s="219" t="s">
        <v>1</v>
      </c>
      <c r="N144" s="220" t="s">
        <v>39</v>
      </c>
      <c r="O144" s="71"/>
      <c r="P144" s="206">
        <f t="shared" ref="P144:P152" si="11">O144*H144</f>
        <v>0</v>
      </c>
      <c r="Q144" s="206">
        <v>0</v>
      </c>
      <c r="R144" s="206">
        <f t="shared" ref="R144:R152" si="12">Q144*H144</f>
        <v>0</v>
      </c>
      <c r="S144" s="206">
        <v>0</v>
      </c>
      <c r="T144" s="207">
        <f t="shared" ref="T144:T152" si="13"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208" t="s">
        <v>207</v>
      </c>
      <c r="AT144" s="208" t="s">
        <v>269</v>
      </c>
      <c r="AU144" s="208" t="s">
        <v>86</v>
      </c>
      <c r="AY144" s="13" t="s">
        <v>176</v>
      </c>
      <c r="BE144" s="209">
        <f t="shared" ref="BE144:BE152" si="14">IF(N144="základná",J144,0)</f>
        <v>0</v>
      </c>
      <c r="BF144" s="209">
        <f t="shared" ref="BF144:BF152" si="15">IF(N144="znížená",J144,0)</f>
        <v>773.88</v>
      </c>
      <c r="BG144" s="209">
        <f t="shared" ref="BG144:BG152" si="16">IF(N144="zákl. prenesená",J144,0)</f>
        <v>0</v>
      </c>
      <c r="BH144" s="209">
        <f t="shared" ref="BH144:BH152" si="17">IF(N144="zníž. prenesená",J144,0)</f>
        <v>0</v>
      </c>
      <c r="BI144" s="209">
        <f t="shared" ref="BI144:BI152" si="18">IF(N144="nulová",J144,0)</f>
        <v>0</v>
      </c>
      <c r="BJ144" s="13" t="s">
        <v>86</v>
      </c>
      <c r="BK144" s="209">
        <f t="shared" ref="BK144:BK152" si="19">ROUND(I144*H144,2)</f>
        <v>773.88</v>
      </c>
      <c r="BL144" s="13" t="s">
        <v>182</v>
      </c>
      <c r="BM144" s="208" t="s">
        <v>3203</v>
      </c>
    </row>
    <row r="145" spans="1:65" s="1" customFormat="1" ht="24.2" customHeight="1">
      <c r="A145" s="30"/>
      <c r="B145" s="31"/>
      <c r="C145" s="196" t="s">
        <v>252</v>
      </c>
      <c r="D145" s="196" t="s">
        <v>178</v>
      </c>
      <c r="E145" s="197" t="s">
        <v>3204</v>
      </c>
      <c r="F145" s="198" t="s">
        <v>3205</v>
      </c>
      <c r="G145" s="199" t="s">
        <v>222</v>
      </c>
      <c r="H145" s="200">
        <v>323.7</v>
      </c>
      <c r="I145" s="201">
        <v>6.53</v>
      </c>
      <c r="J145" s="202">
        <f t="shared" si="10"/>
        <v>2113.7600000000002</v>
      </c>
      <c r="K145" s="203"/>
      <c r="L145" s="35"/>
      <c r="M145" s="204" t="s">
        <v>1</v>
      </c>
      <c r="N145" s="205" t="s">
        <v>39</v>
      </c>
      <c r="O145" s="71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208" t="s">
        <v>182</v>
      </c>
      <c r="AT145" s="208" t="s">
        <v>178</v>
      </c>
      <c r="AU145" s="208" t="s">
        <v>86</v>
      </c>
      <c r="AY145" s="13" t="s">
        <v>176</v>
      </c>
      <c r="BE145" s="209">
        <f t="shared" si="14"/>
        <v>0</v>
      </c>
      <c r="BF145" s="209">
        <f t="shared" si="15"/>
        <v>2113.7600000000002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3" t="s">
        <v>86</v>
      </c>
      <c r="BK145" s="209">
        <f t="shared" si="19"/>
        <v>2113.7600000000002</v>
      </c>
      <c r="BL145" s="13" t="s">
        <v>182</v>
      </c>
      <c r="BM145" s="208" t="s">
        <v>3206</v>
      </c>
    </row>
    <row r="146" spans="1:65" s="1" customFormat="1" ht="24.2" customHeight="1">
      <c r="A146" s="30"/>
      <c r="B146" s="31"/>
      <c r="C146" s="196" t="s">
        <v>7</v>
      </c>
      <c r="D146" s="196" t="s">
        <v>178</v>
      </c>
      <c r="E146" s="197" t="s">
        <v>3207</v>
      </c>
      <c r="F146" s="198" t="s">
        <v>3208</v>
      </c>
      <c r="G146" s="199" t="s">
        <v>222</v>
      </c>
      <c r="H146" s="200">
        <v>850.8</v>
      </c>
      <c r="I146" s="201">
        <v>7.24</v>
      </c>
      <c r="J146" s="202">
        <f t="shared" si="10"/>
        <v>6159.79</v>
      </c>
      <c r="K146" s="203"/>
      <c r="L146" s="35"/>
      <c r="M146" s="204" t="s">
        <v>1</v>
      </c>
      <c r="N146" s="205" t="s">
        <v>39</v>
      </c>
      <c r="O146" s="71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208" t="s">
        <v>182</v>
      </c>
      <c r="AT146" s="208" t="s">
        <v>178</v>
      </c>
      <c r="AU146" s="208" t="s">
        <v>86</v>
      </c>
      <c r="AY146" s="13" t="s">
        <v>176</v>
      </c>
      <c r="BE146" s="209">
        <f t="shared" si="14"/>
        <v>0</v>
      </c>
      <c r="BF146" s="209">
        <f t="shared" si="15"/>
        <v>6159.79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3" t="s">
        <v>86</v>
      </c>
      <c r="BK146" s="209">
        <f t="shared" si="19"/>
        <v>6159.79</v>
      </c>
      <c r="BL146" s="13" t="s">
        <v>182</v>
      </c>
      <c r="BM146" s="208" t="s">
        <v>3209</v>
      </c>
    </row>
    <row r="147" spans="1:65" s="1" customFormat="1" ht="37.9" customHeight="1">
      <c r="A147" s="30"/>
      <c r="B147" s="31"/>
      <c r="C147" s="196" t="s">
        <v>259</v>
      </c>
      <c r="D147" s="196" t="s">
        <v>178</v>
      </c>
      <c r="E147" s="197" t="s">
        <v>3210</v>
      </c>
      <c r="F147" s="198" t="s">
        <v>3211</v>
      </c>
      <c r="G147" s="199" t="s">
        <v>222</v>
      </c>
      <c r="H147" s="200">
        <v>143.9</v>
      </c>
      <c r="I147" s="201">
        <v>11.17</v>
      </c>
      <c r="J147" s="202">
        <f t="shared" si="10"/>
        <v>1607.36</v>
      </c>
      <c r="K147" s="203"/>
      <c r="L147" s="35"/>
      <c r="M147" s="204" t="s">
        <v>1</v>
      </c>
      <c r="N147" s="205" t="s">
        <v>39</v>
      </c>
      <c r="O147" s="71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208" t="s">
        <v>182</v>
      </c>
      <c r="AT147" s="208" t="s">
        <v>178</v>
      </c>
      <c r="AU147" s="208" t="s">
        <v>86</v>
      </c>
      <c r="AY147" s="13" t="s">
        <v>176</v>
      </c>
      <c r="BE147" s="209">
        <f t="shared" si="14"/>
        <v>0</v>
      </c>
      <c r="BF147" s="209">
        <f t="shared" si="15"/>
        <v>1607.36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3" t="s">
        <v>86</v>
      </c>
      <c r="BK147" s="209">
        <f t="shared" si="19"/>
        <v>1607.36</v>
      </c>
      <c r="BL147" s="13" t="s">
        <v>182</v>
      </c>
      <c r="BM147" s="208" t="s">
        <v>3212</v>
      </c>
    </row>
    <row r="148" spans="1:65" s="1" customFormat="1" ht="33" customHeight="1">
      <c r="A148" s="30"/>
      <c r="B148" s="31"/>
      <c r="C148" s="196" t="s">
        <v>264</v>
      </c>
      <c r="D148" s="196" t="s">
        <v>178</v>
      </c>
      <c r="E148" s="197" t="s">
        <v>3213</v>
      </c>
      <c r="F148" s="198" t="s">
        <v>3214</v>
      </c>
      <c r="G148" s="199" t="s">
        <v>222</v>
      </c>
      <c r="H148" s="200">
        <v>15.6</v>
      </c>
      <c r="I148" s="201">
        <v>0.9</v>
      </c>
      <c r="J148" s="202">
        <f t="shared" si="10"/>
        <v>14.04</v>
      </c>
      <c r="K148" s="203"/>
      <c r="L148" s="35"/>
      <c r="M148" s="204" t="s">
        <v>1</v>
      </c>
      <c r="N148" s="205" t="s">
        <v>39</v>
      </c>
      <c r="O148" s="71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208" t="s">
        <v>182</v>
      </c>
      <c r="AT148" s="208" t="s">
        <v>178</v>
      </c>
      <c r="AU148" s="208" t="s">
        <v>86</v>
      </c>
      <c r="AY148" s="13" t="s">
        <v>176</v>
      </c>
      <c r="BE148" s="209">
        <f t="shared" si="14"/>
        <v>0</v>
      </c>
      <c r="BF148" s="209">
        <f t="shared" si="15"/>
        <v>14.04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3" t="s">
        <v>86</v>
      </c>
      <c r="BK148" s="209">
        <f t="shared" si="19"/>
        <v>14.04</v>
      </c>
      <c r="BL148" s="13" t="s">
        <v>182</v>
      </c>
      <c r="BM148" s="208" t="s">
        <v>3215</v>
      </c>
    </row>
    <row r="149" spans="1:65" s="1" customFormat="1" ht="33" customHeight="1">
      <c r="A149" s="30"/>
      <c r="B149" s="31"/>
      <c r="C149" s="196" t="s">
        <v>268</v>
      </c>
      <c r="D149" s="196" t="s">
        <v>178</v>
      </c>
      <c r="E149" s="197" t="s">
        <v>3216</v>
      </c>
      <c r="F149" s="198" t="s">
        <v>3217</v>
      </c>
      <c r="G149" s="199" t="s">
        <v>222</v>
      </c>
      <c r="H149" s="200">
        <v>15.6</v>
      </c>
      <c r="I149" s="201">
        <v>19.8</v>
      </c>
      <c r="J149" s="202">
        <f t="shared" si="10"/>
        <v>308.88</v>
      </c>
      <c r="K149" s="203"/>
      <c r="L149" s="35"/>
      <c r="M149" s="204" t="s">
        <v>1</v>
      </c>
      <c r="N149" s="205" t="s">
        <v>39</v>
      </c>
      <c r="O149" s="71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208" t="s">
        <v>182</v>
      </c>
      <c r="AT149" s="208" t="s">
        <v>178</v>
      </c>
      <c r="AU149" s="208" t="s">
        <v>86</v>
      </c>
      <c r="AY149" s="13" t="s">
        <v>176</v>
      </c>
      <c r="BE149" s="209">
        <f t="shared" si="14"/>
        <v>0</v>
      </c>
      <c r="BF149" s="209">
        <f t="shared" si="15"/>
        <v>308.88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3" t="s">
        <v>86</v>
      </c>
      <c r="BK149" s="209">
        <f t="shared" si="19"/>
        <v>308.88</v>
      </c>
      <c r="BL149" s="13" t="s">
        <v>182</v>
      </c>
      <c r="BM149" s="208" t="s">
        <v>3218</v>
      </c>
    </row>
    <row r="150" spans="1:65" s="1" customFormat="1" ht="33" customHeight="1">
      <c r="A150" s="30"/>
      <c r="B150" s="31"/>
      <c r="C150" s="196" t="s">
        <v>273</v>
      </c>
      <c r="D150" s="196" t="s">
        <v>178</v>
      </c>
      <c r="E150" s="197" t="s">
        <v>3219</v>
      </c>
      <c r="F150" s="198" t="s">
        <v>3220</v>
      </c>
      <c r="G150" s="199" t="s">
        <v>222</v>
      </c>
      <c r="H150" s="200">
        <v>780.9</v>
      </c>
      <c r="I150" s="201">
        <v>12.37</v>
      </c>
      <c r="J150" s="202">
        <f t="shared" si="10"/>
        <v>9659.73</v>
      </c>
      <c r="K150" s="203"/>
      <c r="L150" s="35"/>
      <c r="M150" s="204" t="s">
        <v>1</v>
      </c>
      <c r="N150" s="205" t="s">
        <v>39</v>
      </c>
      <c r="O150" s="71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208" t="s">
        <v>182</v>
      </c>
      <c r="AT150" s="208" t="s">
        <v>178</v>
      </c>
      <c r="AU150" s="208" t="s">
        <v>86</v>
      </c>
      <c r="AY150" s="13" t="s">
        <v>176</v>
      </c>
      <c r="BE150" s="209">
        <f t="shared" si="14"/>
        <v>0</v>
      </c>
      <c r="BF150" s="209">
        <f t="shared" si="15"/>
        <v>9659.73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3" t="s">
        <v>86</v>
      </c>
      <c r="BK150" s="209">
        <f t="shared" si="19"/>
        <v>9659.73</v>
      </c>
      <c r="BL150" s="13" t="s">
        <v>182</v>
      </c>
      <c r="BM150" s="208" t="s">
        <v>3221</v>
      </c>
    </row>
    <row r="151" spans="1:65" s="1" customFormat="1" ht="24.2" customHeight="1">
      <c r="A151" s="30"/>
      <c r="B151" s="31"/>
      <c r="C151" s="210" t="s">
        <v>277</v>
      </c>
      <c r="D151" s="210" t="s">
        <v>269</v>
      </c>
      <c r="E151" s="211" t="s">
        <v>3222</v>
      </c>
      <c r="F151" s="212" t="s">
        <v>3223</v>
      </c>
      <c r="G151" s="213" t="s">
        <v>222</v>
      </c>
      <c r="H151" s="214">
        <v>316.43299999999999</v>
      </c>
      <c r="I151" s="215">
        <v>15.96</v>
      </c>
      <c r="J151" s="216">
        <f t="shared" si="10"/>
        <v>5050.2700000000004</v>
      </c>
      <c r="K151" s="217"/>
      <c r="L151" s="218"/>
      <c r="M151" s="219" t="s">
        <v>1</v>
      </c>
      <c r="N151" s="220" t="s">
        <v>39</v>
      </c>
      <c r="O151" s="71"/>
      <c r="P151" s="206">
        <f t="shared" si="11"/>
        <v>0</v>
      </c>
      <c r="Q151" s="206">
        <v>0</v>
      </c>
      <c r="R151" s="206">
        <f t="shared" si="12"/>
        <v>0</v>
      </c>
      <c r="S151" s="206">
        <v>0</v>
      </c>
      <c r="T151" s="207">
        <f t="shared" si="13"/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208" t="s">
        <v>207</v>
      </c>
      <c r="AT151" s="208" t="s">
        <v>269</v>
      </c>
      <c r="AU151" s="208" t="s">
        <v>86</v>
      </c>
      <c r="AY151" s="13" t="s">
        <v>176</v>
      </c>
      <c r="BE151" s="209">
        <f t="shared" si="14"/>
        <v>0</v>
      </c>
      <c r="BF151" s="209">
        <f t="shared" si="15"/>
        <v>5050.2700000000004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3" t="s">
        <v>86</v>
      </c>
      <c r="BK151" s="209">
        <f t="shared" si="19"/>
        <v>5050.2700000000004</v>
      </c>
      <c r="BL151" s="13" t="s">
        <v>182</v>
      </c>
      <c r="BM151" s="208" t="s">
        <v>3224</v>
      </c>
    </row>
    <row r="152" spans="1:65" s="1" customFormat="1" ht="24.2" customHeight="1">
      <c r="A152" s="30"/>
      <c r="B152" s="31"/>
      <c r="C152" s="210" t="s">
        <v>281</v>
      </c>
      <c r="D152" s="210" t="s">
        <v>269</v>
      </c>
      <c r="E152" s="211" t="s">
        <v>3225</v>
      </c>
      <c r="F152" s="212" t="s">
        <v>3226</v>
      </c>
      <c r="G152" s="213" t="s">
        <v>222</v>
      </c>
      <c r="H152" s="214">
        <v>476.952</v>
      </c>
      <c r="I152" s="215">
        <v>17.48</v>
      </c>
      <c r="J152" s="216">
        <f t="shared" si="10"/>
        <v>8337.1200000000008</v>
      </c>
      <c r="K152" s="217"/>
      <c r="L152" s="218"/>
      <c r="M152" s="219" t="s">
        <v>1</v>
      </c>
      <c r="N152" s="220" t="s">
        <v>39</v>
      </c>
      <c r="O152" s="71"/>
      <c r="P152" s="206">
        <f t="shared" si="11"/>
        <v>0</v>
      </c>
      <c r="Q152" s="206">
        <v>0</v>
      </c>
      <c r="R152" s="206">
        <f t="shared" si="12"/>
        <v>0</v>
      </c>
      <c r="S152" s="206">
        <v>0</v>
      </c>
      <c r="T152" s="207">
        <f t="shared" si="13"/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208" t="s">
        <v>207</v>
      </c>
      <c r="AT152" s="208" t="s">
        <v>269</v>
      </c>
      <c r="AU152" s="208" t="s">
        <v>86</v>
      </c>
      <c r="AY152" s="13" t="s">
        <v>176</v>
      </c>
      <c r="BE152" s="209">
        <f t="shared" si="14"/>
        <v>0</v>
      </c>
      <c r="BF152" s="209">
        <f t="shared" si="15"/>
        <v>8337.1200000000008</v>
      </c>
      <c r="BG152" s="209">
        <f t="shared" si="16"/>
        <v>0</v>
      </c>
      <c r="BH152" s="209">
        <f t="shared" si="17"/>
        <v>0</v>
      </c>
      <c r="BI152" s="209">
        <f t="shared" si="18"/>
        <v>0</v>
      </c>
      <c r="BJ152" s="13" t="s">
        <v>86</v>
      </c>
      <c r="BK152" s="209">
        <f t="shared" si="19"/>
        <v>8337.1200000000008</v>
      </c>
      <c r="BL152" s="13" t="s">
        <v>182</v>
      </c>
      <c r="BM152" s="208" t="s">
        <v>3227</v>
      </c>
    </row>
    <row r="153" spans="1:65" s="11" customFormat="1" ht="22.9" customHeight="1">
      <c r="B153" s="180"/>
      <c r="C153" s="181"/>
      <c r="D153" s="182" t="s">
        <v>72</v>
      </c>
      <c r="E153" s="194" t="s">
        <v>211</v>
      </c>
      <c r="F153" s="194" t="s">
        <v>3228</v>
      </c>
      <c r="G153" s="181"/>
      <c r="H153" s="181"/>
      <c r="I153" s="184"/>
      <c r="J153" s="195">
        <f>BK153</f>
        <v>42796.000000000007</v>
      </c>
      <c r="K153" s="181"/>
      <c r="L153" s="186"/>
      <c r="M153" s="187"/>
      <c r="N153" s="188"/>
      <c r="O153" s="188"/>
      <c r="P153" s="189">
        <f>SUM(P154:P198)</f>
        <v>0</v>
      </c>
      <c r="Q153" s="188"/>
      <c r="R153" s="189">
        <f>SUM(R154:R198)</f>
        <v>0</v>
      </c>
      <c r="S153" s="188"/>
      <c r="T153" s="190">
        <f>SUM(T154:T198)</f>
        <v>0</v>
      </c>
      <c r="AR153" s="191" t="s">
        <v>80</v>
      </c>
      <c r="AT153" s="192" t="s">
        <v>72</v>
      </c>
      <c r="AU153" s="192" t="s">
        <v>80</v>
      </c>
      <c r="AY153" s="191" t="s">
        <v>176</v>
      </c>
      <c r="BK153" s="193">
        <f>SUM(BK154:BK198)</f>
        <v>42796.000000000007</v>
      </c>
    </row>
    <row r="154" spans="1:65" s="1" customFormat="1" ht="24.2" customHeight="1">
      <c r="A154" s="30"/>
      <c r="B154" s="31"/>
      <c r="C154" s="196" t="s">
        <v>400</v>
      </c>
      <c r="D154" s="196" t="s">
        <v>178</v>
      </c>
      <c r="E154" s="197" t="s">
        <v>3229</v>
      </c>
      <c r="F154" s="198" t="s">
        <v>3230</v>
      </c>
      <c r="G154" s="199" t="s">
        <v>222</v>
      </c>
      <c r="H154" s="200">
        <v>28.5</v>
      </c>
      <c r="I154" s="201">
        <v>1.49</v>
      </c>
      <c r="J154" s="202">
        <f t="shared" ref="J154:J198" si="20">ROUND(I154*H154,2)</f>
        <v>42.47</v>
      </c>
      <c r="K154" s="203"/>
      <c r="L154" s="35"/>
      <c r="M154" s="204" t="s">
        <v>1</v>
      </c>
      <c r="N154" s="205" t="s">
        <v>39</v>
      </c>
      <c r="O154" s="71"/>
      <c r="P154" s="206">
        <f t="shared" ref="P154:P198" si="21">O154*H154</f>
        <v>0</v>
      </c>
      <c r="Q154" s="206">
        <v>0</v>
      </c>
      <c r="R154" s="206">
        <f t="shared" ref="R154:R198" si="22">Q154*H154</f>
        <v>0</v>
      </c>
      <c r="S154" s="206">
        <v>0</v>
      </c>
      <c r="T154" s="207">
        <f t="shared" ref="T154:T198" si="23"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208" t="s">
        <v>182</v>
      </c>
      <c r="AT154" s="208" t="s">
        <v>178</v>
      </c>
      <c r="AU154" s="208" t="s">
        <v>86</v>
      </c>
      <c r="AY154" s="13" t="s">
        <v>176</v>
      </c>
      <c r="BE154" s="209">
        <f t="shared" ref="BE154:BE198" si="24">IF(N154="základná",J154,0)</f>
        <v>0</v>
      </c>
      <c r="BF154" s="209">
        <f t="shared" ref="BF154:BF198" si="25">IF(N154="znížená",J154,0)</f>
        <v>42.47</v>
      </c>
      <c r="BG154" s="209">
        <f t="shared" ref="BG154:BG198" si="26">IF(N154="zákl. prenesená",J154,0)</f>
        <v>0</v>
      </c>
      <c r="BH154" s="209">
        <f t="shared" ref="BH154:BH198" si="27">IF(N154="zníž. prenesená",J154,0)</f>
        <v>0</v>
      </c>
      <c r="BI154" s="209">
        <f t="shared" ref="BI154:BI198" si="28">IF(N154="nulová",J154,0)</f>
        <v>0</v>
      </c>
      <c r="BJ154" s="13" t="s">
        <v>86</v>
      </c>
      <c r="BK154" s="209">
        <f t="shared" ref="BK154:BK198" si="29">ROUND(I154*H154,2)</f>
        <v>42.47</v>
      </c>
      <c r="BL154" s="13" t="s">
        <v>182</v>
      </c>
      <c r="BM154" s="208" t="s">
        <v>3231</v>
      </c>
    </row>
    <row r="155" spans="1:65" s="1" customFormat="1" ht="24.2" customHeight="1">
      <c r="A155" s="30"/>
      <c r="B155" s="31"/>
      <c r="C155" s="196" t="s">
        <v>408</v>
      </c>
      <c r="D155" s="196" t="s">
        <v>178</v>
      </c>
      <c r="E155" s="197" t="s">
        <v>3232</v>
      </c>
      <c r="F155" s="198" t="s">
        <v>3233</v>
      </c>
      <c r="G155" s="199" t="s">
        <v>222</v>
      </c>
      <c r="H155" s="200">
        <v>81.8</v>
      </c>
      <c r="I155" s="201">
        <v>1.04</v>
      </c>
      <c r="J155" s="202">
        <f t="shared" si="20"/>
        <v>85.07</v>
      </c>
      <c r="K155" s="203"/>
      <c r="L155" s="35"/>
      <c r="M155" s="204" t="s">
        <v>1</v>
      </c>
      <c r="N155" s="205" t="s">
        <v>39</v>
      </c>
      <c r="O155" s="71"/>
      <c r="P155" s="206">
        <f t="shared" si="21"/>
        <v>0</v>
      </c>
      <c r="Q155" s="206">
        <v>0</v>
      </c>
      <c r="R155" s="206">
        <f t="shared" si="22"/>
        <v>0</v>
      </c>
      <c r="S155" s="206">
        <v>0</v>
      </c>
      <c r="T155" s="207">
        <f t="shared" si="23"/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208" t="s">
        <v>182</v>
      </c>
      <c r="AT155" s="208" t="s">
        <v>178</v>
      </c>
      <c r="AU155" s="208" t="s">
        <v>86</v>
      </c>
      <c r="AY155" s="13" t="s">
        <v>176</v>
      </c>
      <c r="BE155" s="209">
        <f t="shared" si="24"/>
        <v>0</v>
      </c>
      <c r="BF155" s="209">
        <f t="shared" si="25"/>
        <v>85.07</v>
      </c>
      <c r="BG155" s="209">
        <f t="shared" si="26"/>
        <v>0</v>
      </c>
      <c r="BH155" s="209">
        <f t="shared" si="27"/>
        <v>0</v>
      </c>
      <c r="BI155" s="209">
        <f t="shared" si="28"/>
        <v>0</v>
      </c>
      <c r="BJ155" s="13" t="s">
        <v>86</v>
      </c>
      <c r="BK155" s="209">
        <f t="shared" si="29"/>
        <v>85.07</v>
      </c>
      <c r="BL155" s="13" t="s">
        <v>182</v>
      </c>
      <c r="BM155" s="208" t="s">
        <v>3234</v>
      </c>
    </row>
    <row r="156" spans="1:65" s="1" customFormat="1" ht="33" customHeight="1">
      <c r="A156" s="30"/>
      <c r="B156" s="31"/>
      <c r="C156" s="196" t="s">
        <v>432</v>
      </c>
      <c r="D156" s="196" t="s">
        <v>178</v>
      </c>
      <c r="E156" s="197" t="s">
        <v>3235</v>
      </c>
      <c r="F156" s="198" t="s">
        <v>3236</v>
      </c>
      <c r="G156" s="199" t="s">
        <v>222</v>
      </c>
      <c r="H156" s="200">
        <v>2.9</v>
      </c>
      <c r="I156" s="201">
        <v>38.799999999999997</v>
      </c>
      <c r="J156" s="202">
        <f t="shared" si="20"/>
        <v>112.52</v>
      </c>
      <c r="K156" s="203"/>
      <c r="L156" s="35"/>
      <c r="M156" s="204" t="s">
        <v>1</v>
      </c>
      <c r="N156" s="205" t="s">
        <v>39</v>
      </c>
      <c r="O156" s="71"/>
      <c r="P156" s="206">
        <f t="shared" si="21"/>
        <v>0</v>
      </c>
      <c r="Q156" s="206">
        <v>0</v>
      </c>
      <c r="R156" s="206">
        <f t="shared" si="22"/>
        <v>0</v>
      </c>
      <c r="S156" s="206">
        <v>0</v>
      </c>
      <c r="T156" s="207">
        <f t="shared" si="23"/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208" t="s">
        <v>182</v>
      </c>
      <c r="AT156" s="208" t="s">
        <v>178</v>
      </c>
      <c r="AU156" s="208" t="s">
        <v>86</v>
      </c>
      <c r="AY156" s="13" t="s">
        <v>176</v>
      </c>
      <c r="BE156" s="209">
        <f t="shared" si="24"/>
        <v>0</v>
      </c>
      <c r="BF156" s="209">
        <f t="shared" si="25"/>
        <v>112.52</v>
      </c>
      <c r="BG156" s="209">
        <f t="shared" si="26"/>
        <v>0</v>
      </c>
      <c r="BH156" s="209">
        <f t="shared" si="27"/>
        <v>0</v>
      </c>
      <c r="BI156" s="209">
        <f t="shared" si="28"/>
        <v>0</v>
      </c>
      <c r="BJ156" s="13" t="s">
        <v>86</v>
      </c>
      <c r="BK156" s="209">
        <f t="shared" si="29"/>
        <v>112.52</v>
      </c>
      <c r="BL156" s="13" t="s">
        <v>182</v>
      </c>
      <c r="BM156" s="208" t="s">
        <v>3237</v>
      </c>
    </row>
    <row r="157" spans="1:65" s="1" customFormat="1" ht="24.2" customHeight="1">
      <c r="A157" s="30"/>
      <c r="B157" s="31"/>
      <c r="C157" s="196" t="s">
        <v>428</v>
      </c>
      <c r="D157" s="196" t="s">
        <v>178</v>
      </c>
      <c r="E157" s="197" t="s">
        <v>3238</v>
      </c>
      <c r="F157" s="198" t="s">
        <v>3239</v>
      </c>
      <c r="G157" s="199" t="s">
        <v>222</v>
      </c>
      <c r="H157" s="200">
        <v>46.7</v>
      </c>
      <c r="I157" s="201">
        <v>10.65</v>
      </c>
      <c r="J157" s="202">
        <f t="shared" si="20"/>
        <v>497.36</v>
      </c>
      <c r="K157" s="203"/>
      <c r="L157" s="35"/>
      <c r="M157" s="204" t="s">
        <v>1</v>
      </c>
      <c r="N157" s="205" t="s">
        <v>39</v>
      </c>
      <c r="O157" s="71"/>
      <c r="P157" s="206">
        <f t="shared" si="21"/>
        <v>0</v>
      </c>
      <c r="Q157" s="206">
        <v>0</v>
      </c>
      <c r="R157" s="206">
        <f t="shared" si="22"/>
        <v>0</v>
      </c>
      <c r="S157" s="206">
        <v>0</v>
      </c>
      <c r="T157" s="207">
        <f t="shared" si="23"/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208" t="s">
        <v>182</v>
      </c>
      <c r="AT157" s="208" t="s">
        <v>178</v>
      </c>
      <c r="AU157" s="208" t="s">
        <v>86</v>
      </c>
      <c r="AY157" s="13" t="s">
        <v>176</v>
      </c>
      <c r="BE157" s="209">
        <f t="shared" si="24"/>
        <v>0</v>
      </c>
      <c r="BF157" s="209">
        <f t="shared" si="25"/>
        <v>497.36</v>
      </c>
      <c r="BG157" s="209">
        <f t="shared" si="26"/>
        <v>0</v>
      </c>
      <c r="BH157" s="209">
        <f t="shared" si="27"/>
        <v>0</v>
      </c>
      <c r="BI157" s="209">
        <f t="shared" si="28"/>
        <v>0</v>
      </c>
      <c r="BJ157" s="13" t="s">
        <v>86</v>
      </c>
      <c r="BK157" s="209">
        <f t="shared" si="29"/>
        <v>497.36</v>
      </c>
      <c r="BL157" s="13" t="s">
        <v>182</v>
      </c>
      <c r="BM157" s="208" t="s">
        <v>3240</v>
      </c>
    </row>
    <row r="158" spans="1:65" s="1" customFormat="1" ht="37.9" customHeight="1">
      <c r="A158" s="30"/>
      <c r="B158" s="31"/>
      <c r="C158" s="196" t="s">
        <v>424</v>
      </c>
      <c r="D158" s="196" t="s">
        <v>178</v>
      </c>
      <c r="E158" s="197" t="s">
        <v>3241</v>
      </c>
      <c r="F158" s="198" t="s">
        <v>3242</v>
      </c>
      <c r="G158" s="199" t="s">
        <v>222</v>
      </c>
      <c r="H158" s="200">
        <v>7.8</v>
      </c>
      <c r="I158" s="201">
        <v>3.6</v>
      </c>
      <c r="J158" s="202">
        <f t="shared" si="20"/>
        <v>28.08</v>
      </c>
      <c r="K158" s="203"/>
      <c r="L158" s="35"/>
      <c r="M158" s="204" t="s">
        <v>1</v>
      </c>
      <c r="N158" s="205" t="s">
        <v>39</v>
      </c>
      <c r="O158" s="71"/>
      <c r="P158" s="206">
        <f t="shared" si="21"/>
        <v>0</v>
      </c>
      <c r="Q158" s="206">
        <v>0</v>
      </c>
      <c r="R158" s="206">
        <f t="shared" si="22"/>
        <v>0</v>
      </c>
      <c r="S158" s="206">
        <v>0</v>
      </c>
      <c r="T158" s="207">
        <f t="shared" si="23"/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208" t="s">
        <v>182</v>
      </c>
      <c r="AT158" s="208" t="s">
        <v>178</v>
      </c>
      <c r="AU158" s="208" t="s">
        <v>86</v>
      </c>
      <c r="AY158" s="13" t="s">
        <v>176</v>
      </c>
      <c r="BE158" s="209">
        <f t="shared" si="24"/>
        <v>0</v>
      </c>
      <c r="BF158" s="209">
        <f t="shared" si="25"/>
        <v>28.08</v>
      </c>
      <c r="BG158" s="209">
        <f t="shared" si="26"/>
        <v>0</v>
      </c>
      <c r="BH158" s="209">
        <f t="shared" si="27"/>
        <v>0</v>
      </c>
      <c r="BI158" s="209">
        <f t="shared" si="28"/>
        <v>0</v>
      </c>
      <c r="BJ158" s="13" t="s">
        <v>86</v>
      </c>
      <c r="BK158" s="209">
        <f t="shared" si="29"/>
        <v>28.08</v>
      </c>
      <c r="BL158" s="13" t="s">
        <v>182</v>
      </c>
      <c r="BM158" s="208" t="s">
        <v>3243</v>
      </c>
    </row>
    <row r="159" spans="1:65" s="1" customFormat="1" ht="24.2" customHeight="1">
      <c r="A159" s="30"/>
      <c r="B159" s="31"/>
      <c r="C159" s="196" t="s">
        <v>416</v>
      </c>
      <c r="D159" s="196" t="s">
        <v>178</v>
      </c>
      <c r="E159" s="197" t="s">
        <v>3244</v>
      </c>
      <c r="F159" s="198" t="s">
        <v>180</v>
      </c>
      <c r="G159" s="199" t="s">
        <v>181</v>
      </c>
      <c r="H159" s="200">
        <v>82</v>
      </c>
      <c r="I159" s="201">
        <v>2.5</v>
      </c>
      <c r="J159" s="202">
        <f t="shared" si="20"/>
        <v>205</v>
      </c>
      <c r="K159" s="203"/>
      <c r="L159" s="35"/>
      <c r="M159" s="204" t="s">
        <v>1</v>
      </c>
      <c r="N159" s="205" t="s">
        <v>39</v>
      </c>
      <c r="O159" s="71"/>
      <c r="P159" s="206">
        <f t="shared" si="21"/>
        <v>0</v>
      </c>
      <c r="Q159" s="206">
        <v>0</v>
      </c>
      <c r="R159" s="206">
        <f t="shared" si="22"/>
        <v>0</v>
      </c>
      <c r="S159" s="206">
        <v>0</v>
      </c>
      <c r="T159" s="207">
        <f t="shared" si="23"/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208" t="s">
        <v>182</v>
      </c>
      <c r="AT159" s="208" t="s">
        <v>178</v>
      </c>
      <c r="AU159" s="208" t="s">
        <v>86</v>
      </c>
      <c r="AY159" s="13" t="s">
        <v>176</v>
      </c>
      <c r="BE159" s="209">
        <f t="shared" si="24"/>
        <v>0</v>
      </c>
      <c r="BF159" s="209">
        <f t="shared" si="25"/>
        <v>205</v>
      </c>
      <c r="BG159" s="209">
        <f t="shared" si="26"/>
        <v>0</v>
      </c>
      <c r="BH159" s="209">
        <f t="shared" si="27"/>
        <v>0</v>
      </c>
      <c r="BI159" s="209">
        <f t="shared" si="28"/>
        <v>0</v>
      </c>
      <c r="BJ159" s="13" t="s">
        <v>86</v>
      </c>
      <c r="BK159" s="209">
        <f t="shared" si="29"/>
        <v>205</v>
      </c>
      <c r="BL159" s="13" t="s">
        <v>182</v>
      </c>
      <c r="BM159" s="208" t="s">
        <v>3245</v>
      </c>
    </row>
    <row r="160" spans="1:65" s="1" customFormat="1" ht="24.2" customHeight="1">
      <c r="A160" s="30"/>
      <c r="B160" s="31"/>
      <c r="C160" s="196" t="s">
        <v>420</v>
      </c>
      <c r="D160" s="196" t="s">
        <v>178</v>
      </c>
      <c r="E160" s="197" t="s">
        <v>3246</v>
      </c>
      <c r="F160" s="198" t="s">
        <v>3247</v>
      </c>
      <c r="G160" s="199" t="s">
        <v>181</v>
      </c>
      <c r="H160" s="200">
        <v>82</v>
      </c>
      <c r="I160" s="201">
        <v>1.49</v>
      </c>
      <c r="J160" s="202">
        <f t="shared" si="20"/>
        <v>122.18</v>
      </c>
      <c r="K160" s="203"/>
      <c r="L160" s="35"/>
      <c r="M160" s="204" t="s">
        <v>1</v>
      </c>
      <c r="N160" s="205" t="s">
        <v>39</v>
      </c>
      <c r="O160" s="71"/>
      <c r="P160" s="206">
        <f t="shared" si="21"/>
        <v>0</v>
      </c>
      <c r="Q160" s="206">
        <v>0</v>
      </c>
      <c r="R160" s="206">
        <f t="shared" si="22"/>
        <v>0</v>
      </c>
      <c r="S160" s="206">
        <v>0</v>
      </c>
      <c r="T160" s="207">
        <f t="shared" si="23"/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208" t="s">
        <v>182</v>
      </c>
      <c r="AT160" s="208" t="s">
        <v>178</v>
      </c>
      <c r="AU160" s="208" t="s">
        <v>86</v>
      </c>
      <c r="AY160" s="13" t="s">
        <v>176</v>
      </c>
      <c r="BE160" s="209">
        <f t="shared" si="24"/>
        <v>0</v>
      </c>
      <c r="BF160" s="209">
        <f t="shared" si="25"/>
        <v>122.18</v>
      </c>
      <c r="BG160" s="209">
        <f t="shared" si="26"/>
        <v>0</v>
      </c>
      <c r="BH160" s="209">
        <f t="shared" si="27"/>
        <v>0</v>
      </c>
      <c r="BI160" s="209">
        <f t="shared" si="28"/>
        <v>0</v>
      </c>
      <c r="BJ160" s="13" t="s">
        <v>86</v>
      </c>
      <c r="BK160" s="209">
        <f t="shared" si="29"/>
        <v>122.18</v>
      </c>
      <c r="BL160" s="13" t="s">
        <v>182</v>
      </c>
      <c r="BM160" s="208" t="s">
        <v>3248</v>
      </c>
    </row>
    <row r="161" spans="1:65" s="1" customFormat="1" ht="33" customHeight="1">
      <c r="A161" s="30"/>
      <c r="B161" s="31"/>
      <c r="C161" s="196" t="s">
        <v>436</v>
      </c>
      <c r="D161" s="196" t="s">
        <v>178</v>
      </c>
      <c r="E161" s="197" t="s">
        <v>3249</v>
      </c>
      <c r="F161" s="198" t="s">
        <v>3250</v>
      </c>
      <c r="G161" s="199" t="s">
        <v>222</v>
      </c>
      <c r="H161" s="200">
        <v>75.2</v>
      </c>
      <c r="I161" s="201">
        <v>23.03</v>
      </c>
      <c r="J161" s="202">
        <f t="shared" si="20"/>
        <v>1731.86</v>
      </c>
      <c r="K161" s="203"/>
      <c r="L161" s="35"/>
      <c r="M161" s="204" t="s">
        <v>1</v>
      </c>
      <c r="N161" s="205" t="s">
        <v>39</v>
      </c>
      <c r="O161" s="71"/>
      <c r="P161" s="206">
        <f t="shared" si="21"/>
        <v>0</v>
      </c>
      <c r="Q161" s="206">
        <v>0</v>
      </c>
      <c r="R161" s="206">
        <f t="shared" si="22"/>
        <v>0</v>
      </c>
      <c r="S161" s="206">
        <v>0</v>
      </c>
      <c r="T161" s="207">
        <f t="shared" si="23"/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208" t="s">
        <v>182</v>
      </c>
      <c r="AT161" s="208" t="s">
        <v>178</v>
      </c>
      <c r="AU161" s="208" t="s">
        <v>86</v>
      </c>
      <c r="AY161" s="13" t="s">
        <v>176</v>
      </c>
      <c r="BE161" s="209">
        <f t="shared" si="24"/>
        <v>0</v>
      </c>
      <c r="BF161" s="209">
        <f t="shared" si="25"/>
        <v>1731.86</v>
      </c>
      <c r="BG161" s="209">
        <f t="shared" si="26"/>
        <v>0</v>
      </c>
      <c r="BH161" s="209">
        <f t="shared" si="27"/>
        <v>0</v>
      </c>
      <c r="BI161" s="209">
        <f t="shared" si="28"/>
        <v>0</v>
      </c>
      <c r="BJ161" s="13" t="s">
        <v>86</v>
      </c>
      <c r="BK161" s="209">
        <f t="shared" si="29"/>
        <v>1731.86</v>
      </c>
      <c r="BL161" s="13" t="s">
        <v>182</v>
      </c>
      <c r="BM161" s="208" t="s">
        <v>3251</v>
      </c>
    </row>
    <row r="162" spans="1:65" s="1" customFormat="1" ht="33" customHeight="1">
      <c r="A162" s="30"/>
      <c r="B162" s="31"/>
      <c r="C162" s="196" t="s">
        <v>440</v>
      </c>
      <c r="D162" s="196" t="s">
        <v>178</v>
      </c>
      <c r="E162" s="197" t="s">
        <v>3252</v>
      </c>
      <c r="F162" s="198" t="s">
        <v>3253</v>
      </c>
      <c r="G162" s="199" t="s">
        <v>222</v>
      </c>
      <c r="H162" s="200">
        <v>159.9</v>
      </c>
      <c r="I162" s="201">
        <v>38.799999999999997</v>
      </c>
      <c r="J162" s="202">
        <f t="shared" si="20"/>
        <v>6204.12</v>
      </c>
      <c r="K162" s="203"/>
      <c r="L162" s="35"/>
      <c r="M162" s="204" t="s">
        <v>1</v>
      </c>
      <c r="N162" s="205" t="s">
        <v>39</v>
      </c>
      <c r="O162" s="71"/>
      <c r="P162" s="206">
        <f t="shared" si="21"/>
        <v>0</v>
      </c>
      <c r="Q162" s="206">
        <v>0</v>
      </c>
      <c r="R162" s="206">
        <f t="shared" si="22"/>
        <v>0</v>
      </c>
      <c r="S162" s="206">
        <v>0</v>
      </c>
      <c r="T162" s="207">
        <f t="shared" si="23"/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208" t="s">
        <v>182</v>
      </c>
      <c r="AT162" s="208" t="s">
        <v>178</v>
      </c>
      <c r="AU162" s="208" t="s">
        <v>86</v>
      </c>
      <c r="AY162" s="13" t="s">
        <v>176</v>
      </c>
      <c r="BE162" s="209">
        <f t="shared" si="24"/>
        <v>0</v>
      </c>
      <c r="BF162" s="209">
        <f t="shared" si="25"/>
        <v>6204.12</v>
      </c>
      <c r="BG162" s="209">
        <f t="shared" si="26"/>
        <v>0</v>
      </c>
      <c r="BH162" s="209">
        <f t="shared" si="27"/>
        <v>0</v>
      </c>
      <c r="BI162" s="209">
        <f t="shared" si="28"/>
        <v>0</v>
      </c>
      <c r="BJ162" s="13" t="s">
        <v>86</v>
      </c>
      <c r="BK162" s="209">
        <f t="shared" si="29"/>
        <v>6204.12</v>
      </c>
      <c r="BL162" s="13" t="s">
        <v>182</v>
      </c>
      <c r="BM162" s="208" t="s">
        <v>3254</v>
      </c>
    </row>
    <row r="163" spans="1:65" s="1" customFormat="1" ht="24.2" customHeight="1">
      <c r="A163" s="30"/>
      <c r="B163" s="31"/>
      <c r="C163" s="196" t="s">
        <v>286</v>
      </c>
      <c r="D163" s="196" t="s">
        <v>178</v>
      </c>
      <c r="E163" s="197" t="s">
        <v>3255</v>
      </c>
      <c r="F163" s="198" t="s">
        <v>3256</v>
      </c>
      <c r="G163" s="199" t="s">
        <v>370</v>
      </c>
      <c r="H163" s="200">
        <v>5</v>
      </c>
      <c r="I163" s="201">
        <v>31.5</v>
      </c>
      <c r="J163" s="202">
        <f t="shared" si="20"/>
        <v>157.5</v>
      </c>
      <c r="K163" s="203"/>
      <c r="L163" s="35"/>
      <c r="M163" s="204" t="s">
        <v>1</v>
      </c>
      <c r="N163" s="205" t="s">
        <v>39</v>
      </c>
      <c r="O163" s="71"/>
      <c r="P163" s="206">
        <f t="shared" si="21"/>
        <v>0</v>
      </c>
      <c r="Q163" s="206">
        <v>0</v>
      </c>
      <c r="R163" s="206">
        <f t="shared" si="22"/>
        <v>0</v>
      </c>
      <c r="S163" s="206">
        <v>0</v>
      </c>
      <c r="T163" s="207">
        <f t="shared" si="23"/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208" t="s">
        <v>182</v>
      </c>
      <c r="AT163" s="208" t="s">
        <v>178</v>
      </c>
      <c r="AU163" s="208" t="s">
        <v>86</v>
      </c>
      <c r="AY163" s="13" t="s">
        <v>176</v>
      </c>
      <c r="BE163" s="209">
        <f t="shared" si="24"/>
        <v>0</v>
      </c>
      <c r="BF163" s="209">
        <f t="shared" si="25"/>
        <v>157.5</v>
      </c>
      <c r="BG163" s="209">
        <f t="shared" si="26"/>
        <v>0</v>
      </c>
      <c r="BH163" s="209">
        <f t="shared" si="27"/>
        <v>0</v>
      </c>
      <c r="BI163" s="209">
        <f t="shared" si="28"/>
        <v>0</v>
      </c>
      <c r="BJ163" s="13" t="s">
        <v>86</v>
      </c>
      <c r="BK163" s="209">
        <f t="shared" si="29"/>
        <v>157.5</v>
      </c>
      <c r="BL163" s="13" t="s">
        <v>182</v>
      </c>
      <c r="BM163" s="208" t="s">
        <v>3257</v>
      </c>
    </row>
    <row r="164" spans="1:65" s="1" customFormat="1" ht="24.2" customHeight="1">
      <c r="A164" s="30"/>
      <c r="B164" s="31"/>
      <c r="C164" s="210" t="s">
        <v>290</v>
      </c>
      <c r="D164" s="210" t="s">
        <v>269</v>
      </c>
      <c r="E164" s="211" t="s">
        <v>3258</v>
      </c>
      <c r="F164" s="212" t="s">
        <v>3259</v>
      </c>
      <c r="G164" s="213" t="s">
        <v>370</v>
      </c>
      <c r="H164" s="214">
        <v>2</v>
      </c>
      <c r="I164" s="215">
        <v>60.61</v>
      </c>
      <c r="J164" s="216">
        <f t="shared" si="20"/>
        <v>121.22</v>
      </c>
      <c r="K164" s="217"/>
      <c r="L164" s="218"/>
      <c r="M164" s="219" t="s">
        <v>1</v>
      </c>
      <c r="N164" s="220" t="s">
        <v>39</v>
      </c>
      <c r="O164" s="71"/>
      <c r="P164" s="206">
        <f t="shared" si="21"/>
        <v>0</v>
      </c>
      <c r="Q164" s="206">
        <v>0</v>
      </c>
      <c r="R164" s="206">
        <f t="shared" si="22"/>
        <v>0</v>
      </c>
      <c r="S164" s="206">
        <v>0</v>
      </c>
      <c r="T164" s="207">
        <f t="shared" si="23"/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208" t="s">
        <v>207</v>
      </c>
      <c r="AT164" s="208" t="s">
        <v>269</v>
      </c>
      <c r="AU164" s="208" t="s">
        <v>86</v>
      </c>
      <c r="AY164" s="13" t="s">
        <v>176</v>
      </c>
      <c r="BE164" s="209">
        <f t="shared" si="24"/>
        <v>0</v>
      </c>
      <c r="BF164" s="209">
        <f t="shared" si="25"/>
        <v>121.22</v>
      </c>
      <c r="BG164" s="209">
        <f t="shared" si="26"/>
        <v>0</v>
      </c>
      <c r="BH164" s="209">
        <f t="shared" si="27"/>
        <v>0</v>
      </c>
      <c r="BI164" s="209">
        <f t="shared" si="28"/>
        <v>0</v>
      </c>
      <c r="BJ164" s="13" t="s">
        <v>86</v>
      </c>
      <c r="BK164" s="209">
        <f t="shared" si="29"/>
        <v>121.22</v>
      </c>
      <c r="BL164" s="13" t="s">
        <v>182</v>
      </c>
      <c r="BM164" s="208" t="s">
        <v>3260</v>
      </c>
    </row>
    <row r="165" spans="1:65" s="1" customFormat="1" ht="37.9" customHeight="1">
      <c r="A165" s="30"/>
      <c r="B165" s="31"/>
      <c r="C165" s="210" t="s">
        <v>294</v>
      </c>
      <c r="D165" s="210" t="s">
        <v>269</v>
      </c>
      <c r="E165" s="211" t="s">
        <v>3261</v>
      </c>
      <c r="F165" s="212" t="s">
        <v>3262</v>
      </c>
      <c r="G165" s="213" t="s">
        <v>370</v>
      </c>
      <c r="H165" s="214">
        <v>1</v>
      </c>
      <c r="I165" s="215">
        <v>45.83</v>
      </c>
      <c r="J165" s="216">
        <f t="shared" si="20"/>
        <v>45.83</v>
      </c>
      <c r="K165" s="217"/>
      <c r="L165" s="218"/>
      <c r="M165" s="219" t="s">
        <v>1</v>
      </c>
      <c r="N165" s="220" t="s">
        <v>39</v>
      </c>
      <c r="O165" s="71"/>
      <c r="P165" s="206">
        <f t="shared" si="21"/>
        <v>0</v>
      </c>
      <c r="Q165" s="206">
        <v>0</v>
      </c>
      <c r="R165" s="206">
        <f t="shared" si="22"/>
        <v>0</v>
      </c>
      <c r="S165" s="206">
        <v>0</v>
      </c>
      <c r="T165" s="207">
        <f t="shared" si="2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208" t="s">
        <v>207</v>
      </c>
      <c r="AT165" s="208" t="s">
        <v>269</v>
      </c>
      <c r="AU165" s="208" t="s">
        <v>86</v>
      </c>
      <c r="AY165" s="13" t="s">
        <v>176</v>
      </c>
      <c r="BE165" s="209">
        <f t="shared" si="24"/>
        <v>0</v>
      </c>
      <c r="BF165" s="209">
        <f t="shared" si="25"/>
        <v>45.83</v>
      </c>
      <c r="BG165" s="209">
        <f t="shared" si="26"/>
        <v>0</v>
      </c>
      <c r="BH165" s="209">
        <f t="shared" si="27"/>
        <v>0</v>
      </c>
      <c r="BI165" s="209">
        <f t="shared" si="28"/>
        <v>0</v>
      </c>
      <c r="BJ165" s="13" t="s">
        <v>86</v>
      </c>
      <c r="BK165" s="209">
        <f t="shared" si="29"/>
        <v>45.83</v>
      </c>
      <c r="BL165" s="13" t="s">
        <v>182</v>
      </c>
      <c r="BM165" s="208" t="s">
        <v>3263</v>
      </c>
    </row>
    <row r="166" spans="1:65" s="1" customFormat="1" ht="24.2" customHeight="1">
      <c r="A166" s="30"/>
      <c r="B166" s="31"/>
      <c r="C166" s="210" t="s">
        <v>298</v>
      </c>
      <c r="D166" s="210" t="s">
        <v>269</v>
      </c>
      <c r="E166" s="211" t="s">
        <v>3264</v>
      </c>
      <c r="F166" s="212" t="s">
        <v>3265</v>
      </c>
      <c r="G166" s="213" t="s">
        <v>370</v>
      </c>
      <c r="H166" s="214">
        <v>1</v>
      </c>
      <c r="I166" s="215">
        <v>51.27</v>
      </c>
      <c r="J166" s="216">
        <f t="shared" si="20"/>
        <v>51.27</v>
      </c>
      <c r="K166" s="217"/>
      <c r="L166" s="218"/>
      <c r="M166" s="219" t="s">
        <v>1</v>
      </c>
      <c r="N166" s="220" t="s">
        <v>39</v>
      </c>
      <c r="O166" s="71"/>
      <c r="P166" s="206">
        <f t="shared" si="21"/>
        <v>0</v>
      </c>
      <c r="Q166" s="206">
        <v>0</v>
      </c>
      <c r="R166" s="206">
        <f t="shared" si="22"/>
        <v>0</v>
      </c>
      <c r="S166" s="206">
        <v>0</v>
      </c>
      <c r="T166" s="207">
        <f t="shared" si="2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208" t="s">
        <v>207</v>
      </c>
      <c r="AT166" s="208" t="s">
        <v>269</v>
      </c>
      <c r="AU166" s="208" t="s">
        <v>86</v>
      </c>
      <c r="AY166" s="13" t="s">
        <v>176</v>
      </c>
      <c r="BE166" s="209">
        <f t="shared" si="24"/>
        <v>0</v>
      </c>
      <c r="BF166" s="209">
        <f t="shared" si="25"/>
        <v>51.27</v>
      </c>
      <c r="BG166" s="209">
        <f t="shared" si="26"/>
        <v>0</v>
      </c>
      <c r="BH166" s="209">
        <f t="shared" si="27"/>
        <v>0</v>
      </c>
      <c r="BI166" s="209">
        <f t="shared" si="28"/>
        <v>0</v>
      </c>
      <c r="BJ166" s="13" t="s">
        <v>86</v>
      </c>
      <c r="BK166" s="209">
        <f t="shared" si="29"/>
        <v>51.27</v>
      </c>
      <c r="BL166" s="13" t="s">
        <v>182</v>
      </c>
      <c r="BM166" s="208" t="s">
        <v>3266</v>
      </c>
    </row>
    <row r="167" spans="1:65" s="1" customFormat="1" ht="33" customHeight="1">
      <c r="A167" s="30"/>
      <c r="B167" s="31"/>
      <c r="C167" s="210" t="s">
        <v>302</v>
      </c>
      <c r="D167" s="210" t="s">
        <v>269</v>
      </c>
      <c r="E167" s="211" t="s">
        <v>3267</v>
      </c>
      <c r="F167" s="212" t="s">
        <v>3268</v>
      </c>
      <c r="G167" s="213" t="s">
        <v>370</v>
      </c>
      <c r="H167" s="214">
        <v>1</v>
      </c>
      <c r="I167" s="215">
        <v>51.27</v>
      </c>
      <c r="J167" s="216">
        <f t="shared" si="20"/>
        <v>51.27</v>
      </c>
      <c r="K167" s="217"/>
      <c r="L167" s="218"/>
      <c r="M167" s="219" t="s">
        <v>1</v>
      </c>
      <c r="N167" s="220" t="s">
        <v>39</v>
      </c>
      <c r="O167" s="71"/>
      <c r="P167" s="206">
        <f t="shared" si="21"/>
        <v>0</v>
      </c>
      <c r="Q167" s="206">
        <v>0</v>
      </c>
      <c r="R167" s="206">
        <f t="shared" si="22"/>
        <v>0</v>
      </c>
      <c r="S167" s="206">
        <v>0</v>
      </c>
      <c r="T167" s="207">
        <f t="shared" si="2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208" t="s">
        <v>207</v>
      </c>
      <c r="AT167" s="208" t="s">
        <v>269</v>
      </c>
      <c r="AU167" s="208" t="s">
        <v>86</v>
      </c>
      <c r="AY167" s="13" t="s">
        <v>176</v>
      </c>
      <c r="BE167" s="209">
        <f t="shared" si="24"/>
        <v>0</v>
      </c>
      <c r="BF167" s="209">
        <f t="shared" si="25"/>
        <v>51.27</v>
      </c>
      <c r="BG167" s="209">
        <f t="shared" si="26"/>
        <v>0</v>
      </c>
      <c r="BH167" s="209">
        <f t="shared" si="27"/>
        <v>0</v>
      </c>
      <c r="BI167" s="209">
        <f t="shared" si="28"/>
        <v>0</v>
      </c>
      <c r="BJ167" s="13" t="s">
        <v>86</v>
      </c>
      <c r="BK167" s="209">
        <f t="shared" si="29"/>
        <v>51.27</v>
      </c>
      <c r="BL167" s="13" t="s">
        <v>182</v>
      </c>
      <c r="BM167" s="208" t="s">
        <v>3269</v>
      </c>
    </row>
    <row r="168" spans="1:65" s="1" customFormat="1" ht="24.2" customHeight="1">
      <c r="A168" s="30"/>
      <c r="B168" s="31"/>
      <c r="C168" s="196" t="s">
        <v>306</v>
      </c>
      <c r="D168" s="196" t="s">
        <v>178</v>
      </c>
      <c r="E168" s="197" t="s">
        <v>3270</v>
      </c>
      <c r="F168" s="198" t="s">
        <v>3271</v>
      </c>
      <c r="G168" s="199" t="s">
        <v>370</v>
      </c>
      <c r="H168" s="200">
        <v>4</v>
      </c>
      <c r="I168" s="201">
        <v>18</v>
      </c>
      <c r="J168" s="202">
        <f t="shared" si="20"/>
        <v>72</v>
      </c>
      <c r="K168" s="203"/>
      <c r="L168" s="35"/>
      <c r="M168" s="204" t="s">
        <v>1</v>
      </c>
      <c r="N168" s="205" t="s">
        <v>39</v>
      </c>
      <c r="O168" s="71"/>
      <c r="P168" s="206">
        <f t="shared" si="21"/>
        <v>0</v>
      </c>
      <c r="Q168" s="206">
        <v>0</v>
      </c>
      <c r="R168" s="206">
        <f t="shared" si="22"/>
        <v>0</v>
      </c>
      <c r="S168" s="206">
        <v>0</v>
      </c>
      <c r="T168" s="207">
        <f t="shared" si="2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208" t="s">
        <v>182</v>
      </c>
      <c r="AT168" s="208" t="s">
        <v>178</v>
      </c>
      <c r="AU168" s="208" t="s">
        <v>86</v>
      </c>
      <c r="AY168" s="13" t="s">
        <v>176</v>
      </c>
      <c r="BE168" s="209">
        <f t="shared" si="24"/>
        <v>0</v>
      </c>
      <c r="BF168" s="209">
        <f t="shared" si="25"/>
        <v>72</v>
      </c>
      <c r="BG168" s="209">
        <f t="shared" si="26"/>
        <v>0</v>
      </c>
      <c r="BH168" s="209">
        <f t="shared" si="27"/>
        <v>0</v>
      </c>
      <c r="BI168" s="209">
        <f t="shared" si="28"/>
        <v>0</v>
      </c>
      <c r="BJ168" s="13" t="s">
        <v>86</v>
      </c>
      <c r="BK168" s="209">
        <f t="shared" si="29"/>
        <v>72</v>
      </c>
      <c r="BL168" s="13" t="s">
        <v>182</v>
      </c>
      <c r="BM168" s="208" t="s">
        <v>3272</v>
      </c>
    </row>
    <row r="169" spans="1:65" s="1" customFormat="1" ht="16.5" customHeight="1">
      <c r="A169" s="30"/>
      <c r="B169" s="31"/>
      <c r="C169" s="210" t="s">
        <v>310</v>
      </c>
      <c r="D169" s="210" t="s">
        <v>269</v>
      </c>
      <c r="E169" s="211" t="s">
        <v>3273</v>
      </c>
      <c r="F169" s="212" t="s">
        <v>3274</v>
      </c>
      <c r="G169" s="213" t="s">
        <v>370</v>
      </c>
      <c r="H169" s="214">
        <v>15</v>
      </c>
      <c r="I169" s="215">
        <v>13.5</v>
      </c>
      <c r="J169" s="216">
        <f t="shared" si="20"/>
        <v>202.5</v>
      </c>
      <c r="K169" s="217"/>
      <c r="L169" s="218"/>
      <c r="M169" s="219" t="s">
        <v>1</v>
      </c>
      <c r="N169" s="220" t="s">
        <v>39</v>
      </c>
      <c r="O169" s="71"/>
      <c r="P169" s="206">
        <f t="shared" si="21"/>
        <v>0</v>
      </c>
      <c r="Q169" s="206">
        <v>0</v>
      </c>
      <c r="R169" s="206">
        <f t="shared" si="22"/>
        <v>0</v>
      </c>
      <c r="S169" s="206">
        <v>0</v>
      </c>
      <c r="T169" s="207">
        <f t="shared" si="2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208" t="s">
        <v>207</v>
      </c>
      <c r="AT169" s="208" t="s">
        <v>269</v>
      </c>
      <c r="AU169" s="208" t="s">
        <v>86</v>
      </c>
      <c r="AY169" s="13" t="s">
        <v>176</v>
      </c>
      <c r="BE169" s="209">
        <f t="shared" si="24"/>
        <v>0</v>
      </c>
      <c r="BF169" s="209">
        <f t="shared" si="25"/>
        <v>202.5</v>
      </c>
      <c r="BG169" s="209">
        <f t="shared" si="26"/>
        <v>0</v>
      </c>
      <c r="BH169" s="209">
        <f t="shared" si="27"/>
        <v>0</v>
      </c>
      <c r="BI169" s="209">
        <f t="shared" si="28"/>
        <v>0</v>
      </c>
      <c r="BJ169" s="13" t="s">
        <v>86</v>
      </c>
      <c r="BK169" s="209">
        <f t="shared" si="29"/>
        <v>202.5</v>
      </c>
      <c r="BL169" s="13" t="s">
        <v>182</v>
      </c>
      <c r="BM169" s="208" t="s">
        <v>3275</v>
      </c>
    </row>
    <row r="170" spans="1:65" s="1" customFormat="1" ht="16.5" customHeight="1">
      <c r="A170" s="30"/>
      <c r="B170" s="31"/>
      <c r="C170" s="210" t="s">
        <v>314</v>
      </c>
      <c r="D170" s="210" t="s">
        <v>269</v>
      </c>
      <c r="E170" s="211" t="s">
        <v>3276</v>
      </c>
      <c r="F170" s="212" t="s">
        <v>3277</v>
      </c>
      <c r="G170" s="213" t="s">
        <v>370</v>
      </c>
      <c r="H170" s="214">
        <v>4</v>
      </c>
      <c r="I170" s="215">
        <v>1.35</v>
      </c>
      <c r="J170" s="216">
        <f t="shared" si="20"/>
        <v>5.4</v>
      </c>
      <c r="K170" s="217"/>
      <c r="L170" s="218"/>
      <c r="M170" s="219" t="s">
        <v>1</v>
      </c>
      <c r="N170" s="220" t="s">
        <v>39</v>
      </c>
      <c r="O170" s="71"/>
      <c r="P170" s="206">
        <f t="shared" si="21"/>
        <v>0</v>
      </c>
      <c r="Q170" s="206">
        <v>0</v>
      </c>
      <c r="R170" s="206">
        <f t="shared" si="22"/>
        <v>0</v>
      </c>
      <c r="S170" s="206">
        <v>0</v>
      </c>
      <c r="T170" s="207">
        <f t="shared" si="2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208" t="s">
        <v>207</v>
      </c>
      <c r="AT170" s="208" t="s">
        <v>269</v>
      </c>
      <c r="AU170" s="208" t="s">
        <v>86</v>
      </c>
      <c r="AY170" s="13" t="s">
        <v>176</v>
      </c>
      <c r="BE170" s="209">
        <f t="shared" si="24"/>
        <v>0</v>
      </c>
      <c r="BF170" s="209">
        <f t="shared" si="25"/>
        <v>5.4</v>
      </c>
      <c r="BG170" s="209">
        <f t="shared" si="26"/>
        <v>0</v>
      </c>
      <c r="BH170" s="209">
        <f t="shared" si="27"/>
        <v>0</v>
      </c>
      <c r="BI170" s="209">
        <f t="shared" si="28"/>
        <v>0</v>
      </c>
      <c r="BJ170" s="13" t="s">
        <v>86</v>
      </c>
      <c r="BK170" s="209">
        <f t="shared" si="29"/>
        <v>5.4</v>
      </c>
      <c r="BL170" s="13" t="s">
        <v>182</v>
      </c>
      <c r="BM170" s="208" t="s">
        <v>3278</v>
      </c>
    </row>
    <row r="171" spans="1:65" s="1" customFormat="1" ht="16.5" customHeight="1">
      <c r="A171" s="30"/>
      <c r="B171" s="31"/>
      <c r="C171" s="210" t="s">
        <v>318</v>
      </c>
      <c r="D171" s="210" t="s">
        <v>269</v>
      </c>
      <c r="E171" s="211" t="s">
        <v>3279</v>
      </c>
      <c r="F171" s="212" t="s">
        <v>3280</v>
      </c>
      <c r="G171" s="213" t="s">
        <v>370</v>
      </c>
      <c r="H171" s="214">
        <v>10</v>
      </c>
      <c r="I171" s="215">
        <v>4.95</v>
      </c>
      <c r="J171" s="216">
        <f t="shared" si="20"/>
        <v>49.5</v>
      </c>
      <c r="K171" s="217"/>
      <c r="L171" s="218"/>
      <c r="M171" s="219" t="s">
        <v>1</v>
      </c>
      <c r="N171" s="220" t="s">
        <v>39</v>
      </c>
      <c r="O171" s="71"/>
      <c r="P171" s="206">
        <f t="shared" si="21"/>
        <v>0</v>
      </c>
      <c r="Q171" s="206">
        <v>0</v>
      </c>
      <c r="R171" s="206">
        <f t="shared" si="22"/>
        <v>0</v>
      </c>
      <c r="S171" s="206">
        <v>0</v>
      </c>
      <c r="T171" s="207">
        <f t="shared" si="2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208" t="s">
        <v>207</v>
      </c>
      <c r="AT171" s="208" t="s">
        <v>269</v>
      </c>
      <c r="AU171" s="208" t="s">
        <v>86</v>
      </c>
      <c r="AY171" s="13" t="s">
        <v>176</v>
      </c>
      <c r="BE171" s="209">
        <f t="shared" si="24"/>
        <v>0</v>
      </c>
      <c r="BF171" s="209">
        <f t="shared" si="25"/>
        <v>49.5</v>
      </c>
      <c r="BG171" s="209">
        <f t="shared" si="26"/>
        <v>0</v>
      </c>
      <c r="BH171" s="209">
        <f t="shared" si="27"/>
        <v>0</v>
      </c>
      <c r="BI171" s="209">
        <f t="shared" si="28"/>
        <v>0</v>
      </c>
      <c r="BJ171" s="13" t="s">
        <v>86</v>
      </c>
      <c r="BK171" s="209">
        <f t="shared" si="29"/>
        <v>49.5</v>
      </c>
      <c r="BL171" s="13" t="s">
        <v>182</v>
      </c>
      <c r="BM171" s="208" t="s">
        <v>3281</v>
      </c>
    </row>
    <row r="172" spans="1:65" s="1" customFormat="1" ht="37.9" customHeight="1">
      <c r="A172" s="30"/>
      <c r="B172" s="31"/>
      <c r="C172" s="196" t="s">
        <v>322</v>
      </c>
      <c r="D172" s="196" t="s">
        <v>178</v>
      </c>
      <c r="E172" s="197" t="s">
        <v>3282</v>
      </c>
      <c r="F172" s="198" t="s">
        <v>3283</v>
      </c>
      <c r="G172" s="199" t="s">
        <v>181</v>
      </c>
      <c r="H172" s="200">
        <v>95</v>
      </c>
      <c r="I172" s="201">
        <v>0.75</v>
      </c>
      <c r="J172" s="202">
        <f t="shared" si="20"/>
        <v>71.25</v>
      </c>
      <c r="K172" s="203"/>
      <c r="L172" s="35"/>
      <c r="M172" s="204" t="s">
        <v>1</v>
      </c>
      <c r="N172" s="205" t="s">
        <v>39</v>
      </c>
      <c r="O172" s="71"/>
      <c r="P172" s="206">
        <f t="shared" si="21"/>
        <v>0</v>
      </c>
      <c r="Q172" s="206">
        <v>0</v>
      </c>
      <c r="R172" s="206">
        <f t="shared" si="22"/>
        <v>0</v>
      </c>
      <c r="S172" s="206">
        <v>0</v>
      </c>
      <c r="T172" s="207">
        <f t="shared" si="2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208" t="s">
        <v>182</v>
      </c>
      <c r="AT172" s="208" t="s">
        <v>178</v>
      </c>
      <c r="AU172" s="208" t="s">
        <v>86</v>
      </c>
      <c r="AY172" s="13" t="s">
        <v>176</v>
      </c>
      <c r="BE172" s="209">
        <f t="shared" si="24"/>
        <v>0</v>
      </c>
      <c r="BF172" s="209">
        <f t="shared" si="25"/>
        <v>71.25</v>
      </c>
      <c r="BG172" s="209">
        <f t="shared" si="26"/>
        <v>0</v>
      </c>
      <c r="BH172" s="209">
        <f t="shared" si="27"/>
        <v>0</v>
      </c>
      <c r="BI172" s="209">
        <f t="shared" si="28"/>
        <v>0</v>
      </c>
      <c r="BJ172" s="13" t="s">
        <v>86</v>
      </c>
      <c r="BK172" s="209">
        <f t="shared" si="29"/>
        <v>71.25</v>
      </c>
      <c r="BL172" s="13" t="s">
        <v>182</v>
      </c>
      <c r="BM172" s="208" t="s">
        <v>3284</v>
      </c>
    </row>
    <row r="173" spans="1:65" s="1" customFormat="1" ht="37.9" customHeight="1">
      <c r="A173" s="30"/>
      <c r="B173" s="31"/>
      <c r="C173" s="196" t="s">
        <v>326</v>
      </c>
      <c r="D173" s="196" t="s">
        <v>178</v>
      </c>
      <c r="E173" s="197" t="s">
        <v>3285</v>
      </c>
      <c r="F173" s="198" t="s">
        <v>3286</v>
      </c>
      <c r="G173" s="199" t="s">
        <v>222</v>
      </c>
      <c r="H173" s="200">
        <v>1</v>
      </c>
      <c r="I173" s="201">
        <v>11.19</v>
      </c>
      <c r="J173" s="202">
        <f t="shared" si="20"/>
        <v>11.19</v>
      </c>
      <c r="K173" s="203"/>
      <c r="L173" s="35"/>
      <c r="M173" s="204" t="s">
        <v>1</v>
      </c>
      <c r="N173" s="205" t="s">
        <v>39</v>
      </c>
      <c r="O173" s="71"/>
      <c r="P173" s="206">
        <f t="shared" si="21"/>
        <v>0</v>
      </c>
      <c r="Q173" s="206">
        <v>0</v>
      </c>
      <c r="R173" s="206">
        <f t="shared" si="22"/>
        <v>0</v>
      </c>
      <c r="S173" s="206">
        <v>0</v>
      </c>
      <c r="T173" s="207">
        <f t="shared" si="2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208" t="s">
        <v>182</v>
      </c>
      <c r="AT173" s="208" t="s">
        <v>178</v>
      </c>
      <c r="AU173" s="208" t="s">
        <v>86</v>
      </c>
      <c r="AY173" s="13" t="s">
        <v>176</v>
      </c>
      <c r="BE173" s="209">
        <f t="shared" si="24"/>
        <v>0</v>
      </c>
      <c r="BF173" s="209">
        <f t="shared" si="25"/>
        <v>11.19</v>
      </c>
      <c r="BG173" s="209">
        <f t="shared" si="26"/>
        <v>0</v>
      </c>
      <c r="BH173" s="209">
        <f t="shared" si="27"/>
        <v>0</v>
      </c>
      <c r="BI173" s="209">
        <f t="shared" si="28"/>
        <v>0</v>
      </c>
      <c r="BJ173" s="13" t="s">
        <v>86</v>
      </c>
      <c r="BK173" s="209">
        <f t="shared" si="29"/>
        <v>11.19</v>
      </c>
      <c r="BL173" s="13" t="s">
        <v>182</v>
      </c>
      <c r="BM173" s="208" t="s">
        <v>3287</v>
      </c>
    </row>
    <row r="174" spans="1:65" s="1" customFormat="1" ht="24.2" customHeight="1">
      <c r="A174" s="30"/>
      <c r="B174" s="31"/>
      <c r="C174" s="196" t="s">
        <v>330</v>
      </c>
      <c r="D174" s="196" t="s">
        <v>178</v>
      </c>
      <c r="E174" s="197" t="s">
        <v>3288</v>
      </c>
      <c r="F174" s="198" t="s">
        <v>3289</v>
      </c>
      <c r="G174" s="199" t="s">
        <v>181</v>
      </c>
      <c r="H174" s="200">
        <v>95</v>
      </c>
      <c r="I174" s="201">
        <v>0.28000000000000003</v>
      </c>
      <c r="J174" s="202">
        <f t="shared" si="20"/>
        <v>26.6</v>
      </c>
      <c r="K174" s="203"/>
      <c r="L174" s="35"/>
      <c r="M174" s="204" t="s">
        <v>1</v>
      </c>
      <c r="N174" s="205" t="s">
        <v>39</v>
      </c>
      <c r="O174" s="71"/>
      <c r="P174" s="206">
        <f t="shared" si="21"/>
        <v>0</v>
      </c>
      <c r="Q174" s="206">
        <v>0</v>
      </c>
      <c r="R174" s="206">
        <f t="shared" si="22"/>
        <v>0</v>
      </c>
      <c r="S174" s="206">
        <v>0</v>
      </c>
      <c r="T174" s="207">
        <f t="shared" si="2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208" t="s">
        <v>182</v>
      </c>
      <c r="AT174" s="208" t="s">
        <v>178</v>
      </c>
      <c r="AU174" s="208" t="s">
        <v>86</v>
      </c>
      <c r="AY174" s="13" t="s">
        <v>176</v>
      </c>
      <c r="BE174" s="209">
        <f t="shared" si="24"/>
        <v>0</v>
      </c>
      <c r="BF174" s="209">
        <f t="shared" si="25"/>
        <v>26.6</v>
      </c>
      <c r="BG174" s="209">
        <f t="shared" si="26"/>
        <v>0</v>
      </c>
      <c r="BH174" s="209">
        <f t="shared" si="27"/>
        <v>0</v>
      </c>
      <c r="BI174" s="209">
        <f t="shared" si="28"/>
        <v>0</v>
      </c>
      <c r="BJ174" s="13" t="s">
        <v>86</v>
      </c>
      <c r="BK174" s="209">
        <f t="shared" si="29"/>
        <v>26.6</v>
      </c>
      <c r="BL174" s="13" t="s">
        <v>182</v>
      </c>
      <c r="BM174" s="208" t="s">
        <v>3290</v>
      </c>
    </row>
    <row r="175" spans="1:65" s="1" customFormat="1" ht="24.2" customHeight="1">
      <c r="A175" s="30"/>
      <c r="B175" s="31"/>
      <c r="C175" s="196" t="s">
        <v>334</v>
      </c>
      <c r="D175" s="196" t="s">
        <v>178</v>
      </c>
      <c r="E175" s="197" t="s">
        <v>3291</v>
      </c>
      <c r="F175" s="198" t="s">
        <v>3292</v>
      </c>
      <c r="G175" s="199" t="s">
        <v>222</v>
      </c>
      <c r="H175" s="200">
        <v>1</v>
      </c>
      <c r="I175" s="201">
        <v>2.14</v>
      </c>
      <c r="J175" s="202">
        <f t="shared" si="20"/>
        <v>2.14</v>
      </c>
      <c r="K175" s="203"/>
      <c r="L175" s="35"/>
      <c r="M175" s="204" t="s">
        <v>1</v>
      </c>
      <c r="N175" s="205" t="s">
        <v>39</v>
      </c>
      <c r="O175" s="71"/>
      <c r="P175" s="206">
        <f t="shared" si="21"/>
        <v>0</v>
      </c>
      <c r="Q175" s="206">
        <v>0</v>
      </c>
      <c r="R175" s="206">
        <f t="shared" si="22"/>
        <v>0</v>
      </c>
      <c r="S175" s="206">
        <v>0</v>
      </c>
      <c r="T175" s="207">
        <f t="shared" si="2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208" t="s">
        <v>182</v>
      </c>
      <c r="AT175" s="208" t="s">
        <v>178</v>
      </c>
      <c r="AU175" s="208" t="s">
        <v>86</v>
      </c>
      <c r="AY175" s="13" t="s">
        <v>176</v>
      </c>
      <c r="BE175" s="209">
        <f t="shared" si="24"/>
        <v>0</v>
      </c>
      <c r="BF175" s="209">
        <f t="shared" si="25"/>
        <v>2.14</v>
      </c>
      <c r="BG175" s="209">
        <f t="shared" si="26"/>
        <v>0</v>
      </c>
      <c r="BH175" s="209">
        <f t="shared" si="27"/>
        <v>0</v>
      </c>
      <c r="BI175" s="209">
        <f t="shared" si="28"/>
        <v>0</v>
      </c>
      <c r="BJ175" s="13" t="s">
        <v>86</v>
      </c>
      <c r="BK175" s="209">
        <f t="shared" si="29"/>
        <v>2.14</v>
      </c>
      <c r="BL175" s="13" t="s">
        <v>182</v>
      </c>
      <c r="BM175" s="208" t="s">
        <v>3293</v>
      </c>
    </row>
    <row r="176" spans="1:65" s="1" customFormat="1" ht="33" customHeight="1">
      <c r="A176" s="30"/>
      <c r="B176" s="31"/>
      <c r="C176" s="196" t="s">
        <v>338</v>
      </c>
      <c r="D176" s="196" t="s">
        <v>178</v>
      </c>
      <c r="E176" s="197" t="s">
        <v>3294</v>
      </c>
      <c r="F176" s="198" t="s">
        <v>3295</v>
      </c>
      <c r="G176" s="199" t="s">
        <v>181</v>
      </c>
      <c r="H176" s="200">
        <v>258</v>
      </c>
      <c r="I176" s="201">
        <v>9.94</v>
      </c>
      <c r="J176" s="202">
        <f t="shared" si="20"/>
        <v>2564.52</v>
      </c>
      <c r="K176" s="203"/>
      <c r="L176" s="35"/>
      <c r="M176" s="204" t="s">
        <v>1</v>
      </c>
      <c r="N176" s="205" t="s">
        <v>39</v>
      </c>
      <c r="O176" s="71"/>
      <c r="P176" s="206">
        <f t="shared" si="21"/>
        <v>0</v>
      </c>
      <c r="Q176" s="206">
        <v>0</v>
      </c>
      <c r="R176" s="206">
        <f t="shared" si="22"/>
        <v>0</v>
      </c>
      <c r="S176" s="206">
        <v>0</v>
      </c>
      <c r="T176" s="207">
        <f t="shared" si="2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208" t="s">
        <v>182</v>
      </c>
      <c r="AT176" s="208" t="s">
        <v>178</v>
      </c>
      <c r="AU176" s="208" t="s">
        <v>86</v>
      </c>
      <c r="AY176" s="13" t="s">
        <v>176</v>
      </c>
      <c r="BE176" s="209">
        <f t="shared" si="24"/>
        <v>0</v>
      </c>
      <c r="BF176" s="209">
        <f t="shared" si="25"/>
        <v>2564.52</v>
      </c>
      <c r="BG176" s="209">
        <f t="shared" si="26"/>
        <v>0</v>
      </c>
      <c r="BH176" s="209">
        <f t="shared" si="27"/>
        <v>0</v>
      </c>
      <c r="BI176" s="209">
        <f t="shared" si="28"/>
        <v>0</v>
      </c>
      <c r="BJ176" s="13" t="s">
        <v>86</v>
      </c>
      <c r="BK176" s="209">
        <f t="shared" si="29"/>
        <v>2564.52</v>
      </c>
      <c r="BL176" s="13" t="s">
        <v>182</v>
      </c>
      <c r="BM176" s="208" t="s">
        <v>3296</v>
      </c>
    </row>
    <row r="177" spans="1:65" s="1" customFormat="1" ht="24.2" customHeight="1">
      <c r="A177" s="30"/>
      <c r="B177" s="31"/>
      <c r="C177" s="210" t="s">
        <v>342</v>
      </c>
      <c r="D177" s="210" t="s">
        <v>269</v>
      </c>
      <c r="E177" s="211" t="s">
        <v>3297</v>
      </c>
      <c r="F177" s="212" t="s">
        <v>3298</v>
      </c>
      <c r="G177" s="213" t="s">
        <v>370</v>
      </c>
      <c r="H177" s="214">
        <v>136.35</v>
      </c>
      <c r="I177" s="215">
        <v>7.91</v>
      </c>
      <c r="J177" s="216">
        <f t="shared" si="20"/>
        <v>1078.53</v>
      </c>
      <c r="K177" s="217"/>
      <c r="L177" s="218"/>
      <c r="M177" s="219" t="s">
        <v>1</v>
      </c>
      <c r="N177" s="220" t="s">
        <v>39</v>
      </c>
      <c r="O177" s="71"/>
      <c r="P177" s="206">
        <f t="shared" si="21"/>
        <v>0</v>
      </c>
      <c r="Q177" s="206">
        <v>0</v>
      </c>
      <c r="R177" s="206">
        <f t="shared" si="22"/>
        <v>0</v>
      </c>
      <c r="S177" s="206">
        <v>0</v>
      </c>
      <c r="T177" s="207">
        <f t="shared" si="2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208" t="s">
        <v>207</v>
      </c>
      <c r="AT177" s="208" t="s">
        <v>269</v>
      </c>
      <c r="AU177" s="208" t="s">
        <v>86</v>
      </c>
      <c r="AY177" s="13" t="s">
        <v>176</v>
      </c>
      <c r="BE177" s="209">
        <f t="shared" si="24"/>
        <v>0</v>
      </c>
      <c r="BF177" s="209">
        <f t="shared" si="25"/>
        <v>1078.53</v>
      </c>
      <c r="BG177" s="209">
        <f t="shared" si="26"/>
        <v>0</v>
      </c>
      <c r="BH177" s="209">
        <f t="shared" si="27"/>
        <v>0</v>
      </c>
      <c r="BI177" s="209">
        <f t="shared" si="28"/>
        <v>0</v>
      </c>
      <c r="BJ177" s="13" t="s">
        <v>86</v>
      </c>
      <c r="BK177" s="209">
        <f t="shared" si="29"/>
        <v>1078.53</v>
      </c>
      <c r="BL177" s="13" t="s">
        <v>182</v>
      </c>
      <c r="BM177" s="208" t="s">
        <v>3299</v>
      </c>
    </row>
    <row r="178" spans="1:65" s="1" customFormat="1" ht="24.2" customHeight="1">
      <c r="A178" s="30"/>
      <c r="B178" s="31"/>
      <c r="C178" s="210" t="s">
        <v>346</v>
      </c>
      <c r="D178" s="210" t="s">
        <v>269</v>
      </c>
      <c r="E178" s="211" t="s">
        <v>3300</v>
      </c>
      <c r="F178" s="212" t="s">
        <v>3301</v>
      </c>
      <c r="G178" s="213" t="s">
        <v>370</v>
      </c>
      <c r="H178" s="214">
        <v>124.23</v>
      </c>
      <c r="I178" s="215">
        <v>8.51</v>
      </c>
      <c r="J178" s="216">
        <f t="shared" si="20"/>
        <v>1057.2</v>
      </c>
      <c r="K178" s="217"/>
      <c r="L178" s="218"/>
      <c r="M178" s="219" t="s">
        <v>1</v>
      </c>
      <c r="N178" s="220" t="s">
        <v>39</v>
      </c>
      <c r="O178" s="71"/>
      <c r="P178" s="206">
        <f t="shared" si="21"/>
        <v>0</v>
      </c>
      <c r="Q178" s="206">
        <v>0</v>
      </c>
      <c r="R178" s="206">
        <f t="shared" si="22"/>
        <v>0</v>
      </c>
      <c r="S178" s="206">
        <v>0</v>
      </c>
      <c r="T178" s="207">
        <f t="shared" si="2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208" t="s">
        <v>207</v>
      </c>
      <c r="AT178" s="208" t="s">
        <v>269</v>
      </c>
      <c r="AU178" s="208" t="s">
        <v>86</v>
      </c>
      <c r="AY178" s="13" t="s">
        <v>176</v>
      </c>
      <c r="BE178" s="209">
        <f t="shared" si="24"/>
        <v>0</v>
      </c>
      <c r="BF178" s="209">
        <f t="shared" si="25"/>
        <v>1057.2</v>
      </c>
      <c r="BG178" s="209">
        <f t="shared" si="26"/>
        <v>0</v>
      </c>
      <c r="BH178" s="209">
        <f t="shared" si="27"/>
        <v>0</v>
      </c>
      <c r="BI178" s="209">
        <f t="shared" si="28"/>
        <v>0</v>
      </c>
      <c r="BJ178" s="13" t="s">
        <v>86</v>
      </c>
      <c r="BK178" s="209">
        <f t="shared" si="29"/>
        <v>1057.2</v>
      </c>
      <c r="BL178" s="13" t="s">
        <v>182</v>
      </c>
      <c r="BM178" s="208" t="s">
        <v>3302</v>
      </c>
    </row>
    <row r="179" spans="1:65" s="1" customFormat="1" ht="37.9" customHeight="1">
      <c r="A179" s="30"/>
      <c r="B179" s="31"/>
      <c r="C179" s="196" t="s">
        <v>351</v>
      </c>
      <c r="D179" s="196" t="s">
        <v>178</v>
      </c>
      <c r="E179" s="197" t="s">
        <v>3303</v>
      </c>
      <c r="F179" s="198" t="s">
        <v>726</v>
      </c>
      <c r="G179" s="199" t="s">
        <v>181</v>
      </c>
      <c r="H179" s="200">
        <v>208</v>
      </c>
      <c r="I179" s="201">
        <v>5.82</v>
      </c>
      <c r="J179" s="202">
        <f t="shared" si="20"/>
        <v>1210.56</v>
      </c>
      <c r="K179" s="203"/>
      <c r="L179" s="35"/>
      <c r="M179" s="204" t="s">
        <v>1</v>
      </c>
      <c r="N179" s="205" t="s">
        <v>39</v>
      </c>
      <c r="O179" s="71"/>
      <c r="P179" s="206">
        <f t="shared" si="21"/>
        <v>0</v>
      </c>
      <c r="Q179" s="206">
        <v>0</v>
      </c>
      <c r="R179" s="206">
        <f t="shared" si="22"/>
        <v>0</v>
      </c>
      <c r="S179" s="206">
        <v>0</v>
      </c>
      <c r="T179" s="207">
        <f t="shared" si="2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208" t="s">
        <v>182</v>
      </c>
      <c r="AT179" s="208" t="s">
        <v>178</v>
      </c>
      <c r="AU179" s="208" t="s">
        <v>86</v>
      </c>
      <c r="AY179" s="13" t="s">
        <v>176</v>
      </c>
      <c r="BE179" s="209">
        <f t="shared" si="24"/>
        <v>0</v>
      </c>
      <c r="BF179" s="209">
        <f t="shared" si="25"/>
        <v>1210.56</v>
      </c>
      <c r="BG179" s="209">
        <f t="shared" si="26"/>
        <v>0</v>
      </c>
      <c r="BH179" s="209">
        <f t="shared" si="27"/>
        <v>0</v>
      </c>
      <c r="BI179" s="209">
        <f t="shared" si="28"/>
        <v>0</v>
      </c>
      <c r="BJ179" s="13" t="s">
        <v>86</v>
      </c>
      <c r="BK179" s="209">
        <f t="shared" si="29"/>
        <v>1210.56</v>
      </c>
      <c r="BL179" s="13" t="s">
        <v>182</v>
      </c>
      <c r="BM179" s="208" t="s">
        <v>3304</v>
      </c>
    </row>
    <row r="180" spans="1:65" s="1" customFormat="1" ht="16.5" customHeight="1">
      <c r="A180" s="30"/>
      <c r="B180" s="31"/>
      <c r="C180" s="210" t="s">
        <v>355</v>
      </c>
      <c r="D180" s="210" t="s">
        <v>269</v>
      </c>
      <c r="E180" s="211" t="s">
        <v>3305</v>
      </c>
      <c r="F180" s="212" t="s">
        <v>3306</v>
      </c>
      <c r="G180" s="213" t="s">
        <v>370</v>
      </c>
      <c r="H180" s="214">
        <v>210.08</v>
      </c>
      <c r="I180" s="215">
        <v>3.13</v>
      </c>
      <c r="J180" s="216">
        <f t="shared" si="20"/>
        <v>657.55</v>
      </c>
      <c r="K180" s="217"/>
      <c r="L180" s="218"/>
      <c r="M180" s="219" t="s">
        <v>1</v>
      </c>
      <c r="N180" s="220" t="s">
        <v>39</v>
      </c>
      <c r="O180" s="71"/>
      <c r="P180" s="206">
        <f t="shared" si="21"/>
        <v>0</v>
      </c>
      <c r="Q180" s="206">
        <v>0</v>
      </c>
      <c r="R180" s="206">
        <f t="shared" si="22"/>
        <v>0</v>
      </c>
      <c r="S180" s="206">
        <v>0</v>
      </c>
      <c r="T180" s="207">
        <f t="shared" si="2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208" t="s">
        <v>207</v>
      </c>
      <c r="AT180" s="208" t="s">
        <v>269</v>
      </c>
      <c r="AU180" s="208" t="s">
        <v>86</v>
      </c>
      <c r="AY180" s="13" t="s">
        <v>176</v>
      </c>
      <c r="BE180" s="209">
        <f t="shared" si="24"/>
        <v>0</v>
      </c>
      <c r="BF180" s="209">
        <f t="shared" si="25"/>
        <v>657.55</v>
      </c>
      <c r="BG180" s="209">
        <f t="shared" si="26"/>
        <v>0</v>
      </c>
      <c r="BH180" s="209">
        <f t="shared" si="27"/>
        <v>0</v>
      </c>
      <c r="BI180" s="209">
        <f t="shared" si="28"/>
        <v>0</v>
      </c>
      <c r="BJ180" s="13" t="s">
        <v>86</v>
      </c>
      <c r="BK180" s="209">
        <f t="shared" si="29"/>
        <v>657.55</v>
      </c>
      <c r="BL180" s="13" t="s">
        <v>182</v>
      </c>
      <c r="BM180" s="208" t="s">
        <v>3307</v>
      </c>
    </row>
    <row r="181" spans="1:65" s="1" customFormat="1" ht="24.2" customHeight="1">
      <c r="A181" s="30"/>
      <c r="B181" s="31"/>
      <c r="C181" s="196" t="s">
        <v>359</v>
      </c>
      <c r="D181" s="196" t="s">
        <v>178</v>
      </c>
      <c r="E181" s="197" t="s">
        <v>3308</v>
      </c>
      <c r="F181" s="198" t="s">
        <v>3309</v>
      </c>
      <c r="G181" s="199" t="s">
        <v>181</v>
      </c>
      <c r="H181" s="200">
        <v>111.7</v>
      </c>
      <c r="I181" s="201">
        <v>6.36</v>
      </c>
      <c r="J181" s="202">
        <f t="shared" si="20"/>
        <v>710.41</v>
      </c>
      <c r="K181" s="203"/>
      <c r="L181" s="35"/>
      <c r="M181" s="204" t="s">
        <v>1</v>
      </c>
      <c r="N181" s="205" t="s">
        <v>39</v>
      </c>
      <c r="O181" s="71"/>
      <c r="P181" s="206">
        <f t="shared" si="21"/>
        <v>0</v>
      </c>
      <c r="Q181" s="206">
        <v>0</v>
      </c>
      <c r="R181" s="206">
        <f t="shared" si="22"/>
        <v>0</v>
      </c>
      <c r="S181" s="206">
        <v>0</v>
      </c>
      <c r="T181" s="207">
        <f t="shared" si="2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208" t="s">
        <v>182</v>
      </c>
      <c r="AT181" s="208" t="s">
        <v>178</v>
      </c>
      <c r="AU181" s="208" t="s">
        <v>86</v>
      </c>
      <c r="AY181" s="13" t="s">
        <v>176</v>
      </c>
      <c r="BE181" s="209">
        <f t="shared" si="24"/>
        <v>0</v>
      </c>
      <c r="BF181" s="209">
        <f t="shared" si="25"/>
        <v>710.41</v>
      </c>
      <c r="BG181" s="209">
        <f t="shared" si="26"/>
        <v>0</v>
      </c>
      <c r="BH181" s="209">
        <f t="shared" si="27"/>
        <v>0</v>
      </c>
      <c r="BI181" s="209">
        <f t="shared" si="28"/>
        <v>0</v>
      </c>
      <c r="BJ181" s="13" t="s">
        <v>86</v>
      </c>
      <c r="BK181" s="209">
        <f t="shared" si="29"/>
        <v>710.41</v>
      </c>
      <c r="BL181" s="13" t="s">
        <v>182</v>
      </c>
      <c r="BM181" s="208" t="s">
        <v>3310</v>
      </c>
    </row>
    <row r="182" spans="1:65" s="1" customFormat="1" ht="24.2" customHeight="1">
      <c r="A182" s="30"/>
      <c r="B182" s="31"/>
      <c r="C182" s="196" t="s">
        <v>363</v>
      </c>
      <c r="D182" s="196" t="s">
        <v>178</v>
      </c>
      <c r="E182" s="197" t="s">
        <v>3311</v>
      </c>
      <c r="F182" s="198" t="s">
        <v>3312</v>
      </c>
      <c r="G182" s="199" t="s">
        <v>181</v>
      </c>
      <c r="H182" s="200">
        <v>2.7</v>
      </c>
      <c r="I182" s="201">
        <v>15.38</v>
      </c>
      <c r="J182" s="202">
        <f t="shared" si="20"/>
        <v>41.53</v>
      </c>
      <c r="K182" s="203"/>
      <c r="L182" s="35"/>
      <c r="M182" s="204" t="s">
        <v>1</v>
      </c>
      <c r="N182" s="205" t="s">
        <v>39</v>
      </c>
      <c r="O182" s="71"/>
      <c r="P182" s="206">
        <f t="shared" si="21"/>
        <v>0</v>
      </c>
      <c r="Q182" s="206">
        <v>0</v>
      </c>
      <c r="R182" s="206">
        <f t="shared" si="22"/>
        <v>0</v>
      </c>
      <c r="S182" s="206">
        <v>0</v>
      </c>
      <c r="T182" s="207">
        <f t="shared" si="2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208" t="s">
        <v>182</v>
      </c>
      <c r="AT182" s="208" t="s">
        <v>178</v>
      </c>
      <c r="AU182" s="208" t="s">
        <v>86</v>
      </c>
      <c r="AY182" s="13" t="s">
        <v>176</v>
      </c>
      <c r="BE182" s="209">
        <f t="shared" si="24"/>
        <v>0</v>
      </c>
      <c r="BF182" s="209">
        <f t="shared" si="25"/>
        <v>41.53</v>
      </c>
      <c r="BG182" s="209">
        <f t="shared" si="26"/>
        <v>0</v>
      </c>
      <c r="BH182" s="209">
        <f t="shared" si="27"/>
        <v>0</v>
      </c>
      <c r="BI182" s="209">
        <f t="shared" si="28"/>
        <v>0</v>
      </c>
      <c r="BJ182" s="13" t="s">
        <v>86</v>
      </c>
      <c r="BK182" s="209">
        <f t="shared" si="29"/>
        <v>41.53</v>
      </c>
      <c r="BL182" s="13" t="s">
        <v>182</v>
      </c>
      <c r="BM182" s="208" t="s">
        <v>3313</v>
      </c>
    </row>
    <row r="183" spans="1:65" s="1" customFormat="1" ht="24.2" customHeight="1">
      <c r="A183" s="30"/>
      <c r="B183" s="31"/>
      <c r="C183" s="196" t="s">
        <v>367</v>
      </c>
      <c r="D183" s="196" t="s">
        <v>178</v>
      </c>
      <c r="E183" s="197" t="s">
        <v>3314</v>
      </c>
      <c r="F183" s="198" t="s">
        <v>3315</v>
      </c>
      <c r="G183" s="199" t="s">
        <v>181</v>
      </c>
      <c r="H183" s="200">
        <v>1.1000000000000001</v>
      </c>
      <c r="I183" s="201">
        <v>7.34</v>
      </c>
      <c r="J183" s="202">
        <f t="shared" si="20"/>
        <v>8.07</v>
      </c>
      <c r="K183" s="203"/>
      <c r="L183" s="35"/>
      <c r="M183" s="204" t="s">
        <v>1</v>
      </c>
      <c r="N183" s="205" t="s">
        <v>39</v>
      </c>
      <c r="O183" s="71"/>
      <c r="P183" s="206">
        <f t="shared" si="21"/>
        <v>0</v>
      </c>
      <c r="Q183" s="206">
        <v>0</v>
      </c>
      <c r="R183" s="206">
        <f t="shared" si="22"/>
        <v>0</v>
      </c>
      <c r="S183" s="206">
        <v>0</v>
      </c>
      <c r="T183" s="207">
        <f t="shared" si="2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208" t="s">
        <v>182</v>
      </c>
      <c r="AT183" s="208" t="s">
        <v>178</v>
      </c>
      <c r="AU183" s="208" t="s">
        <v>86</v>
      </c>
      <c r="AY183" s="13" t="s">
        <v>176</v>
      </c>
      <c r="BE183" s="209">
        <f t="shared" si="24"/>
        <v>0</v>
      </c>
      <c r="BF183" s="209">
        <f t="shared" si="25"/>
        <v>8.07</v>
      </c>
      <c r="BG183" s="209">
        <f t="shared" si="26"/>
        <v>0</v>
      </c>
      <c r="BH183" s="209">
        <f t="shared" si="27"/>
        <v>0</v>
      </c>
      <c r="BI183" s="209">
        <f t="shared" si="28"/>
        <v>0</v>
      </c>
      <c r="BJ183" s="13" t="s">
        <v>86</v>
      </c>
      <c r="BK183" s="209">
        <f t="shared" si="29"/>
        <v>8.07</v>
      </c>
      <c r="BL183" s="13" t="s">
        <v>182</v>
      </c>
      <c r="BM183" s="208" t="s">
        <v>3316</v>
      </c>
    </row>
    <row r="184" spans="1:65" s="1" customFormat="1" ht="33" customHeight="1">
      <c r="A184" s="30"/>
      <c r="B184" s="31"/>
      <c r="C184" s="210" t="s">
        <v>372</v>
      </c>
      <c r="D184" s="210" t="s">
        <v>269</v>
      </c>
      <c r="E184" s="211" t="s">
        <v>3317</v>
      </c>
      <c r="F184" s="212" t="s">
        <v>3318</v>
      </c>
      <c r="G184" s="213" t="s">
        <v>370</v>
      </c>
      <c r="H184" s="214">
        <v>4.444</v>
      </c>
      <c r="I184" s="215">
        <v>2.1</v>
      </c>
      <c r="J184" s="216">
        <f t="shared" si="20"/>
        <v>9.33</v>
      </c>
      <c r="K184" s="217"/>
      <c r="L184" s="218"/>
      <c r="M184" s="219" t="s">
        <v>1</v>
      </c>
      <c r="N184" s="220" t="s">
        <v>39</v>
      </c>
      <c r="O184" s="71"/>
      <c r="P184" s="206">
        <f t="shared" si="21"/>
        <v>0</v>
      </c>
      <c r="Q184" s="206">
        <v>0</v>
      </c>
      <c r="R184" s="206">
        <f t="shared" si="22"/>
        <v>0</v>
      </c>
      <c r="S184" s="206">
        <v>0</v>
      </c>
      <c r="T184" s="207">
        <f t="shared" si="23"/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208" t="s">
        <v>207</v>
      </c>
      <c r="AT184" s="208" t="s">
        <v>269</v>
      </c>
      <c r="AU184" s="208" t="s">
        <v>86</v>
      </c>
      <c r="AY184" s="13" t="s">
        <v>176</v>
      </c>
      <c r="BE184" s="209">
        <f t="shared" si="24"/>
        <v>0</v>
      </c>
      <c r="BF184" s="209">
        <f t="shared" si="25"/>
        <v>9.33</v>
      </c>
      <c r="BG184" s="209">
        <f t="shared" si="26"/>
        <v>0</v>
      </c>
      <c r="BH184" s="209">
        <f t="shared" si="27"/>
        <v>0</v>
      </c>
      <c r="BI184" s="209">
        <f t="shared" si="28"/>
        <v>0</v>
      </c>
      <c r="BJ184" s="13" t="s">
        <v>86</v>
      </c>
      <c r="BK184" s="209">
        <f t="shared" si="29"/>
        <v>9.33</v>
      </c>
      <c r="BL184" s="13" t="s">
        <v>182</v>
      </c>
      <c r="BM184" s="208" t="s">
        <v>3319</v>
      </c>
    </row>
    <row r="185" spans="1:65" s="1" customFormat="1" ht="37.9" customHeight="1">
      <c r="A185" s="30"/>
      <c r="B185" s="31"/>
      <c r="C185" s="196" t="s">
        <v>376</v>
      </c>
      <c r="D185" s="196" t="s">
        <v>178</v>
      </c>
      <c r="E185" s="197" t="s">
        <v>3320</v>
      </c>
      <c r="F185" s="198" t="s">
        <v>3321</v>
      </c>
      <c r="G185" s="199" t="s">
        <v>181</v>
      </c>
      <c r="H185" s="200">
        <v>3</v>
      </c>
      <c r="I185" s="201">
        <v>19.82</v>
      </c>
      <c r="J185" s="202">
        <f t="shared" si="20"/>
        <v>59.46</v>
      </c>
      <c r="K185" s="203"/>
      <c r="L185" s="35"/>
      <c r="M185" s="204" t="s">
        <v>1</v>
      </c>
      <c r="N185" s="205" t="s">
        <v>39</v>
      </c>
      <c r="O185" s="71"/>
      <c r="P185" s="206">
        <f t="shared" si="21"/>
        <v>0</v>
      </c>
      <c r="Q185" s="206">
        <v>0</v>
      </c>
      <c r="R185" s="206">
        <f t="shared" si="22"/>
        <v>0</v>
      </c>
      <c r="S185" s="206">
        <v>0</v>
      </c>
      <c r="T185" s="207">
        <f t="shared" si="23"/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208" t="s">
        <v>182</v>
      </c>
      <c r="AT185" s="208" t="s">
        <v>178</v>
      </c>
      <c r="AU185" s="208" t="s">
        <v>86</v>
      </c>
      <c r="AY185" s="13" t="s">
        <v>176</v>
      </c>
      <c r="BE185" s="209">
        <f t="shared" si="24"/>
        <v>0</v>
      </c>
      <c r="BF185" s="209">
        <f t="shared" si="25"/>
        <v>59.46</v>
      </c>
      <c r="BG185" s="209">
        <f t="shared" si="26"/>
        <v>0</v>
      </c>
      <c r="BH185" s="209">
        <f t="shared" si="27"/>
        <v>0</v>
      </c>
      <c r="BI185" s="209">
        <f t="shared" si="28"/>
        <v>0</v>
      </c>
      <c r="BJ185" s="13" t="s">
        <v>86</v>
      </c>
      <c r="BK185" s="209">
        <f t="shared" si="29"/>
        <v>59.46</v>
      </c>
      <c r="BL185" s="13" t="s">
        <v>182</v>
      </c>
      <c r="BM185" s="208" t="s">
        <v>3322</v>
      </c>
    </row>
    <row r="186" spans="1:65" s="1" customFormat="1" ht="24.2" customHeight="1">
      <c r="A186" s="30"/>
      <c r="B186" s="31"/>
      <c r="C186" s="210" t="s">
        <v>380</v>
      </c>
      <c r="D186" s="210" t="s">
        <v>269</v>
      </c>
      <c r="E186" s="211" t="s">
        <v>3323</v>
      </c>
      <c r="F186" s="212" t="s">
        <v>3324</v>
      </c>
      <c r="G186" s="213" t="s">
        <v>370</v>
      </c>
      <c r="H186" s="214">
        <v>3</v>
      </c>
      <c r="I186" s="215">
        <v>14.87</v>
      </c>
      <c r="J186" s="216">
        <f t="shared" si="20"/>
        <v>44.61</v>
      </c>
      <c r="K186" s="217"/>
      <c r="L186" s="218"/>
      <c r="M186" s="219" t="s">
        <v>1</v>
      </c>
      <c r="N186" s="220" t="s">
        <v>39</v>
      </c>
      <c r="O186" s="71"/>
      <c r="P186" s="206">
        <f t="shared" si="21"/>
        <v>0</v>
      </c>
      <c r="Q186" s="206">
        <v>0</v>
      </c>
      <c r="R186" s="206">
        <f t="shared" si="22"/>
        <v>0</v>
      </c>
      <c r="S186" s="206">
        <v>0</v>
      </c>
      <c r="T186" s="207">
        <f t="shared" si="23"/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208" t="s">
        <v>207</v>
      </c>
      <c r="AT186" s="208" t="s">
        <v>269</v>
      </c>
      <c r="AU186" s="208" t="s">
        <v>86</v>
      </c>
      <c r="AY186" s="13" t="s">
        <v>176</v>
      </c>
      <c r="BE186" s="209">
        <f t="shared" si="24"/>
        <v>0</v>
      </c>
      <c r="BF186" s="209">
        <f t="shared" si="25"/>
        <v>44.61</v>
      </c>
      <c r="BG186" s="209">
        <f t="shared" si="26"/>
        <v>0</v>
      </c>
      <c r="BH186" s="209">
        <f t="shared" si="27"/>
        <v>0</v>
      </c>
      <c r="BI186" s="209">
        <f t="shared" si="28"/>
        <v>0</v>
      </c>
      <c r="BJ186" s="13" t="s">
        <v>86</v>
      </c>
      <c r="BK186" s="209">
        <f t="shared" si="29"/>
        <v>44.61</v>
      </c>
      <c r="BL186" s="13" t="s">
        <v>182</v>
      </c>
      <c r="BM186" s="208" t="s">
        <v>3325</v>
      </c>
    </row>
    <row r="187" spans="1:65" s="1" customFormat="1" ht="44.25" customHeight="1">
      <c r="A187" s="30"/>
      <c r="B187" s="31"/>
      <c r="C187" s="210" t="s">
        <v>384</v>
      </c>
      <c r="D187" s="210" t="s">
        <v>269</v>
      </c>
      <c r="E187" s="211" t="s">
        <v>3326</v>
      </c>
      <c r="F187" s="212" t="s">
        <v>3327</v>
      </c>
      <c r="G187" s="213" t="s">
        <v>370</v>
      </c>
      <c r="H187" s="214">
        <v>3</v>
      </c>
      <c r="I187" s="215">
        <v>436.79</v>
      </c>
      <c r="J187" s="216">
        <f t="shared" si="20"/>
        <v>1310.3699999999999</v>
      </c>
      <c r="K187" s="217"/>
      <c r="L187" s="218"/>
      <c r="M187" s="219" t="s">
        <v>1</v>
      </c>
      <c r="N187" s="220" t="s">
        <v>39</v>
      </c>
      <c r="O187" s="71"/>
      <c r="P187" s="206">
        <f t="shared" si="21"/>
        <v>0</v>
      </c>
      <c r="Q187" s="206">
        <v>0</v>
      </c>
      <c r="R187" s="206">
        <f t="shared" si="22"/>
        <v>0</v>
      </c>
      <c r="S187" s="206">
        <v>0</v>
      </c>
      <c r="T187" s="207">
        <f t="shared" si="2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208" t="s">
        <v>207</v>
      </c>
      <c r="AT187" s="208" t="s">
        <v>269</v>
      </c>
      <c r="AU187" s="208" t="s">
        <v>86</v>
      </c>
      <c r="AY187" s="13" t="s">
        <v>176</v>
      </c>
      <c r="BE187" s="209">
        <f t="shared" si="24"/>
        <v>0</v>
      </c>
      <c r="BF187" s="209">
        <f t="shared" si="25"/>
        <v>1310.3699999999999</v>
      </c>
      <c r="BG187" s="209">
        <f t="shared" si="26"/>
        <v>0</v>
      </c>
      <c r="BH187" s="209">
        <f t="shared" si="27"/>
        <v>0</v>
      </c>
      <c r="BI187" s="209">
        <f t="shared" si="28"/>
        <v>0</v>
      </c>
      <c r="BJ187" s="13" t="s">
        <v>86</v>
      </c>
      <c r="BK187" s="209">
        <f t="shared" si="29"/>
        <v>1310.3699999999999</v>
      </c>
      <c r="BL187" s="13" t="s">
        <v>182</v>
      </c>
      <c r="BM187" s="208" t="s">
        <v>3328</v>
      </c>
    </row>
    <row r="188" spans="1:65" s="1" customFormat="1" ht="33" customHeight="1">
      <c r="A188" s="30"/>
      <c r="B188" s="31"/>
      <c r="C188" s="210" t="s">
        <v>388</v>
      </c>
      <c r="D188" s="210" t="s">
        <v>269</v>
      </c>
      <c r="E188" s="211" t="s">
        <v>3329</v>
      </c>
      <c r="F188" s="212" t="s">
        <v>3330</v>
      </c>
      <c r="G188" s="213" t="s">
        <v>370</v>
      </c>
      <c r="H188" s="214">
        <v>3</v>
      </c>
      <c r="I188" s="215">
        <v>88.28</v>
      </c>
      <c r="J188" s="216">
        <f t="shared" si="20"/>
        <v>264.83999999999997</v>
      </c>
      <c r="K188" s="217"/>
      <c r="L188" s="218"/>
      <c r="M188" s="219" t="s">
        <v>1</v>
      </c>
      <c r="N188" s="220" t="s">
        <v>39</v>
      </c>
      <c r="O188" s="71"/>
      <c r="P188" s="206">
        <f t="shared" si="21"/>
        <v>0</v>
      </c>
      <c r="Q188" s="206">
        <v>0</v>
      </c>
      <c r="R188" s="206">
        <f t="shared" si="22"/>
        <v>0</v>
      </c>
      <c r="S188" s="206">
        <v>0</v>
      </c>
      <c r="T188" s="207">
        <f t="shared" si="2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208" t="s">
        <v>207</v>
      </c>
      <c r="AT188" s="208" t="s">
        <v>269</v>
      </c>
      <c r="AU188" s="208" t="s">
        <v>86</v>
      </c>
      <c r="AY188" s="13" t="s">
        <v>176</v>
      </c>
      <c r="BE188" s="209">
        <f t="shared" si="24"/>
        <v>0</v>
      </c>
      <c r="BF188" s="209">
        <f t="shared" si="25"/>
        <v>264.83999999999997</v>
      </c>
      <c r="BG188" s="209">
        <f t="shared" si="26"/>
        <v>0</v>
      </c>
      <c r="BH188" s="209">
        <f t="shared" si="27"/>
        <v>0</v>
      </c>
      <c r="BI188" s="209">
        <f t="shared" si="28"/>
        <v>0</v>
      </c>
      <c r="BJ188" s="13" t="s">
        <v>86</v>
      </c>
      <c r="BK188" s="209">
        <f t="shared" si="29"/>
        <v>264.83999999999997</v>
      </c>
      <c r="BL188" s="13" t="s">
        <v>182</v>
      </c>
      <c r="BM188" s="208" t="s">
        <v>3331</v>
      </c>
    </row>
    <row r="189" spans="1:65" s="1" customFormat="1" ht="37.9" customHeight="1">
      <c r="A189" s="30"/>
      <c r="B189" s="31"/>
      <c r="C189" s="196" t="s">
        <v>392</v>
      </c>
      <c r="D189" s="196" t="s">
        <v>178</v>
      </c>
      <c r="E189" s="197" t="s">
        <v>3332</v>
      </c>
      <c r="F189" s="198" t="s">
        <v>3333</v>
      </c>
      <c r="G189" s="199" t="s">
        <v>370</v>
      </c>
      <c r="H189" s="200">
        <v>2</v>
      </c>
      <c r="I189" s="201">
        <v>554.04</v>
      </c>
      <c r="J189" s="202">
        <f t="shared" si="20"/>
        <v>1108.08</v>
      </c>
      <c r="K189" s="203"/>
      <c r="L189" s="35"/>
      <c r="M189" s="204" t="s">
        <v>1</v>
      </c>
      <c r="N189" s="205" t="s">
        <v>39</v>
      </c>
      <c r="O189" s="71"/>
      <c r="P189" s="206">
        <f t="shared" si="21"/>
        <v>0</v>
      </c>
      <c r="Q189" s="206">
        <v>0</v>
      </c>
      <c r="R189" s="206">
        <f t="shared" si="22"/>
        <v>0</v>
      </c>
      <c r="S189" s="206">
        <v>0</v>
      </c>
      <c r="T189" s="207">
        <f t="shared" si="2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208" t="s">
        <v>182</v>
      </c>
      <c r="AT189" s="208" t="s">
        <v>178</v>
      </c>
      <c r="AU189" s="208" t="s">
        <v>86</v>
      </c>
      <c r="AY189" s="13" t="s">
        <v>176</v>
      </c>
      <c r="BE189" s="209">
        <f t="shared" si="24"/>
        <v>0</v>
      </c>
      <c r="BF189" s="209">
        <f t="shared" si="25"/>
        <v>1108.08</v>
      </c>
      <c r="BG189" s="209">
        <f t="shared" si="26"/>
        <v>0</v>
      </c>
      <c r="BH189" s="209">
        <f t="shared" si="27"/>
        <v>0</v>
      </c>
      <c r="BI189" s="209">
        <f t="shared" si="28"/>
        <v>0</v>
      </c>
      <c r="BJ189" s="13" t="s">
        <v>86</v>
      </c>
      <c r="BK189" s="209">
        <f t="shared" si="29"/>
        <v>1108.08</v>
      </c>
      <c r="BL189" s="13" t="s">
        <v>182</v>
      </c>
      <c r="BM189" s="208" t="s">
        <v>3334</v>
      </c>
    </row>
    <row r="190" spans="1:65" s="1" customFormat="1" ht="37.9" customHeight="1">
      <c r="A190" s="30"/>
      <c r="B190" s="31"/>
      <c r="C190" s="210" t="s">
        <v>396</v>
      </c>
      <c r="D190" s="210" t="s">
        <v>269</v>
      </c>
      <c r="E190" s="211" t="s">
        <v>3335</v>
      </c>
      <c r="F190" s="212" t="s">
        <v>3336</v>
      </c>
      <c r="G190" s="213" t="s">
        <v>370</v>
      </c>
      <c r="H190" s="214">
        <v>2</v>
      </c>
      <c r="I190" s="215">
        <v>2189.0100000000002</v>
      </c>
      <c r="J190" s="216">
        <f t="shared" si="20"/>
        <v>4378.0200000000004</v>
      </c>
      <c r="K190" s="217"/>
      <c r="L190" s="218"/>
      <c r="M190" s="219" t="s">
        <v>1</v>
      </c>
      <c r="N190" s="220" t="s">
        <v>39</v>
      </c>
      <c r="O190" s="71"/>
      <c r="P190" s="206">
        <f t="shared" si="21"/>
        <v>0</v>
      </c>
      <c r="Q190" s="206">
        <v>0</v>
      </c>
      <c r="R190" s="206">
        <f t="shared" si="22"/>
        <v>0</v>
      </c>
      <c r="S190" s="206">
        <v>0</v>
      </c>
      <c r="T190" s="207">
        <f t="shared" si="2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208" t="s">
        <v>207</v>
      </c>
      <c r="AT190" s="208" t="s">
        <v>269</v>
      </c>
      <c r="AU190" s="208" t="s">
        <v>86</v>
      </c>
      <c r="AY190" s="13" t="s">
        <v>176</v>
      </c>
      <c r="BE190" s="209">
        <f t="shared" si="24"/>
        <v>0</v>
      </c>
      <c r="BF190" s="209">
        <f t="shared" si="25"/>
        <v>4378.0200000000004</v>
      </c>
      <c r="BG190" s="209">
        <f t="shared" si="26"/>
        <v>0</v>
      </c>
      <c r="BH190" s="209">
        <f t="shared" si="27"/>
        <v>0</v>
      </c>
      <c r="BI190" s="209">
        <f t="shared" si="28"/>
        <v>0</v>
      </c>
      <c r="BJ190" s="13" t="s">
        <v>86</v>
      </c>
      <c r="BK190" s="209">
        <f t="shared" si="29"/>
        <v>4378.0200000000004</v>
      </c>
      <c r="BL190" s="13" t="s">
        <v>182</v>
      </c>
      <c r="BM190" s="208" t="s">
        <v>3337</v>
      </c>
    </row>
    <row r="191" spans="1:65" s="1" customFormat="1" ht="24.2" customHeight="1">
      <c r="A191" s="30"/>
      <c r="B191" s="31"/>
      <c r="C191" s="196" t="s">
        <v>404</v>
      </c>
      <c r="D191" s="196" t="s">
        <v>178</v>
      </c>
      <c r="E191" s="197" t="s">
        <v>3338</v>
      </c>
      <c r="F191" s="198" t="s">
        <v>3339</v>
      </c>
      <c r="G191" s="199" t="s">
        <v>222</v>
      </c>
      <c r="H191" s="200">
        <v>28.5</v>
      </c>
      <c r="I191" s="201">
        <v>1.17</v>
      </c>
      <c r="J191" s="202">
        <f t="shared" si="20"/>
        <v>33.35</v>
      </c>
      <c r="K191" s="203"/>
      <c r="L191" s="35"/>
      <c r="M191" s="204" t="s">
        <v>1</v>
      </c>
      <c r="N191" s="205" t="s">
        <v>39</v>
      </c>
      <c r="O191" s="71"/>
      <c r="P191" s="206">
        <f t="shared" si="21"/>
        <v>0</v>
      </c>
      <c r="Q191" s="206">
        <v>0</v>
      </c>
      <c r="R191" s="206">
        <f t="shared" si="22"/>
        <v>0</v>
      </c>
      <c r="S191" s="206">
        <v>0</v>
      </c>
      <c r="T191" s="207">
        <f t="shared" si="2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208" t="s">
        <v>182</v>
      </c>
      <c r="AT191" s="208" t="s">
        <v>178</v>
      </c>
      <c r="AU191" s="208" t="s">
        <v>86</v>
      </c>
      <c r="AY191" s="13" t="s">
        <v>176</v>
      </c>
      <c r="BE191" s="209">
        <f t="shared" si="24"/>
        <v>0</v>
      </c>
      <c r="BF191" s="209">
        <f t="shared" si="25"/>
        <v>33.35</v>
      </c>
      <c r="BG191" s="209">
        <f t="shared" si="26"/>
        <v>0</v>
      </c>
      <c r="BH191" s="209">
        <f t="shared" si="27"/>
        <v>0</v>
      </c>
      <c r="BI191" s="209">
        <f t="shared" si="28"/>
        <v>0</v>
      </c>
      <c r="BJ191" s="13" t="s">
        <v>86</v>
      </c>
      <c r="BK191" s="209">
        <f t="shared" si="29"/>
        <v>33.35</v>
      </c>
      <c r="BL191" s="13" t="s">
        <v>182</v>
      </c>
      <c r="BM191" s="208" t="s">
        <v>3340</v>
      </c>
    </row>
    <row r="192" spans="1:65" s="1" customFormat="1" ht="24.2" customHeight="1">
      <c r="A192" s="30"/>
      <c r="B192" s="31"/>
      <c r="C192" s="196" t="s">
        <v>412</v>
      </c>
      <c r="D192" s="196" t="s">
        <v>178</v>
      </c>
      <c r="E192" s="197" t="s">
        <v>3341</v>
      </c>
      <c r="F192" s="198" t="s">
        <v>3342</v>
      </c>
      <c r="G192" s="199" t="s">
        <v>222</v>
      </c>
      <c r="H192" s="200">
        <v>81.8</v>
      </c>
      <c r="I192" s="201">
        <v>1.29</v>
      </c>
      <c r="J192" s="202">
        <f t="shared" si="20"/>
        <v>105.52</v>
      </c>
      <c r="K192" s="203"/>
      <c r="L192" s="35"/>
      <c r="M192" s="204" t="s">
        <v>1</v>
      </c>
      <c r="N192" s="205" t="s">
        <v>39</v>
      </c>
      <c r="O192" s="71"/>
      <c r="P192" s="206">
        <f t="shared" si="21"/>
        <v>0</v>
      </c>
      <c r="Q192" s="206">
        <v>0</v>
      </c>
      <c r="R192" s="206">
        <f t="shared" si="22"/>
        <v>0</v>
      </c>
      <c r="S192" s="206">
        <v>0</v>
      </c>
      <c r="T192" s="207">
        <f t="shared" si="2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208" t="s">
        <v>182</v>
      </c>
      <c r="AT192" s="208" t="s">
        <v>178</v>
      </c>
      <c r="AU192" s="208" t="s">
        <v>86</v>
      </c>
      <c r="AY192" s="13" t="s">
        <v>176</v>
      </c>
      <c r="BE192" s="209">
        <f t="shared" si="24"/>
        <v>0</v>
      </c>
      <c r="BF192" s="209">
        <f t="shared" si="25"/>
        <v>105.52</v>
      </c>
      <c r="BG192" s="209">
        <f t="shared" si="26"/>
        <v>0</v>
      </c>
      <c r="BH192" s="209">
        <f t="shared" si="27"/>
        <v>0</v>
      </c>
      <c r="BI192" s="209">
        <f t="shared" si="28"/>
        <v>0</v>
      </c>
      <c r="BJ192" s="13" t="s">
        <v>86</v>
      </c>
      <c r="BK192" s="209">
        <f t="shared" si="29"/>
        <v>105.52</v>
      </c>
      <c r="BL192" s="13" t="s">
        <v>182</v>
      </c>
      <c r="BM192" s="208" t="s">
        <v>3343</v>
      </c>
    </row>
    <row r="193" spans="1:65" s="1" customFormat="1" ht="24.2" customHeight="1">
      <c r="A193" s="30"/>
      <c r="B193" s="31"/>
      <c r="C193" s="196" t="s">
        <v>448</v>
      </c>
      <c r="D193" s="196" t="s">
        <v>178</v>
      </c>
      <c r="E193" s="197" t="s">
        <v>3344</v>
      </c>
      <c r="F193" s="198" t="s">
        <v>3345</v>
      </c>
      <c r="G193" s="199" t="s">
        <v>262</v>
      </c>
      <c r="H193" s="200">
        <v>162.369</v>
      </c>
      <c r="I193" s="201">
        <v>1.79</v>
      </c>
      <c r="J193" s="202">
        <f t="shared" si="20"/>
        <v>290.64</v>
      </c>
      <c r="K193" s="203"/>
      <c r="L193" s="35"/>
      <c r="M193" s="204" t="s">
        <v>1</v>
      </c>
      <c r="N193" s="205" t="s">
        <v>39</v>
      </c>
      <c r="O193" s="71"/>
      <c r="P193" s="206">
        <f t="shared" si="21"/>
        <v>0</v>
      </c>
      <c r="Q193" s="206">
        <v>0</v>
      </c>
      <c r="R193" s="206">
        <f t="shared" si="22"/>
        <v>0</v>
      </c>
      <c r="S193" s="206">
        <v>0</v>
      </c>
      <c r="T193" s="207">
        <f t="shared" si="2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208" t="s">
        <v>182</v>
      </c>
      <c r="AT193" s="208" t="s">
        <v>178</v>
      </c>
      <c r="AU193" s="208" t="s">
        <v>86</v>
      </c>
      <c r="AY193" s="13" t="s">
        <v>176</v>
      </c>
      <c r="BE193" s="209">
        <f t="shared" si="24"/>
        <v>0</v>
      </c>
      <c r="BF193" s="209">
        <f t="shared" si="25"/>
        <v>290.64</v>
      </c>
      <c r="BG193" s="209">
        <f t="shared" si="26"/>
        <v>0</v>
      </c>
      <c r="BH193" s="209">
        <f t="shared" si="27"/>
        <v>0</v>
      </c>
      <c r="BI193" s="209">
        <f t="shared" si="28"/>
        <v>0</v>
      </c>
      <c r="BJ193" s="13" t="s">
        <v>86</v>
      </c>
      <c r="BK193" s="209">
        <f t="shared" si="29"/>
        <v>290.64</v>
      </c>
      <c r="BL193" s="13" t="s">
        <v>182</v>
      </c>
      <c r="BM193" s="208" t="s">
        <v>3346</v>
      </c>
    </row>
    <row r="194" spans="1:65" s="1" customFormat="1" ht="24.2" customHeight="1">
      <c r="A194" s="30"/>
      <c r="B194" s="31"/>
      <c r="C194" s="196" t="s">
        <v>452</v>
      </c>
      <c r="D194" s="196" t="s">
        <v>178</v>
      </c>
      <c r="E194" s="197" t="s">
        <v>3347</v>
      </c>
      <c r="F194" s="198" t="s">
        <v>3348</v>
      </c>
      <c r="G194" s="199" t="s">
        <v>262</v>
      </c>
      <c r="H194" s="200">
        <v>2597.904</v>
      </c>
      <c r="I194" s="201">
        <v>0.39</v>
      </c>
      <c r="J194" s="202">
        <f t="shared" si="20"/>
        <v>1013.18</v>
      </c>
      <c r="K194" s="203"/>
      <c r="L194" s="35"/>
      <c r="M194" s="204" t="s">
        <v>1</v>
      </c>
      <c r="N194" s="205" t="s">
        <v>39</v>
      </c>
      <c r="O194" s="71"/>
      <c r="P194" s="206">
        <f t="shared" si="21"/>
        <v>0</v>
      </c>
      <c r="Q194" s="206">
        <v>0</v>
      </c>
      <c r="R194" s="206">
        <f t="shared" si="22"/>
        <v>0</v>
      </c>
      <c r="S194" s="206">
        <v>0</v>
      </c>
      <c r="T194" s="207">
        <f t="shared" si="2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208" t="s">
        <v>182</v>
      </c>
      <c r="AT194" s="208" t="s">
        <v>178</v>
      </c>
      <c r="AU194" s="208" t="s">
        <v>86</v>
      </c>
      <c r="AY194" s="13" t="s">
        <v>176</v>
      </c>
      <c r="BE194" s="209">
        <f t="shared" si="24"/>
        <v>0</v>
      </c>
      <c r="BF194" s="209">
        <f t="shared" si="25"/>
        <v>1013.18</v>
      </c>
      <c r="BG194" s="209">
        <f t="shared" si="26"/>
        <v>0</v>
      </c>
      <c r="BH194" s="209">
        <f t="shared" si="27"/>
        <v>0</v>
      </c>
      <c r="BI194" s="209">
        <f t="shared" si="28"/>
        <v>0</v>
      </c>
      <c r="BJ194" s="13" t="s">
        <v>86</v>
      </c>
      <c r="BK194" s="209">
        <f t="shared" si="29"/>
        <v>1013.18</v>
      </c>
      <c r="BL194" s="13" t="s">
        <v>182</v>
      </c>
      <c r="BM194" s="208" t="s">
        <v>3349</v>
      </c>
    </row>
    <row r="195" spans="1:65" s="1" customFormat="1" ht="24.2" customHeight="1">
      <c r="A195" s="30"/>
      <c r="B195" s="31"/>
      <c r="C195" s="196" t="s">
        <v>456</v>
      </c>
      <c r="D195" s="196" t="s">
        <v>178</v>
      </c>
      <c r="E195" s="197" t="s">
        <v>966</v>
      </c>
      <c r="F195" s="198" t="s">
        <v>3350</v>
      </c>
      <c r="G195" s="199" t="s">
        <v>262</v>
      </c>
      <c r="H195" s="200">
        <v>118.376</v>
      </c>
      <c r="I195" s="201">
        <v>90</v>
      </c>
      <c r="J195" s="202">
        <f t="shared" si="20"/>
        <v>10653.84</v>
      </c>
      <c r="K195" s="203"/>
      <c r="L195" s="35"/>
      <c r="M195" s="204" t="s">
        <v>1</v>
      </c>
      <c r="N195" s="205" t="s">
        <v>39</v>
      </c>
      <c r="O195" s="71"/>
      <c r="P195" s="206">
        <f t="shared" si="21"/>
        <v>0</v>
      </c>
      <c r="Q195" s="206">
        <v>0</v>
      </c>
      <c r="R195" s="206">
        <f t="shared" si="22"/>
        <v>0</v>
      </c>
      <c r="S195" s="206">
        <v>0</v>
      </c>
      <c r="T195" s="207">
        <f t="shared" si="2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208" t="s">
        <v>182</v>
      </c>
      <c r="AT195" s="208" t="s">
        <v>178</v>
      </c>
      <c r="AU195" s="208" t="s">
        <v>86</v>
      </c>
      <c r="AY195" s="13" t="s">
        <v>176</v>
      </c>
      <c r="BE195" s="209">
        <f t="shared" si="24"/>
        <v>0</v>
      </c>
      <c r="BF195" s="209">
        <f t="shared" si="25"/>
        <v>10653.84</v>
      </c>
      <c r="BG195" s="209">
        <f t="shared" si="26"/>
        <v>0</v>
      </c>
      <c r="BH195" s="209">
        <f t="shared" si="27"/>
        <v>0</v>
      </c>
      <c r="BI195" s="209">
        <f t="shared" si="28"/>
        <v>0</v>
      </c>
      <c r="BJ195" s="13" t="s">
        <v>86</v>
      </c>
      <c r="BK195" s="209">
        <f t="shared" si="29"/>
        <v>10653.84</v>
      </c>
      <c r="BL195" s="13" t="s">
        <v>182</v>
      </c>
      <c r="BM195" s="208" t="s">
        <v>3351</v>
      </c>
    </row>
    <row r="196" spans="1:65" s="1" customFormat="1" ht="24.2" customHeight="1">
      <c r="A196" s="30"/>
      <c r="B196" s="31"/>
      <c r="C196" s="196" t="s">
        <v>460</v>
      </c>
      <c r="D196" s="196" t="s">
        <v>178</v>
      </c>
      <c r="E196" s="197" t="s">
        <v>3352</v>
      </c>
      <c r="F196" s="198" t="s">
        <v>3353</v>
      </c>
      <c r="G196" s="199" t="s">
        <v>262</v>
      </c>
      <c r="H196" s="200">
        <v>15.747999999999999</v>
      </c>
      <c r="I196" s="201">
        <v>70</v>
      </c>
      <c r="J196" s="202">
        <f t="shared" si="20"/>
        <v>1102.3599999999999</v>
      </c>
      <c r="K196" s="203"/>
      <c r="L196" s="35"/>
      <c r="M196" s="204" t="s">
        <v>1</v>
      </c>
      <c r="N196" s="205" t="s">
        <v>39</v>
      </c>
      <c r="O196" s="71"/>
      <c r="P196" s="206">
        <f t="shared" si="21"/>
        <v>0</v>
      </c>
      <c r="Q196" s="206">
        <v>0</v>
      </c>
      <c r="R196" s="206">
        <f t="shared" si="22"/>
        <v>0</v>
      </c>
      <c r="S196" s="206">
        <v>0</v>
      </c>
      <c r="T196" s="207">
        <f t="shared" si="2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208" t="s">
        <v>182</v>
      </c>
      <c r="AT196" s="208" t="s">
        <v>178</v>
      </c>
      <c r="AU196" s="208" t="s">
        <v>86</v>
      </c>
      <c r="AY196" s="13" t="s">
        <v>176</v>
      </c>
      <c r="BE196" s="209">
        <f t="shared" si="24"/>
        <v>0</v>
      </c>
      <c r="BF196" s="209">
        <f t="shared" si="25"/>
        <v>1102.3599999999999</v>
      </c>
      <c r="BG196" s="209">
        <f t="shared" si="26"/>
        <v>0</v>
      </c>
      <c r="BH196" s="209">
        <f t="shared" si="27"/>
        <v>0</v>
      </c>
      <c r="BI196" s="209">
        <f t="shared" si="28"/>
        <v>0</v>
      </c>
      <c r="BJ196" s="13" t="s">
        <v>86</v>
      </c>
      <c r="BK196" s="209">
        <f t="shared" si="29"/>
        <v>1102.3599999999999</v>
      </c>
      <c r="BL196" s="13" t="s">
        <v>182</v>
      </c>
      <c r="BM196" s="208" t="s">
        <v>3354</v>
      </c>
    </row>
    <row r="197" spans="1:65" s="1" customFormat="1" ht="16.5" customHeight="1">
      <c r="A197" s="30"/>
      <c r="B197" s="31"/>
      <c r="C197" s="196" t="s">
        <v>444</v>
      </c>
      <c r="D197" s="196" t="s">
        <v>178</v>
      </c>
      <c r="E197" s="197" t="s">
        <v>3355</v>
      </c>
      <c r="F197" s="198" t="s">
        <v>3356</v>
      </c>
      <c r="G197" s="199" t="s">
        <v>186</v>
      </c>
      <c r="H197" s="200">
        <v>2.036</v>
      </c>
      <c r="I197" s="201">
        <v>559.16999999999996</v>
      </c>
      <c r="J197" s="202">
        <f t="shared" si="20"/>
        <v>1138.47</v>
      </c>
      <c r="K197" s="203"/>
      <c r="L197" s="35"/>
      <c r="M197" s="204" t="s">
        <v>1</v>
      </c>
      <c r="N197" s="205" t="s">
        <v>39</v>
      </c>
      <c r="O197" s="71"/>
      <c r="P197" s="206">
        <f t="shared" si="21"/>
        <v>0</v>
      </c>
      <c r="Q197" s="206">
        <v>0</v>
      </c>
      <c r="R197" s="206">
        <f t="shared" si="22"/>
        <v>0</v>
      </c>
      <c r="S197" s="206">
        <v>0</v>
      </c>
      <c r="T197" s="207">
        <f t="shared" si="23"/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208" t="s">
        <v>182</v>
      </c>
      <c r="AT197" s="208" t="s">
        <v>178</v>
      </c>
      <c r="AU197" s="208" t="s">
        <v>86</v>
      </c>
      <c r="AY197" s="13" t="s">
        <v>176</v>
      </c>
      <c r="BE197" s="209">
        <f t="shared" si="24"/>
        <v>0</v>
      </c>
      <c r="BF197" s="209">
        <f t="shared" si="25"/>
        <v>1138.47</v>
      </c>
      <c r="BG197" s="209">
        <f t="shared" si="26"/>
        <v>0</v>
      </c>
      <c r="BH197" s="209">
        <f t="shared" si="27"/>
        <v>0</v>
      </c>
      <c r="BI197" s="209">
        <f t="shared" si="28"/>
        <v>0</v>
      </c>
      <c r="BJ197" s="13" t="s">
        <v>86</v>
      </c>
      <c r="BK197" s="209">
        <f t="shared" si="29"/>
        <v>1138.47</v>
      </c>
      <c r="BL197" s="13" t="s">
        <v>182</v>
      </c>
      <c r="BM197" s="208" t="s">
        <v>3357</v>
      </c>
    </row>
    <row r="198" spans="1:65" s="1" customFormat="1" ht="21.75" customHeight="1">
      <c r="A198" s="30"/>
      <c r="B198" s="31"/>
      <c r="C198" s="196" t="s">
        <v>464</v>
      </c>
      <c r="D198" s="196" t="s">
        <v>178</v>
      </c>
      <c r="E198" s="197" t="s">
        <v>3358</v>
      </c>
      <c r="F198" s="198" t="s">
        <v>3359</v>
      </c>
      <c r="G198" s="199" t="s">
        <v>262</v>
      </c>
      <c r="H198" s="200">
        <v>162.369</v>
      </c>
      <c r="I198" s="201">
        <v>25</v>
      </c>
      <c r="J198" s="202">
        <f t="shared" si="20"/>
        <v>4059.23</v>
      </c>
      <c r="K198" s="203"/>
      <c r="L198" s="35"/>
      <c r="M198" s="204" t="s">
        <v>1</v>
      </c>
      <c r="N198" s="205" t="s">
        <v>39</v>
      </c>
      <c r="O198" s="71"/>
      <c r="P198" s="206">
        <f t="shared" si="21"/>
        <v>0</v>
      </c>
      <c r="Q198" s="206">
        <v>0</v>
      </c>
      <c r="R198" s="206">
        <f t="shared" si="22"/>
        <v>0</v>
      </c>
      <c r="S198" s="206">
        <v>0</v>
      </c>
      <c r="T198" s="207">
        <f t="shared" si="23"/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208" t="s">
        <v>182</v>
      </c>
      <c r="AT198" s="208" t="s">
        <v>178</v>
      </c>
      <c r="AU198" s="208" t="s">
        <v>86</v>
      </c>
      <c r="AY198" s="13" t="s">
        <v>176</v>
      </c>
      <c r="BE198" s="209">
        <f t="shared" si="24"/>
        <v>0</v>
      </c>
      <c r="BF198" s="209">
        <f t="shared" si="25"/>
        <v>4059.23</v>
      </c>
      <c r="BG198" s="209">
        <f t="shared" si="26"/>
        <v>0</v>
      </c>
      <c r="BH198" s="209">
        <f t="shared" si="27"/>
        <v>0</v>
      </c>
      <c r="BI198" s="209">
        <f t="shared" si="28"/>
        <v>0</v>
      </c>
      <c r="BJ198" s="13" t="s">
        <v>86</v>
      </c>
      <c r="BK198" s="209">
        <f t="shared" si="29"/>
        <v>4059.23</v>
      </c>
      <c r="BL198" s="13" t="s">
        <v>182</v>
      </c>
      <c r="BM198" s="208" t="s">
        <v>3360</v>
      </c>
    </row>
    <row r="199" spans="1:65" s="11" customFormat="1" ht="22.9" customHeight="1">
      <c r="B199" s="180"/>
      <c r="C199" s="181"/>
      <c r="D199" s="182" t="s">
        <v>72</v>
      </c>
      <c r="E199" s="194" t="s">
        <v>579</v>
      </c>
      <c r="F199" s="194" t="s">
        <v>3361</v>
      </c>
      <c r="G199" s="181"/>
      <c r="H199" s="181"/>
      <c r="I199" s="184"/>
      <c r="J199" s="195">
        <f>BK199</f>
        <v>3649.25</v>
      </c>
      <c r="K199" s="181"/>
      <c r="L199" s="186"/>
      <c r="M199" s="187"/>
      <c r="N199" s="188"/>
      <c r="O199" s="188"/>
      <c r="P199" s="189">
        <f>P200</f>
        <v>0</v>
      </c>
      <c r="Q199" s="188"/>
      <c r="R199" s="189">
        <f>R200</f>
        <v>0</v>
      </c>
      <c r="S199" s="188"/>
      <c r="T199" s="190">
        <f>T200</f>
        <v>0</v>
      </c>
      <c r="AR199" s="191" t="s">
        <v>80</v>
      </c>
      <c r="AT199" s="192" t="s">
        <v>72</v>
      </c>
      <c r="AU199" s="192" t="s">
        <v>80</v>
      </c>
      <c r="AY199" s="191" t="s">
        <v>176</v>
      </c>
      <c r="BK199" s="193">
        <f>BK200</f>
        <v>3649.25</v>
      </c>
    </row>
    <row r="200" spans="1:65" s="1" customFormat="1" ht="33" customHeight="1">
      <c r="A200" s="30"/>
      <c r="B200" s="31"/>
      <c r="C200" s="196" t="s">
        <v>468</v>
      </c>
      <c r="D200" s="196" t="s">
        <v>178</v>
      </c>
      <c r="E200" s="197" t="s">
        <v>3362</v>
      </c>
      <c r="F200" s="198" t="s">
        <v>3363</v>
      </c>
      <c r="G200" s="199" t="s">
        <v>262</v>
      </c>
      <c r="H200" s="200">
        <v>812.75099999999998</v>
      </c>
      <c r="I200" s="201">
        <v>4.49</v>
      </c>
      <c r="J200" s="202">
        <f>ROUND(I200*H200,2)</f>
        <v>3649.25</v>
      </c>
      <c r="K200" s="203"/>
      <c r="L200" s="35"/>
      <c r="M200" s="222" t="s">
        <v>1</v>
      </c>
      <c r="N200" s="223" t="s">
        <v>39</v>
      </c>
      <c r="O200" s="224"/>
      <c r="P200" s="225">
        <f>O200*H200</f>
        <v>0</v>
      </c>
      <c r="Q200" s="225">
        <v>0</v>
      </c>
      <c r="R200" s="225">
        <f>Q200*H200</f>
        <v>0</v>
      </c>
      <c r="S200" s="225">
        <v>0</v>
      </c>
      <c r="T200" s="22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208" t="s">
        <v>182</v>
      </c>
      <c r="AT200" s="208" t="s">
        <v>178</v>
      </c>
      <c r="AU200" s="208" t="s">
        <v>86</v>
      </c>
      <c r="AY200" s="13" t="s">
        <v>176</v>
      </c>
      <c r="BE200" s="209">
        <f>IF(N200="základná",J200,0)</f>
        <v>0</v>
      </c>
      <c r="BF200" s="209">
        <f>IF(N200="znížená",J200,0)</f>
        <v>3649.25</v>
      </c>
      <c r="BG200" s="209">
        <f>IF(N200="zákl. prenesená",J200,0)</f>
        <v>0</v>
      </c>
      <c r="BH200" s="209">
        <f>IF(N200="zníž. prenesená",J200,0)</f>
        <v>0</v>
      </c>
      <c r="BI200" s="209">
        <f>IF(N200="nulová",J200,0)</f>
        <v>0</v>
      </c>
      <c r="BJ200" s="13" t="s">
        <v>86</v>
      </c>
      <c r="BK200" s="209">
        <f>ROUND(I200*H200,2)</f>
        <v>3649.25</v>
      </c>
      <c r="BL200" s="13" t="s">
        <v>182</v>
      </c>
      <c r="BM200" s="208" t="s">
        <v>3364</v>
      </c>
    </row>
    <row r="201" spans="1:65" s="1" customFormat="1" ht="6.95" customHeight="1">
      <c r="A201" s="30"/>
      <c r="B201" s="54"/>
      <c r="C201" s="55"/>
      <c r="D201" s="55"/>
      <c r="E201" s="55"/>
      <c r="F201" s="55"/>
      <c r="G201" s="55"/>
      <c r="H201" s="55"/>
      <c r="I201" s="55"/>
      <c r="J201" s="55"/>
      <c r="K201" s="55"/>
      <c r="L201" s="35"/>
      <c r="M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</row>
  </sheetData>
  <sheetProtection password="CC35" sheet="1" objects="1" scenarios="1" formatColumns="0" formatRows="0" autoFilter="0"/>
  <autoFilter ref="C121:K200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13</vt:i4>
      </vt:variant>
      <vt:variant>
        <vt:lpstr>Pomenované rozsahy</vt:lpstr>
      </vt:variant>
      <vt:variant>
        <vt:i4>26</vt:i4>
      </vt:variant>
    </vt:vector>
  </HeadingPairs>
  <TitlesOfParts>
    <vt:vector size="39" baseType="lpstr">
      <vt:lpstr>Rekapitulácia stavby</vt:lpstr>
      <vt:lpstr>01 - Stavebná časť a statika</vt:lpstr>
      <vt:lpstr>02 - Zdravotechnické inšt...</vt:lpstr>
      <vt:lpstr>03 - Elektroinštalácia</vt:lpstr>
      <vt:lpstr>04 - Rekuperácia učební</vt:lpstr>
      <vt:lpstr>06 - Plynoinštalácia</vt:lpstr>
      <vt:lpstr>07 - Vykurovanie</vt:lpstr>
      <vt:lpstr>09 - Hlasová signalizácia...</vt:lpstr>
      <vt:lpstr>SO 02 - Parkovisko a spev...</vt:lpstr>
      <vt:lpstr>SO 03 - Prekládka vnútroa...</vt:lpstr>
      <vt:lpstr>SO 04 - Areálový odvod da...</vt:lpstr>
      <vt:lpstr>SO 05 - Splašková kanaliz...</vt:lpstr>
      <vt:lpstr>SO 06 - Areálové osvetlenie</vt:lpstr>
      <vt:lpstr>'01 - Stavebná časť a statika'!Názvy_tlače</vt:lpstr>
      <vt:lpstr>'02 - Zdravotechnické inšt...'!Názvy_tlače</vt:lpstr>
      <vt:lpstr>'03 - Elektroinštalácia'!Názvy_tlače</vt:lpstr>
      <vt:lpstr>'04 - Rekuperácia učební'!Názvy_tlače</vt:lpstr>
      <vt:lpstr>'06 - Plynoinštalácia'!Názvy_tlače</vt:lpstr>
      <vt:lpstr>'07 - Vykurovanie'!Názvy_tlače</vt:lpstr>
      <vt:lpstr>'09 - Hlasová signalizácia...'!Názvy_tlače</vt:lpstr>
      <vt:lpstr>'Rekapitulácia stavby'!Názvy_tlače</vt:lpstr>
      <vt:lpstr>'SO 02 - Parkovisko a spev...'!Názvy_tlače</vt:lpstr>
      <vt:lpstr>'SO 03 - Prekládka vnútroa...'!Názvy_tlače</vt:lpstr>
      <vt:lpstr>'SO 04 - Areálový odvod da...'!Názvy_tlače</vt:lpstr>
      <vt:lpstr>'SO 05 - Splašková kanaliz...'!Názvy_tlače</vt:lpstr>
      <vt:lpstr>'SO 06 - Areálové osvetlenie'!Názvy_tlače</vt:lpstr>
      <vt:lpstr>'01 - Stavebná časť a statika'!Oblasť_tlače</vt:lpstr>
      <vt:lpstr>'02 - Zdravotechnické inšt...'!Oblasť_tlače</vt:lpstr>
      <vt:lpstr>'03 - Elektroinštalácia'!Oblasť_tlače</vt:lpstr>
      <vt:lpstr>'04 - Rekuperácia učební'!Oblasť_tlače</vt:lpstr>
      <vt:lpstr>'06 - Plynoinštalácia'!Oblasť_tlače</vt:lpstr>
      <vt:lpstr>'07 - Vykurovanie'!Oblasť_tlače</vt:lpstr>
      <vt:lpstr>'09 - Hlasová signalizácia...'!Oblasť_tlače</vt:lpstr>
      <vt:lpstr>'Rekapitulácia stavby'!Oblasť_tlače</vt:lpstr>
      <vt:lpstr>'SO 02 - Parkovisko a spev...'!Oblasť_tlače</vt:lpstr>
      <vt:lpstr>'SO 03 - Prekládka vnútroa...'!Oblasť_tlače</vt:lpstr>
      <vt:lpstr>'SO 04 - Areálový odvod da...'!Oblasť_tlače</vt:lpstr>
      <vt:lpstr>'SO 05 - Splašková kanaliz...'!Oblasť_tlače</vt:lpstr>
      <vt:lpstr>'SO 06 - Areálové osvetlenie'!Oblasť_tlače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Tines</dc:creator>
  <cp:lastModifiedBy>Martin Tines</cp:lastModifiedBy>
  <cp:lastPrinted>2022-12-20T04:51:55Z</cp:lastPrinted>
  <dcterms:created xsi:type="dcterms:W3CDTF">2022-11-15T06:56:55Z</dcterms:created>
  <dcterms:modified xsi:type="dcterms:W3CDTF">2022-12-20T04:52:11Z</dcterms:modified>
</cp:coreProperties>
</file>