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snina-my.sharepoint.com/personal/ivana_cokynova_snina_sk/Documents/Pracovná plocha/VO Výmena kotla/"/>
    </mc:Choice>
  </mc:AlternateContent>
  <xr:revisionPtr revIDLastSave="1" documentId="8_{CFDD5464-1905-47DF-A683-B7CDB7C5B991}" xr6:coauthVersionLast="47" xr6:coauthVersionMax="47" xr10:uidLastSave="{F080173B-7BD7-4EC3-BA6A-FCA35B8FD66A}"/>
  <bookViews>
    <workbookView xWindow="-108" yWindow="-108" windowWidth="23256" windowHeight="12576" tabRatio="821" xr2:uid="{00000000-000D-0000-FFFF-FFFF00000000}"/>
  </bookViews>
  <sheets>
    <sheet name="Rekapitulácia stavby" sheetId="1" r:id="rId1"/>
    <sheet name="19-2022 UK - ústrené vyku..." sheetId="5" r:id="rId2"/>
    <sheet name="19-2022 OPZ - odberné ply..." sheetId="3" r:id="rId3"/>
    <sheet name="19-2022 MaR - meranie a regul.." sheetId="4" r:id="rId4"/>
  </sheets>
  <externalReferences>
    <externalReference r:id="rId5"/>
  </externalReferences>
  <definedNames>
    <definedName name="_xlnm._FilterDatabase" localSheetId="3" hidden="1">'19-2022 MaR - meranie a regul..'!$C$120:$K$150</definedName>
    <definedName name="_xlnm._FilterDatabase" localSheetId="2" hidden="1">'19-2022 OPZ - odberné ply...'!$C$120:$K$150</definedName>
    <definedName name="_xlnm._FilterDatabase" localSheetId="1" hidden="1">'19-2022 UK - ústrené vyku...'!$C$129:$K$197</definedName>
    <definedName name="_xlnm.Print_Titles" localSheetId="3">'19-2022 MaR - meranie a regul..'!$120:$120</definedName>
    <definedName name="_xlnm.Print_Titles" localSheetId="2">'19-2022 OPZ - odberné ply...'!$120:$120</definedName>
    <definedName name="_xlnm.Print_Titles" localSheetId="1">'19-2022 UK - ústrené vyku...'!$129:$129</definedName>
    <definedName name="_xlnm.Print_Titles" localSheetId="0">'Rekapitulácia stavby'!$92:$92</definedName>
    <definedName name="_xlnm.Print_Area" localSheetId="3">'19-2022 MaR - meranie a regul..'!$C$108:$J$150</definedName>
    <definedName name="_xlnm.Print_Area" localSheetId="2">'19-2022 OPZ - odberné ply...'!$C$108:$J$150</definedName>
    <definedName name="_xlnm.Print_Area" localSheetId="1">'19-2022 UK - ústrené vyku...'!$C$117:$J$197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97" i="5" l="1"/>
  <c r="BI197" i="5"/>
  <c r="BH197" i="5"/>
  <c r="BG197" i="5"/>
  <c r="BE197" i="5"/>
  <c r="T197" i="5"/>
  <c r="R197" i="5"/>
  <c r="P197" i="5"/>
  <c r="J197" i="5"/>
  <c r="BF197" i="5" s="1"/>
  <c r="BK196" i="5"/>
  <c r="BI196" i="5"/>
  <c r="BH196" i="5"/>
  <c r="BG196" i="5"/>
  <c r="BF196" i="5"/>
  <c r="BE196" i="5"/>
  <c r="T196" i="5"/>
  <c r="R196" i="5"/>
  <c r="P196" i="5"/>
  <c r="J196" i="5"/>
  <c r="BK195" i="5"/>
  <c r="BI195" i="5"/>
  <c r="BH195" i="5"/>
  <c r="BG195" i="5"/>
  <c r="BE195" i="5"/>
  <c r="T195" i="5"/>
  <c r="R195" i="5"/>
  <c r="P195" i="5"/>
  <c r="J195" i="5"/>
  <c r="BF195" i="5" s="1"/>
  <c r="J193" i="5"/>
  <c r="J109" i="5" s="1"/>
  <c r="BK192" i="5"/>
  <c r="BK191" i="5" s="1"/>
  <c r="J191" i="5" s="1"/>
  <c r="J108" i="5" s="1"/>
  <c r="BI192" i="5"/>
  <c r="BH192" i="5"/>
  <c r="BG192" i="5"/>
  <c r="BE192" i="5"/>
  <c r="T192" i="5"/>
  <c r="T191" i="5" s="1"/>
  <c r="R192" i="5"/>
  <c r="P192" i="5"/>
  <c r="P191" i="5" s="1"/>
  <c r="J192" i="5"/>
  <c r="BF192" i="5" s="1"/>
  <c r="R191" i="5"/>
  <c r="BK190" i="5"/>
  <c r="BI190" i="5"/>
  <c r="BH190" i="5"/>
  <c r="BG190" i="5"/>
  <c r="BE190" i="5"/>
  <c r="T190" i="5"/>
  <c r="R190" i="5"/>
  <c r="P190" i="5"/>
  <c r="J190" i="5"/>
  <c r="BF190" i="5" s="1"/>
  <c r="BK189" i="5"/>
  <c r="BI189" i="5"/>
  <c r="BH189" i="5"/>
  <c r="BG189" i="5"/>
  <c r="BE189" i="5"/>
  <c r="T189" i="5"/>
  <c r="R189" i="5"/>
  <c r="P189" i="5"/>
  <c r="P188" i="5" s="1"/>
  <c r="J189" i="5"/>
  <c r="BF189" i="5" s="1"/>
  <c r="BK187" i="5"/>
  <c r="BI187" i="5"/>
  <c r="BH187" i="5"/>
  <c r="BG187" i="5"/>
  <c r="BE187" i="5"/>
  <c r="T187" i="5"/>
  <c r="R187" i="5"/>
  <c r="P187" i="5"/>
  <c r="J187" i="5"/>
  <c r="BF187" i="5" s="1"/>
  <c r="BK186" i="5"/>
  <c r="BI186" i="5"/>
  <c r="BH186" i="5"/>
  <c r="BG186" i="5"/>
  <c r="BE186" i="5"/>
  <c r="T186" i="5"/>
  <c r="R186" i="5"/>
  <c r="P186" i="5"/>
  <c r="J186" i="5"/>
  <c r="BF186" i="5" s="1"/>
  <c r="BK185" i="5"/>
  <c r="BI185" i="5"/>
  <c r="BH185" i="5"/>
  <c r="BG185" i="5"/>
  <c r="BE185" i="5"/>
  <c r="T185" i="5"/>
  <c r="R185" i="5"/>
  <c r="P185" i="5"/>
  <c r="J185" i="5"/>
  <c r="BF185" i="5" s="1"/>
  <c r="BK184" i="5"/>
  <c r="BI184" i="5"/>
  <c r="BH184" i="5"/>
  <c r="BG184" i="5"/>
  <c r="BE184" i="5"/>
  <c r="T184" i="5"/>
  <c r="R184" i="5"/>
  <c r="P184" i="5"/>
  <c r="J184" i="5"/>
  <c r="BF184" i="5" s="1"/>
  <c r="BK183" i="5"/>
  <c r="BI183" i="5"/>
  <c r="BH183" i="5"/>
  <c r="BG183" i="5"/>
  <c r="BE183" i="5"/>
  <c r="T183" i="5"/>
  <c r="R183" i="5"/>
  <c r="P183" i="5"/>
  <c r="J183" i="5"/>
  <c r="BF183" i="5" s="1"/>
  <c r="BK182" i="5"/>
  <c r="BI182" i="5"/>
  <c r="BH182" i="5"/>
  <c r="BG182" i="5"/>
  <c r="BE182" i="5"/>
  <c r="T182" i="5"/>
  <c r="R182" i="5"/>
  <c r="P182" i="5"/>
  <c r="J182" i="5"/>
  <c r="BF182" i="5" s="1"/>
  <c r="BK181" i="5"/>
  <c r="BI181" i="5"/>
  <c r="BH181" i="5"/>
  <c r="BG181" i="5"/>
  <c r="BE181" i="5"/>
  <c r="T181" i="5"/>
  <c r="R181" i="5"/>
  <c r="P181" i="5"/>
  <c r="J181" i="5"/>
  <c r="BF181" i="5" s="1"/>
  <c r="BK180" i="5"/>
  <c r="BI180" i="5"/>
  <c r="BH180" i="5"/>
  <c r="BG180" i="5"/>
  <c r="BE180" i="5"/>
  <c r="T180" i="5"/>
  <c r="R180" i="5"/>
  <c r="P180" i="5"/>
  <c r="J180" i="5"/>
  <c r="BF180" i="5" s="1"/>
  <c r="BK179" i="5"/>
  <c r="BI179" i="5"/>
  <c r="BH179" i="5"/>
  <c r="BG179" i="5"/>
  <c r="BE179" i="5"/>
  <c r="T179" i="5"/>
  <c r="R179" i="5"/>
  <c r="P179" i="5"/>
  <c r="J179" i="5"/>
  <c r="BF179" i="5" s="1"/>
  <c r="BK178" i="5"/>
  <c r="BI178" i="5"/>
  <c r="BH178" i="5"/>
  <c r="BG178" i="5"/>
  <c r="BE178" i="5"/>
  <c r="T178" i="5"/>
  <c r="R178" i="5"/>
  <c r="P178" i="5"/>
  <c r="J178" i="5"/>
  <c r="BF178" i="5" s="1"/>
  <c r="BK177" i="5"/>
  <c r="BI177" i="5"/>
  <c r="BH177" i="5"/>
  <c r="BG177" i="5"/>
  <c r="BE177" i="5"/>
  <c r="T177" i="5"/>
  <c r="R177" i="5"/>
  <c r="P177" i="5"/>
  <c r="J177" i="5"/>
  <c r="BF177" i="5" s="1"/>
  <c r="BK176" i="5"/>
  <c r="BI176" i="5"/>
  <c r="BH176" i="5"/>
  <c r="BG176" i="5"/>
  <c r="BE176" i="5"/>
  <c r="T176" i="5"/>
  <c r="R176" i="5"/>
  <c r="P176" i="5"/>
  <c r="J176" i="5"/>
  <c r="BF176" i="5" s="1"/>
  <c r="BK175" i="5"/>
  <c r="BI175" i="5"/>
  <c r="BH175" i="5"/>
  <c r="BG175" i="5"/>
  <c r="BE175" i="5"/>
  <c r="T175" i="5"/>
  <c r="R175" i="5"/>
  <c r="P175" i="5"/>
  <c r="J175" i="5"/>
  <c r="BF175" i="5" s="1"/>
  <c r="BK174" i="5"/>
  <c r="BI174" i="5"/>
  <c r="BH174" i="5"/>
  <c r="BG174" i="5"/>
  <c r="BF174" i="5"/>
  <c r="BE174" i="5"/>
  <c r="T174" i="5"/>
  <c r="R174" i="5"/>
  <c r="P174" i="5"/>
  <c r="J174" i="5"/>
  <c r="BK172" i="5"/>
  <c r="BI172" i="5"/>
  <c r="BH172" i="5"/>
  <c r="BG172" i="5"/>
  <c r="BE172" i="5"/>
  <c r="T172" i="5"/>
  <c r="R172" i="5"/>
  <c r="P172" i="5"/>
  <c r="J172" i="5"/>
  <c r="BF172" i="5" s="1"/>
  <c r="BK171" i="5"/>
  <c r="BI171" i="5"/>
  <c r="BH171" i="5"/>
  <c r="BG171" i="5"/>
  <c r="BE171" i="5"/>
  <c r="T171" i="5"/>
  <c r="R171" i="5"/>
  <c r="P171" i="5"/>
  <c r="J171" i="5"/>
  <c r="BF171" i="5" s="1"/>
  <c r="BK170" i="5"/>
  <c r="BI170" i="5"/>
  <c r="BH170" i="5"/>
  <c r="BG170" i="5"/>
  <c r="BE170" i="5"/>
  <c r="T170" i="5"/>
  <c r="R170" i="5"/>
  <c r="P170" i="5"/>
  <c r="J170" i="5"/>
  <c r="BF170" i="5" s="1"/>
  <c r="BK169" i="5"/>
  <c r="BI169" i="5"/>
  <c r="BH169" i="5"/>
  <c r="BG169" i="5"/>
  <c r="BE169" i="5"/>
  <c r="T169" i="5"/>
  <c r="R169" i="5"/>
  <c r="P169" i="5"/>
  <c r="J169" i="5"/>
  <c r="BF169" i="5" s="1"/>
  <c r="BK168" i="5"/>
  <c r="BI168" i="5"/>
  <c r="BH168" i="5"/>
  <c r="BG168" i="5"/>
  <c r="BE168" i="5"/>
  <c r="T168" i="5"/>
  <c r="R168" i="5"/>
  <c r="P168" i="5"/>
  <c r="J168" i="5"/>
  <c r="BF168" i="5" s="1"/>
  <c r="BK167" i="5"/>
  <c r="BI167" i="5"/>
  <c r="BH167" i="5"/>
  <c r="BG167" i="5"/>
  <c r="BE167" i="5"/>
  <c r="T167" i="5"/>
  <c r="R167" i="5"/>
  <c r="P167" i="5"/>
  <c r="J167" i="5"/>
  <c r="BF167" i="5" s="1"/>
  <c r="BK165" i="5"/>
  <c r="BI165" i="5"/>
  <c r="BH165" i="5"/>
  <c r="BG165" i="5"/>
  <c r="BF165" i="5"/>
  <c r="BE165" i="5"/>
  <c r="T165" i="5"/>
  <c r="R165" i="5"/>
  <c r="P165" i="5"/>
  <c r="J165" i="5"/>
  <c r="BK164" i="5"/>
  <c r="BI164" i="5"/>
  <c r="BH164" i="5"/>
  <c r="BG164" i="5"/>
  <c r="BE164" i="5"/>
  <c r="T164" i="5"/>
  <c r="R164" i="5"/>
  <c r="P164" i="5"/>
  <c r="J164" i="5"/>
  <c r="BF164" i="5" s="1"/>
  <c r="BK163" i="5"/>
  <c r="BI163" i="5"/>
  <c r="BH163" i="5"/>
  <c r="BG163" i="5"/>
  <c r="BE163" i="5"/>
  <c r="T163" i="5"/>
  <c r="R163" i="5"/>
  <c r="P163" i="5"/>
  <c r="J163" i="5"/>
  <c r="BF163" i="5" s="1"/>
  <c r="BK162" i="5"/>
  <c r="BI162" i="5"/>
  <c r="BH162" i="5"/>
  <c r="BG162" i="5"/>
  <c r="BE162" i="5"/>
  <c r="T162" i="5"/>
  <c r="R162" i="5"/>
  <c r="P162" i="5"/>
  <c r="J162" i="5"/>
  <c r="BF162" i="5" s="1"/>
  <c r="BK161" i="5"/>
  <c r="BI161" i="5"/>
  <c r="BH161" i="5"/>
  <c r="BG161" i="5"/>
  <c r="BE161" i="5"/>
  <c r="T161" i="5"/>
  <c r="R161" i="5"/>
  <c r="P161" i="5"/>
  <c r="J161" i="5"/>
  <c r="BF161" i="5" s="1"/>
  <c r="BK160" i="5"/>
  <c r="BI160" i="5"/>
  <c r="BH160" i="5"/>
  <c r="BG160" i="5"/>
  <c r="BF160" i="5"/>
  <c r="BE160" i="5"/>
  <c r="T160" i="5"/>
  <c r="R160" i="5"/>
  <c r="P160" i="5"/>
  <c r="J160" i="5"/>
  <c r="BK159" i="5"/>
  <c r="BI159" i="5"/>
  <c r="BH159" i="5"/>
  <c r="BG159" i="5"/>
  <c r="BE159" i="5"/>
  <c r="T159" i="5"/>
  <c r="R159" i="5"/>
  <c r="P159" i="5"/>
  <c r="J159" i="5"/>
  <c r="BF159" i="5" s="1"/>
  <c r="BK158" i="5"/>
  <c r="BI158" i="5"/>
  <c r="BH158" i="5"/>
  <c r="BG158" i="5"/>
  <c r="BE158" i="5"/>
  <c r="T158" i="5"/>
  <c r="R158" i="5"/>
  <c r="P158" i="5"/>
  <c r="J158" i="5"/>
  <c r="BF158" i="5" s="1"/>
  <c r="BK156" i="5"/>
  <c r="BI156" i="5"/>
  <c r="BH156" i="5"/>
  <c r="BG156" i="5"/>
  <c r="BE156" i="5"/>
  <c r="T156" i="5"/>
  <c r="R156" i="5"/>
  <c r="P156" i="5"/>
  <c r="J156" i="5"/>
  <c r="BF156" i="5" s="1"/>
  <c r="BK155" i="5"/>
  <c r="BI155" i="5"/>
  <c r="BH155" i="5"/>
  <c r="BG155" i="5"/>
  <c r="BE155" i="5"/>
  <c r="T155" i="5"/>
  <c r="R155" i="5"/>
  <c r="P155" i="5"/>
  <c r="J155" i="5"/>
  <c r="BF155" i="5" s="1"/>
  <c r="BK154" i="5"/>
  <c r="BI154" i="5"/>
  <c r="BH154" i="5"/>
  <c r="BG154" i="5"/>
  <c r="BE154" i="5"/>
  <c r="T154" i="5"/>
  <c r="R154" i="5"/>
  <c r="P154" i="5"/>
  <c r="J154" i="5"/>
  <c r="BF154" i="5" s="1"/>
  <c r="BK153" i="5"/>
  <c r="BI153" i="5"/>
  <c r="BH153" i="5"/>
  <c r="BG153" i="5"/>
  <c r="BE153" i="5"/>
  <c r="T153" i="5"/>
  <c r="R153" i="5"/>
  <c r="P153" i="5"/>
  <c r="J153" i="5"/>
  <c r="BF153" i="5" s="1"/>
  <c r="BK152" i="5"/>
  <c r="BI152" i="5"/>
  <c r="BH152" i="5"/>
  <c r="BG152" i="5"/>
  <c r="BE152" i="5"/>
  <c r="T152" i="5"/>
  <c r="R152" i="5"/>
  <c r="P152" i="5"/>
  <c r="J152" i="5"/>
  <c r="BF152" i="5" s="1"/>
  <c r="BK151" i="5"/>
  <c r="BI151" i="5"/>
  <c r="BH151" i="5"/>
  <c r="BG151" i="5"/>
  <c r="BE151" i="5"/>
  <c r="T151" i="5"/>
  <c r="R151" i="5"/>
  <c r="P151" i="5"/>
  <c r="J151" i="5"/>
  <c r="BF151" i="5" s="1"/>
  <c r="BK150" i="5"/>
  <c r="BI150" i="5"/>
  <c r="BH150" i="5"/>
  <c r="BG150" i="5"/>
  <c r="BE150" i="5"/>
  <c r="T150" i="5"/>
  <c r="R150" i="5"/>
  <c r="P150" i="5"/>
  <c r="J150" i="5"/>
  <c r="BF150" i="5" s="1"/>
  <c r="BK149" i="5"/>
  <c r="BI149" i="5"/>
  <c r="BH149" i="5"/>
  <c r="BG149" i="5"/>
  <c r="BE149" i="5"/>
  <c r="T149" i="5"/>
  <c r="R149" i="5"/>
  <c r="P149" i="5"/>
  <c r="J149" i="5"/>
  <c r="BF149" i="5" s="1"/>
  <c r="BK148" i="5"/>
  <c r="BI148" i="5"/>
  <c r="BH148" i="5"/>
  <c r="BG148" i="5"/>
  <c r="BE148" i="5"/>
  <c r="T148" i="5"/>
  <c r="R148" i="5"/>
  <c r="P148" i="5"/>
  <c r="J148" i="5"/>
  <c r="BF148" i="5" s="1"/>
  <c r="BK147" i="5"/>
  <c r="BK146" i="5" s="1"/>
  <c r="J146" i="5" s="1"/>
  <c r="J103" i="5" s="1"/>
  <c r="BI147" i="5"/>
  <c r="BH147" i="5"/>
  <c r="BG147" i="5"/>
  <c r="BE147" i="5"/>
  <c r="T147" i="5"/>
  <c r="R147" i="5"/>
  <c r="P147" i="5"/>
  <c r="J147" i="5"/>
  <c r="BF147" i="5" s="1"/>
  <c r="BK145" i="5"/>
  <c r="BI145" i="5"/>
  <c r="BH145" i="5"/>
  <c r="BG145" i="5"/>
  <c r="BE145" i="5"/>
  <c r="T145" i="5"/>
  <c r="T144" i="5" s="1"/>
  <c r="R145" i="5"/>
  <c r="R144" i="5" s="1"/>
  <c r="P145" i="5"/>
  <c r="P144" i="5" s="1"/>
  <c r="J145" i="5"/>
  <c r="BF145" i="5" s="1"/>
  <c r="BK144" i="5"/>
  <c r="J144" i="5" s="1"/>
  <c r="J102" i="5" s="1"/>
  <c r="BK143" i="5"/>
  <c r="BK142" i="5" s="1"/>
  <c r="J142" i="5" s="1"/>
  <c r="J101" i="5" s="1"/>
  <c r="BI143" i="5"/>
  <c r="BH143" i="5"/>
  <c r="BG143" i="5"/>
  <c r="BE143" i="5"/>
  <c r="T143" i="5"/>
  <c r="R143" i="5"/>
  <c r="R142" i="5" s="1"/>
  <c r="P143" i="5"/>
  <c r="P142" i="5" s="1"/>
  <c r="J143" i="5"/>
  <c r="BF143" i="5" s="1"/>
  <c r="T142" i="5"/>
  <c r="BK140" i="5"/>
  <c r="BI140" i="5"/>
  <c r="BH140" i="5"/>
  <c r="BG140" i="5"/>
  <c r="BE140" i="5"/>
  <c r="T140" i="5"/>
  <c r="R140" i="5"/>
  <c r="P140" i="5"/>
  <c r="J140" i="5"/>
  <c r="BF140" i="5" s="1"/>
  <c r="BK139" i="5"/>
  <c r="BI139" i="5"/>
  <c r="BH139" i="5"/>
  <c r="BG139" i="5"/>
  <c r="BE139" i="5"/>
  <c r="T139" i="5"/>
  <c r="R139" i="5"/>
  <c r="P139" i="5"/>
  <c r="J139" i="5"/>
  <c r="BF139" i="5" s="1"/>
  <c r="BK137" i="5"/>
  <c r="BI137" i="5"/>
  <c r="BH137" i="5"/>
  <c r="BG137" i="5"/>
  <c r="BF137" i="5"/>
  <c r="BE137" i="5"/>
  <c r="T137" i="5"/>
  <c r="R137" i="5"/>
  <c r="P137" i="5"/>
  <c r="J137" i="5"/>
  <c r="BK136" i="5"/>
  <c r="BI136" i="5"/>
  <c r="BH136" i="5"/>
  <c r="BG136" i="5"/>
  <c r="BE136" i="5"/>
  <c r="T136" i="5"/>
  <c r="R136" i="5"/>
  <c r="P136" i="5"/>
  <c r="J136" i="5"/>
  <c r="BF136" i="5" s="1"/>
  <c r="BK133" i="5"/>
  <c r="BI133" i="5"/>
  <c r="BH133" i="5"/>
  <c r="BG133" i="5"/>
  <c r="BE133" i="5"/>
  <c r="T133" i="5"/>
  <c r="T132" i="5" s="1"/>
  <c r="T131" i="5" s="1"/>
  <c r="R133" i="5"/>
  <c r="P133" i="5"/>
  <c r="P132" i="5" s="1"/>
  <c r="P131" i="5" s="1"/>
  <c r="J133" i="5"/>
  <c r="BF133" i="5" s="1"/>
  <c r="BK132" i="5"/>
  <c r="J132" i="5" s="1"/>
  <c r="J98" i="5" s="1"/>
  <c r="R132" i="5"/>
  <c r="R131" i="5" s="1"/>
  <c r="J127" i="5"/>
  <c r="F124" i="5"/>
  <c r="E122" i="5"/>
  <c r="J92" i="5"/>
  <c r="F89" i="5"/>
  <c r="E87" i="5"/>
  <c r="J37" i="5"/>
  <c r="J36" i="5"/>
  <c r="J35" i="5"/>
  <c r="J21" i="5"/>
  <c r="E21" i="5"/>
  <c r="J126" i="5" s="1"/>
  <c r="J20" i="5"/>
  <c r="J18" i="5"/>
  <c r="E18" i="5"/>
  <c r="F127" i="5" s="1"/>
  <c r="J17" i="5"/>
  <c r="J15" i="5"/>
  <c r="E15" i="5"/>
  <c r="F126" i="5" s="1"/>
  <c r="J14" i="5"/>
  <c r="J12" i="5"/>
  <c r="J89" i="5" s="1"/>
  <c r="E7" i="5"/>
  <c r="E85" i="5" s="1"/>
  <c r="BD97" i="1"/>
  <c r="J150" i="4"/>
  <c r="J149" i="4"/>
  <c r="BF149" i="4" s="1"/>
  <c r="J148" i="4"/>
  <c r="BF148" i="4" s="1"/>
  <c r="J147" i="4"/>
  <c r="J146" i="4"/>
  <c r="BF146" i="4" s="1"/>
  <c r="J145" i="4"/>
  <c r="J144" i="4"/>
  <c r="BF144" i="4" s="1"/>
  <c r="J143" i="4"/>
  <c r="J142" i="4"/>
  <c r="BF142" i="4" s="1"/>
  <c r="J141" i="4"/>
  <c r="BF141" i="4" s="1"/>
  <c r="J140" i="4"/>
  <c r="BF140" i="4" s="1"/>
  <c r="J139" i="4"/>
  <c r="J138" i="4"/>
  <c r="BF138" i="4" s="1"/>
  <c r="J137" i="4"/>
  <c r="BF137" i="4" s="1"/>
  <c r="J136" i="4"/>
  <c r="BF136" i="4" s="1"/>
  <c r="J135" i="4"/>
  <c r="BF135" i="4" s="1"/>
  <c r="J134" i="4"/>
  <c r="BF134" i="4" s="1"/>
  <c r="J133" i="4"/>
  <c r="BF133" i="4" s="1"/>
  <c r="J132" i="4"/>
  <c r="BF132" i="4" s="1"/>
  <c r="J131" i="4"/>
  <c r="BF131" i="4" s="1"/>
  <c r="J130" i="4"/>
  <c r="BF130" i="4" s="1"/>
  <c r="J129" i="4"/>
  <c r="BF129" i="4" s="1"/>
  <c r="J128" i="4"/>
  <c r="BF128" i="4" s="1"/>
  <c r="J127" i="4"/>
  <c r="BF127" i="4" s="1"/>
  <c r="J126" i="4"/>
  <c r="BF126" i="4" s="1"/>
  <c r="J125" i="4"/>
  <c r="BF125" i="4" s="1"/>
  <c r="J124" i="4"/>
  <c r="BF124" i="4" s="1"/>
  <c r="J123" i="4"/>
  <c r="J122" i="4"/>
  <c r="BK150" i="4"/>
  <c r="BI150" i="4"/>
  <c r="BH150" i="4"/>
  <c r="BG150" i="4"/>
  <c r="BF150" i="4"/>
  <c r="BE150" i="4"/>
  <c r="T150" i="4"/>
  <c r="R150" i="4"/>
  <c r="P150" i="4"/>
  <c r="BK149" i="4"/>
  <c r="BI149" i="4"/>
  <c r="BH149" i="4"/>
  <c r="BG149" i="4"/>
  <c r="BE149" i="4"/>
  <c r="T149" i="4"/>
  <c r="R149" i="4"/>
  <c r="P149" i="4"/>
  <c r="BK148" i="4"/>
  <c r="BI148" i="4"/>
  <c r="BH148" i="4"/>
  <c r="BG148" i="4"/>
  <c r="BE148" i="4"/>
  <c r="T148" i="4"/>
  <c r="T147" i="4" s="1"/>
  <c r="R148" i="4"/>
  <c r="P148" i="4"/>
  <c r="BK146" i="4"/>
  <c r="BK145" i="4" s="1"/>
  <c r="BI146" i="4"/>
  <c r="BH146" i="4"/>
  <c r="BG146" i="4"/>
  <c r="BE146" i="4"/>
  <c r="T146" i="4"/>
  <c r="T145" i="4" s="1"/>
  <c r="R146" i="4"/>
  <c r="P146" i="4"/>
  <c r="P145" i="4" s="1"/>
  <c r="R145" i="4"/>
  <c r="BK144" i="4"/>
  <c r="BK143" i="4" s="1"/>
  <c r="BI144" i="4"/>
  <c r="BH144" i="4"/>
  <c r="BG144" i="4"/>
  <c r="BE144" i="4"/>
  <c r="T144" i="4"/>
  <c r="T143" i="4" s="1"/>
  <c r="R144" i="4"/>
  <c r="R143" i="4" s="1"/>
  <c r="P144" i="4"/>
  <c r="P143" i="4" s="1"/>
  <c r="BK142" i="4"/>
  <c r="BI142" i="4"/>
  <c r="BH142" i="4"/>
  <c r="BG142" i="4"/>
  <c r="BE142" i="4"/>
  <c r="T142" i="4"/>
  <c r="R142" i="4"/>
  <c r="P142" i="4"/>
  <c r="BK141" i="4"/>
  <c r="BI141" i="4"/>
  <c r="BH141" i="4"/>
  <c r="BG141" i="4"/>
  <c r="BE141" i="4"/>
  <c r="T141" i="4"/>
  <c r="R141" i="4"/>
  <c r="P141" i="4"/>
  <c r="BK140" i="4"/>
  <c r="BI140" i="4"/>
  <c r="BH140" i="4"/>
  <c r="BG140" i="4"/>
  <c r="BE140" i="4"/>
  <c r="T140" i="4"/>
  <c r="R140" i="4"/>
  <c r="P140" i="4"/>
  <c r="BK139" i="4"/>
  <c r="BI139" i="4"/>
  <c r="BH139" i="4"/>
  <c r="BG139" i="4"/>
  <c r="BF139" i="4"/>
  <c r="BE139" i="4"/>
  <c r="T139" i="4"/>
  <c r="R139" i="4"/>
  <c r="P139" i="4"/>
  <c r="BK138" i="4"/>
  <c r="BI138" i="4"/>
  <c r="BH138" i="4"/>
  <c r="BG138" i="4"/>
  <c r="BE138" i="4"/>
  <c r="T138" i="4"/>
  <c r="R138" i="4"/>
  <c r="P138" i="4"/>
  <c r="BK137" i="4"/>
  <c r="BI137" i="4"/>
  <c r="BH137" i="4"/>
  <c r="BG137" i="4"/>
  <c r="BE137" i="4"/>
  <c r="T137" i="4"/>
  <c r="R137" i="4"/>
  <c r="P137" i="4"/>
  <c r="BK136" i="4"/>
  <c r="BI136" i="4"/>
  <c r="BH136" i="4"/>
  <c r="BG136" i="4"/>
  <c r="BE136" i="4"/>
  <c r="T136" i="4"/>
  <c r="R136" i="4"/>
  <c r="P136" i="4"/>
  <c r="BK135" i="4"/>
  <c r="BI135" i="4"/>
  <c r="BH135" i="4"/>
  <c r="BG135" i="4"/>
  <c r="BE135" i="4"/>
  <c r="T135" i="4"/>
  <c r="R135" i="4"/>
  <c r="P135" i="4"/>
  <c r="BK134" i="4"/>
  <c r="BI134" i="4"/>
  <c r="BH134" i="4"/>
  <c r="BG134" i="4"/>
  <c r="BE134" i="4"/>
  <c r="T134" i="4"/>
  <c r="R134" i="4"/>
  <c r="P134" i="4"/>
  <c r="BK133" i="4"/>
  <c r="BI133" i="4"/>
  <c r="BH133" i="4"/>
  <c r="BG133" i="4"/>
  <c r="BE133" i="4"/>
  <c r="T133" i="4"/>
  <c r="R133" i="4"/>
  <c r="P133" i="4"/>
  <c r="BK132" i="4"/>
  <c r="BI132" i="4"/>
  <c r="BH132" i="4"/>
  <c r="BG132" i="4"/>
  <c r="BE132" i="4"/>
  <c r="T132" i="4"/>
  <c r="R132" i="4"/>
  <c r="P132" i="4"/>
  <c r="BK131" i="4"/>
  <c r="BI131" i="4"/>
  <c r="BH131" i="4"/>
  <c r="BG131" i="4"/>
  <c r="BE131" i="4"/>
  <c r="T131" i="4"/>
  <c r="R131" i="4"/>
  <c r="P131" i="4"/>
  <c r="BK130" i="4"/>
  <c r="BI130" i="4"/>
  <c r="BH130" i="4"/>
  <c r="BG130" i="4"/>
  <c r="BE130" i="4"/>
  <c r="T130" i="4"/>
  <c r="R130" i="4"/>
  <c r="P130" i="4"/>
  <c r="BK129" i="4"/>
  <c r="BI129" i="4"/>
  <c r="BH129" i="4"/>
  <c r="BG129" i="4"/>
  <c r="BE129" i="4"/>
  <c r="T129" i="4"/>
  <c r="R129" i="4"/>
  <c r="P129" i="4"/>
  <c r="BK128" i="4"/>
  <c r="BI128" i="4"/>
  <c r="BH128" i="4"/>
  <c r="BG128" i="4"/>
  <c r="BE128" i="4"/>
  <c r="T128" i="4"/>
  <c r="R128" i="4"/>
  <c r="P128" i="4"/>
  <c r="BK127" i="4"/>
  <c r="BI127" i="4"/>
  <c r="BH127" i="4"/>
  <c r="BG127" i="4"/>
  <c r="BE127" i="4"/>
  <c r="T127" i="4"/>
  <c r="R127" i="4"/>
  <c r="P127" i="4"/>
  <c r="BK126" i="4"/>
  <c r="BI126" i="4"/>
  <c r="BH126" i="4"/>
  <c r="BG126" i="4"/>
  <c r="BE126" i="4"/>
  <c r="T126" i="4"/>
  <c r="R126" i="4"/>
  <c r="P126" i="4"/>
  <c r="BK125" i="4"/>
  <c r="BI125" i="4"/>
  <c r="BH125" i="4"/>
  <c r="BG125" i="4"/>
  <c r="BE125" i="4"/>
  <c r="T125" i="4"/>
  <c r="R125" i="4"/>
  <c r="P125" i="4"/>
  <c r="BK124" i="4"/>
  <c r="BI124" i="4"/>
  <c r="BH124" i="4"/>
  <c r="BG124" i="4"/>
  <c r="BE124" i="4"/>
  <c r="T124" i="4"/>
  <c r="R124" i="4"/>
  <c r="P124" i="4"/>
  <c r="F115" i="4"/>
  <c r="J92" i="4"/>
  <c r="F89" i="4"/>
  <c r="E87" i="4"/>
  <c r="J37" i="4"/>
  <c r="J36" i="4"/>
  <c r="J35" i="4"/>
  <c r="J21" i="4"/>
  <c r="E21" i="4"/>
  <c r="J117" i="4" s="1"/>
  <c r="J20" i="4"/>
  <c r="J18" i="4"/>
  <c r="E18" i="4"/>
  <c r="F92" i="4" s="1"/>
  <c r="J17" i="4"/>
  <c r="J15" i="4"/>
  <c r="E15" i="4"/>
  <c r="F117" i="4" s="1"/>
  <c r="J14" i="4"/>
  <c r="J12" i="4"/>
  <c r="J89" i="4" s="1"/>
  <c r="E7" i="4"/>
  <c r="E85" i="4" s="1"/>
  <c r="J37" i="3"/>
  <c r="AY97" i="1" s="1"/>
  <c r="J36" i="3"/>
  <c r="AX97" i="1" s="1"/>
  <c r="J35" i="3"/>
  <c r="AW97" i="1" s="1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6" i="3"/>
  <c r="BH146" i="3"/>
  <c r="BG146" i="3"/>
  <c r="BE146" i="3"/>
  <c r="T146" i="3"/>
  <c r="T145" i="3" s="1"/>
  <c r="R146" i="3"/>
  <c r="R145" i="3" s="1"/>
  <c r="P146" i="3"/>
  <c r="P145" i="3" s="1"/>
  <c r="BI144" i="3"/>
  <c r="BH144" i="3"/>
  <c r="BG144" i="3"/>
  <c r="BE144" i="3"/>
  <c r="T144" i="3"/>
  <c r="T143" i="3" s="1"/>
  <c r="R144" i="3"/>
  <c r="R143" i="3" s="1"/>
  <c r="P144" i="3"/>
  <c r="P143" i="3" s="1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J118" i="3"/>
  <c r="F115" i="3"/>
  <c r="E113" i="3"/>
  <c r="J92" i="3"/>
  <c r="F89" i="3"/>
  <c r="E87" i="3"/>
  <c r="J21" i="3"/>
  <c r="E21" i="3"/>
  <c r="J91" i="3" s="1"/>
  <c r="J20" i="3"/>
  <c r="J18" i="3"/>
  <c r="E18" i="3"/>
  <c r="F118" i="3" s="1"/>
  <c r="J17" i="3"/>
  <c r="J15" i="3"/>
  <c r="E15" i="3"/>
  <c r="F117" i="3" s="1"/>
  <c r="J14" i="3"/>
  <c r="J12" i="3"/>
  <c r="J115" i="3" s="1"/>
  <c r="E7" i="3"/>
  <c r="E111" i="3" s="1"/>
  <c r="AY95" i="1"/>
  <c r="AX95" i="1"/>
  <c r="L90" i="1"/>
  <c r="AM90" i="1"/>
  <c r="AM89" i="1"/>
  <c r="L89" i="1"/>
  <c r="AM87" i="1"/>
  <c r="L87" i="1"/>
  <c r="L85" i="1"/>
  <c r="L84" i="1"/>
  <c r="BK142" i="3"/>
  <c r="BK144" i="3"/>
  <c r="BK150" i="3"/>
  <c r="BK149" i="3"/>
  <c r="BK126" i="3"/>
  <c r="J140" i="3"/>
  <c r="J144" i="3"/>
  <c r="BK132" i="3"/>
  <c r="J137" i="3"/>
  <c r="J132" i="3"/>
  <c r="J130" i="3"/>
  <c r="BK137" i="3"/>
  <c r="BK135" i="3"/>
  <c r="BK136" i="3"/>
  <c r="BK124" i="3"/>
  <c r="J142" i="3"/>
  <c r="BK148" i="3"/>
  <c r="J127" i="3"/>
  <c r="J148" i="3"/>
  <c r="BK129" i="3"/>
  <c r="J136" i="3"/>
  <c r="J124" i="3"/>
  <c r="J133" i="3"/>
  <c r="BK141" i="3"/>
  <c r="BK140" i="3"/>
  <c r="J141" i="3"/>
  <c r="J134" i="3"/>
  <c r="J150" i="3"/>
  <c r="J149" i="3"/>
  <c r="J135" i="3"/>
  <c r="J146" i="3"/>
  <c r="BK130" i="3"/>
  <c r="BK134" i="3"/>
  <c r="BK138" i="3"/>
  <c r="J138" i="3"/>
  <c r="BK128" i="3"/>
  <c r="BK125" i="3"/>
  <c r="BK131" i="3"/>
  <c r="J139" i="3"/>
  <c r="BK133" i="3"/>
  <c r="J128" i="3"/>
  <c r="AS94" i="1"/>
  <c r="J131" i="3"/>
  <c r="BK139" i="3"/>
  <c r="BK146" i="3"/>
  <c r="BK127" i="3"/>
  <c r="J125" i="3"/>
  <c r="J129" i="3"/>
  <c r="J126" i="3"/>
  <c r="T188" i="5" l="1"/>
  <c r="BK157" i="5"/>
  <c r="J157" i="5" s="1"/>
  <c r="J104" i="5" s="1"/>
  <c r="BK194" i="5"/>
  <c r="J194" i="5" s="1"/>
  <c r="J110" i="5" s="1"/>
  <c r="R146" i="5"/>
  <c r="AX96" i="1"/>
  <c r="P135" i="5"/>
  <c r="P194" i="5"/>
  <c r="R194" i="5"/>
  <c r="T135" i="5"/>
  <c r="T194" i="5"/>
  <c r="J91" i="5"/>
  <c r="F33" i="5"/>
  <c r="P157" i="5"/>
  <c r="R157" i="5"/>
  <c r="R188" i="5"/>
  <c r="BK188" i="5"/>
  <c r="J188" i="5" s="1"/>
  <c r="J107" i="5" s="1"/>
  <c r="F92" i="5"/>
  <c r="R135" i="5"/>
  <c r="R166" i="5"/>
  <c r="BK166" i="5"/>
  <c r="J166" i="5" s="1"/>
  <c r="J105" i="5" s="1"/>
  <c r="P173" i="5"/>
  <c r="T157" i="5"/>
  <c r="T134" i="5" s="1"/>
  <c r="T130" i="5" s="1"/>
  <c r="T166" i="5"/>
  <c r="R173" i="5"/>
  <c r="P146" i="5"/>
  <c r="T146" i="5"/>
  <c r="P166" i="5"/>
  <c r="T173" i="5"/>
  <c r="BK173" i="5"/>
  <c r="J173" i="5" s="1"/>
  <c r="J106" i="5" s="1"/>
  <c r="BK135" i="5"/>
  <c r="F35" i="5"/>
  <c r="F36" i="5"/>
  <c r="J33" i="5"/>
  <c r="F37" i="5"/>
  <c r="J34" i="5"/>
  <c r="F34" i="5"/>
  <c r="F91" i="5"/>
  <c r="E120" i="5"/>
  <c r="BK131" i="5"/>
  <c r="J124" i="5"/>
  <c r="AY96" i="1"/>
  <c r="J115" i="4"/>
  <c r="F118" i="4"/>
  <c r="J100" i="4"/>
  <c r="BK147" i="4"/>
  <c r="R147" i="4"/>
  <c r="J91" i="4"/>
  <c r="J101" i="4"/>
  <c r="J33" i="4"/>
  <c r="J121" i="4"/>
  <c r="AG97" i="1" s="1"/>
  <c r="AN97" i="1" s="1"/>
  <c r="BK123" i="4"/>
  <c r="BK122" i="4" s="1"/>
  <c r="J98" i="4"/>
  <c r="AZ95" i="1"/>
  <c r="BB95" i="1"/>
  <c r="BC95" i="1"/>
  <c r="BD95" i="1"/>
  <c r="AV95" i="1"/>
  <c r="P147" i="4"/>
  <c r="F36" i="4"/>
  <c r="F35" i="4"/>
  <c r="F33" i="4"/>
  <c r="J99" i="4"/>
  <c r="F37" i="4"/>
  <c r="P123" i="4"/>
  <c r="P122" i="4" s="1"/>
  <c r="R123" i="4"/>
  <c r="R122" i="4" s="1"/>
  <c r="T123" i="4"/>
  <c r="T122" i="4" s="1"/>
  <c r="T121" i="4" s="1"/>
  <c r="J34" i="4"/>
  <c r="F34" i="4"/>
  <c r="E111" i="4"/>
  <c r="F91" i="4"/>
  <c r="BK123" i="3"/>
  <c r="J123" i="3" s="1"/>
  <c r="J98" i="3" s="1"/>
  <c r="P123" i="3"/>
  <c r="P122" i="3" s="1"/>
  <c r="AU97" i="1" s="1"/>
  <c r="T123" i="3"/>
  <c r="T122" i="3" s="1"/>
  <c r="BK147" i="3"/>
  <c r="J147" i="3" s="1"/>
  <c r="J101" i="3" s="1"/>
  <c r="R123" i="3"/>
  <c r="R122" i="3" s="1"/>
  <c r="P147" i="3"/>
  <c r="T147" i="3"/>
  <c r="R147" i="3"/>
  <c r="BK143" i="3"/>
  <c r="J143" i="3" s="1"/>
  <c r="J99" i="3" s="1"/>
  <c r="BK145" i="3"/>
  <c r="J145" i="3" s="1"/>
  <c r="J100" i="3" s="1"/>
  <c r="BF149" i="3"/>
  <c r="E85" i="3"/>
  <c r="J89" i="3"/>
  <c r="F92" i="3"/>
  <c r="J117" i="3"/>
  <c r="BF128" i="3"/>
  <c r="BF132" i="3"/>
  <c r="BF148" i="3"/>
  <c r="BF134" i="3"/>
  <c r="BF141" i="3"/>
  <c r="BF142" i="3"/>
  <c r="BF144" i="3"/>
  <c r="BF150" i="3"/>
  <c r="BF127" i="3"/>
  <c r="BF130" i="3"/>
  <c r="BF140" i="3"/>
  <c r="BF146" i="3"/>
  <c r="F91" i="3"/>
  <c r="BF125" i="3"/>
  <c r="BF126" i="3"/>
  <c r="BF129" i="3"/>
  <c r="BF137" i="3"/>
  <c r="BF139" i="3"/>
  <c r="BF124" i="3"/>
  <c r="BF131" i="3"/>
  <c r="BF133" i="3"/>
  <c r="BF135" i="3"/>
  <c r="BF136" i="3"/>
  <c r="BF138" i="3"/>
  <c r="F37" i="3"/>
  <c r="BC97" i="1" s="1"/>
  <c r="F33" i="3"/>
  <c r="AZ96" i="1" s="1"/>
  <c r="F35" i="3"/>
  <c r="BA97" i="1" s="1"/>
  <c r="F36" i="3"/>
  <c r="BB97" i="1" s="1"/>
  <c r="J33" i="3"/>
  <c r="AV96" i="1" s="1"/>
  <c r="BK134" i="5" l="1"/>
  <c r="J134" i="5" s="1"/>
  <c r="J99" i="5" s="1"/>
  <c r="R134" i="5"/>
  <c r="R130" i="5" s="1"/>
  <c r="P134" i="5"/>
  <c r="P130" i="5" s="1"/>
  <c r="J135" i="5"/>
  <c r="J100" i="5" s="1"/>
  <c r="J131" i="5"/>
  <c r="J97" i="5" s="1"/>
  <c r="R121" i="3"/>
  <c r="R121" i="4"/>
  <c r="BD96" i="1"/>
  <c r="BD94" i="1" s="1"/>
  <c r="W33" i="1" s="1"/>
  <c r="BC96" i="1"/>
  <c r="BC94" i="1" s="1"/>
  <c r="BB96" i="1"/>
  <c r="BB94" i="1" s="1"/>
  <c r="AZ94" i="1"/>
  <c r="W29" i="1" s="1"/>
  <c r="P121" i="4"/>
  <c r="J97" i="4"/>
  <c r="BK121" i="4"/>
  <c r="P121" i="3"/>
  <c r="AU96" i="1" s="1"/>
  <c r="T121" i="3"/>
  <c r="AU95" i="1"/>
  <c r="BK122" i="3"/>
  <c r="BK121" i="3" s="1"/>
  <c r="J121" i="3" s="1"/>
  <c r="J96" i="3" s="1"/>
  <c r="BA95" i="1"/>
  <c r="AW95" i="1"/>
  <c r="AT95" i="1" s="1"/>
  <c r="J34" i="3"/>
  <c r="F34" i="3"/>
  <c r="BK130" i="5" l="1"/>
  <c r="J130" i="5" s="1"/>
  <c r="AG95" i="1" s="1"/>
  <c r="AN95" i="1" s="1"/>
  <c r="J30" i="5"/>
  <c r="J39" i="5" s="1"/>
  <c r="W31" i="1"/>
  <c r="AX94" i="1"/>
  <c r="W32" i="1"/>
  <c r="AY94" i="1"/>
  <c r="BA96" i="1"/>
  <c r="BA94" i="1" s="1"/>
  <c r="AZ97" i="1"/>
  <c r="AW96" i="1"/>
  <c r="AT96" i="1" s="1"/>
  <c r="AV97" i="1"/>
  <c r="AT97" i="1" s="1"/>
  <c r="AV94" i="1"/>
  <c r="AK29" i="1" s="1"/>
  <c r="J30" i="4"/>
  <c r="J39" i="4" s="1"/>
  <c r="J96" i="4"/>
  <c r="J122" i="3"/>
  <c r="J97" i="3" s="1"/>
  <c r="AU94" i="1"/>
  <c r="J30" i="3"/>
  <c r="AG96" i="1" s="1"/>
  <c r="AG94" i="1" s="1"/>
  <c r="J96" i="5" l="1"/>
  <c r="J39" i="3"/>
  <c r="AN96" i="1"/>
  <c r="AW94" i="1"/>
  <c r="AK26" i="1" l="1"/>
  <c r="AN94" i="1"/>
  <c r="AT94" i="1"/>
  <c r="W30" i="1" l="1"/>
  <c r="AK30" i="1" s="1"/>
  <c r="AK35" i="1" s="1"/>
</calcChain>
</file>

<file path=xl/sharedStrings.xml><?xml version="1.0" encoding="utf-8"?>
<sst xmlns="http://schemas.openxmlformats.org/spreadsheetml/2006/main" count="2037" uniqueCount="484">
  <si>
    <t>Export Komplet</t>
  </si>
  <si>
    <t/>
  </si>
  <si>
    <t>2.0</t>
  </si>
  <si>
    <t>False</t>
  </si>
  <si>
    <t>{3b226674-b619-4382-9dd7-c9d5322f2ed3}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</si>
  <si>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</si>
  <si>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</si>
  <si>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</si>
  <si>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</si>
  <si>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</si>
  <si>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</si>
  <si>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19-2022</t>
  </si>
  <si>
    <t>Stavba:</t>
  </si>
  <si>
    <t>Nemocnica Snina výmena kotla</t>
  </si>
  <si>
    <t>JKSO:</t>
  </si>
  <si>
    <t>KS:</t>
  </si>
  <si>
    <t>Miesto:</t>
  </si>
  <si>
    <t>Snina</t>
  </si>
  <si>
    <t>Dátum:</t>
  </si>
  <si>
    <t>30. 8. 2022</t>
  </si>
  <si>
    <t>Objednávateľ:</t>
  </si>
  <si>
    <t>IČO:</t>
  </si>
  <si>
    <t xml:space="preserve"> </t>
  </si>
  <si>
    <t>IČ DPH:</t>
  </si>
  <si>
    <t>Zhotoviteľ:</t>
  </si>
  <si>
    <t>Projektant:</t>
  </si>
  <si>
    <t>True</t>
  </si>
  <si>
    <t>0,01</t>
  </si>
  <si>
    <t>Spracovateľ:</t>
  </si>
  <si>
    <t>Ing. Ivan Sokologorský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</si>
  <si>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</si>
  <si>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</si>
  <si>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</si>
  <si>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</si>
  <si>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</si>
  <si>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</si>
  <si>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</si>
  <si>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</si>
  <si>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</si>
  <si>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</si>
  <si>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</si>
  <si>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</si>
  <si>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</si>
  <si>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</si>
  <si>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</si>
  <si>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</si>
  <si>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</si>
  <si>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</si>
  <si>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</si>
  <si>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</si>
  <si>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</si>
  <si>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</si>
  <si>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</si>
  <si>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</si>
  <si>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</si>
  <si>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</si>
  <si>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</si>
  <si>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</si>
  <si>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</si>
  <si>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</si>
  <si>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</si>
  <si>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</si>
  <si>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</si>
  <si>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</si>
  <si>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</si>
  <si>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</si>
  <si>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</si>
  <si>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</si>
  <si>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</si>
  <si>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</si>
  <si>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</si>
  <si>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</si>
  <si>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</si>
  <si>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</si>
  <si>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</si>
  <si>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</si>
  <si>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19-2022 UK</t>
  </si>
  <si>
    <t>ústrené vykurovanie</t>
  </si>
  <si>
    <t>STA</t>
  </si>
  <si>
    <t>1</t>
  </si>
  <si>
    <t>{1a46ef19-ecb3-4267-b872-fb595d8aeca0}</t>
  </si>
  <si>
    <t>19-2022 OPZ</t>
  </si>
  <si>
    <t>odberné plynové zariadenie</t>
  </si>
  <si>
    <t>{425170ba-ff60-4926-aef9-90d5b46ec626}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</si>
  <si>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</si>
  <si>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</si>
  <si>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</si>
  <si>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</si>
  <si>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</si>
  <si>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</si>
  <si>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</si>
  <si>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</si>
  <si>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767 - Konštrukcie doplnkové kovové</t>
  </si>
  <si>
    <t xml:space="preserve">    783 - Nátery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</si>
  <si>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</si>
  <si>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</si>
  <si>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</si>
  <si>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</si>
  <si>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</si>
  <si>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</si>
  <si>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</si>
  <si>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</si>
  <si>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</si>
  <si>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</si>
  <si>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</si>
  <si>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</si>
  <si>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</si>
  <si>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</si>
  <si>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</si>
  <si>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</si>
  <si>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</si>
  <si>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K</t>
  </si>
  <si>
    <t>m</t>
  </si>
  <si>
    <t>16</t>
  </si>
  <si>
    <t>M</t>
  </si>
  <si>
    <t>32</t>
  </si>
  <si>
    <t>súb</t>
  </si>
  <si>
    <t>3</t>
  </si>
  <si>
    <t>ks</t>
  </si>
  <si>
    <t>súb.</t>
  </si>
  <si>
    <t>4</t>
  </si>
  <si>
    <t>13</t>
  </si>
  <si>
    <t>15</t>
  </si>
  <si>
    <t>17</t>
  </si>
  <si>
    <t>18</t>
  </si>
  <si>
    <t>19</t>
  </si>
  <si>
    <t>733190217.S</t>
  </si>
  <si>
    <t>Tlaková skúška potrubia z oceľových rúrok do priemeru 89/5</t>
  </si>
  <si>
    <t>%</t>
  </si>
  <si>
    <t>21</t>
  </si>
  <si>
    <t>22</t>
  </si>
  <si>
    <t>23</t>
  </si>
  <si>
    <t>24</t>
  </si>
  <si>
    <t>25</t>
  </si>
  <si>
    <t>26</t>
  </si>
  <si>
    <t>27</t>
  </si>
  <si>
    <t>388410000300.S</t>
  </si>
  <si>
    <t>Tlakomer deformačný kruhový d 160 mm</t>
  </si>
  <si>
    <t>551290000100.S</t>
  </si>
  <si>
    <t>Kondenzačná slučka zahnutá PN 250, k privareniu M20x1,5 mm</t>
  </si>
  <si>
    <t>551240012200.S</t>
  </si>
  <si>
    <t>Kohút tlakomerový obyčajný M 20x1,5 mm</t>
  </si>
  <si>
    <t>767</t>
  </si>
  <si>
    <t>Konštrukcie doplnkové kovové</t>
  </si>
  <si>
    <t>767995107</t>
  </si>
  <si>
    <t>Montáž ostatných atypických kovových stavebných doplnkových konštrukcií uchytenie potrubia</t>
  </si>
  <si>
    <t>783</t>
  </si>
  <si>
    <t>Nátery</t>
  </si>
  <si>
    <t>783425151.S</t>
  </si>
  <si>
    <t>HZS</t>
  </si>
  <si>
    <t>Hodinové zúčtovacie sadzby</t>
  </si>
  <si>
    <t>10</t>
  </si>
  <si>
    <t>HZS000111</t>
  </si>
  <si>
    <t>Stavebno montážne práce menej náročne, pomocné alebo manupulačné (Tr. 1) v rozsahu viac ako 8 hodín demontáž</t>
  </si>
  <si>
    <t>hod</t>
  </si>
  <si>
    <t>512</t>
  </si>
  <si>
    <t>11</t>
  </si>
  <si>
    <t>HZS000112</t>
  </si>
  <si>
    <t>12</t>
  </si>
  <si>
    <t>HZS000113</t>
  </si>
  <si>
    <t xml:space="preserve">Dopravné náklady </t>
  </si>
  <si>
    <t>19-2022 OPZ - odberné plynové zariadenie</t>
  </si>
  <si>
    <t xml:space="preserve">    723 - Zdravotechnika - vnútorný plynovod</t>
  </si>
  <si>
    <t>723</t>
  </si>
  <si>
    <t>Zdravotechnika - vnútorný plynovod</t>
  </si>
  <si>
    <t>723150303.S</t>
  </si>
  <si>
    <t>Potrubie z oceľových rúrok hladkých čiernych spájaných zvarov. akosť 11 353.0 Dxt 25x2, 6 mm</t>
  </si>
  <si>
    <t>1380681076</t>
  </si>
  <si>
    <t>723150312.S</t>
  </si>
  <si>
    <t>Potrubie z oceľových rúrok hladkých čiernych spájaných zvarov. akosť 11 353.0 Dxt 57x2, 9 mm</t>
  </si>
  <si>
    <t>-2117858120</t>
  </si>
  <si>
    <t>723231006.S</t>
  </si>
  <si>
    <t>Montáž guľového uzáveru plynu priameho G 1/2</t>
  </si>
  <si>
    <t>1539930231</t>
  </si>
  <si>
    <t>551340004700.S</t>
  </si>
  <si>
    <t>Guľový uzáver na plyn 1/2", plnoprietokový s obojstranne predĺženým závitom, niklovaná mosadz</t>
  </si>
  <si>
    <t>-440145683</t>
  </si>
  <si>
    <t>723231009.S</t>
  </si>
  <si>
    <t>Montáž guľového uzáveru plynu priameho G 3/4</t>
  </si>
  <si>
    <t>99916450</t>
  </si>
  <si>
    <t>551340004800.S</t>
  </si>
  <si>
    <t>Guľový uzáver na plyn 3/4", plnoprietokový s obojstranne predĺženým závitom, niklovaná mosadz</t>
  </si>
  <si>
    <t>1965688793</t>
  </si>
  <si>
    <t>-806408753</t>
  </si>
  <si>
    <t>723190207.S</t>
  </si>
  <si>
    <t>Prípojka plynovodná z oceľových rúrok závitových čiernych spájaných na závit DN 50</t>
  </si>
  <si>
    <t>-1739278803</t>
  </si>
  <si>
    <t>723190913.S</t>
  </si>
  <si>
    <t>Oprava plynovodného potrubia navarenie odbočky na potrubie DN 20</t>
  </si>
  <si>
    <t>85084571</t>
  </si>
  <si>
    <t>723190917.S</t>
  </si>
  <si>
    <t>Oprava plynovodného potrubia navarenie odbočky na potrubie DN 50</t>
  </si>
  <si>
    <t>730519079</t>
  </si>
  <si>
    <t>723221021.S</t>
  </si>
  <si>
    <t>Montáž vzorkovacieho guľového uzáveru priameho G 1/2</t>
  </si>
  <si>
    <t>254613871</t>
  </si>
  <si>
    <t>551340010000.S</t>
  </si>
  <si>
    <t>Vzorkovací uzáver plynu priamy d 9,8 mm, 1/2", niklovaná mosadz</t>
  </si>
  <si>
    <t>1001638759</t>
  </si>
  <si>
    <t>7</t>
  </si>
  <si>
    <t>723231021.S</t>
  </si>
  <si>
    <t>Montáž guľového uzáveru plynu priameho G 2</t>
  </si>
  <si>
    <t>1205075931</t>
  </si>
  <si>
    <t>8</t>
  </si>
  <si>
    <t>551340005200.S</t>
  </si>
  <si>
    <t>Guľový uzáver na plyn 2", plnoprietokový s obojstranne predĺženým závitom, niklovaná mosadz</t>
  </si>
  <si>
    <t>251114254</t>
  </si>
  <si>
    <t>9</t>
  </si>
  <si>
    <t>723239206.S</t>
  </si>
  <si>
    <t>Montáž armatúr plynových s dvoma závitmi G 2 ostatné typy</t>
  </si>
  <si>
    <t>2092144817</t>
  </si>
  <si>
    <t>998723101.S</t>
  </si>
  <si>
    <t>Presun hmôt pre vnútorný plynovod v objektoch výšky do 6 m</t>
  </si>
  <si>
    <t>t</t>
  </si>
  <si>
    <t>-1109673565</t>
  </si>
  <si>
    <t>1171328125</t>
  </si>
  <si>
    <t>237640797</t>
  </si>
  <si>
    <t>779849023</t>
  </si>
  <si>
    <t>-1410633854</t>
  </si>
  <si>
    <t>Nátery kov.potr.a armatúr syntetické potrubie do DN 100 mm dvojnásobné so základným náterom - 105µm</t>
  </si>
  <si>
    <t>-1792855856</t>
  </si>
  <si>
    <t>554347600</t>
  </si>
  <si>
    <t>Prvá úradná skúška</t>
  </si>
  <si>
    <t>425746960</t>
  </si>
  <si>
    <t>-239736013</t>
  </si>
  <si>
    <t>19-2022 MaR - meranie a regulácia</t>
  </si>
  <si>
    <t>Ing. Ján Piteľ, PhD.</t>
  </si>
  <si>
    <t>DRS001032</t>
  </si>
  <si>
    <t>PAVV-4800, Expandér  8 x AI, 4 x AO</t>
  </si>
  <si>
    <t>DZD006040</t>
  </si>
  <si>
    <t>TBL 015-124, Spínaný zdroj DC 24V/0,63A ( -10°÷70°C) modulárny prístroj, AC 230 V, 50 Hz, 16 W, IP20</t>
  </si>
  <si>
    <t>DRS002009</t>
  </si>
  <si>
    <t>Úprava SW riadiaceho systému M01 v MS1</t>
  </si>
  <si>
    <t>Úprava SW riadiaceho systému S03 v DT1</t>
  </si>
  <si>
    <t>DID001011</t>
  </si>
  <si>
    <t>Dielenská dokumentácia rozvádzača DT1</t>
  </si>
  <si>
    <t>sub</t>
  </si>
  <si>
    <t>HZS-004/1</t>
  </si>
  <si>
    <t>Úpravy v rozvádzači DT1</t>
  </si>
  <si>
    <t>DKO004190</t>
  </si>
  <si>
    <t>GLT-0-10V, Modul pre externé riadenia výkonu kotla 0-10V, IP20</t>
  </si>
  <si>
    <t>DST001003</t>
  </si>
  <si>
    <t>PA530-100, Snímač teploty vody do objímky 100 mm, 0 až 150 °C, 4 až 20 mA, 0.5 W, IP65</t>
  </si>
  <si>
    <t>360410012/1</t>
  </si>
  <si>
    <t>Montáž snímača teploty do jímky</t>
  </si>
  <si>
    <t>DRS002006</t>
  </si>
  <si>
    <t>Impl. SW, oživenie, kompl. a prev. skúšky, Ing.</t>
  </si>
  <si>
    <t>DIZ0011015</t>
  </si>
  <si>
    <t>DispProg, Programovanie dispeč.systému</t>
  </si>
  <si>
    <t>DRS002007</t>
  </si>
  <si>
    <t>Školenie obsluhy MaR</t>
  </si>
  <si>
    <t>3410306000</t>
  </si>
  <si>
    <t>JYTY 2x1, Tienený kábel</t>
  </si>
  <si>
    <t>210100001</t>
  </si>
  <si>
    <t>Ukončenie vodičov v rozvádzač. vč. zapojenia a vodičovej koncovky do 2.5 mm2</t>
  </si>
  <si>
    <t>210100301</t>
  </si>
  <si>
    <t>Príplatok za ukončenie tienenia kábla (v plášti) vrátane zapojenia</t>
  </si>
  <si>
    <t>210100501</t>
  </si>
  <si>
    <t>Ukončenie celoplastových káblov páskou SL alebo zmršťovacou záklopkou do 2 x 1 mm2</t>
  </si>
  <si>
    <t>210860221</t>
  </si>
  <si>
    <t>Kábel pre riadiace a automatizačné systémy elektrární pevne uložený JYTY s Al fóliou 2x1 mm</t>
  </si>
  <si>
    <t>5628900000</t>
  </si>
  <si>
    <t>120J, Štítok na označenie káblového vývodu</t>
  </si>
  <si>
    <t>3410560600</t>
  </si>
  <si>
    <t>H05VV-F 2X0,75, Šnúra medená</t>
  </si>
  <si>
    <t>210100201</t>
  </si>
  <si>
    <t>Ukončenie šnúry v gumenej hadici s prierezom do 2 x 4 mm2</t>
  </si>
  <si>
    <t>210802301</t>
  </si>
  <si>
    <t>Šnúra a banský kábel /v mm2/ voľne uložené CYSY 2x0.75</t>
  </si>
  <si>
    <t>MOP001001</t>
  </si>
  <si>
    <t>Východzia odborná prehliadka a skúška (revízia)</t>
  </si>
  <si>
    <t>HZS-002/1</t>
  </si>
  <si>
    <t>Demontáž nefunkčných inštalácií</t>
  </si>
  <si>
    <t>P</t>
  </si>
  <si>
    <t>PDO001001</t>
  </si>
  <si>
    <t>Mimostavenisková preprava a doprava</t>
  </si>
  <si>
    <t>PDO001003</t>
  </si>
  <si>
    <t>Podružný materiál</t>
  </si>
  <si>
    <t>PDO001004</t>
  </si>
  <si>
    <t>Presun</t>
  </si>
  <si>
    <t>PMO001002</t>
  </si>
  <si>
    <t>PPV</t>
  </si>
  <si>
    <t>19-2022 MaR</t>
  </si>
  <si>
    <t>meranie a regulácia</t>
  </si>
  <si>
    <t>19-2022 UK - ústrené vykurovanie</t>
  </si>
  <si>
    <t>HSV - Práce a dodávky HSV</t>
  </si>
  <si>
    <t xml:space="preserve">    2 - Zakladanie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</si>
  <si>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</si>
  <si>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</si>
  <si>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</si>
  <si>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</si>
  <si>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</si>
  <si>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</si>
  <si>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</si>
  <si>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>M - Práce a dodávky M</t>
  </si>
  <si>
    <t>HSV</t>
  </si>
  <si>
    <t>Práce a dodávky HSV</t>
  </si>
  <si>
    <t>Zakladanie</t>
  </si>
  <si>
    <t>57</t>
  </si>
  <si>
    <t>274313721.S</t>
  </si>
  <si>
    <t xml:space="preserve">Úprava základu pod kotol vrátane pokládky dlažby </t>
  </si>
  <si>
    <t>425912788</t>
  </si>
  <si>
    <t>713</t>
  </si>
  <si>
    <t>Izolácie tepelné</t>
  </si>
  <si>
    <t>42</t>
  </si>
  <si>
    <t>713482121.S</t>
  </si>
  <si>
    <t>Montáž trubíc z minerálnej vlny, hr.30 mm,vnút.priemer do 38 mm</t>
  </si>
  <si>
    <t>1368577814</t>
  </si>
  <si>
    <t>43</t>
  </si>
  <si>
    <t>283310004700</t>
  </si>
  <si>
    <t>Izolačná  trubica z minerálnej vlny s Al foliou hr.30  32 mm</t>
  </si>
  <si>
    <t>-749688492</t>
  </si>
  <si>
    <t>VV</t>
  </si>
  <si>
    <t>23,5294117647059*1,02 'Prepočítané koeficientom množstva</t>
  </si>
  <si>
    <t>44</t>
  </si>
  <si>
    <t>713482123.S</t>
  </si>
  <si>
    <t>Montáž trubíc z minerálnej vlny hr.30 mm,vnút.priemer 96-133 mm</t>
  </si>
  <si>
    <t>1476633286</t>
  </si>
  <si>
    <t>45</t>
  </si>
  <si>
    <t>283310005500.S</t>
  </si>
  <si>
    <t>Izolačná trubica z minerálnej vlny  s Al. fóliov30 mm, 108 mm</t>
  </si>
  <si>
    <t>1500639607</t>
  </si>
  <si>
    <t>12*1,02 'Prepočítané koeficientom množstva</t>
  </si>
  <si>
    <t>721</t>
  </si>
  <si>
    <t>Zdravotechnika - vnútorná kanalizácia</t>
  </si>
  <si>
    <t>721171106</t>
  </si>
  <si>
    <t>Potrubie z PVC odvod kondenzu</t>
  </si>
  <si>
    <t>-1308479964</t>
  </si>
  <si>
    <t>722</t>
  </si>
  <si>
    <t>Zdravotechnika - vnútorný vodovod</t>
  </si>
  <si>
    <t>722270000</t>
  </si>
  <si>
    <t>Montáž neutralizačného zariadenia pre kondenzačné kotly do 600 kW</t>
  </si>
  <si>
    <t>-1585531123</t>
  </si>
  <si>
    <t>731</t>
  </si>
  <si>
    <t>Ústredné kúrenie - kotolne</t>
  </si>
  <si>
    <t>40</t>
  </si>
  <si>
    <t>731191941.S</t>
  </si>
  <si>
    <t>Napustenie kotla po oprave o v. pl. kotla do 5 m2</t>
  </si>
  <si>
    <t>1929298415</t>
  </si>
  <si>
    <t>731261130.S</t>
  </si>
  <si>
    <t>Montáž plynového kotla stacionárneho oceľového nízkoteplotného 451-600 kW</t>
  </si>
  <si>
    <t>847078603</t>
  </si>
  <si>
    <t>14</t>
  </si>
  <si>
    <t>484120000414.S</t>
  </si>
  <si>
    <t>-901040165</t>
  </si>
  <si>
    <t>5</t>
  </si>
  <si>
    <t>731360149</t>
  </si>
  <si>
    <t>-830260768</t>
  </si>
  <si>
    <t>731361181.S</t>
  </si>
  <si>
    <t>Nerezový komín dvojplášťový DN 350 mm, výšky 8 m</t>
  </si>
  <si>
    <t>-534188051</t>
  </si>
  <si>
    <t>731361189.S</t>
  </si>
  <si>
    <t>Príplatok k cene za 1 m nerezového komína dvojplášťového DN 400 mm, výšky nad 8 do 18 m</t>
  </si>
  <si>
    <t>36151667</t>
  </si>
  <si>
    <t>51</t>
  </si>
  <si>
    <t>731361201.S</t>
  </si>
  <si>
    <t>A-test a revízia komína</t>
  </si>
  <si>
    <t>882239088</t>
  </si>
  <si>
    <t>731361229.S</t>
  </si>
  <si>
    <t>-1570780107</t>
  </si>
  <si>
    <t>39</t>
  </si>
  <si>
    <t>731391811.S</t>
  </si>
  <si>
    <t>Vypúšťanie vody z kotla do kanalizácie samospádom o v. pl.kotla do 5 m2</t>
  </si>
  <si>
    <t>-1692388177</t>
  </si>
  <si>
    <t>52</t>
  </si>
  <si>
    <t>998731101.S</t>
  </si>
  <si>
    <t>Presun hmôt pre kotolne umiestnené vo výške (hĺbke) do 6 m</t>
  </si>
  <si>
    <t>-1570501870</t>
  </si>
  <si>
    <t>732</t>
  </si>
  <si>
    <t>Ústredné kúrenie - strojovne</t>
  </si>
  <si>
    <t>6</t>
  </si>
  <si>
    <t>732199100</t>
  </si>
  <si>
    <t>Montáž orientačného štítka</t>
  </si>
  <si>
    <t>-1863994701</t>
  </si>
  <si>
    <t>46</t>
  </si>
  <si>
    <t>484720026200.S</t>
  </si>
  <si>
    <t>Separátor kalov reflex</t>
  </si>
  <si>
    <t>1548932246</t>
  </si>
  <si>
    <t>47</t>
  </si>
  <si>
    <t>732331221.S</t>
  </si>
  <si>
    <t>Montáž expanzného automatu</t>
  </si>
  <si>
    <t>2141008220</t>
  </si>
  <si>
    <t>48</t>
  </si>
  <si>
    <t>484640002700</t>
  </si>
  <si>
    <t>849805397</t>
  </si>
  <si>
    <t>56</t>
  </si>
  <si>
    <t>732331222.S</t>
  </si>
  <si>
    <t>Montáž separátora kalov</t>
  </si>
  <si>
    <t>-766425466</t>
  </si>
  <si>
    <t>732429114.S</t>
  </si>
  <si>
    <t>Montáž čerpadla (do potrubia) obehového špirálového DN 65</t>
  </si>
  <si>
    <t>-717971560</t>
  </si>
  <si>
    <t>426110008800</t>
  </si>
  <si>
    <t>2071092742</t>
  </si>
  <si>
    <t>53</t>
  </si>
  <si>
    <t>998732101.S</t>
  </si>
  <si>
    <t>Presun hmôt pre strojovne v objektoch výšky do 6 m</t>
  </si>
  <si>
    <t>1475520777</t>
  </si>
  <si>
    <t>733</t>
  </si>
  <si>
    <t>Ústredné kúrenie - rozvodné potrubie</t>
  </si>
  <si>
    <t>33</t>
  </si>
  <si>
    <t>733121114.S</t>
  </si>
  <si>
    <t>Potrubie z rúrok hladkých bezšvových nízkotlakových priemer 31,8/2,6</t>
  </si>
  <si>
    <t>-1730272811</t>
  </si>
  <si>
    <t>34</t>
  </si>
  <si>
    <t>733121129.S</t>
  </si>
  <si>
    <t>Potrubie z rúrok hladkých bezšvových nízkotlakových priemer 108/5,0</t>
  </si>
  <si>
    <t>-764477633</t>
  </si>
  <si>
    <t>35</t>
  </si>
  <si>
    <t>811039097</t>
  </si>
  <si>
    <t>36</t>
  </si>
  <si>
    <t>733190232.S</t>
  </si>
  <si>
    <t>Tlaková skúška potrubia z oceľových rúrok nad 89/5 do priemeru 133/5,0</t>
  </si>
  <si>
    <t>1441932483</t>
  </si>
  <si>
    <t>38</t>
  </si>
  <si>
    <t>733194928.S</t>
  </si>
  <si>
    <t>Oprava rozvodov potrubí - privarenie odbočky priemer 108/4, 0</t>
  </si>
  <si>
    <t>701259380</t>
  </si>
  <si>
    <t>37</t>
  </si>
  <si>
    <t>998733201.S</t>
  </si>
  <si>
    <t>Presun hmôt pre rozvody potrubia v objektoch výšky do 6 m</t>
  </si>
  <si>
    <t>-1609711067</t>
  </si>
  <si>
    <t>734</t>
  </si>
  <si>
    <t>Ústredné kúrenie - armatúry</t>
  </si>
  <si>
    <t>422810002500.S</t>
  </si>
  <si>
    <t>Medziprírubová klapka uzatváracia pre vodu DN 100, dĺ. 52 mm, liatina, EPDM, FKM</t>
  </si>
  <si>
    <t>1762235448</t>
  </si>
  <si>
    <t>422820004800.S</t>
  </si>
  <si>
    <t>Medziprírubová motýľová spätná klapka, DN 100, dĺ. 64 mm, liatina, nerezová oceľ, EPDM, -10 až +100°C</t>
  </si>
  <si>
    <t>838507608</t>
  </si>
  <si>
    <t>484120023200</t>
  </si>
  <si>
    <t>Rozdelovač malý, poistná skupina s poistným ventilom 4 bar, manometrom 0-600 kPa a OV  s tepelnou izoláciou pre tepelný výkon 600 kW</t>
  </si>
  <si>
    <t>403017349</t>
  </si>
  <si>
    <t>551210017600.S</t>
  </si>
  <si>
    <t>Ventil poistný pružinový proporciálny DN 32/50F</t>
  </si>
  <si>
    <t>764444445</t>
  </si>
  <si>
    <t>734173418.S</t>
  </si>
  <si>
    <t>Prírubový spoj PN 1,6/I, 200 °C DN 100</t>
  </si>
  <si>
    <t>375166188</t>
  </si>
  <si>
    <t>734411111.S</t>
  </si>
  <si>
    <t>Teplomer technický s ochranným púzdrom - priamy typ 160 prev."A"</t>
  </si>
  <si>
    <t>-554562059</t>
  </si>
  <si>
    <t>30</t>
  </si>
  <si>
    <t>734412250.S</t>
  </si>
  <si>
    <t>Montáž teplomeru technického axiálneho priemer 160 mm dĺžka 150 mm</t>
  </si>
  <si>
    <t>-1979448586</t>
  </si>
  <si>
    <t>734421130.S</t>
  </si>
  <si>
    <t>Montáž tlakomeru deformačného kruhového 0-10 MPa priemer 160</t>
  </si>
  <si>
    <t>-1832564394</t>
  </si>
  <si>
    <t>-1043728167</t>
  </si>
  <si>
    <t>28</t>
  </si>
  <si>
    <t>-1694366964</t>
  </si>
  <si>
    <t>29</t>
  </si>
  <si>
    <t>-1770730998</t>
  </si>
  <si>
    <t>31</t>
  </si>
  <si>
    <t>734499211.S</t>
  </si>
  <si>
    <t>Ostatné meracie armatúry, montáž návarka M 20 x 1,5</t>
  </si>
  <si>
    <t>-1980203045</t>
  </si>
  <si>
    <t>388320004400.S</t>
  </si>
  <si>
    <t xml:space="preserve">Návarok priamy M20x1,5 mm </t>
  </si>
  <si>
    <t>-1084013960</t>
  </si>
  <si>
    <t>54</t>
  </si>
  <si>
    <t>998734101.S</t>
  </si>
  <si>
    <t>Presun hmôt pre armatúry v objektoch výšky do 6 m</t>
  </si>
  <si>
    <t>-184096464</t>
  </si>
  <si>
    <t>50</t>
  </si>
  <si>
    <t>1974449158</t>
  </si>
  <si>
    <t>55</t>
  </si>
  <si>
    <t>998767101.S</t>
  </si>
  <si>
    <t>Presun hmôt pre kovové stavebné doplnkové konštrukcie v objektoch výšky do 6 m</t>
  </si>
  <si>
    <t>-104110984</t>
  </si>
  <si>
    <t>41</t>
  </si>
  <si>
    <t>Nátery kov.potr.a armatúr  syntetické potrubie do DN 100 mm dvojnásobné so základným náterom - 105µm</t>
  </si>
  <si>
    <t>1895894809</t>
  </si>
  <si>
    <t>Práce a dodávky M</t>
  </si>
  <si>
    <t>-1820504096</t>
  </si>
  <si>
    <t>Stavebno montážne práce topná skúška</t>
  </si>
  <si>
    <t>86019800</t>
  </si>
  <si>
    <t>659703708</t>
  </si>
  <si>
    <t xml:space="preserve">Kotol stacionárny, plynový kondenzačný  výkon 520 kW s príslušenstvom </t>
  </si>
  <si>
    <t xml:space="preserve">Čerpadlo obehové MAGNA3 65-60 F 340, PN 6/10, </t>
  </si>
  <si>
    <t>Dymovod 306 mm</t>
  </si>
  <si>
    <t>Montáž komína a dymovodu na exis. Konštrukciu</t>
  </si>
  <si>
    <t xml:space="preserve">Expanzný automat Variomat 2-1/60 G touch nádoba 1000l s príslušenstvom a uvedením do prevádzky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</si>
</sst>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8"/>
      <color rgb="FF505050"/>
      <name val="Arial CE"/>
    </font>
    <font>
      <sz val="7"/>
      <color rgb="FF969696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9" fillId="0" borderId="22" xfId="0" applyFont="1" applyBorder="1" applyAlignment="1" applyProtection="1">
      <alignment horizontal="left" vertical="center"/>
      <protection locked="0"/>
    </xf>
    <xf numFmtId="2" fontId="19" fillId="0" borderId="22" xfId="0" applyNumberFormat="1" applyFont="1" applyBorder="1" applyAlignment="1" applyProtection="1">
      <alignment horizontal="right" vertical="center"/>
      <protection locked="0"/>
    </xf>
    <xf numFmtId="4" fontId="21" fillId="0" borderId="0" xfId="0" applyNumberFormat="1" applyFont="1"/>
    <xf numFmtId="0" fontId="0" fillId="0" borderId="0" xfId="0"/>
    <xf numFmtId="4" fontId="21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5" borderId="0" xfId="0" applyFont="1" applyFill="1" applyAlignment="1" applyProtection="1">
      <alignment horizontal="left" vertical="center"/>
      <protection locked="0"/>
    </xf>
    <xf numFmtId="0" fontId="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7" fontId="21" fillId="0" borderId="0" xfId="0" applyNumberFormat="1" applyFont="1"/>
    <xf numFmtId="0" fontId="0" fillId="0" borderId="11" xfId="0" applyBorder="1" applyAlignment="1">
      <alignment vertical="center"/>
    </xf>
    <xf numFmtId="166" fontId="29" fillId="0" borderId="12" xfId="0" applyNumberFormat="1" applyFont="1" applyBorder="1"/>
    <xf numFmtId="166" fontId="29" fillId="0" borderId="13" xfId="0" applyNumberFormat="1" applyFont="1" applyBorder="1"/>
    <xf numFmtId="0" fontId="8" fillId="0" borderId="0" xfId="0" applyFont="1"/>
    <xf numFmtId="0" fontId="8" fillId="0" borderId="3" xfId="0" applyFont="1" applyBorder="1"/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5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31" fillId="5" borderId="22" xfId="0" applyNumberFormat="1" applyFont="1" applyFill="1" applyBorder="1" applyAlignment="1" applyProtection="1">
      <alignment vertical="center"/>
      <protection locked="0"/>
    </xf>
    <xf numFmtId="0" fontId="31" fillId="5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167" fontId="34" fillId="0" borderId="0" xfId="0" applyNumberFormat="1" applyFont="1" applyAlignment="1">
      <alignment vertical="center"/>
    </xf>
    <xf numFmtId="0" fontId="34" fillId="0" borderId="0" xfId="0" applyFont="1" applyAlignment="1" applyProtection="1">
      <alignment vertical="center"/>
      <protection locked="0"/>
    </xf>
    <xf numFmtId="0" fontId="34" fillId="0" borderId="14" xfId="0" applyFont="1" applyBorder="1" applyAlignment="1">
      <alignment vertical="center"/>
    </xf>
    <xf numFmtId="0" fontId="34" fillId="0" borderId="15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0" fillId="5" borderId="19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5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glas03/AppData/Local/Microsoft/Windows/INetCache/Content.Outlook/VUKA5VNZ/19-2022%20-%20UK%20&#250;stredn&#233;%20vykurov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9-2022 UK - ústrené vyku..."/>
    </sheetNames>
    <sheetDataSet>
      <sheetData sheetId="0">
        <row r="6">
          <cell r="K6" t="str">
            <v>Nemocnica Snina výmena kotla</v>
          </cell>
        </row>
        <row r="8">
          <cell r="AN8" t="str">
            <v>30. 8. 2022</v>
          </cell>
        </row>
        <row r="10">
          <cell r="AN10" t="str">
            <v/>
          </cell>
        </row>
        <row r="11">
          <cell r="E11" t="str">
            <v xml:space="preserve"> </v>
          </cell>
          <cell r="AN11" t="str">
            <v/>
          </cell>
        </row>
        <row r="13">
          <cell r="AN13" t="str">
            <v>Vyplň údaj</v>
          </cell>
        </row>
        <row r="14">
          <cell r="E14" t="str">
            <v>Vyplň údaj</v>
          </cell>
          <cell r="AN14" t="str">
            <v>Vyplň údaj</v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49" workbookViewId="0">
      <selection activeCell="AO106" sqref="AO106"/>
    </sheetView>
  </sheetViews>
  <sheetFormatPr defaultRowHeight="10.199999999999999" x14ac:dyDescent="0.2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 x14ac:dyDescent="0.2">
      <c r="AR2" s="255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4" t="s">
        <v>6</v>
      </c>
      <c r="BT2" s="14" t="s">
        <v>7</v>
      </c>
    </row>
    <row r="3" spans="1:74" s="1" customFormat="1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 x14ac:dyDescent="0.2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 x14ac:dyDescent="0.2">
      <c r="B5" s="17"/>
      <c r="D5" s="20" t="s">
        <v>10</v>
      </c>
      <c r="K5" s="226" t="s">
        <v>11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R5" s="17"/>
      <c r="BS5" s="14" t="s">
        <v>6</v>
      </c>
    </row>
    <row r="6" spans="1:74" s="1" customFormat="1" ht="36.9" customHeight="1" x14ac:dyDescent="0.2">
      <c r="B6" s="17"/>
      <c r="D6" s="22" t="s">
        <v>12</v>
      </c>
      <c r="K6" s="228" t="s">
        <v>13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R6" s="17"/>
      <c r="BS6" s="14" t="s">
        <v>6</v>
      </c>
    </row>
    <row r="7" spans="1:74" s="1" customFormat="1" ht="12" customHeight="1" x14ac:dyDescent="0.2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 x14ac:dyDescent="0.2">
      <c r="B8" s="17"/>
      <c r="D8" s="23" t="s">
        <v>16</v>
      </c>
      <c r="K8" s="21" t="s">
        <v>17</v>
      </c>
      <c r="AK8" s="23" t="s">
        <v>18</v>
      </c>
      <c r="AN8" s="21" t="s">
        <v>19</v>
      </c>
      <c r="AR8" s="17"/>
      <c r="BS8" s="14" t="s">
        <v>6</v>
      </c>
    </row>
    <row r="9" spans="1:74" s="1" customFormat="1" ht="14.4" customHeight="1" x14ac:dyDescent="0.2">
      <c r="B9" s="17"/>
      <c r="AR9" s="17"/>
      <c r="BS9" s="14" t="s">
        <v>6</v>
      </c>
    </row>
    <row r="10" spans="1:74" s="1" customFormat="1" ht="12" customHeight="1" x14ac:dyDescent="0.2">
      <c r="B10" s="17"/>
      <c r="D10" s="23" t="s">
        <v>20</v>
      </c>
      <c r="AK10" s="23" t="s">
        <v>21</v>
      </c>
      <c r="AN10" s="21" t="s">
        <v>1</v>
      </c>
      <c r="AR10" s="17"/>
      <c r="BS10" s="14" t="s">
        <v>6</v>
      </c>
    </row>
    <row r="11" spans="1:74" s="1" customFormat="1" ht="18.45" customHeight="1" x14ac:dyDescent="0.2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" customHeight="1" x14ac:dyDescent="0.2">
      <c r="B12" s="17"/>
      <c r="AR12" s="17"/>
      <c r="BS12" s="14" t="s">
        <v>6</v>
      </c>
    </row>
    <row r="13" spans="1:74" s="1" customFormat="1" ht="12" customHeight="1" x14ac:dyDescent="0.2">
      <c r="B13" s="17"/>
      <c r="D13" s="23" t="s">
        <v>24</v>
      </c>
      <c r="AK13" s="23" t="s">
        <v>21</v>
      </c>
      <c r="AN13" s="21" t="s">
        <v>1</v>
      </c>
      <c r="AR13" s="17"/>
      <c r="BS13" s="14" t="s">
        <v>6</v>
      </c>
    </row>
    <row r="14" spans="1:74" ht="13.2" x14ac:dyDescent="0.2">
      <c r="B14" s="17"/>
      <c r="E14" s="21" t="s">
        <v>22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" customHeight="1" x14ac:dyDescent="0.2">
      <c r="B15" s="17"/>
      <c r="AR15" s="17"/>
      <c r="BS15" s="14" t="s">
        <v>3</v>
      </c>
    </row>
    <row r="16" spans="1:74" s="1" customFormat="1" ht="12" customHeight="1" x14ac:dyDescent="0.2">
      <c r="B16" s="17"/>
      <c r="D16" s="23" t="s">
        <v>25</v>
      </c>
      <c r="AK16" s="23" t="s">
        <v>21</v>
      </c>
      <c r="AN16" s="21" t="s">
        <v>1</v>
      </c>
      <c r="AR16" s="17"/>
      <c r="BS16" s="14" t="s">
        <v>3</v>
      </c>
    </row>
    <row r="17" spans="1:71" s="1" customFormat="1" ht="18.45" customHeight="1" x14ac:dyDescent="0.2">
      <c r="B17" s="17"/>
      <c r="E17" s="21" t="s">
        <v>22</v>
      </c>
      <c r="AK17" s="23" t="s">
        <v>23</v>
      </c>
      <c r="AN17" s="21" t="s">
        <v>1</v>
      </c>
      <c r="AR17" s="17"/>
      <c r="BS17" s="14" t="s">
        <v>26</v>
      </c>
    </row>
    <row r="18" spans="1:71" s="1" customFormat="1" ht="6.9" customHeight="1" x14ac:dyDescent="0.2">
      <c r="B18" s="17"/>
      <c r="AR18" s="17"/>
      <c r="BS18" s="14" t="s">
        <v>27</v>
      </c>
    </row>
    <row r="19" spans="1:71" s="1" customFormat="1" ht="12" customHeight="1" x14ac:dyDescent="0.2">
      <c r="B19" s="17"/>
      <c r="D19" s="23" t="s">
        <v>28</v>
      </c>
      <c r="AK19" s="23" t="s">
        <v>21</v>
      </c>
      <c r="AN19" s="21" t="s">
        <v>1</v>
      </c>
      <c r="AR19" s="17"/>
      <c r="BS19" s="14" t="s">
        <v>27</v>
      </c>
    </row>
    <row r="20" spans="1:71" s="1" customFormat="1" ht="18.45" customHeight="1" x14ac:dyDescent="0.2">
      <c r="B20" s="17"/>
      <c r="E20" s="21" t="s">
        <v>29</v>
      </c>
      <c r="AK20" s="23" t="s">
        <v>23</v>
      </c>
      <c r="AN20" s="21" t="s">
        <v>1</v>
      </c>
      <c r="AR20" s="17"/>
      <c r="BS20" s="14" t="s">
        <v>26</v>
      </c>
    </row>
    <row r="21" spans="1:71" s="1" customFormat="1" ht="6.9" customHeight="1" x14ac:dyDescent="0.2">
      <c r="B21" s="17"/>
      <c r="AR21" s="17"/>
    </row>
    <row r="22" spans="1:71" s="1" customFormat="1" ht="12" customHeight="1" x14ac:dyDescent="0.2">
      <c r="B22" s="17"/>
      <c r="D22" s="23" t="s">
        <v>30</v>
      </c>
      <c r="AR22" s="17"/>
    </row>
    <row r="23" spans="1:71" s="1" customFormat="1" ht="16.5" customHeight="1" x14ac:dyDescent="0.2">
      <c r="B23" s="17"/>
      <c r="E23" s="229" t="s">
        <v>1</v>
      </c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29"/>
      <c r="AK23" s="229"/>
      <c r="AL23" s="229"/>
      <c r="AM23" s="229"/>
      <c r="AN23" s="229"/>
      <c r="AR23" s="17"/>
    </row>
    <row r="24" spans="1:71" s="1" customFormat="1" ht="6.9" customHeight="1" x14ac:dyDescent="0.2">
      <c r="B24" s="17"/>
      <c r="AR24" s="17"/>
    </row>
    <row r="25" spans="1:71" s="1" customFormat="1" ht="6.9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 x14ac:dyDescent="0.2">
      <c r="A26" s="26"/>
      <c r="B26" s="27"/>
      <c r="C26" s="26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30">
        <f>ROUND(AG94,2)</f>
        <v>0</v>
      </c>
      <c r="AL26" s="231"/>
      <c r="AM26" s="231"/>
      <c r="AN26" s="231"/>
      <c r="AO26" s="231"/>
      <c r="AP26" s="26"/>
      <c r="AQ26" s="26"/>
      <c r="AR26" s="27"/>
      <c r="BE26" s="26"/>
    </row>
    <row r="27" spans="1:71" s="2" customFormat="1" ht="6.9" customHeight="1" x14ac:dyDescent="0.2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32" t="s">
        <v>32</v>
      </c>
      <c r="M28" s="232"/>
      <c r="N28" s="232"/>
      <c r="O28" s="232"/>
      <c r="P28" s="232"/>
      <c r="Q28" s="26"/>
      <c r="R28" s="26"/>
      <c r="S28" s="26"/>
      <c r="T28" s="26"/>
      <c r="U28" s="26"/>
      <c r="V28" s="26"/>
      <c r="W28" s="232" t="s">
        <v>33</v>
      </c>
      <c r="X28" s="232"/>
      <c r="Y28" s="232"/>
      <c r="Z28" s="232"/>
      <c r="AA28" s="232"/>
      <c r="AB28" s="232"/>
      <c r="AC28" s="232"/>
      <c r="AD28" s="232"/>
      <c r="AE28" s="232"/>
      <c r="AF28" s="26"/>
      <c r="AG28" s="26"/>
      <c r="AH28" s="26"/>
      <c r="AI28" s="26"/>
      <c r="AJ28" s="26"/>
      <c r="AK28" s="232" t="s">
        <v>34</v>
      </c>
      <c r="AL28" s="232"/>
      <c r="AM28" s="232"/>
      <c r="AN28" s="232"/>
      <c r="AO28" s="232"/>
      <c r="AP28" s="26"/>
      <c r="AQ28" s="26"/>
      <c r="AR28" s="27"/>
      <c r="BE28" s="26"/>
    </row>
    <row r="29" spans="1:71" s="3" customFormat="1" ht="14.4" customHeight="1" x14ac:dyDescent="0.2">
      <c r="B29" s="31"/>
      <c r="D29" s="23" t="s">
        <v>35</v>
      </c>
      <c r="F29" s="32" t="s">
        <v>36</v>
      </c>
      <c r="L29" s="235">
        <v>0.2</v>
      </c>
      <c r="M29" s="234"/>
      <c r="N29" s="234"/>
      <c r="O29" s="234"/>
      <c r="P29" s="234"/>
      <c r="Q29" s="33"/>
      <c r="R29" s="33"/>
      <c r="S29" s="33"/>
      <c r="T29" s="33"/>
      <c r="U29" s="33"/>
      <c r="V29" s="33"/>
      <c r="W29" s="233" t="e">
        <f>ROUND(AZ94, 2)</f>
        <v>#REF!</v>
      </c>
      <c r="X29" s="234"/>
      <c r="Y29" s="234"/>
      <c r="Z29" s="234"/>
      <c r="AA29" s="234"/>
      <c r="AB29" s="234"/>
      <c r="AC29" s="234"/>
      <c r="AD29" s="234"/>
      <c r="AE29" s="234"/>
      <c r="AF29" s="33"/>
      <c r="AG29" s="33"/>
      <c r="AH29" s="33"/>
      <c r="AI29" s="33"/>
      <c r="AJ29" s="33"/>
      <c r="AK29" s="233" t="e">
        <f>ROUND(AV94, 2)</f>
        <v>#REF!</v>
      </c>
      <c r="AL29" s="234"/>
      <c r="AM29" s="234"/>
      <c r="AN29" s="234"/>
      <c r="AO29" s="234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" customHeight="1" x14ac:dyDescent="0.2">
      <c r="B30" s="31"/>
      <c r="F30" s="32" t="s">
        <v>37</v>
      </c>
      <c r="L30" s="238">
        <v>0.2</v>
      </c>
      <c r="M30" s="237"/>
      <c r="N30" s="237"/>
      <c r="O30" s="237"/>
      <c r="P30" s="237"/>
      <c r="W30" s="236">
        <f>AK26</f>
        <v>0</v>
      </c>
      <c r="X30" s="237"/>
      <c r="Y30" s="237"/>
      <c r="Z30" s="237"/>
      <c r="AA30" s="237"/>
      <c r="AB30" s="237"/>
      <c r="AC30" s="237"/>
      <c r="AD30" s="237"/>
      <c r="AE30" s="237"/>
      <c r="AK30" s="236">
        <f>W30*L30</f>
        <v>0</v>
      </c>
      <c r="AL30" s="237"/>
      <c r="AM30" s="237"/>
      <c r="AN30" s="237"/>
      <c r="AO30" s="237"/>
      <c r="AR30" s="31"/>
    </row>
    <row r="31" spans="1:71" s="3" customFormat="1" ht="14.4" hidden="1" customHeight="1" x14ac:dyDescent="0.2">
      <c r="B31" s="31"/>
      <c r="F31" s="23" t="s">
        <v>38</v>
      </c>
      <c r="L31" s="238">
        <v>0.2</v>
      </c>
      <c r="M31" s="237"/>
      <c r="N31" s="237"/>
      <c r="O31" s="237"/>
      <c r="P31" s="237"/>
      <c r="W31" s="236" t="e">
        <f>ROUND(BB94, 2)</f>
        <v>#REF!</v>
      </c>
      <c r="X31" s="237"/>
      <c r="Y31" s="237"/>
      <c r="Z31" s="237"/>
      <c r="AA31" s="237"/>
      <c r="AB31" s="237"/>
      <c r="AC31" s="237"/>
      <c r="AD31" s="237"/>
      <c r="AE31" s="237"/>
      <c r="AK31" s="236">
        <v>0</v>
      </c>
      <c r="AL31" s="237"/>
      <c r="AM31" s="237"/>
      <c r="AN31" s="237"/>
      <c r="AO31" s="237"/>
      <c r="AR31" s="31"/>
    </row>
    <row r="32" spans="1:71" s="3" customFormat="1" ht="14.4" hidden="1" customHeight="1" x14ac:dyDescent="0.2">
      <c r="B32" s="31"/>
      <c r="F32" s="23" t="s">
        <v>39</v>
      </c>
      <c r="L32" s="238">
        <v>0.2</v>
      </c>
      <c r="M32" s="237"/>
      <c r="N32" s="237"/>
      <c r="O32" s="237"/>
      <c r="P32" s="237"/>
      <c r="W32" s="236" t="e">
        <f>ROUND(BC94, 2)</f>
        <v>#REF!</v>
      </c>
      <c r="X32" s="237"/>
      <c r="Y32" s="237"/>
      <c r="Z32" s="237"/>
      <c r="AA32" s="237"/>
      <c r="AB32" s="237"/>
      <c r="AC32" s="237"/>
      <c r="AD32" s="237"/>
      <c r="AE32" s="237"/>
      <c r="AK32" s="236">
        <v>0</v>
      </c>
      <c r="AL32" s="237"/>
      <c r="AM32" s="237"/>
      <c r="AN32" s="237"/>
      <c r="AO32" s="237"/>
      <c r="AR32" s="31"/>
    </row>
    <row r="33" spans="1:57" s="3" customFormat="1" ht="14.4" hidden="1" customHeight="1" x14ac:dyDescent="0.2">
      <c r="B33" s="31"/>
      <c r="F33" s="32" t="s">
        <v>40</v>
      </c>
      <c r="L33" s="235">
        <v>0</v>
      </c>
      <c r="M33" s="234"/>
      <c r="N33" s="234"/>
      <c r="O33" s="234"/>
      <c r="P33" s="234"/>
      <c r="Q33" s="33"/>
      <c r="R33" s="33"/>
      <c r="S33" s="33"/>
      <c r="T33" s="33"/>
      <c r="U33" s="33"/>
      <c r="V33" s="33"/>
      <c r="W33" s="233" t="e">
        <f>ROUND(BD94, 2)</f>
        <v>#REF!</v>
      </c>
      <c r="X33" s="234"/>
      <c r="Y33" s="234"/>
      <c r="Z33" s="234"/>
      <c r="AA33" s="234"/>
      <c r="AB33" s="234"/>
      <c r="AC33" s="234"/>
      <c r="AD33" s="234"/>
      <c r="AE33" s="234"/>
      <c r="AF33" s="33"/>
      <c r="AG33" s="33"/>
      <c r="AH33" s="33"/>
      <c r="AI33" s="33"/>
      <c r="AJ33" s="33"/>
      <c r="AK33" s="233">
        <v>0</v>
      </c>
      <c r="AL33" s="234"/>
      <c r="AM33" s="234"/>
      <c r="AN33" s="234"/>
      <c r="AO33" s="234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" customHeight="1" x14ac:dyDescent="0.2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 x14ac:dyDescent="0.2">
      <c r="A35" s="26"/>
      <c r="B35" s="27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245" t="s">
        <v>43</v>
      </c>
      <c r="Y35" s="246"/>
      <c r="Z35" s="246"/>
      <c r="AA35" s="246"/>
      <c r="AB35" s="246"/>
      <c r="AC35" s="37"/>
      <c r="AD35" s="37"/>
      <c r="AE35" s="37"/>
      <c r="AF35" s="37"/>
      <c r="AG35" s="37"/>
      <c r="AH35" s="37"/>
      <c r="AI35" s="37"/>
      <c r="AJ35" s="37"/>
      <c r="AK35" s="247" t="e">
        <f>SUM(AK26:AK33)</f>
        <v>#REF!</v>
      </c>
      <c r="AL35" s="246"/>
      <c r="AM35" s="246"/>
      <c r="AN35" s="246"/>
      <c r="AO35" s="248"/>
      <c r="AP35" s="35"/>
      <c r="AQ35" s="35"/>
      <c r="AR35" s="27"/>
      <c r="BE35" s="26"/>
    </row>
    <row r="36" spans="1:57" s="2" customFormat="1" ht="6.9" customHeight="1" x14ac:dyDescent="0.2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 x14ac:dyDescent="0.2">
      <c r="B38" s="17"/>
      <c r="AR38" s="17"/>
    </row>
    <row r="39" spans="1:57" s="1" customFormat="1" ht="14.4" customHeight="1" x14ac:dyDescent="0.2">
      <c r="B39" s="17"/>
      <c r="AR39" s="17"/>
    </row>
    <row r="40" spans="1:57" s="1" customFormat="1" ht="14.4" customHeight="1" x14ac:dyDescent="0.2">
      <c r="B40" s="17"/>
      <c r="AR40" s="17"/>
    </row>
    <row r="41" spans="1:57" s="1" customFormat="1" ht="14.4" customHeight="1" x14ac:dyDescent="0.2">
      <c r="B41" s="17"/>
      <c r="AR41" s="17"/>
    </row>
    <row r="42" spans="1:57" s="1" customFormat="1" ht="14.4" customHeight="1" x14ac:dyDescent="0.2">
      <c r="B42" s="17"/>
      <c r="AR42" s="17"/>
    </row>
    <row r="43" spans="1:57" s="1" customFormat="1" ht="14.4" customHeight="1" x14ac:dyDescent="0.2">
      <c r="B43" s="17"/>
      <c r="AR43" s="17"/>
    </row>
    <row r="44" spans="1:57" s="1" customFormat="1" ht="14.4" customHeight="1" x14ac:dyDescent="0.2">
      <c r="B44" s="17"/>
      <c r="AR44" s="17"/>
    </row>
    <row r="45" spans="1:57" s="1" customFormat="1" ht="14.4" customHeight="1" x14ac:dyDescent="0.2">
      <c r="B45" s="17"/>
      <c r="AR45" s="17"/>
    </row>
    <row r="46" spans="1:57" s="1" customFormat="1" ht="14.4" customHeight="1" x14ac:dyDescent="0.2">
      <c r="B46" s="17"/>
      <c r="AR46" s="17"/>
    </row>
    <row r="47" spans="1:57" s="1" customFormat="1" ht="14.4" customHeight="1" x14ac:dyDescent="0.2">
      <c r="B47" s="17"/>
      <c r="AR47" s="17"/>
    </row>
    <row r="48" spans="1:57" s="1" customFormat="1" ht="14.4" customHeight="1" x14ac:dyDescent="0.2">
      <c r="B48" s="17"/>
      <c r="AR48" s="17"/>
    </row>
    <row r="49" spans="1:57" s="2" customFormat="1" ht="14.4" customHeight="1" x14ac:dyDescent="0.2">
      <c r="B49" s="39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2" customFormat="1" ht="13.2" x14ac:dyDescent="0.2">
      <c r="A60" s="26"/>
      <c r="B60" s="27"/>
      <c r="C60" s="26"/>
      <c r="D60" s="42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46</v>
      </c>
      <c r="AI60" s="29"/>
      <c r="AJ60" s="29"/>
      <c r="AK60" s="29"/>
      <c r="AL60" s="29"/>
      <c r="AM60" s="42" t="s">
        <v>47</v>
      </c>
      <c r="AN60" s="29"/>
      <c r="AO60" s="29"/>
      <c r="AP60" s="26"/>
      <c r="AQ60" s="26"/>
      <c r="AR60" s="27"/>
      <c r="BE60" s="26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2" customFormat="1" ht="13.2" x14ac:dyDescent="0.2">
      <c r="A64" s="26"/>
      <c r="B64" s="27"/>
      <c r="C64" s="26"/>
      <c r="D64" s="40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49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2" customFormat="1" ht="13.2" x14ac:dyDescent="0.2">
      <c r="A75" s="26"/>
      <c r="B75" s="27"/>
      <c r="C75" s="26"/>
      <c r="D75" s="42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46</v>
      </c>
      <c r="AI75" s="29"/>
      <c r="AJ75" s="29"/>
      <c r="AK75" s="29"/>
      <c r="AL75" s="29"/>
      <c r="AM75" s="42" t="s">
        <v>47</v>
      </c>
      <c r="AN75" s="29"/>
      <c r="AO75" s="29"/>
      <c r="AP75" s="26"/>
      <c r="AQ75" s="26"/>
      <c r="AR75" s="27"/>
      <c r="BE75" s="26"/>
    </row>
    <row r="76" spans="1:57" s="2" customFormat="1" x14ac:dyDescent="0.2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" customHeight="1" x14ac:dyDescent="0.2">
      <c r="A82" s="26"/>
      <c r="B82" s="27"/>
      <c r="C82" s="18" t="s">
        <v>50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 x14ac:dyDescent="0.2">
      <c r="B84" s="48"/>
      <c r="C84" s="23" t="s">
        <v>10</v>
      </c>
      <c r="L84" s="4" t="str">
        <f>K5</f>
        <v>19-2022</v>
      </c>
      <c r="AR84" s="48"/>
    </row>
    <row r="85" spans="1:91" s="5" customFormat="1" ht="36.9" customHeight="1" x14ac:dyDescent="0.2">
      <c r="B85" s="49"/>
      <c r="C85" s="50" t="s">
        <v>12</v>
      </c>
      <c r="L85" s="252" t="str">
        <f>K6</f>
        <v>Nemocnica Snina výmena kotla</v>
      </c>
      <c r="M85" s="253"/>
      <c r="N85" s="253"/>
      <c r="O85" s="253"/>
      <c r="P85" s="253"/>
      <c r="Q85" s="253"/>
      <c r="R85" s="253"/>
      <c r="S85" s="253"/>
      <c r="T85" s="253"/>
      <c r="U85" s="253"/>
      <c r="V85" s="253"/>
      <c r="W85" s="253"/>
      <c r="X85" s="253"/>
      <c r="Y85" s="253"/>
      <c r="Z85" s="253"/>
      <c r="AA85" s="253"/>
      <c r="AB85" s="253"/>
      <c r="AC85" s="253"/>
      <c r="AD85" s="253"/>
      <c r="AE85" s="253"/>
      <c r="AF85" s="253"/>
      <c r="AG85" s="253"/>
      <c r="AH85" s="253"/>
      <c r="AI85" s="253"/>
      <c r="AJ85" s="253"/>
      <c r="AR85" s="49"/>
    </row>
    <row r="86" spans="1:91" s="2" customFormat="1" ht="6.9" customHeight="1" x14ac:dyDescent="0.2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 x14ac:dyDescent="0.2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>Snina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254" t="str">
        <f>IF(AN8= "","",AN8)</f>
        <v>30. 8. 2022</v>
      </c>
      <c r="AN87" s="254"/>
      <c r="AO87" s="26"/>
      <c r="AP87" s="26"/>
      <c r="AQ87" s="26"/>
      <c r="AR87" s="27"/>
      <c r="BE87" s="26"/>
    </row>
    <row r="88" spans="1:91" s="2" customFormat="1" ht="6.9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15" customHeight="1" x14ac:dyDescent="0.2">
      <c r="A89" s="26"/>
      <c r="B89" s="27"/>
      <c r="C89" s="23" t="s">
        <v>20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25</v>
      </c>
      <c r="AJ89" s="26"/>
      <c r="AK89" s="26"/>
      <c r="AL89" s="26"/>
      <c r="AM89" s="243" t="str">
        <f>IF(E17="","",E17)</f>
        <v xml:space="preserve"> </v>
      </c>
      <c r="AN89" s="244"/>
      <c r="AO89" s="244"/>
      <c r="AP89" s="244"/>
      <c r="AQ89" s="26"/>
      <c r="AR89" s="27"/>
      <c r="AS89" s="239" t="s">
        <v>51</v>
      </c>
      <c r="AT89" s="240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15" customHeight="1" x14ac:dyDescent="0.2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243" t="str">
        <f>IF(E20="","",E20)</f>
        <v>Ing. Ivan Sokologorský</v>
      </c>
      <c r="AN90" s="244"/>
      <c r="AO90" s="244"/>
      <c r="AP90" s="244"/>
      <c r="AQ90" s="26"/>
      <c r="AR90" s="27"/>
      <c r="AS90" s="241"/>
      <c r="AT90" s="242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5" customHeight="1" x14ac:dyDescent="0.2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41"/>
      <c r="AT91" s="242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 x14ac:dyDescent="0.2">
      <c r="A92" s="26"/>
      <c r="B92" s="27"/>
      <c r="C92" s="258" t="s">
        <v>52</v>
      </c>
      <c r="D92" s="259"/>
      <c r="E92" s="259"/>
      <c r="F92" s="259"/>
      <c r="G92" s="259"/>
      <c r="H92" s="57"/>
      <c r="I92" s="260" t="s">
        <v>53</v>
      </c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61" t="s">
        <v>54</v>
      </c>
      <c r="AH92" s="259"/>
      <c r="AI92" s="259"/>
      <c r="AJ92" s="259"/>
      <c r="AK92" s="259"/>
      <c r="AL92" s="259"/>
      <c r="AM92" s="259"/>
      <c r="AN92" s="260" t="s">
        <v>55</v>
      </c>
      <c r="AO92" s="259"/>
      <c r="AP92" s="262"/>
      <c r="AQ92" s="58" t="s">
        <v>56</v>
      </c>
      <c r="AR92" s="27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  <c r="BE92" s="26"/>
    </row>
    <row r="93" spans="1:91" s="2" customFormat="1" ht="10.95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" customHeight="1" x14ac:dyDescent="0.2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56">
        <f>ROUND(SUM(AG95:AG97),2)</f>
        <v>0</v>
      </c>
      <c r="AH94" s="256"/>
      <c r="AI94" s="256"/>
      <c r="AJ94" s="256"/>
      <c r="AK94" s="256"/>
      <c r="AL94" s="256"/>
      <c r="AM94" s="256"/>
      <c r="AN94" s="257">
        <f>SUM(AN95:AP97)</f>
        <v>0</v>
      </c>
      <c r="AO94" s="257"/>
      <c r="AP94" s="257"/>
      <c r="AQ94" s="69" t="s">
        <v>1</v>
      </c>
      <c r="AR94" s="65"/>
      <c r="AS94" s="70">
        <f>ROUND(SUM(AS95:AS96),2)</f>
        <v>0</v>
      </c>
      <c r="AT94" s="71" t="e">
        <f>ROUND(SUM(AV94:AW94),2)</f>
        <v>#REF!</v>
      </c>
      <c r="AU94" s="72" t="e">
        <f>ROUND(SUM(AU95:AU96),5)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ROUND(SUM(AZ95:AZ96),2)</f>
        <v>#REF!</v>
      </c>
      <c r="BA94" s="71" t="e">
        <f>ROUND(SUM(BA95:BA96),2)</f>
        <v>#REF!</v>
      </c>
      <c r="BB94" s="71" t="e">
        <f>ROUND(SUM(BB95:BB96),2)</f>
        <v>#REF!</v>
      </c>
      <c r="BC94" s="71" t="e">
        <f>ROUND(SUM(BC95:BC96),2)</f>
        <v>#REF!</v>
      </c>
      <c r="BD94" s="73" t="e">
        <f>ROUND(SUM(BD95:BD96),2)</f>
        <v>#REF!</v>
      </c>
      <c r="BS94" s="74" t="s">
        <v>70</v>
      </c>
      <c r="BT94" s="74" t="s">
        <v>71</v>
      </c>
      <c r="BU94" s="75" t="s">
        <v>72</v>
      </c>
      <c r="BV94" s="74" t="s">
        <v>73</v>
      </c>
      <c r="BW94" s="74" t="s">
        <v>4</v>
      </c>
      <c r="BX94" s="74" t="s">
        <v>74</v>
      </c>
      <c r="CL94" s="74" t="s">
        <v>1</v>
      </c>
    </row>
    <row r="95" spans="1:91" s="7" customFormat="1" ht="24.75" customHeight="1" x14ac:dyDescent="0.2">
      <c r="A95" s="76" t="s">
        <v>75</v>
      </c>
      <c r="B95" s="77"/>
      <c r="C95" s="78"/>
      <c r="D95" s="251" t="s">
        <v>76</v>
      </c>
      <c r="E95" s="251"/>
      <c r="F95" s="251"/>
      <c r="G95" s="251"/>
      <c r="H95" s="251"/>
      <c r="I95" s="79"/>
      <c r="J95" s="251" t="s">
        <v>77</v>
      </c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49">
        <f>'19-2022 UK - ústrené vyku...'!J130</f>
        <v>0</v>
      </c>
      <c r="AH95" s="250"/>
      <c r="AI95" s="250"/>
      <c r="AJ95" s="250"/>
      <c r="AK95" s="250"/>
      <c r="AL95" s="250"/>
      <c r="AM95" s="250"/>
      <c r="AN95" s="249">
        <f>AG95*1.2</f>
        <v>0</v>
      </c>
      <c r="AO95" s="250"/>
      <c r="AP95" s="250"/>
      <c r="AQ95" s="80" t="s">
        <v>78</v>
      </c>
      <c r="AR95" s="77"/>
      <c r="AS95" s="81">
        <v>0</v>
      </c>
      <c r="AT95" s="82" t="e">
        <f>ROUND(SUM(AV95:AW95),2)</f>
        <v>#REF!</v>
      </c>
      <c r="AU95" s="83" t="e">
        <f>#REF!</f>
        <v>#REF!</v>
      </c>
      <c r="AV95" s="82" t="e">
        <f>#REF!</f>
        <v>#REF!</v>
      </c>
      <c r="AW95" s="82" t="e">
        <f>#REF!</f>
        <v>#REF!</v>
      </c>
      <c r="AX95" s="82" t="e">
        <f>#REF!</f>
        <v>#REF!</v>
      </c>
      <c r="AY95" s="82" t="e">
        <f>#REF!</f>
        <v>#REF!</v>
      </c>
      <c r="AZ95" s="82" t="e">
        <f>#REF!</f>
        <v>#REF!</v>
      </c>
      <c r="BA95" s="82" t="e">
        <f>#REF!</f>
        <v>#REF!</v>
      </c>
      <c r="BB95" s="82" t="e">
        <f>#REF!</f>
        <v>#REF!</v>
      </c>
      <c r="BC95" s="82" t="e">
        <f>#REF!</f>
        <v>#REF!</v>
      </c>
      <c r="BD95" s="84" t="e">
        <f>#REF!</f>
        <v>#REF!</v>
      </c>
      <c r="BT95" s="85" t="s">
        <v>79</v>
      </c>
      <c r="BV95" s="85" t="s">
        <v>73</v>
      </c>
      <c r="BW95" s="85" t="s">
        <v>80</v>
      </c>
      <c r="BX95" s="85" t="s">
        <v>4</v>
      </c>
      <c r="CL95" s="85" t="s">
        <v>1</v>
      </c>
      <c r="CM95" s="85" t="s">
        <v>71</v>
      </c>
    </row>
    <row r="96" spans="1:91" s="7" customFormat="1" ht="24.75" customHeight="1" x14ac:dyDescent="0.2">
      <c r="A96" s="76" t="s">
        <v>75</v>
      </c>
      <c r="B96" s="77"/>
      <c r="C96" s="78"/>
      <c r="D96" s="251" t="s">
        <v>81</v>
      </c>
      <c r="E96" s="251"/>
      <c r="F96" s="251"/>
      <c r="G96" s="251"/>
      <c r="H96" s="251"/>
      <c r="I96" s="79"/>
      <c r="J96" s="251" t="s">
        <v>82</v>
      </c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49">
        <f>'19-2022 OPZ - odberné ply...'!J30</f>
        <v>0</v>
      </c>
      <c r="AH96" s="250"/>
      <c r="AI96" s="250"/>
      <c r="AJ96" s="250"/>
      <c r="AK96" s="250"/>
      <c r="AL96" s="250"/>
      <c r="AM96" s="250"/>
      <c r="AN96" s="249">
        <f>SUM(AG96,AT96)</f>
        <v>0</v>
      </c>
      <c r="AO96" s="250"/>
      <c r="AP96" s="250"/>
      <c r="AQ96" s="80" t="s">
        <v>78</v>
      </c>
      <c r="AR96" s="77"/>
      <c r="AS96" s="86">
        <v>0</v>
      </c>
      <c r="AT96" s="87">
        <f>ROUND(SUM(AV96:AW96),2)</f>
        <v>0</v>
      </c>
      <c r="AU96" s="88">
        <f>'19-2022 OPZ - odberné ply...'!P121</f>
        <v>22.742145000000004</v>
      </c>
      <c r="AV96" s="87">
        <f>'19-2022 OPZ - odberné ply...'!J33</f>
        <v>0</v>
      </c>
      <c r="AW96" s="87">
        <f>'19-2022 OPZ - odberné ply...'!J34</f>
        <v>0</v>
      </c>
      <c r="AX96" s="87">
        <f>'19-2022 OPZ - odberné ply...'!J35</f>
        <v>0</v>
      </c>
      <c r="AY96" s="87">
        <f>'19-2022 OPZ - odberné ply...'!J36</f>
        <v>0</v>
      </c>
      <c r="AZ96" s="87">
        <f>'19-2022 OPZ - odberné ply...'!F33</f>
        <v>0</v>
      </c>
      <c r="BA96" s="87">
        <f>'19-2022 OPZ - odberné ply...'!F34</f>
        <v>0</v>
      </c>
      <c r="BB96" s="87">
        <f>'19-2022 OPZ - odberné ply...'!F35</f>
        <v>0</v>
      </c>
      <c r="BC96" s="87">
        <f>'19-2022 OPZ - odberné ply...'!F36</f>
        <v>0</v>
      </c>
      <c r="BD96" s="89">
        <f>'19-2022 OPZ - odberné ply...'!F37</f>
        <v>0</v>
      </c>
      <c r="BT96" s="85" t="s">
        <v>79</v>
      </c>
      <c r="BV96" s="85" t="s">
        <v>73</v>
      </c>
      <c r="BW96" s="85" t="s">
        <v>83</v>
      </c>
      <c r="BX96" s="85" t="s">
        <v>4</v>
      </c>
      <c r="CL96" s="85" t="s">
        <v>1</v>
      </c>
      <c r="CM96" s="85" t="s">
        <v>71</v>
      </c>
    </row>
    <row r="97" spans="1:91" s="7" customFormat="1" ht="24.75" customHeight="1" x14ac:dyDescent="0.2">
      <c r="A97" s="76" t="s">
        <v>75</v>
      </c>
      <c r="B97" s="77"/>
      <c r="C97" s="78"/>
      <c r="D97" s="251" t="s">
        <v>282</v>
      </c>
      <c r="E97" s="251"/>
      <c r="F97" s="251"/>
      <c r="G97" s="251"/>
      <c r="H97" s="251"/>
      <c r="I97" s="79"/>
      <c r="J97" s="251" t="s">
        <v>283</v>
      </c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49">
        <f>'19-2022 MaR - meranie a regul..'!J121</f>
        <v>0</v>
      </c>
      <c r="AH97" s="250"/>
      <c r="AI97" s="250"/>
      <c r="AJ97" s="250"/>
      <c r="AK97" s="250"/>
      <c r="AL97" s="250"/>
      <c r="AM97" s="250"/>
      <c r="AN97" s="249">
        <f>ROUNDUP(AG97+AG97*L30,2)</f>
        <v>0</v>
      </c>
      <c r="AO97" s="250"/>
      <c r="AP97" s="250"/>
      <c r="AQ97" s="80" t="s">
        <v>78</v>
      </c>
      <c r="AR97" s="77"/>
      <c r="AS97" s="86">
        <v>0</v>
      </c>
      <c r="AT97" s="87">
        <f>ROUND(SUM(AV97:AW97),2)</f>
        <v>0</v>
      </c>
      <c r="AU97" s="88">
        <f>'19-2022 OPZ - odberné ply...'!P122</f>
        <v>12.142145000000003</v>
      </c>
      <c r="AV97" s="87">
        <f>'19-2022 OPZ - odberné ply...'!J34</f>
        <v>0</v>
      </c>
      <c r="AW97" s="87">
        <f>'19-2022 OPZ - odberné ply...'!J35</f>
        <v>0</v>
      </c>
      <c r="AX97" s="87">
        <f>'19-2022 OPZ - odberné ply...'!J36</f>
        <v>0</v>
      </c>
      <c r="AY97" s="87">
        <f>'19-2022 OPZ - odberné ply...'!J37</f>
        <v>0</v>
      </c>
      <c r="AZ97" s="87">
        <f>'19-2022 OPZ - odberné ply...'!F34</f>
        <v>0</v>
      </c>
      <c r="BA97" s="87">
        <f>'19-2022 OPZ - odberné ply...'!F35</f>
        <v>0</v>
      </c>
      <c r="BB97" s="87">
        <f>'19-2022 OPZ - odberné ply...'!F36</f>
        <v>0</v>
      </c>
      <c r="BC97" s="87">
        <f>'19-2022 OPZ - odberné ply...'!F37</f>
        <v>0</v>
      </c>
      <c r="BD97" s="89">
        <f>'19-2022 OPZ - odberné ply...'!F38</f>
        <v>0</v>
      </c>
      <c r="BT97" s="85" t="s">
        <v>79</v>
      </c>
      <c r="BV97" s="85" t="s">
        <v>73</v>
      </c>
      <c r="BW97" s="85" t="s">
        <v>83</v>
      </c>
      <c r="BX97" s="85" t="s">
        <v>4</v>
      </c>
      <c r="CL97" s="85" t="s">
        <v>1</v>
      </c>
      <c r="CM97" s="85" t="s">
        <v>71</v>
      </c>
    </row>
    <row r="98" spans="1:91" s="2" customFormat="1" ht="6.9" customHeight="1" x14ac:dyDescent="0.2">
      <c r="A98" s="26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</sheetData>
  <mergeCells count="48">
    <mergeCell ref="AR2:BE2"/>
    <mergeCell ref="D97:H97"/>
    <mergeCell ref="J97:AF97"/>
    <mergeCell ref="AG97:AM97"/>
    <mergeCell ref="AN97:AP97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9-2022 UK - ústrené vyku...'!C2" display="/" xr:uid="{00000000-0004-0000-0000-000000000000}"/>
    <hyperlink ref="A96" location="'19-2022 OPZ - odberné ply...'!C2" display="/" xr:uid="{00000000-0004-0000-0000-000001000000}"/>
    <hyperlink ref="A97" location="'19-2022 OPZ - odberné ply...'!C2" display="/" xr:uid="{00000000-0004-0000-0000-000002000000}"/>
  </hyperlinks>
  <pageMargins left="0.39374999999999999" right="0.39374999999999999" top="0.39374999999999999" bottom="0.39374999999999999" header="0" footer="0"/>
  <pageSetup paperSize="9" scale="74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98"/>
  <sheetViews>
    <sheetView showGridLines="0" workbookViewId="0">
      <selection activeCell="F164" sqref="F164"/>
    </sheetView>
  </sheetViews>
  <sheetFormatPr defaultColWidth="9.28515625" defaultRowHeight="10.199999999999999" x14ac:dyDescent="0.2"/>
  <cols>
    <col min="1" max="1" width="8.28515625" style="174" customWidth="1"/>
    <col min="2" max="2" width="1.140625" style="174" customWidth="1"/>
    <col min="3" max="3" width="4.140625" style="174" customWidth="1"/>
    <col min="4" max="4" width="4.28515625" style="174" customWidth="1"/>
    <col min="5" max="5" width="17.140625" style="174" customWidth="1"/>
    <col min="6" max="6" width="50.85546875" style="174" customWidth="1"/>
    <col min="7" max="7" width="7.42578125" style="174" customWidth="1"/>
    <col min="8" max="8" width="14" style="174" customWidth="1"/>
    <col min="9" max="9" width="15.85546875" style="174" customWidth="1"/>
    <col min="10" max="10" width="22.28515625" style="174" customWidth="1"/>
    <col min="11" max="11" width="22.28515625" style="174" hidden="1" customWidth="1"/>
    <col min="12" max="12" width="9.28515625" style="174" customWidth="1"/>
    <col min="13" max="13" width="10.85546875" style="174" hidden="1" customWidth="1"/>
    <col min="14" max="14" width="9.28515625" style="174"/>
    <col min="15" max="20" width="14.140625" style="174" hidden="1" customWidth="1"/>
    <col min="21" max="21" width="16.28515625" style="174" hidden="1" customWidth="1"/>
    <col min="22" max="22" width="12.28515625" style="174" customWidth="1"/>
    <col min="23" max="23" width="16.28515625" style="174" customWidth="1"/>
    <col min="24" max="24" width="12.28515625" style="174" customWidth="1"/>
    <col min="25" max="25" width="15" style="174" customWidth="1"/>
    <col min="26" max="26" width="11" style="174" customWidth="1"/>
    <col min="27" max="27" width="15" style="174" customWidth="1"/>
    <col min="28" max="28" width="16.28515625" style="174" customWidth="1"/>
    <col min="29" max="29" width="11" style="174" customWidth="1"/>
    <col min="30" max="30" width="15" style="174" customWidth="1"/>
    <col min="31" max="31" width="16.28515625" style="174" customWidth="1"/>
    <col min="32" max="16384" width="9.28515625" style="174"/>
  </cols>
  <sheetData>
    <row r="2" spans="2:46" ht="36.9" customHeight="1" x14ac:dyDescent="0.2">
      <c r="L2" s="255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81" t="s">
        <v>80</v>
      </c>
    </row>
    <row r="3" spans="2:46" ht="6.9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1" t="s">
        <v>71</v>
      </c>
    </row>
    <row r="4" spans="2:46" ht="24.9" hidden="1" customHeight="1" x14ac:dyDescent="0.2">
      <c r="B4" s="17"/>
      <c r="D4" s="18" t="s">
        <v>84</v>
      </c>
      <c r="L4" s="17"/>
      <c r="M4" s="91" t="s">
        <v>9</v>
      </c>
      <c r="AT4" s="181" t="s">
        <v>3</v>
      </c>
    </row>
    <row r="5" spans="2:46" ht="6.9" hidden="1" customHeight="1" x14ac:dyDescent="0.2">
      <c r="B5" s="17"/>
      <c r="L5" s="17"/>
    </row>
    <row r="6" spans="2:46" ht="12" hidden="1" customHeight="1" x14ac:dyDescent="0.2">
      <c r="B6" s="17"/>
      <c r="D6" s="180" t="s">
        <v>12</v>
      </c>
      <c r="L6" s="17"/>
    </row>
    <row r="7" spans="2:46" ht="16.5" hidden="1" customHeight="1" x14ac:dyDescent="0.2">
      <c r="B7" s="17"/>
      <c r="E7" s="264" t="str">
        <f>'[1]Rekapitulácia stavby'!K6</f>
        <v>Nemocnica Snina výmena kotla</v>
      </c>
      <c r="F7" s="265"/>
      <c r="G7" s="265"/>
      <c r="H7" s="265"/>
      <c r="L7" s="17"/>
    </row>
    <row r="8" spans="2:46" s="2" customFormat="1" ht="12" hidden="1" customHeight="1" x14ac:dyDescent="0.2">
      <c r="B8" s="39"/>
      <c r="D8" s="180" t="s">
        <v>85</v>
      </c>
      <c r="L8" s="39"/>
    </row>
    <row r="9" spans="2:46" s="2" customFormat="1" ht="16.5" hidden="1" customHeight="1" x14ac:dyDescent="0.2">
      <c r="B9" s="39"/>
      <c r="E9" s="252" t="s">
        <v>284</v>
      </c>
      <c r="F9" s="266"/>
      <c r="G9" s="266"/>
      <c r="H9" s="266"/>
      <c r="L9" s="39"/>
    </row>
    <row r="10" spans="2:46" s="2" customFormat="1" hidden="1" x14ac:dyDescent="0.2">
      <c r="B10" s="39"/>
      <c r="L10" s="39"/>
    </row>
    <row r="11" spans="2:46" s="2" customFormat="1" ht="12" hidden="1" customHeight="1" x14ac:dyDescent="0.2">
      <c r="B11" s="39"/>
      <c r="D11" s="180" t="s">
        <v>14</v>
      </c>
      <c r="F11" s="177" t="s">
        <v>1</v>
      </c>
      <c r="I11" s="180" t="s">
        <v>15</v>
      </c>
      <c r="J11" s="177" t="s">
        <v>1</v>
      </c>
      <c r="L11" s="39"/>
    </row>
    <row r="12" spans="2:46" s="2" customFormat="1" ht="12" hidden="1" customHeight="1" x14ac:dyDescent="0.2">
      <c r="B12" s="39"/>
      <c r="D12" s="180" t="s">
        <v>16</v>
      </c>
      <c r="F12" s="177" t="s">
        <v>17</v>
      </c>
      <c r="I12" s="180" t="s">
        <v>18</v>
      </c>
      <c r="J12" s="176" t="str">
        <f>'[1]Rekapitulácia stavby'!AN8</f>
        <v>30. 8. 2022</v>
      </c>
      <c r="L12" s="39"/>
    </row>
    <row r="13" spans="2:46" s="2" customFormat="1" ht="10.95" hidden="1" customHeight="1" x14ac:dyDescent="0.2">
      <c r="B13" s="39"/>
      <c r="L13" s="39"/>
    </row>
    <row r="14" spans="2:46" s="2" customFormat="1" ht="12" hidden="1" customHeight="1" x14ac:dyDescent="0.2">
      <c r="B14" s="39"/>
      <c r="D14" s="180" t="s">
        <v>20</v>
      </c>
      <c r="I14" s="180" t="s">
        <v>21</v>
      </c>
      <c r="J14" s="177" t="str">
        <f>IF('[1]Rekapitulácia stavby'!AN10="","",'[1]Rekapitulácia stavby'!AN10)</f>
        <v/>
      </c>
      <c r="L14" s="39"/>
    </row>
    <row r="15" spans="2:46" s="2" customFormat="1" ht="18" hidden="1" customHeight="1" x14ac:dyDescent="0.2">
      <c r="B15" s="39"/>
      <c r="E15" s="177" t="str">
        <f>IF('[1]Rekapitulácia stavby'!E11="","",'[1]Rekapitulácia stavby'!E11)</f>
        <v xml:space="preserve"> </v>
      </c>
      <c r="I15" s="180" t="s">
        <v>23</v>
      </c>
      <c r="J15" s="177" t="str">
        <f>IF('[1]Rekapitulácia stavby'!AN11="","",'[1]Rekapitulácia stavby'!AN11)</f>
        <v/>
      </c>
      <c r="L15" s="39"/>
    </row>
    <row r="16" spans="2:46" s="2" customFormat="1" ht="6.9" hidden="1" customHeight="1" x14ac:dyDescent="0.2">
      <c r="B16" s="39"/>
      <c r="L16" s="39"/>
    </row>
    <row r="17" spans="2:52" s="2" customFormat="1" ht="12" hidden="1" customHeight="1" x14ac:dyDescent="0.2">
      <c r="B17" s="39"/>
      <c r="D17" s="180" t="s">
        <v>24</v>
      </c>
      <c r="I17" s="180" t="s">
        <v>21</v>
      </c>
      <c r="J17" s="182" t="str">
        <f>'[1]Rekapitulácia stavby'!AN13</f>
        <v>Vyplň údaj</v>
      </c>
      <c r="L17" s="39"/>
    </row>
    <row r="18" spans="2:52" s="2" customFormat="1" ht="18" hidden="1" customHeight="1" x14ac:dyDescent="0.2">
      <c r="B18" s="39"/>
      <c r="E18" s="267" t="str">
        <f>'[1]Rekapitulácia stavby'!E14</f>
        <v>Vyplň údaj</v>
      </c>
      <c r="F18" s="226"/>
      <c r="G18" s="226"/>
      <c r="H18" s="226"/>
      <c r="I18" s="180" t="s">
        <v>23</v>
      </c>
      <c r="J18" s="182" t="str">
        <f>'[1]Rekapitulácia stavby'!AN14</f>
        <v>Vyplň údaj</v>
      </c>
      <c r="L18" s="39"/>
    </row>
    <row r="19" spans="2:52" s="2" customFormat="1" ht="6.9" hidden="1" customHeight="1" x14ac:dyDescent="0.2">
      <c r="B19" s="39"/>
      <c r="L19" s="39"/>
    </row>
    <row r="20" spans="2:52" s="2" customFormat="1" ht="12" hidden="1" customHeight="1" x14ac:dyDescent="0.2">
      <c r="B20" s="39"/>
      <c r="D20" s="180" t="s">
        <v>25</v>
      </c>
      <c r="I20" s="180" t="s">
        <v>21</v>
      </c>
      <c r="J20" s="177" t="str">
        <f>IF('[1]Rekapitulácia stavby'!AN16="","",'[1]Rekapitulácia stavby'!AN16)</f>
        <v/>
      </c>
      <c r="L20" s="39"/>
    </row>
    <row r="21" spans="2:52" s="2" customFormat="1" ht="18" hidden="1" customHeight="1" x14ac:dyDescent="0.2">
      <c r="B21" s="39"/>
      <c r="E21" s="177" t="str">
        <f>IF('[1]Rekapitulácia stavby'!E17="","",'[1]Rekapitulácia stavby'!E17)</f>
        <v xml:space="preserve"> </v>
      </c>
      <c r="I21" s="180" t="s">
        <v>23</v>
      </c>
      <c r="J21" s="177" t="str">
        <f>IF('[1]Rekapitulácia stavby'!AN17="","",'[1]Rekapitulácia stavby'!AN17)</f>
        <v/>
      </c>
      <c r="L21" s="39"/>
    </row>
    <row r="22" spans="2:52" s="2" customFormat="1" ht="6.9" hidden="1" customHeight="1" x14ac:dyDescent="0.2">
      <c r="B22" s="39"/>
      <c r="L22" s="39"/>
    </row>
    <row r="23" spans="2:52" s="2" customFormat="1" ht="12" hidden="1" customHeight="1" x14ac:dyDescent="0.2">
      <c r="B23" s="39"/>
      <c r="D23" s="180" t="s">
        <v>28</v>
      </c>
      <c r="I23" s="180" t="s">
        <v>21</v>
      </c>
      <c r="J23" s="177" t="s">
        <v>1</v>
      </c>
      <c r="L23" s="39"/>
    </row>
    <row r="24" spans="2:52" s="2" customFormat="1" ht="18" hidden="1" customHeight="1" x14ac:dyDescent="0.2">
      <c r="B24" s="39"/>
      <c r="E24" s="177" t="s">
        <v>29</v>
      </c>
      <c r="I24" s="180" t="s">
        <v>23</v>
      </c>
      <c r="J24" s="177" t="s">
        <v>1</v>
      </c>
      <c r="L24" s="39"/>
    </row>
    <row r="25" spans="2:52" s="2" customFormat="1" ht="6.9" hidden="1" customHeight="1" x14ac:dyDescent="0.2">
      <c r="B25" s="39"/>
      <c r="L25" s="39"/>
    </row>
    <row r="26" spans="2:52" s="2" customFormat="1" ht="12" hidden="1" customHeight="1" x14ac:dyDescent="0.2">
      <c r="B26" s="39"/>
      <c r="D26" s="180" t="s">
        <v>30</v>
      </c>
      <c r="L26" s="39"/>
    </row>
    <row r="27" spans="2:52" s="8" customFormat="1" ht="16.5" hidden="1" customHeight="1" x14ac:dyDescent="0.2">
      <c r="B27" s="94"/>
      <c r="E27" s="229" t="s">
        <v>1</v>
      </c>
      <c r="F27" s="229"/>
      <c r="G27" s="229"/>
      <c r="H27" s="229"/>
      <c r="L27" s="94"/>
    </row>
    <row r="28" spans="2:52" s="2" customFormat="1" ht="6.9" hidden="1" customHeight="1" x14ac:dyDescent="0.2">
      <c r="B28" s="39"/>
      <c r="L28" s="39"/>
    </row>
    <row r="29" spans="2:52" s="2" customFormat="1" ht="6.9" hidden="1" customHeight="1" x14ac:dyDescent="0.2">
      <c r="B29" s="39"/>
      <c r="D29" s="53"/>
      <c r="E29" s="53"/>
      <c r="F29" s="53"/>
      <c r="G29" s="53"/>
      <c r="H29" s="53"/>
      <c r="I29" s="53"/>
      <c r="J29" s="53"/>
      <c r="K29" s="53"/>
      <c r="L29" s="183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</row>
    <row r="30" spans="2:52" s="2" customFormat="1" ht="25.35" hidden="1" customHeight="1" x14ac:dyDescent="0.2">
      <c r="B30" s="39"/>
      <c r="D30" s="95" t="s">
        <v>31</v>
      </c>
      <c r="J30" s="175">
        <f>ROUND(J130, 2)</f>
        <v>0</v>
      </c>
      <c r="L30" s="183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</row>
    <row r="31" spans="2:52" s="2" customFormat="1" ht="6.9" hidden="1" customHeight="1" x14ac:dyDescent="0.2">
      <c r="B31" s="39"/>
      <c r="D31" s="53"/>
      <c r="E31" s="53"/>
      <c r="F31" s="53"/>
      <c r="G31" s="53"/>
      <c r="H31" s="53"/>
      <c r="I31" s="53"/>
      <c r="J31" s="53"/>
      <c r="K31" s="53"/>
      <c r="L31" s="39"/>
    </row>
    <row r="32" spans="2:52" s="2" customFormat="1" ht="14.4" hidden="1" customHeight="1" x14ac:dyDescent="0.2">
      <c r="B32" s="39"/>
      <c r="F32" s="179" t="s">
        <v>33</v>
      </c>
      <c r="I32" s="179" t="s">
        <v>32</v>
      </c>
      <c r="J32" s="179" t="s">
        <v>34</v>
      </c>
      <c r="L32" s="39"/>
    </row>
    <row r="33" spans="2:52" s="2" customFormat="1" ht="14.4" hidden="1" customHeight="1" x14ac:dyDescent="0.2">
      <c r="B33" s="39"/>
      <c r="D33" s="96" t="s">
        <v>35</v>
      </c>
      <c r="E33" s="32" t="s">
        <v>36</v>
      </c>
      <c r="F33" s="97">
        <f>ROUND((SUM(BE130:BE197)),  2)</f>
        <v>0</v>
      </c>
      <c r="G33" s="98"/>
      <c r="H33" s="98"/>
      <c r="I33" s="99">
        <v>0.2</v>
      </c>
      <c r="J33" s="97">
        <f>ROUND(((SUM(BE130:BE197))*I33),  2)</f>
        <v>0</v>
      </c>
      <c r="L33" s="183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</row>
    <row r="34" spans="2:52" s="2" customFormat="1" ht="14.4" hidden="1" customHeight="1" x14ac:dyDescent="0.2">
      <c r="B34" s="39"/>
      <c r="E34" s="32" t="s">
        <v>37</v>
      </c>
      <c r="F34" s="97">
        <f>ROUND((SUM(BF130:BF197)),  2)</f>
        <v>0</v>
      </c>
      <c r="G34" s="98"/>
      <c r="H34" s="98"/>
      <c r="I34" s="99">
        <v>0.2</v>
      </c>
      <c r="J34" s="97">
        <f>ROUND(((SUM(BF130:BF197))*I34),  2)</f>
        <v>0</v>
      </c>
      <c r="L34" s="39"/>
    </row>
    <row r="35" spans="2:52" s="2" customFormat="1" ht="14.4" hidden="1" customHeight="1" x14ac:dyDescent="0.2">
      <c r="B35" s="39"/>
      <c r="E35" s="180" t="s">
        <v>38</v>
      </c>
      <c r="F35" s="100">
        <f>ROUND((SUM(BG130:BG197)),  2)</f>
        <v>0</v>
      </c>
      <c r="I35" s="101">
        <v>0.2</v>
      </c>
      <c r="J35" s="100">
        <f>0</f>
        <v>0</v>
      </c>
      <c r="L35" s="39"/>
    </row>
    <row r="36" spans="2:52" s="2" customFormat="1" ht="14.4" hidden="1" customHeight="1" x14ac:dyDescent="0.2">
      <c r="B36" s="39"/>
      <c r="E36" s="180" t="s">
        <v>39</v>
      </c>
      <c r="F36" s="100">
        <f>ROUND((SUM(BH130:BH197)),  2)</f>
        <v>0</v>
      </c>
      <c r="I36" s="101">
        <v>0.2</v>
      </c>
      <c r="J36" s="100">
        <f>0</f>
        <v>0</v>
      </c>
      <c r="L36" s="39"/>
    </row>
    <row r="37" spans="2:52" s="2" customFormat="1" ht="14.4" hidden="1" customHeight="1" x14ac:dyDescent="0.2">
      <c r="B37" s="39"/>
      <c r="E37" s="32" t="s">
        <v>40</v>
      </c>
      <c r="F37" s="97">
        <f>ROUND((SUM(BI130:BI197)),  2)</f>
        <v>0</v>
      </c>
      <c r="G37" s="98"/>
      <c r="H37" s="98"/>
      <c r="I37" s="99">
        <v>0</v>
      </c>
      <c r="J37" s="97">
        <f>0</f>
        <v>0</v>
      </c>
      <c r="L37" s="39"/>
    </row>
    <row r="38" spans="2:52" s="2" customFormat="1" ht="6.9" hidden="1" customHeight="1" x14ac:dyDescent="0.2">
      <c r="B38" s="39"/>
      <c r="L38" s="39"/>
    </row>
    <row r="39" spans="2:52" s="2" customFormat="1" ht="25.35" hidden="1" customHeight="1" x14ac:dyDescent="0.2">
      <c r="B39" s="39"/>
      <c r="C39" s="184"/>
      <c r="D39" s="103" t="s">
        <v>41</v>
      </c>
      <c r="E39" s="185"/>
      <c r="F39" s="185"/>
      <c r="G39" s="104" t="s">
        <v>42</v>
      </c>
      <c r="H39" s="105" t="s">
        <v>43</v>
      </c>
      <c r="I39" s="185"/>
      <c r="J39" s="106">
        <f>SUM(J30:J37)</f>
        <v>0</v>
      </c>
      <c r="K39" s="186"/>
      <c r="L39" s="39"/>
    </row>
    <row r="40" spans="2:52" s="2" customFormat="1" ht="14.4" hidden="1" customHeight="1" x14ac:dyDescent="0.2">
      <c r="B40" s="39"/>
      <c r="L40" s="39"/>
    </row>
    <row r="41" spans="2:52" ht="14.4" hidden="1" customHeight="1" x14ac:dyDescent="0.2">
      <c r="B41" s="17"/>
      <c r="L41" s="17"/>
    </row>
    <row r="42" spans="2:52" ht="14.4" hidden="1" customHeight="1" x14ac:dyDescent="0.2">
      <c r="B42" s="17"/>
      <c r="L42" s="17"/>
    </row>
    <row r="43" spans="2:52" ht="14.4" hidden="1" customHeight="1" x14ac:dyDescent="0.2">
      <c r="B43" s="17"/>
      <c r="L43" s="17"/>
    </row>
    <row r="44" spans="2:52" ht="14.4" hidden="1" customHeight="1" x14ac:dyDescent="0.2">
      <c r="B44" s="17"/>
      <c r="L44" s="17"/>
    </row>
    <row r="45" spans="2:52" ht="14.4" hidden="1" customHeight="1" x14ac:dyDescent="0.2">
      <c r="B45" s="17"/>
      <c r="L45" s="17"/>
    </row>
    <row r="46" spans="2:52" ht="14.4" hidden="1" customHeight="1" x14ac:dyDescent="0.2">
      <c r="B46" s="17"/>
      <c r="L46" s="17"/>
    </row>
    <row r="47" spans="2:52" ht="14.4" hidden="1" customHeight="1" x14ac:dyDescent="0.2">
      <c r="B47" s="17"/>
      <c r="L47" s="17"/>
    </row>
    <row r="48" spans="2:52" ht="14.4" hidden="1" customHeight="1" x14ac:dyDescent="0.2">
      <c r="B48" s="17"/>
      <c r="L48" s="17"/>
    </row>
    <row r="49" spans="2:12" ht="14.4" hidden="1" customHeight="1" x14ac:dyDescent="0.2">
      <c r="B49" s="17"/>
      <c r="L49" s="17"/>
    </row>
    <row r="50" spans="2:12" s="2" customFormat="1" ht="14.4" hidden="1" customHeight="1" x14ac:dyDescent="0.2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2:12" hidden="1" x14ac:dyDescent="0.2">
      <c r="B51" s="17"/>
      <c r="L51" s="17"/>
    </row>
    <row r="52" spans="2:12" hidden="1" x14ac:dyDescent="0.2">
      <c r="B52" s="17"/>
      <c r="L52" s="17"/>
    </row>
    <row r="53" spans="2:12" hidden="1" x14ac:dyDescent="0.2">
      <c r="B53" s="17"/>
      <c r="L53" s="17"/>
    </row>
    <row r="54" spans="2:12" hidden="1" x14ac:dyDescent="0.2">
      <c r="B54" s="17"/>
      <c r="L54" s="17"/>
    </row>
    <row r="55" spans="2:12" hidden="1" x14ac:dyDescent="0.2">
      <c r="B55" s="17"/>
      <c r="L55" s="17"/>
    </row>
    <row r="56" spans="2:12" hidden="1" x14ac:dyDescent="0.2">
      <c r="B56" s="17"/>
      <c r="L56" s="17"/>
    </row>
    <row r="57" spans="2:12" hidden="1" x14ac:dyDescent="0.2">
      <c r="B57" s="17"/>
      <c r="L57" s="17"/>
    </row>
    <row r="58" spans="2:12" hidden="1" x14ac:dyDescent="0.2">
      <c r="B58" s="17"/>
      <c r="L58" s="17"/>
    </row>
    <row r="59" spans="2:12" hidden="1" x14ac:dyDescent="0.2">
      <c r="B59" s="17"/>
      <c r="L59" s="17"/>
    </row>
    <row r="60" spans="2:12" hidden="1" x14ac:dyDescent="0.2">
      <c r="B60" s="17"/>
      <c r="L60" s="17"/>
    </row>
    <row r="61" spans="2:12" s="2" customFormat="1" ht="13.2" hidden="1" x14ac:dyDescent="0.2">
      <c r="B61" s="39"/>
      <c r="D61" s="42" t="s">
        <v>46</v>
      </c>
      <c r="E61" s="187"/>
      <c r="F61" s="108" t="s">
        <v>47</v>
      </c>
      <c r="G61" s="42" t="s">
        <v>46</v>
      </c>
      <c r="H61" s="187"/>
      <c r="I61" s="187"/>
      <c r="J61" s="109" t="s">
        <v>47</v>
      </c>
      <c r="K61" s="187"/>
      <c r="L61" s="39"/>
    </row>
    <row r="62" spans="2:12" hidden="1" x14ac:dyDescent="0.2">
      <c r="B62" s="17"/>
      <c r="L62" s="17"/>
    </row>
    <row r="63" spans="2:12" hidden="1" x14ac:dyDescent="0.2">
      <c r="B63" s="17"/>
      <c r="L63" s="17"/>
    </row>
    <row r="64" spans="2:12" hidden="1" x14ac:dyDescent="0.2">
      <c r="B64" s="17"/>
      <c r="L64" s="17"/>
    </row>
    <row r="65" spans="2:12" s="2" customFormat="1" ht="13.2" hidden="1" x14ac:dyDescent="0.2">
      <c r="B65" s="39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39"/>
    </row>
    <row r="66" spans="2:12" hidden="1" x14ac:dyDescent="0.2">
      <c r="B66" s="17"/>
      <c r="L66" s="17"/>
    </row>
    <row r="67" spans="2:12" hidden="1" x14ac:dyDescent="0.2">
      <c r="B67" s="17"/>
      <c r="L67" s="17"/>
    </row>
    <row r="68" spans="2:12" hidden="1" x14ac:dyDescent="0.2">
      <c r="B68" s="17"/>
      <c r="L68" s="17"/>
    </row>
    <row r="69" spans="2:12" hidden="1" x14ac:dyDescent="0.2">
      <c r="B69" s="17"/>
      <c r="L69" s="17"/>
    </row>
    <row r="70" spans="2:12" hidden="1" x14ac:dyDescent="0.2">
      <c r="B70" s="17"/>
      <c r="L70" s="17"/>
    </row>
    <row r="71" spans="2:12" hidden="1" x14ac:dyDescent="0.2">
      <c r="B71" s="17"/>
      <c r="L71" s="17"/>
    </row>
    <row r="72" spans="2:12" hidden="1" x14ac:dyDescent="0.2">
      <c r="B72" s="17"/>
      <c r="L72" s="17"/>
    </row>
    <row r="73" spans="2:12" hidden="1" x14ac:dyDescent="0.2">
      <c r="B73" s="17"/>
      <c r="L73" s="17"/>
    </row>
    <row r="74" spans="2:12" hidden="1" x14ac:dyDescent="0.2">
      <c r="B74" s="17"/>
      <c r="L74" s="17"/>
    </row>
    <row r="75" spans="2:12" hidden="1" x14ac:dyDescent="0.2">
      <c r="B75" s="17"/>
      <c r="L75" s="17"/>
    </row>
    <row r="76" spans="2:12" s="2" customFormat="1" ht="13.2" hidden="1" x14ac:dyDescent="0.2">
      <c r="B76" s="39"/>
      <c r="D76" s="42" t="s">
        <v>46</v>
      </c>
      <c r="E76" s="187"/>
      <c r="F76" s="108" t="s">
        <v>47</v>
      </c>
      <c r="G76" s="42" t="s">
        <v>46</v>
      </c>
      <c r="H76" s="187"/>
      <c r="I76" s="187"/>
      <c r="J76" s="109" t="s">
        <v>47</v>
      </c>
      <c r="K76" s="187"/>
      <c r="L76" s="39"/>
    </row>
    <row r="77" spans="2:12" s="2" customFormat="1" ht="14.4" hidden="1" customHeight="1" x14ac:dyDescent="0.2">
      <c r="B77" s="188"/>
      <c r="C77" s="189"/>
      <c r="D77" s="189"/>
      <c r="E77" s="189"/>
      <c r="F77" s="189"/>
      <c r="G77" s="189"/>
      <c r="H77" s="189"/>
      <c r="I77" s="189"/>
      <c r="J77" s="189"/>
      <c r="K77" s="189"/>
      <c r="L77" s="39"/>
    </row>
    <row r="78" spans="2:12" hidden="1" x14ac:dyDescent="0.2"/>
    <row r="79" spans="2:12" hidden="1" x14ac:dyDescent="0.2"/>
    <row r="80" spans="2:12" hidden="1" x14ac:dyDescent="0.2"/>
    <row r="81" spans="2:47" s="2" customFormat="1" ht="6.9" hidden="1" customHeight="1" x14ac:dyDescent="0.2">
      <c r="B81" s="190"/>
      <c r="C81" s="191"/>
      <c r="D81" s="191"/>
      <c r="E81" s="191"/>
      <c r="F81" s="191"/>
      <c r="G81" s="191"/>
      <c r="H81" s="191"/>
      <c r="I81" s="191"/>
      <c r="J81" s="191"/>
      <c r="K81" s="191"/>
      <c r="L81" s="39"/>
    </row>
    <row r="82" spans="2:47" s="2" customFormat="1" ht="24.9" hidden="1" customHeight="1" x14ac:dyDescent="0.2">
      <c r="B82" s="39"/>
      <c r="C82" s="18" t="s">
        <v>86</v>
      </c>
      <c r="L82" s="39"/>
    </row>
    <row r="83" spans="2:47" s="2" customFormat="1" ht="6.9" hidden="1" customHeight="1" x14ac:dyDescent="0.2">
      <c r="B83" s="39"/>
      <c r="L83" s="39"/>
    </row>
    <row r="84" spans="2:47" s="2" customFormat="1" ht="12" hidden="1" customHeight="1" x14ac:dyDescent="0.2">
      <c r="B84" s="39"/>
      <c r="C84" s="180" t="s">
        <v>12</v>
      </c>
      <c r="L84" s="39"/>
    </row>
    <row r="85" spans="2:47" s="2" customFormat="1" ht="16.5" hidden="1" customHeight="1" x14ac:dyDescent="0.2">
      <c r="B85" s="39"/>
      <c r="E85" s="264" t="str">
        <f>E7</f>
        <v>Nemocnica Snina výmena kotla</v>
      </c>
      <c r="F85" s="265"/>
      <c r="G85" s="265"/>
      <c r="H85" s="265"/>
      <c r="L85" s="39"/>
    </row>
    <row r="86" spans="2:47" s="2" customFormat="1" ht="12" hidden="1" customHeight="1" x14ac:dyDescent="0.2">
      <c r="B86" s="39"/>
      <c r="C86" s="180" t="s">
        <v>85</v>
      </c>
      <c r="L86" s="39"/>
    </row>
    <row r="87" spans="2:47" s="2" customFormat="1" ht="16.5" hidden="1" customHeight="1" x14ac:dyDescent="0.2">
      <c r="B87" s="39"/>
      <c r="E87" s="252" t="str">
        <f>E9</f>
        <v>19-2022 UK - ústrené vykurovanie</v>
      </c>
      <c r="F87" s="266"/>
      <c r="G87" s="266"/>
      <c r="H87" s="266"/>
      <c r="L87" s="39"/>
    </row>
    <row r="88" spans="2:47" s="2" customFormat="1" ht="6.9" hidden="1" customHeight="1" x14ac:dyDescent="0.2">
      <c r="B88" s="39"/>
      <c r="L88" s="39"/>
    </row>
    <row r="89" spans="2:47" s="2" customFormat="1" ht="12" hidden="1" customHeight="1" x14ac:dyDescent="0.2">
      <c r="B89" s="39"/>
      <c r="C89" s="180" t="s">
        <v>16</v>
      </c>
      <c r="F89" s="177" t="str">
        <f>F12</f>
        <v>Snina</v>
      </c>
      <c r="I89" s="180" t="s">
        <v>18</v>
      </c>
      <c r="J89" s="176" t="str">
        <f>IF(J12="","",J12)</f>
        <v>30. 8. 2022</v>
      </c>
      <c r="L89" s="39"/>
    </row>
    <row r="90" spans="2:47" s="2" customFormat="1" ht="6.9" hidden="1" customHeight="1" x14ac:dyDescent="0.2">
      <c r="B90" s="39"/>
      <c r="L90" s="39"/>
    </row>
    <row r="91" spans="2:47" s="2" customFormat="1" ht="15.15" hidden="1" customHeight="1" x14ac:dyDescent="0.2">
      <c r="B91" s="39"/>
      <c r="C91" s="180" t="s">
        <v>20</v>
      </c>
      <c r="F91" s="177" t="str">
        <f>E15</f>
        <v xml:space="preserve"> </v>
      </c>
      <c r="I91" s="180" t="s">
        <v>25</v>
      </c>
      <c r="J91" s="178" t="str">
        <f>E21</f>
        <v xml:space="preserve"> </v>
      </c>
      <c r="L91" s="39"/>
    </row>
    <row r="92" spans="2:47" s="2" customFormat="1" ht="25.65" hidden="1" customHeight="1" x14ac:dyDescent="0.2">
      <c r="B92" s="39"/>
      <c r="C92" s="180" t="s">
        <v>24</v>
      </c>
      <c r="F92" s="177" t="str">
        <f>IF(E18="","",E18)</f>
        <v>Vyplň údaj</v>
      </c>
      <c r="I92" s="180" t="s">
        <v>28</v>
      </c>
      <c r="J92" s="178" t="str">
        <f>E24</f>
        <v>Ing. Ivan Sokologorský</v>
      </c>
      <c r="L92" s="39"/>
    </row>
    <row r="93" spans="2:47" s="2" customFormat="1" ht="10.35" hidden="1" customHeight="1" x14ac:dyDescent="0.2">
      <c r="B93" s="39"/>
      <c r="L93" s="39"/>
    </row>
    <row r="94" spans="2:47" s="2" customFormat="1" ht="29.25" hidden="1" customHeight="1" x14ac:dyDescent="0.2">
      <c r="B94" s="39"/>
      <c r="C94" s="110" t="s">
        <v>87</v>
      </c>
      <c r="D94" s="184"/>
      <c r="E94" s="184"/>
      <c r="F94" s="184"/>
      <c r="G94" s="184"/>
      <c r="H94" s="184"/>
      <c r="I94" s="184"/>
      <c r="J94" s="111" t="s">
        <v>88</v>
      </c>
      <c r="K94" s="184"/>
      <c r="L94" s="39"/>
    </row>
    <row r="95" spans="2:47" s="2" customFormat="1" ht="10.35" hidden="1" customHeight="1" x14ac:dyDescent="0.2">
      <c r="B95" s="39"/>
      <c r="L95" s="39"/>
    </row>
    <row r="96" spans="2:47" s="2" customFormat="1" ht="22.95" hidden="1" customHeight="1" x14ac:dyDescent="0.2">
      <c r="B96" s="39"/>
      <c r="C96" s="112" t="s">
        <v>89</v>
      </c>
      <c r="J96" s="175">
        <f>J130</f>
        <v>0</v>
      </c>
      <c r="L96" s="39"/>
      <c r="AU96" s="181" t="s">
        <v>90</v>
      </c>
    </row>
    <row r="97" spans="2:12" s="9" customFormat="1" ht="24.9" hidden="1" customHeight="1" x14ac:dyDescent="0.2">
      <c r="B97" s="113"/>
      <c r="D97" s="114" t="s">
        <v>285</v>
      </c>
      <c r="E97" s="115"/>
      <c r="F97" s="115"/>
      <c r="G97" s="115"/>
      <c r="H97" s="115"/>
      <c r="I97" s="115"/>
      <c r="J97" s="116">
        <f>J131</f>
        <v>0</v>
      </c>
      <c r="L97" s="113"/>
    </row>
    <row r="98" spans="2:12" s="10" customFormat="1" ht="19.95" hidden="1" customHeight="1" x14ac:dyDescent="0.2">
      <c r="B98" s="117"/>
      <c r="D98" s="118" t="s">
        <v>286</v>
      </c>
      <c r="E98" s="119"/>
      <c r="F98" s="119"/>
      <c r="G98" s="119"/>
      <c r="H98" s="119"/>
      <c r="I98" s="119"/>
      <c r="J98" s="120">
        <f>J132</f>
        <v>0</v>
      </c>
      <c r="L98" s="117"/>
    </row>
    <row r="99" spans="2:12" s="9" customFormat="1" ht="24.9" hidden="1" customHeight="1" x14ac:dyDescent="0.2">
      <c r="B99" s="113"/>
      <c r="D99" s="114" t="s">
        <v>91</v>
      </c>
      <c r="E99" s="115"/>
      <c r="F99" s="115"/>
      <c r="G99" s="115"/>
      <c r="H99" s="115"/>
      <c r="I99" s="115"/>
      <c r="J99" s="116">
        <f>J134</f>
        <v>0</v>
      </c>
      <c r="L99" s="113"/>
    </row>
    <row r="100" spans="2:12" s="10" customFormat="1" ht="19.95" hidden="1" customHeight="1" x14ac:dyDescent="0.2">
      <c r="B100" s="117"/>
      <c r="D100" s="118" t="s">
        <v>287</v>
      </c>
      <c r="E100" s="119"/>
      <c r="F100" s="119"/>
      <c r="G100" s="119"/>
      <c r="H100" s="119"/>
      <c r="I100" s="119"/>
      <c r="J100" s="120">
        <f>J135</f>
        <v>0</v>
      </c>
      <c r="L100" s="117"/>
    </row>
    <row r="101" spans="2:12" s="10" customFormat="1" ht="19.95" hidden="1" customHeight="1" x14ac:dyDescent="0.2">
      <c r="B101" s="117"/>
      <c r="D101" s="118" t="s">
        <v>288</v>
      </c>
      <c r="E101" s="119"/>
      <c r="F101" s="119"/>
      <c r="G101" s="119"/>
      <c r="H101" s="119"/>
      <c r="I101" s="119"/>
      <c r="J101" s="120">
        <f>J142</f>
        <v>0</v>
      </c>
      <c r="L101" s="117"/>
    </row>
    <row r="102" spans="2:12" s="10" customFormat="1" ht="19.95" hidden="1" customHeight="1" x14ac:dyDescent="0.2">
      <c r="B102" s="117"/>
      <c r="D102" s="118" t="s">
        <v>289</v>
      </c>
      <c r="E102" s="119"/>
      <c r="F102" s="119"/>
      <c r="G102" s="119"/>
      <c r="H102" s="119"/>
      <c r="I102" s="119"/>
      <c r="J102" s="120">
        <f>J144</f>
        <v>0</v>
      </c>
      <c r="L102" s="117"/>
    </row>
    <row r="103" spans="2:12" s="10" customFormat="1" ht="19.95" hidden="1" customHeight="1" x14ac:dyDescent="0.2">
      <c r="B103" s="117"/>
      <c r="D103" s="118" t="s">
        <v>290</v>
      </c>
      <c r="E103" s="119"/>
      <c r="F103" s="119"/>
      <c r="G103" s="119"/>
      <c r="H103" s="119"/>
      <c r="I103" s="119"/>
      <c r="J103" s="120">
        <f>J146</f>
        <v>0</v>
      </c>
      <c r="L103" s="117"/>
    </row>
    <row r="104" spans="2:12" s="10" customFormat="1" ht="19.95" hidden="1" customHeight="1" x14ac:dyDescent="0.2">
      <c r="B104" s="117"/>
      <c r="D104" s="118" t="s">
        <v>291</v>
      </c>
      <c r="E104" s="119"/>
      <c r="F104" s="119"/>
      <c r="G104" s="119"/>
      <c r="H104" s="119"/>
      <c r="I104" s="119"/>
      <c r="J104" s="120">
        <f>J157</f>
        <v>0</v>
      </c>
      <c r="L104" s="117"/>
    </row>
    <row r="105" spans="2:12" s="10" customFormat="1" ht="19.95" hidden="1" customHeight="1" x14ac:dyDescent="0.2">
      <c r="B105" s="117"/>
      <c r="D105" s="118" t="s">
        <v>292</v>
      </c>
      <c r="E105" s="119"/>
      <c r="F105" s="119"/>
      <c r="G105" s="119"/>
      <c r="H105" s="119"/>
      <c r="I105" s="119"/>
      <c r="J105" s="120">
        <f>J166</f>
        <v>0</v>
      </c>
      <c r="L105" s="117"/>
    </row>
    <row r="106" spans="2:12" s="10" customFormat="1" ht="19.95" hidden="1" customHeight="1" x14ac:dyDescent="0.2">
      <c r="B106" s="117"/>
      <c r="D106" s="118" t="s">
        <v>293</v>
      </c>
      <c r="E106" s="119"/>
      <c r="F106" s="119"/>
      <c r="G106" s="119"/>
      <c r="H106" s="119"/>
      <c r="I106" s="119"/>
      <c r="J106" s="120">
        <f>J173</f>
        <v>0</v>
      </c>
      <c r="L106" s="117"/>
    </row>
    <row r="107" spans="2:12" s="10" customFormat="1" ht="19.95" hidden="1" customHeight="1" x14ac:dyDescent="0.2">
      <c r="B107" s="117"/>
      <c r="D107" s="118" t="s">
        <v>92</v>
      </c>
      <c r="E107" s="119"/>
      <c r="F107" s="119"/>
      <c r="G107" s="119"/>
      <c r="H107" s="119"/>
      <c r="I107" s="119"/>
      <c r="J107" s="120">
        <f>J188</f>
        <v>0</v>
      </c>
      <c r="L107" s="117"/>
    </row>
    <row r="108" spans="2:12" s="10" customFormat="1" ht="19.95" hidden="1" customHeight="1" x14ac:dyDescent="0.2">
      <c r="B108" s="117"/>
      <c r="D108" s="118" t="s">
        <v>93</v>
      </c>
      <c r="E108" s="119"/>
      <c r="F108" s="119"/>
      <c r="G108" s="119"/>
      <c r="H108" s="119"/>
      <c r="I108" s="119"/>
      <c r="J108" s="120">
        <f>J191</f>
        <v>0</v>
      </c>
      <c r="L108" s="117"/>
    </row>
    <row r="109" spans="2:12" s="9" customFormat="1" ht="24.9" hidden="1" customHeight="1" x14ac:dyDescent="0.2">
      <c r="B109" s="113"/>
      <c r="D109" s="114" t="s">
        <v>294</v>
      </c>
      <c r="E109" s="115"/>
      <c r="F109" s="115"/>
      <c r="G109" s="115"/>
      <c r="H109" s="115"/>
      <c r="I109" s="115"/>
      <c r="J109" s="116">
        <f>J193</f>
        <v>0</v>
      </c>
      <c r="L109" s="113"/>
    </row>
    <row r="110" spans="2:12" s="9" customFormat="1" ht="24.9" hidden="1" customHeight="1" x14ac:dyDescent="0.2">
      <c r="B110" s="113"/>
      <c r="D110" s="114" t="s">
        <v>94</v>
      </c>
      <c r="E110" s="115"/>
      <c r="F110" s="115"/>
      <c r="G110" s="115"/>
      <c r="H110" s="115"/>
      <c r="I110" s="115"/>
      <c r="J110" s="116">
        <f>J194</f>
        <v>0</v>
      </c>
      <c r="L110" s="113"/>
    </row>
    <row r="111" spans="2:12" s="2" customFormat="1" ht="21.75" hidden="1" customHeight="1" x14ac:dyDescent="0.2">
      <c r="B111" s="39"/>
      <c r="L111" s="39"/>
    </row>
    <row r="112" spans="2:12" s="2" customFormat="1" ht="6.9" hidden="1" customHeight="1" x14ac:dyDescent="0.2">
      <c r="B112" s="188"/>
      <c r="C112" s="189"/>
      <c r="D112" s="189"/>
      <c r="E112" s="189"/>
      <c r="F112" s="189"/>
      <c r="G112" s="189"/>
      <c r="H112" s="189"/>
      <c r="I112" s="189"/>
      <c r="J112" s="189"/>
      <c r="K112" s="189"/>
      <c r="L112" s="39"/>
    </row>
    <row r="113" spans="2:12" hidden="1" x14ac:dyDescent="0.2"/>
    <row r="114" spans="2:12" hidden="1" x14ac:dyDescent="0.2"/>
    <row r="115" spans="2:12" hidden="1" x14ac:dyDescent="0.2"/>
    <row r="116" spans="2:12" s="2" customFormat="1" ht="6.9" customHeight="1" x14ac:dyDescent="0.2">
      <c r="B116" s="190"/>
      <c r="C116" s="191"/>
      <c r="D116" s="191"/>
      <c r="E116" s="191"/>
      <c r="F116" s="191"/>
      <c r="G116" s="191"/>
      <c r="H116" s="191"/>
      <c r="I116" s="191"/>
      <c r="J116" s="191"/>
      <c r="K116" s="191"/>
      <c r="L116" s="39"/>
    </row>
    <row r="117" spans="2:12" s="2" customFormat="1" ht="24.9" customHeight="1" x14ac:dyDescent="0.2">
      <c r="B117" s="39"/>
      <c r="C117" s="18" t="s">
        <v>95</v>
      </c>
      <c r="L117" s="39"/>
    </row>
    <row r="118" spans="2:12" s="2" customFormat="1" ht="6.9" customHeight="1" x14ac:dyDescent="0.2">
      <c r="B118" s="39"/>
      <c r="L118" s="39"/>
    </row>
    <row r="119" spans="2:12" s="2" customFormat="1" ht="12" customHeight="1" x14ac:dyDescent="0.2">
      <c r="B119" s="39"/>
      <c r="C119" s="180" t="s">
        <v>12</v>
      </c>
      <c r="L119" s="39"/>
    </row>
    <row r="120" spans="2:12" s="2" customFormat="1" ht="16.5" customHeight="1" x14ac:dyDescent="0.2">
      <c r="B120" s="39"/>
      <c r="E120" s="264" t="str">
        <f>E7</f>
        <v>Nemocnica Snina výmena kotla</v>
      </c>
      <c r="F120" s="265"/>
      <c r="G120" s="265"/>
      <c r="H120" s="265"/>
      <c r="L120" s="39"/>
    </row>
    <row r="121" spans="2:12" s="2" customFormat="1" ht="12" customHeight="1" x14ac:dyDescent="0.2">
      <c r="B121" s="39"/>
      <c r="C121" s="180" t="s">
        <v>85</v>
      </c>
      <c r="L121" s="39"/>
    </row>
    <row r="122" spans="2:12" s="2" customFormat="1" ht="16.5" customHeight="1" x14ac:dyDescent="0.2">
      <c r="B122" s="39"/>
      <c r="E122" s="252" t="str">
        <f>E9</f>
        <v>19-2022 UK - ústrené vykurovanie</v>
      </c>
      <c r="F122" s="266"/>
      <c r="G122" s="266"/>
      <c r="H122" s="266"/>
      <c r="L122" s="39"/>
    </row>
    <row r="123" spans="2:12" s="2" customFormat="1" ht="6.9" customHeight="1" x14ac:dyDescent="0.2">
      <c r="B123" s="39"/>
      <c r="L123" s="39"/>
    </row>
    <row r="124" spans="2:12" s="2" customFormat="1" ht="12" customHeight="1" x14ac:dyDescent="0.2">
      <c r="B124" s="39"/>
      <c r="C124" s="180" t="s">
        <v>16</v>
      </c>
      <c r="F124" s="177" t="str">
        <f>F12</f>
        <v>Snina</v>
      </c>
      <c r="I124" s="180" t="s">
        <v>18</v>
      </c>
      <c r="J124" s="176" t="str">
        <f>IF(J12="","",J12)</f>
        <v>30. 8. 2022</v>
      </c>
      <c r="L124" s="39"/>
    </row>
    <row r="125" spans="2:12" s="2" customFormat="1" ht="6.9" customHeight="1" x14ac:dyDescent="0.2">
      <c r="B125" s="39"/>
      <c r="L125" s="39"/>
    </row>
    <row r="126" spans="2:12" s="2" customFormat="1" ht="15.15" customHeight="1" x14ac:dyDescent="0.2">
      <c r="B126" s="39"/>
      <c r="C126" s="180" t="s">
        <v>20</v>
      </c>
      <c r="F126" s="177" t="str">
        <f>E15</f>
        <v xml:space="preserve"> </v>
      </c>
      <c r="I126" s="180" t="s">
        <v>25</v>
      </c>
      <c r="J126" s="178" t="str">
        <f>E21</f>
        <v xml:space="preserve"> </v>
      </c>
      <c r="L126" s="39"/>
    </row>
    <row r="127" spans="2:12" s="2" customFormat="1" ht="25.65" customHeight="1" x14ac:dyDescent="0.2">
      <c r="B127" s="39"/>
      <c r="C127" s="180" t="s">
        <v>24</v>
      </c>
      <c r="F127" s="177" t="str">
        <f>IF(E18="","",E18)</f>
        <v>Vyplň údaj</v>
      </c>
      <c r="I127" s="180" t="s">
        <v>28</v>
      </c>
      <c r="J127" s="178" t="str">
        <f>E24</f>
        <v>Ing. Ivan Sokologorský</v>
      </c>
      <c r="L127" s="39"/>
    </row>
    <row r="128" spans="2:12" s="2" customFormat="1" ht="10.35" customHeight="1" x14ac:dyDescent="0.2">
      <c r="B128" s="39"/>
      <c r="L128" s="39"/>
    </row>
    <row r="129" spans="2:65" s="11" customFormat="1" ht="29.25" customHeight="1" x14ac:dyDescent="0.2">
      <c r="B129" s="127"/>
      <c r="C129" s="123" t="s">
        <v>96</v>
      </c>
      <c r="D129" s="124" t="s">
        <v>56</v>
      </c>
      <c r="E129" s="124" t="s">
        <v>52</v>
      </c>
      <c r="F129" s="124" t="s">
        <v>53</v>
      </c>
      <c r="G129" s="124" t="s">
        <v>97</v>
      </c>
      <c r="H129" s="124" t="s">
        <v>98</v>
      </c>
      <c r="I129" s="124" t="s">
        <v>99</v>
      </c>
      <c r="J129" s="125" t="s">
        <v>88</v>
      </c>
      <c r="K129" s="126" t="s">
        <v>100</v>
      </c>
      <c r="L129" s="127"/>
      <c r="M129" s="59" t="s">
        <v>1</v>
      </c>
      <c r="N129" s="60" t="s">
        <v>35</v>
      </c>
      <c r="O129" s="60" t="s">
        <v>101</v>
      </c>
      <c r="P129" s="60" t="s">
        <v>102</v>
      </c>
      <c r="Q129" s="60" t="s">
        <v>103</v>
      </c>
      <c r="R129" s="60" t="s">
        <v>104</v>
      </c>
      <c r="S129" s="60" t="s">
        <v>105</v>
      </c>
      <c r="T129" s="61" t="s">
        <v>106</v>
      </c>
    </row>
    <row r="130" spans="2:65" s="2" customFormat="1" ht="22.95" customHeight="1" x14ac:dyDescent="0.3">
      <c r="B130" s="39"/>
      <c r="C130" s="66" t="s">
        <v>89</v>
      </c>
      <c r="J130" s="192">
        <f>BK130</f>
        <v>0</v>
      </c>
      <c r="L130" s="39"/>
      <c r="M130" s="193"/>
      <c r="N130" s="53"/>
      <c r="O130" s="53"/>
      <c r="P130" s="194">
        <f>P131+P134+P193+P194</f>
        <v>0</v>
      </c>
      <c r="Q130" s="53"/>
      <c r="R130" s="194">
        <f>R131+R134+R193+R194</f>
        <v>2.3255800000000004</v>
      </c>
      <c r="S130" s="53"/>
      <c r="T130" s="195">
        <f>T131+T134+T193+T194</f>
        <v>0</v>
      </c>
      <c r="AT130" s="181" t="s">
        <v>70</v>
      </c>
      <c r="AU130" s="181" t="s">
        <v>90</v>
      </c>
      <c r="BK130" s="131">
        <f>BK131+BK134+BK193+BK194</f>
        <v>0</v>
      </c>
    </row>
    <row r="131" spans="2:65" s="196" customFormat="1" ht="25.95" customHeight="1" x14ac:dyDescent="0.25">
      <c r="B131" s="197"/>
      <c r="D131" s="133" t="s">
        <v>70</v>
      </c>
      <c r="E131" s="134" t="s">
        <v>295</v>
      </c>
      <c r="F131" s="134" t="s">
        <v>296</v>
      </c>
      <c r="I131" s="198"/>
      <c r="J131" s="199">
        <f>BK131</f>
        <v>0</v>
      </c>
      <c r="L131" s="197"/>
      <c r="M131" s="200"/>
      <c r="P131" s="201">
        <f>P132</f>
        <v>0</v>
      </c>
      <c r="R131" s="201">
        <f>R132</f>
        <v>0</v>
      </c>
      <c r="T131" s="202">
        <f>T132</f>
        <v>0</v>
      </c>
      <c r="AR131" s="133" t="s">
        <v>79</v>
      </c>
      <c r="AT131" s="140" t="s">
        <v>70</v>
      </c>
      <c r="AU131" s="140" t="s">
        <v>71</v>
      </c>
      <c r="AY131" s="133" t="s">
        <v>110</v>
      </c>
      <c r="BK131" s="141">
        <f>BK132</f>
        <v>0</v>
      </c>
    </row>
    <row r="132" spans="2:65" s="196" customFormat="1" ht="22.95" customHeight="1" x14ac:dyDescent="0.25">
      <c r="B132" s="197"/>
      <c r="D132" s="133" t="s">
        <v>70</v>
      </c>
      <c r="E132" s="142" t="s">
        <v>109</v>
      </c>
      <c r="F132" s="142" t="s">
        <v>297</v>
      </c>
      <c r="I132" s="198"/>
      <c r="J132" s="203">
        <f>BK132</f>
        <v>0</v>
      </c>
      <c r="L132" s="197"/>
      <c r="M132" s="200"/>
      <c r="P132" s="201">
        <f>P133</f>
        <v>0</v>
      </c>
      <c r="R132" s="201">
        <f>R133</f>
        <v>0</v>
      </c>
      <c r="T132" s="202">
        <f>T133</f>
        <v>0</v>
      </c>
      <c r="AR132" s="133" t="s">
        <v>79</v>
      </c>
      <c r="AT132" s="140" t="s">
        <v>70</v>
      </c>
      <c r="AU132" s="140" t="s">
        <v>79</v>
      </c>
      <c r="AY132" s="133" t="s">
        <v>110</v>
      </c>
      <c r="BK132" s="141">
        <f>BK133</f>
        <v>0</v>
      </c>
    </row>
    <row r="133" spans="2:65" s="2" customFormat="1" ht="21.75" customHeight="1" x14ac:dyDescent="0.2">
      <c r="B133" s="204"/>
      <c r="C133" s="145" t="s">
        <v>298</v>
      </c>
      <c r="D133" s="145" t="s">
        <v>111</v>
      </c>
      <c r="E133" s="146" t="s">
        <v>299</v>
      </c>
      <c r="F133" s="147" t="s">
        <v>300</v>
      </c>
      <c r="G133" s="148" t="s">
        <v>116</v>
      </c>
      <c r="H133" s="149">
        <v>1</v>
      </c>
      <c r="I133" s="205"/>
      <c r="J133" s="149">
        <f>ROUND(I133*H133,3)</f>
        <v>0</v>
      </c>
      <c r="K133" s="206"/>
      <c r="L133" s="39"/>
      <c r="M133" s="207" t="s">
        <v>1</v>
      </c>
      <c r="N133" s="208" t="s">
        <v>37</v>
      </c>
      <c r="P133" s="209">
        <f>O133*H133</f>
        <v>0</v>
      </c>
      <c r="Q133" s="209">
        <v>0</v>
      </c>
      <c r="R133" s="209">
        <f>Q133*H133</f>
        <v>0</v>
      </c>
      <c r="S133" s="209">
        <v>0</v>
      </c>
      <c r="T133" s="154">
        <f>S133*H133</f>
        <v>0</v>
      </c>
      <c r="AR133" s="155" t="s">
        <v>120</v>
      </c>
      <c r="AT133" s="155" t="s">
        <v>111</v>
      </c>
      <c r="AU133" s="155" t="s">
        <v>109</v>
      </c>
      <c r="AY133" s="181" t="s">
        <v>110</v>
      </c>
      <c r="BE133" s="210">
        <f>IF(N133="základná",J133,0)</f>
        <v>0</v>
      </c>
      <c r="BF133" s="210">
        <f>IF(N133="znížená",J133,0)</f>
        <v>0</v>
      </c>
      <c r="BG133" s="210">
        <f>IF(N133="zákl. prenesená",J133,0)</f>
        <v>0</v>
      </c>
      <c r="BH133" s="210">
        <f>IF(N133="zníž. prenesená",J133,0)</f>
        <v>0</v>
      </c>
      <c r="BI133" s="210">
        <f>IF(N133="nulová",J133,0)</f>
        <v>0</v>
      </c>
      <c r="BJ133" s="181" t="s">
        <v>109</v>
      </c>
      <c r="BK133" s="211">
        <f>ROUND(I133*H133,3)</f>
        <v>0</v>
      </c>
      <c r="BL133" s="181" t="s">
        <v>120</v>
      </c>
      <c r="BM133" s="155" t="s">
        <v>301</v>
      </c>
    </row>
    <row r="134" spans="2:65" s="196" customFormat="1" ht="25.95" customHeight="1" x14ac:dyDescent="0.25">
      <c r="B134" s="197"/>
      <c r="D134" s="133" t="s">
        <v>70</v>
      </c>
      <c r="E134" s="134" t="s">
        <v>107</v>
      </c>
      <c r="F134" s="134" t="s">
        <v>108</v>
      </c>
      <c r="I134" s="198"/>
      <c r="J134" s="199">
        <f>BK134</f>
        <v>0</v>
      </c>
      <c r="L134" s="197"/>
      <c r="M134" s="200"/>
      <c r="P134" s="201">
        <f>P135+P142+P144+P146+P157+P166+P173+P188+P191</f>
        <v>0</v>
      </c>
      <c r="R134" s="201">
        <f>R135+R142+R144+R146+R157+R166+R173+R188+R191</f>
        <v>2.3255800000000004</v>
      </c>
      <c r="T134" s="202">
        <f>T135+T142+T144+T146+T157+T166+T173+T188+T191</f>
        <v>0</v>
      </c>
      <c r="AR134" s="133" t="s">
        <v>109</v>
      </c>
      <c r="AT134" s="140" t="s">
        <v>70</v>
      </c>
      <c r="AU134" s="140" t="s">
        <v>71</v>
      </c>
      <c r="AY134" s="133" t="s">
        <v>110</v>
      </c>
      <c r="BK134" s="141">
        <f>BK135+BK142+BK144+BK146+BK157+BK166+BK173+BK188+BK191</f>
        <v>0</v>
      </c>
    </row>
    <row r="135" spans="2:65" s="196" customFormat="1" ht="22.95" customHeight="1" x14ac:dyDescent="0.25">
      <c r="B135" s="197"/>
      <c r="D135" s="133" t="s">
        <v>70</v>
      </c>
      <c r="E135" s="142" t="s">
        <v>302</v>
      </c>
      <c r="F135" s="142" t="s">
        <v>303</v>
      </c>
      <c r="I135" s="198"/>
      <c r="J135" s="203">
        <f>BK135</f>
        <v>0</v>
      </c>
      <c r="L135" s="197"/>
      <c r="M135" s="200"/>
      <c r="P135" s="201">
        <f>SUM(P136:P141)</f>
        <v>0</v>
      </c>
      <c r="R135" s="201">
        <f>SUM(R136:R141)</f>
        <v>4.0200000000000001E-3</v>
      </c>
      <c r="T135" s="202">
        <f>SUM(T136:T141)</f>
        <v>0</v>
      </c>
      <c r="AR135" s="133" t="s">
        <v>109</v>
      </c>
      <c r="AT135" s="140" t="s">
        <v>70</v>
      </c>
      <c r="AU135" s="140" t="s">
        <v>79</v>
      </c>
      <c r="AY135" s="133" t="s">
        <v>110</v>
      </c>
      <c r="BK135" s="141">
        <f>SUM(BK136:BK141)</f>
        <v>0</v>
      </c>
    </row>
    <row r="136" spans="2:65" s="2" customFormat="1" ht="24.15" customHeight="1" x14ac:dyDescent="0.2">
      <c r="B136" s="204"/>
      <c r="C136" s="145" t="s">
        <v>304</v>
      </c>
      <c r="D136" s="145" t="s">
        <v>111</v>
      </c>
      <c r="E136" s="146" t="s">
        <v>305</v>
      </c>
      <c r="F136" s="147" t="s">
        <v>306</v>
      </c>
      <c r="G136" s="148" t="s">
        <v>112</v>
      </c>
      <c r="H136" s="149">
        <v>24</v>
      </c>
      <c r="I136" s="205"/>
      <c r="J136" s="149">
        <f>ROUND(I136*H136,3)</f>
        <v>0</v>
      </c>
      <c r="K136" s="206"/>
      <c r="L136" s="39"/>
      <c r="M136" s="207" t="s">
        <v>1</v>
      </c>
      <c r="N136" s="208" t="s">
        <v>37</v>
      </c>
      <c r="P136" s="209">
        <f>O136*H136</f>
        <v>0</v>
      </c>
      <c r="Q136" s="209">
        <v>2.0000000000000002E-5</v>
      </c>
      <c r="R136" s="209">
        <f>Q136*H136</f>
        <v>4.8000000000000007E-4</v>
      </c>
      <c r="S136" s="209">
        <v>0</v>
      </c>
      <c r="T136" s="154">
        <f>S136*H136</f>
        <v>0</v>
      </c>
      <c r="AR136" s="155" t="s">
        <v>113</v>
      </c>
      <c r="AT136" s="155" t="s">
        <v>111</v>
      </c>
      <c r="AU136" s="155" t="s">
        <v>109</v>
      </c>
      <c r="AY136" s="181" t="s">
        <v>110</v>
      </c>
      <c r="BE136" s="210">
        <f>IF(N136="základná",J136,0)</f>
        <v>0</v>
      </c>
      <c r="BF136" s="210">
        <f>IF(N136="znížená",J136,0)</f>
        <v>0</v>
      </c>
      <c r="BG136" s="210">
        <f>IF(N136="zákl. prenesená",J136,0)</f>
        <v>0</v>
      </c>
      <c r="BH136" s="210">
        <f>IF(N136="zníž. prenesená",J136,0)</f>
        <v>0</v>
      </c>
      <c r="BI136" s="210">
        <f>IF(N136="nulová",J136,0)</f>
        <v>0</v>
      </c>
      <c r="BJ136" s="181" t="s">
        <v>109</v>
      </c>
      <c r="BK136" s="211">
        <f>ROUND(I136*H136,3)</f>
        <v>0</v>
      </c>
      <c r="BL136" s="181" t="s">
        <v>113</v>
      </c>
      <c r="BM136" s="155" t="s">
        <v>307</v>
      </c>
    </row>
    <row r="137" spans="2:65" s="2" customFormat="1" ht="24.15" customHeight="1" x14ac:dyDescent="0.2">
      <c r="B137" s="204"/>
      <c r="C137" s="158" t="s">
        <v>308</v>
      </c>
      <c r="D137" s="158" t="s">
        <v>114</v>
      </c>
      <c r="E137" s="159" t="s">
        <v>309</v>
      </c>
      <c r="F137" s="160" t="s">
        <v>310</v>
      </c>
      <c r="G137" s="161" t="s">
        <v>112</v>
      </c>
      <c r="H137" s="162">
        <v>24</v>
      </c>
      <c r="I137" s="212"/>
      <c r="J137" s="162">
        <f>ROUND(I137*H137,3)</f>
        <v>0</v>
      </c>
      <c r="K137" s="163"/>
      <c r="L137" s="164"/>
      <c r="M137" s="213" t="s">
        <v>1</v>
      </c>
      <c r="N137" s="214" t="s">
        <v>37</v>
      </c>
      <c r="P137" s="209">
        <f>O137*H137</f>
        <v>0</v>
      </c>
      <c r="Q137" s="209">
        <v>1.0000000000000001E-5</v>
      </c>
      <c r="R137" s="209">
        <f>Q137*H137</f>
        <v>2.4000000000000003E-4</v>
      </c>
      <c r="S137" s="209">
        <v>0</v>
      </c>
      <c r="T137" s="154">
        <f>S137*H137</f>
        <v>0</v>
      </c>
      <c r="AR137" s="155" t="s">
        <v>115</v>
      </c>
      <c r="AT137" s="155" t="s">
        <v>114</v>
      </c>
      <c r="AU137" s="155" t="s">
        <v>109</v>
      </c>
      <c r="AY137" s="181" t="s">
        <v>110</v>
      </c>
      <c r="BE137" s="210">
        <f>IF(N137="základná",J137,0)</f>
        <v>0</v>
      </c>
      <c r="BF137" s="210">
        <f>IF(N137="znížená",J137,0)</f>
        <v>0</v>
      </c>
      <c r="BG137" s="210">
        <f>IF(N137="zákl. prenesená",J137,0)</f>
        <v>0</v>
      </c>
      <c r="BH137" s="210">
        <f>IF(N137="zníž. prenesená",J137,0)</f>
        <v>0</v>
      </c>
      <c r="BI137" s="210">
        <f>IF(N137="nulová",J137,0)</f>
        <v>0</v>
      </c>
      <c r="BJ137" s="181" t="s">
        <v>109</v>
      </c>
      <c r="BK137" s="211">
        <f>ROUND(I137*H137,3)</f>
        <v>0</v>
      </c>
      <c r="BL137" s="181" t="s">
        <v>113</v>
      </c>
      <c r="BM137" s="155" t="s">
        <v>311</v>
      </c>
    </row>
    <row r="138" spans="2:65" s="215" customFormat="1" ht="20.399999999999999" x14ac:dyDescent="0.2">
      <c r="B138" s="216"/>
      <c r="D138" s="217" t="s">
        <v>312</v>
      </c>
      <c r="F138" s="218" t="s">
        <v>313</v>
      </c>
      <c r="H138" s="219">
        <v>24</v>
      </c>
      <c r="I138" s="220"/>
      <c r="L138" s="216"/>
      <c r="M138" s="221"/>
      <c r="T138" s="222"/>
      <c r="AT138" s="223" t="s">
        <v>312</v>
      </c>
      <c r="AU138" s="223" t="s">
        <v>109</v>
      </c>
      <c r="AV138" s="215" t="s">
        <v>109</v>
      </c>
      <c r="AW138" s="215" t="s">
        <v>3</v>
      </c>
      <c r="AX138" s="215" t="s">
        <v>79</v>
      </c>
      <c r="AY138" s="223" t="s">
        <v>110</v>
      </c>
    </row>
    <row r="139" spans="2:65" s="2" customFormat="1" ht="24.15" customHeight="1" x14ac:dyDescent="0.2">
      <c r="B139" s="204"/>
      <c r="C139" s="145" t="s">
        <v>314</v>
      </c>
      <c r="D139" s="145" t="s">
        <v>111</v>
      </c>
      <c r="E139" s="146" t="s">
        <v>315</v>
      </c>
      <c r="F139" s="147" t="s">
        <v>316</v>
      </c>
      <c r="G139" s="148" t="s">
        <v>112</v>
      </c>
      <c r="H139" s="149">
        <v>12</v>
      </c>
      <c r="I139" s="205"/>
      <c r="J139" s="149">
        <f>ROUND(I139*H139,3)</f>
        <v>0</v>
      </c>
      <c r="K139" s="206"/>
      <c r="L139" s="39"/>
      <c r="M139" s="207" t="s">
        <v>1</v>
      </c>
      <c r="N139" s="208" t="s">
        <v>37</v>
      </c>
      <c r="P139" s="209">
        <f>O139*H139</f>
        <v>0</v>
      </c>
      <c r="Q139" s="209">
        <v>2.0000000000000002E-5</v>
      </c>
      <c r="R139" s="209">
        <f>Q139*H139</f>
        <v>2.4000000000000003E-4</v>
      </c>
      <c r="S139" s="209">
        <v>0</v>
      </c>
      <c r="T139" s="154">
        <f>S139*H139</f>
        <v>0</v>
      </c>
      <c r="AR139" s="155" t="s">
        <v>113</v>
      </c>
      <c r="AT139" s="155" t="s">
        <v>111</v>
      </c>
      <c r="AU139" s="155" t="s">
        <v>109</v>
      </c>
      <c r="AY139" s="181" t="s">
        <v>110</v>
      </c>
      <c r="BE139" s="210">
        <f>IF(N139="základná",J139,0)</f>
        <v>0</v>
      </c>
      <c r="BF139" s="210">
        <f>IF(N139="znížená",J139,0)</f>
        <v>0</v>
      </c>
      <c r="BG139" s="210">
        <f>IF(N139="zákl. prenesená",J139,0)</f>
        <v>0</v>
      </c>
      <c r="BH139" s="210">
        <f>IF(N139="zníž. prenesená",J139,0)</f>
        <v>0</v>
      </c>
      <c r="BI139" s="210">
        <f>IF(N139="nulová",J139,0)</f>
        <v>0</v>
      </c>
      <c r="BJ139" s="181" t="s">
        <v>109</v>
      </c>
      <c r="BK139" s="211">
        <f>ROUND(I139*H139,3)</f>
        <v>0</v>
      </c>
      <c r="BL139" s="181" t="s">
        <v>113</v>
      </c>
      <c r="BM139" s="155" t="s">
        <v>317</v>
      </c>
    </row>
    <row r="140" spans="2:65" s="2" customFormat="1" ht="24.15" customHeight="1" x14ac:dyDescent="0.2">
      <c r="B140" s="204"/>
      <c r="C140" s="158" t="s">
        <v>318</v>
      </c>
      <c r="D140" s="158" t="s">
        <v>114</v>
      </c>
      <c r="E140" s="159" t="s">
        <v>319</v>
      </c>
      <c r="F140" s="160" t="s">
        <v>320</v>
      </c>
      <c r="G140" s="161" t="s">
        <v>112</v>
      </c>
      <c r="H140" s="162">
        <v>12.24</v>
      </c>
      <c r="I140" s="212"/>
      <c r="J140" s="162">
        <f>ROUND(I140*H140,3)</f>
        <v>0</v>
      </c>
      <c r="K140" s="163"/>
      <c r="L140" s="164"/>
      <c r="M140" s="213" t="s">
        <v>1</v>
      </c>
      <c r="N140" s="214" t="s">
        <v>37</v>
      </c>
      <c r="P140" s="209">
        <f>O140*H140</f>
        <v>0</v>
      </c>
      <c r="Q140" s="209">
        <v>2.5000000000000001E-4</v>
      </c>
      <c r="R140" s="209">
        <f>Q140*H140</f>
        <v>3.0600000000000002E-3</v>
      </c>
      <c r="S140" s="209">
        <v>0</v>
      </c>
      <c r="T140" s="154">
        <f>S140*H140</f>
        <v>0</v>
      </c>
      <c r="AR140" s="155" t="s">
        <v>115</v>
      </c>
      <c r="AT140" s="155" t="s">
        <v>114</v>
      </c>
      <c r="AU140" s="155" t="s">
        <v>109</v>
      </c>
      <c r="AY140" s="181" t="s">
        <v>110</v>
      </c>
      <c r="BE140" s="210">
        <f>IF(N140="základná",J140,0)</f>
        <v>0</v>
      </c>
      <c r="BF140" s="210">
        <f>IF(N140="znížená",J140,0)</f>
        <v>0</v>
      </c>
      <c r="BG140" s="210">
        <f>IF(N140="zákl. prenesená",J140,0)</f>
        <v>0</v>
      </c>
      <c r="BH140" s="210">
        <f>IF(N140="zníž. prenesená",J140,0)</f>
        <v>0</v>
      </c>
      <c r="BI140" s="210">
        <f>IF(N140="nulová",J140,0)</f>
        <v>0</v>
      </c>
      <c r="BJ140" s="181" t="s">
        <v>109</v>
      </c>
      <c r="BK140" s="211">
        <f>ROUND(I140*H140,3)</f>
        <v>0</v>
      </c>
      <c r="BL140" s="181" t="s">
        <v>113</v>
      </c>
      <c r="BM140" s="155" t="s">
        <v>321</v>
      </c>
    </row>
    <row r="141" spans="2:65" s="215" customFormat="1" x14ac:dyDescent="0.2">
      <c r="B141" s="216"/>
      <c r="D141" s="217" t="s">
        <v>312</v>
      </c>
      <c r="F141" s="218" t="s">
        <v>322</v>
      </c>
      <c r="H141" s="219">
        <v>12.24</v>
      </c>
      <c r="I141" s="220"/>
      <c r="L141" s="216"/>
      <c r="M141" s="221"/>
      <c r="T141" s="222"/>
      <c r="AT141" s="223" t="s">
        <v>312</v>
      </c>
      <c r="AU141" s="223" t="s">
        <v>109</v>
      </c>
      <c r="AV141" s="215" t="s">
        <v>109</v>
      </c>
      <c r="AW141" s="215" t="s">
        <v>3</v>
      </c>
      <c r="AX141" s="215" t="s">
        <v>79</v>
      </c>
      <c r="AY141" s="223" t="s">
        <v>110</v>
      </c>
    </row>
    <row r="142" spans="2:65" s="196" customFormat="1" ht="22.95" customHeight="1" x14ac:dyDescent="0.25">
      <c r="B142" s="197"/>
      <c r="D142" s="133" t="s">
        <v>70</v>
      </c>
      <c r="E142" s="142" t="s">
        <v>323</v>
      </c>
      <c r="F142" s="142" t="s">
        <v>324</v>
      </c>
      <c r="I142" s="198"/>
      <c r="J142" s="203">
        <f>BK142</f>
        <v>0</v>
      </c>
      <c r="L142" s="197"/>
      <c r="M142" s="200"/>
      <c r="P142" s="201">
        <f>P143</f>
        <v>0</v>
      </c>
      <c r="R142" s="201">
        <f>R143</f>
        <v>1.17E-3</v>
      </c>
      <c r="T142" s="202">
        <f>T143</f>
        <v>0</v>
      </c>
      <c r="AR142" s="133" t="s">
        <v>109</v>
      </c>
      <c r="AT142" s="140" t="s">
        <v>70</v>
      </c>
      <c r="AU142" s="140" t="s">
        <v>79</v>
      </c>
      <c r="AY142" s="133" t="s">
        <v>110</v>
      </c>
      <c r="BK142" s="141">
        <f>BK143</f>
        <v>0</v>
      </c>
    </row>
    <row r="143" spans="2:65" s="2" customFormat="1" ht="16.5" customHeight="1" x14ac:dyDescent="0.2">
      <c r="B143" s="204"/>
      <c r="C143" s="145" t="s">
        <v>109</v>
      </c>
      <c r="D143" s="145" t="s">
        <v>111</v>
      </c>
      <c r="E143" s="146" t="s">
        <v>325</v>
      </c>
      <c r="F143" s="147" t="s">
        <v>326</v>
      </c>
      <c r="G143" s="148" t="s">
        <v>116</v>
      </c>
      <c r="H143" s="149">
        <v>1</v>
      </c>
      <c r="I143" s="205"/>
      <c r="J143" s="149">
        <f>ROUND(I143*H143,3)</f>
        <v>0</v>
      </c>
      <c r="K143" s="206"/>
      <c r="L143" s="39"/>
      <c r="M143" s="207" t="s">
        <v>1</v>
      </c>
      <c r="N143" s="208" t="s">
        <v>37</v>
      </c>
      <c r="P143" s="209">
        <f>O143*H143</f>
        <v>0</v>
      </c>
      <c r="Q143" s="209">
        <v>1.17E-3</v>
      </c>
      <c r="R143" s="209">
        <f>Q143*H143</f>
        <v>1.17E-3</v>
      </c>
      <c r="S143" s="209">
        <v>0</v>
      </c>
      <c r="T143" s="154">
        <f>S143*H143</f>
        <v>0</v>
      </c>
      <c r="AR143" s="155" t="s">
        <v>113</v>
      </c>
      <c r="AT143" s="155" t="s">
        <v>111</v>
      </c>
      <c r="AU143" s="155" t="s">
        <v>109</v>
      </c>
      <c r="AY143" s="181" t="s">
        <v>110</v>
      </c>
      <c r="BE143" s="210">
        <f>IF(N143="základná",J143,0)</f>
        <v>0</v>
      </c>
      <c r="BF143" s="210">
        <f>IF(N143="znížená",J143,0)</f>
        <v>0</v>
      </c>
      <c r="BG143" s="210">
        <f>IF(N143="zákl. prenesená",J143,0)</f>
        <v>0</v>
      </c>
      <c r="BH143" s="210">
        <f>IF(N143="zníž. prenesená",J143,0)</f>
        <v>0</v>
      </c>
      <c r="BI143" s="210">
        <f>IF(N143="nulová",J143,0)</f>
        <v>0</v>
      </c>
      <c r="BJ143" s="181" t="s">
        <v>109</v>
      </c>
      <c r="BK143" s="211">
        <f>ROUND(I143*H143,3)</f>
        <v>0</v>
      </c>
      <c r="BL143" s="181" t="s">
        <v>113</v>
      </c>
      <c r="BM143" s="155" t="s">
        <v>327</v>
      </c>
    </row>
    <row r="144" spans="2:65" s="196" customFormat="1" ht="22.95" customHeight="1" x14ac:dyDescent="0.25">
      <c r="B144" s="197"/>
      <c r="D144" s="133" t="s">
        <v>70</v>
      </c>
      <c r="E144" s="142" t="s">
        <v>328</v>
      </c>
      <c r="F144" s="142" t="s">
        <v>329</v>
      </c>
      <c r="I144" s="198"/>
      <c r="J144" s="203">
        <f>BK144</f>
        <v>0</v>
      </c>
      <c r="L144" s="197"/>
      <c r="M144" s="200"/>
      <c r="P144" s="201">
        <f>P145</f>
        <v>0</v>
      </c>
      <c r="R144" s="201">
        <f>R145</f>
        <v>0</v>
      </c>
      <c r="T144" s="202">
        <f>T145</f>
        <v>0</v>
      </c>
      <c r="AR144" s="133" t="s">
        <v>109</v>
      </c>
      <c r="AT144" s="140" t="s">
        <v>70</v>
      </c>
      <c r="AU144" s="140" t="s">
        <v>79</v>
      </c>
      <c r="AY144" s="133" t="s">
        <v>110</v>
      </c>
      <c r="BK144" s="141">
        <f>BK145</f>
        <v>0</v>
      </c>
    </row>
    <row r="145" spans="2:65" s="2" customFormat="1" ht="24.15" customHeight="1" x14ac:dyDescent="0.2">
      <c r="B145" s="204"/>
      <c r="C145" s="145" t="s">
        <v>117</v>
      </c>
      <c r="D145" s="145" t="s">
        <v>111</v>
      </c>
      <c r="E145" s="146" t="s">
        <v>330</v>
      </c>
      <c r="F145" s="147" t="s">
        <v>331</v>
      </c>
      <c r="G145" s="148" t="s">
        <v>118</v>
      </c>
      <c r="H145" s="149">
        <v>1</v>
      </c>
      <c r="I145" s="205"/>
      <c r="J145" s="149">
        <f>ROUND(I145*H145,3)</f>
        <v>0</v>
      </c>
      <c r="K145" s="206"/>
      <c r="L145" s="39"/>
      <c r="M145" s="207" t="s">
        <v>1</v>
      </c>
      <c r="N145" s="208" t="s">
        <v>37</v>
      </c>
      <c r="P145" s="209">
        <f>O145*H145</f>
        <v>0</v>
      </c>
      <c r="Q145" s="209">
        <v>0</v>
      </c>
      <c r="R145" s="209">
        <f>Q145*H145</f>
        <v>0</v>
      </c>
      <c r="S145" s="209">
        <v>0</v>
      </c>
      <c r="T145" s="154">
        <f>S145*H145</f>
        <v>0</v>
      </c>
      <c r="AR145" s="155" t="s">
        <v>113</v>
      </c>
      <c r="AT145" s="155" t="s">
        <v>111</v>
      </c>
      <c r="AU145" s="155" t="s">
        <v>109</v>
      </c>
      <c r="AY145" s="181" t="s">
        <v>110</v>
      </c>
      <c r="BE145" s="210">
        <f>IF(N145="základná",J145,0)</f>
        <v>0</v>
      </c>
      <c r="BF145" s="210">
        <f>IF(N145="znížená",J145,0)</f>
        <v>0</v>
      </c>
      <c r="BG145" s="210">
        <f>IF(N145="zákl. prenesená",J145,0)</f>
        <v>0</v>
      </c>
      <c r="BH145" s="210">
        <f>IF(N145="zníž. prenesená",J145,0)</f>
        <v>0</v>
      </c>
      <c r="BI145" s="210">
        <f>IF(N145="nulová",J145,0)</f>
        <v>0</v>
      </c>
      <c r="BJ145" s="181" t="s">
        <v>109</v>
      </c>
      <c r="BK145" s="211">
        <f>ROUND(I145*H145,3)</f>
        <v>0</v>
      </c>
      <c r="BL145" s="181" t="s">
        <v>113</v>
      </c>
      <c r="BM145" s="155" t="s">
        <v>332</v>
      </c>
    </row>
    <row r="146" spans="2:65" s="196" customFormat="1" ht="22.95" customHeight="1" x14ac:dyDescent="0.25">
      <c r="B146" s="197"/>
      <c r="D146" s="133" t="s">
        <v>70</v>
      </c>
      <c r="E146" s="142" t="s">
        <v>333</v>
      </c>
      <c r="F146" s="142" t="s">
        <v>334</v>
      </c>
      <c r="I146" s="198"/>
      <c r="J146" s="203">
        <f>BK146</f>
        <v>0</v>
      </c>
      <c r="L146" s="197"/>
      <c r="M146" s="200"/>
      <c r="P146" s="201">
        <f>SUM(P147:P156)</f>
        <v>0</v>
      </c>
      <c r="R146" s="201">
        <f>SUM(R147:R156)</f>
        <v>1.77434</v>
      </c>
      <c r="T146" s="202">
        <f>SUM(T147:T156)</f>
        <v>0</v>
      </c>
      <c r="AR146" s="133" t="s">
        <v>109</v>
      </c>
      <c r="AT146" s="140" t="s">
        <v>70</v>
      </c>
      <c r="AU146" s="140" t="s">
        <v>79</v>
      </c>
      <c r="AY146" s="133" t="s">
        <v>110</v>
      </c>
      <c r="BK146" s="141">
        <f>SUM(BK147:BK156)</f>
        <v>0</v>
      </c>
    </row>
    <row r="147" spans="2:65" s="2" customFormat="1" ht="21.75" customHeight="1" x14ac:dyDescent="0.2">
      <c r="B147" s="204"/>
      <c r="C147" s="145" t="s">
        <v>335</v>
      </c>
      <c r="D147" s="145" t="s">
        <v>111</v>
      </c>
      <c r="E147" s="146" t="s">
        <v>336</v>
      </c>
      <c r="F147" s="147" t="s">
        <v>337</v>
      </c>
      <c r="G147" s="148" t="s">
        <v>119</v>
      </c>
      <c r="H147" s="149">
        <v>1</v>
      </c>
      <c r="I147" s="205"/>
      <c r="J147" s="149">
        <f t="shared" ref="J147:J156" si="0">ROUND(I147*H147,3)</f>
        <v>0</v>
      </c>
      <c r="K147" s="206"/>
      <c r="L147" s="39"/>
      <c r="M147" s="207" t="s">
        <v>1</v>
      </c>
      <c r="N147" s="208" t="s">
        <v>37</v>
      </c>
      <c r="P147" s="209">
        <f t="shared" ref="P147:P156" si="1">O147*H147</f>
        <v>0</v>
      </c>
      <c r="Q147" s="209">
        <v>0</v>
      </c>
      <c r="R147" s="209">
        <f t="shared" ref="R147:R156" si="2">Q147*H147</f>
        <v>0</v>
      </c>
      <c r="S147" s="209">
        <v>0</v>
      </c>
      <c r="T147" s="154">
        <f t="shared" ref="T147:T156" si="3">S147*H147</f>
        <v>0</v>
      </c>
      <c r="AR147" s="155" t="s">
        <v>113</v>
      </c>
      <c r="AT147" s="155" t="s">
        <v>111</v>
      </c>
      <c r="AU147" s="155" t="s">
        <v>109</v>
      </c>
      <c r="AY147" s="181" t="s">
        <v>110</v>
      </c>
      <c r="BE147" s="210">
        <f t="shared" ref="BE147:BE156" si="4">IF(N147="základná",J147,0)</f>
        <v>0</v>
      </c>
      <c r="BF147" s="210">
        <f t="shared" ref="BF147:BF156" si="5">IF(N147="znížená",J147,0)</f>
        <v>0</v>
      </c>
      <c r="BG147" s="210">
        <f t="shared" ref="BG147:BG156" si="6">IF(N147="zákl. prenesená",J147,0)</f>
        <v>0</v>
      </c>
      <c r="BH147" s="210">
        <f t="shared" ref="BH147:BH156" si="7">IF(N147="zníž. prenesená",J147,0)</f>
        <v>0</v>
      </c>
      <c r="BI147" s="210">
        <f t="shared" ref="BI147:BI156" si="8">IF(N147="nulová",J147,0)</f>
        <v>0</v>
      </c>
      <c r="BJ147" s="181" t="s">
        <v>109</v>
      </c>
      <c r="BK147" s="211">
        <f t="shared" ref="BK147:BK156" si="9">ROUND(I147*H147,3)</f>
        <v>0</v>
      </c>
      <c r="BL147" s="181" t="s">
        <v>113</v>
      </c>
      <c r="BM147" s="155" t="s">
        <v>338</v>
      </c>
    </row>
    <row r="148" spans="2:65" s="2" customFormat="1" ht="24.15" customHeight="1" x14ac:dyDescent="0.2">
      <c r="B148" s="204"/>
      <c r="C148" s="145" t="s">
        <v>121</v>
      </c>
      <c r="D148" s="145" t="s">
        <v>111</v>
      </c>
      <c r="E148" s="146" t="s">
        <v>339</v>
      </c>
      <c r="F148" s="147" t="s">
        <v>340</v>
      </c>
      <c r="G148" s="148" t="s">
        <v>118</v>
      </c>
      <c r="H148" s="149">
        <v>1</v>
      </c>
      <c r="I148" s="205"/>
      <c r="J148" s="149">
        <f t="shared" si="0"/>
        <v>0</v>
      </c>
      <c r="K148" s="206"/>
      <c r="L148" s="39"/>
      <c r="M148" s="207" t="s">
        <v>1</v>
      </c>
      <c r="N148" s="208" t="s">
        <v>37</v>
      </c>
      <c r="P148" s="209">
        <f t="shared" si="1"/>
        <v>0</v>
      </c>
      <c r="Q148" s="209">
        <v>0</v>
      </c>
      <c r="R148" s="209">
        <f t="shared" si="2"/>
        <v>0</v>
      </c>
      <c r="S148" s="209">
        <v>0</v>
      </c>
      <c r="T148" s="154">
        <f t="shared" si="3"/>
        <v>0</v>
      </c>
      <c r="AR148" s="155" t="s">
        <v>113</v>
      </c>
      <c r="AT148" s="155" t="s">
        <v>111</v>
      </c>
      <c r="AU148" s="155" t="s">
        <v>109</v>
      </c>
      <c r="AY148" s="181" t="s">
        <v>110</v>
      </c>
      <c r="BE148" s="210">
        <f t="shared" si="4"/>
        <v>0</v>
      </c>
      <c r="BF148" s="210">
        <f t="shared" si="5"/>
        <v>0</v>
      </c>
      <c r="BG148" s="210">
        <f t="shared" si="6"/>
        <v>0</v>
      </c>
      <c r="BH148" s="210">
        <f t="shared" si="7"/>
        <v>0</v>
      </c>
      <c r="BI148" s="210">
        <f t="shared" si="8"/>
        <v>0</v>
      </c>
      <c r="BJ148" s="181" t="s">
        <v>109</v>
      </c>
      <c r="BK148" s="211">
        <f t="shared" si="9"/>
        <v>0</v>
      </c>
      <c r="BL148" s="181" t="s">
        <v>113</v>
      </c>
      <c r="BM148" s="155" t="s">
        <v>341</v>
      </c>
    </row>
    <row r="149" spans="2:65" s="2" customFormat="1" ht="37.950000000000003" customHeight="1" x14ac:dyDescent="0.2">
      <c r="B149" s="204"/>
      <c r="C149" s="158" t="s">
        <v>342</v>
      </c>
      <c r="D149" s="158" t="s">
        <v>114</v>
      </c>
      <c r="E149" s="159" t="s">
        <v>343</v>
      </c>
      <c r="F149" s="160" t="s">
        <v>479</v>
      </c>
      <c r="G149" s="161" t="s">
        <v>116</v>
      </c>
      <c r="H149" s="162">
        <v>1</v>
      </c>
      <c r="I149" s="212"/>
      <c r="J149" s="162">
        <f t="shared" si="0"/>
        <v>0</v>
      </c>
      <c r="K149" s="163"/>
      <c r="L149" s="164"/>
      <c r="M149" s="213" t="s">
        <v>1</v>
      </c>
      <c r="N149" s="214" t="s">
        <v>37</v>
      </c>
      <c r="P149" s="209">
        <f t="shared" si="1"/>
        <v>0</v>
      </c>
      <c r="Q149" s="209">
        <v>1.1499999999999999</v>
      </c>
      <c r="R149" s="209">
        <f t="shared" si="2"/>
        <v>1.1499999999999999</v>
      </c>
      <c r="S149" s="209">
        <v>0</v>
      </c>
      <c r="T149" s="154">
        <f t="shared" si="3"/>
        <v>0</v>
      </c>
      <c r="AR149" s="155" t="s">
        <v>115</v>
      </c>
      <c r="AT149" s="155" t="s">
        <v>114</v>
      </c>
      <c r="AU149" s="155" t="s">
        <v>109</v>
      </c>
      <c r="AY149" s="181" t="s">
        <v>110</v>
      </c>
      <c r="BE149" s="210">
        <f t="shared" si="4"/>
        <v>0</v>
      </c>
      <c r="BF149" s="210">
        <f t="shared" si="5"/>
        <v>0</v>
      </c>
      <c r="BG149" s="210">
        <f t="shared" si="6"/>
        <v>0</v>
      </c>
      <c r="BH149" s="210">
        <f t="shared" si="7"/>
        <v>0</v>
      </c>
      <c r="BI149" s="210">
        <f t="shared" si="8"/>
        <v>0</v>
      </c>
      <c r="BJ149" s="181" t="s">
        <v>109</v>
      </c>
      <c r="BK149" s="211">
        <f t="shared" si="9"/>
        <v>0</v>
      </c>
      <c r="BL149" s="181" t="s">
        <v>113</v>
      </c>
      <c r="BM149" s="155" t="s">
        <v>344</v>
      </c>
    </row>
    <row r="150" spans="2:65" s="2" customFormat="1" ht="16.5" customHeight="1" x14ac:dyDescent="0.2">
      <c r="B150" s="204"/>
      <c r="C150" s="145" t="s">
        <v>345</v>
      </c>
      <c r="D150" s="145" t="s">
        <v>111</v>
      </c>
      <c r="E150" s="146" t="s">
        <v>346</v>
      </c>
      <c r="F150" s="147" t="s">
        <v>481</v>
      </c>
      <c r="G150" s="148" t="s">
        <v>112</v>
      </c>
      <c r="H150" s="149">
        <v>5</v>
      </c>
      <c r="I150" s="205"/>
      <c r="J150" s="149">
        <f t="shared" si="0"/>
        <v>0</v>
      </c>
      <c r="K150" s="206"/>
      <c r="L150" s="39"/>
      <c r="M150" s="207" t="s">
        <v>1</v>
      </c>
      <c r="N150" s="208" t="s">
        <v>37</v>
      </c>
      <c r="P150" s="209">
        <f t="shared" si="1"/>
        <v>0</v>
      </c>
      <c r="Q150" s="209">
        <v>7.5000000000000002E-4</v>
      </c>
      <c r="R150" s="209">
        <f t="shared" si="2"/>
        <v>3.7499999999999999E-3</v>
      </c>
      <c r="S150" s="209">
        <v>0</v>
      </c>
      <c r="T150" s="154">
        <f t="shared" si="3"/>
        <v>0</v>
      </c>
      <c r="AR150" s="155" t="s">
        <v>113</v>
      </c>
      <c r="AT150" s="155" t="s">
        <v>111</v>
      </c>
      <c r="AU150" s="155" t="s">
        <v>109</v>
      </c>
      <c r="AY150" s="181" t="s">
        <v>110</v>
      </c>
      <c r="BE150" s="210">
        <f t="shared" si="4"/>
        <v>0</v>
      </c>
      <c r="BF150" s="210">
        <f t="shared" si="5"/>
        <v>0</v>
      </c>
      <c r="BG150" s="210">
        <f t="shared" si="6"/>
        <v>0</v>
      </c>
      <c r="BH150" s="210">
        <f t="shared" si="7"/>
        <v>0</v>
      </c>
      <c r="BI150" s="210">
        <f t="shared" si="8"/>
        <v>0</v>
      </c>
      <c r="BJ150" s="181" t="s">
        <v>109</v>
      </c>
      <c r="BK150" s="211">
        <f t="shared" si="9"/>
        <v>0</v>
      </c>
      <c r="BL150" s="181" t="s">
        <v>113</v>
      </c>
      <c r="BM150" s="155" t="s">
        <v>347</v>
      </c>
    </row>
    <row r="151" spans="2:65" s="2" customFormat="1" ht="21.75" customHeight="1" x14ac:dyDescent="0.2">
      <c r="B151" s="204"/>
      <c r="C151" s="145" t="s">
        <v>122</v>
      </c>
      <c r="D151" s="145" t="s">
        <v>111</v>
      </c>
      <c r="E151" s="146" t="s">
        <v>348</v>
      </c>
      <c r="F151" s="147" t="s">
        <v>349</v>
      </c>
      <c r="G151" s="148" t="s">
        <v>119</v>
      </c>
      <c r="H151" s="149">
        <v>1</v>
      </c>
      <c r="I151" s="205"/>
      <c r="J151" s="149">
        <f t="shared" si="0"/>
        <v>0</v>
      </c>
      <c r="K151" s="206"/>
      <c r="L151" s="39"/>
      <c r="M151" s="207" t="s">
        <v>1</v>
      </c>
      <c r="N151" s="208" t="s">
        <v>37</v>
      </c>
      <c r="P151" s="209">
        <f t="shared" si="1"/>
        <v>0</v>
      </c>
      <c r="Q151" s="209">
        <v>0.15781999999999999</v>
      </c>
      <c r="R151" s="209">
        <f t="shared" si="2"/>
        <v>0.15781999999999999</v>
      </c>
      <c r="S151" s="209">
        <v>0</v>
      </c>
      <c r="T151" s="154">
        <f t="shared" si="3"/>
        <v>0</v>
      </c>
      <c r="AR151" s="155" t="s">
        <v>113</v>
      </c>
      <c r="AT151" s="155" t="s">
        <v>111</v>
      </c>
      <c r="AU151" s="155" t="s">
        <v>109</v>
      </c>
      <c r="AY151" s="181" t="s">
        <v>110</v>
      </c>
      <c r="BE151" s="210">
        <f t="shared" si="4"/>
        <v>0</v>
      </c>
      <c r="BF151" s="210">
        <f t="shared" si="5"/>
        <v>0</v>
      </c>
      <c r="BG151" s="210">
        <f t="shared" si="6"/>
        <v>0</v>
      </c>
      <c r="BH151" s="210">
        <f t="shared" si="7"/>
        <v>0</v>
      </c>
      <c r="BI151" s="210">
        <f t="shared" si="8"/>
        <v>0</v>
      </c>
      <c r="BJ151" s="181" t="s">
        <v>109</v>
      </c>
      <c r="BK151" s="211">
        <f t="shared" si="9"/>
        <v>0</v>
      </c>
      <c r="BL151" s="181" t="s">
        <v>113</v>
      </c>
      <c r="BM151" s="155" t="s">
        <v>350</v>
      </c>
    </row>
    <row r="152" spans="2:65" s="2" customFormat="1" ht="33" customHeight="1" x14ac:dyDescent="0.2">
      <c r="B152" s="204"/>
      <c r="C152" s="145" t="s">
        <v>113</v>
      </c>
      <c r="D152" s="145" t="s">
        <v>111</v>
      </c>
      <c r="E152" s="146" t="s">
        <v>351</v>
      </c>
      <c r="F152" s="147" t="s">
        <v>352</v>
      </c>
      <c r="G152" s="148" t="s">
        <v>119</v>
      </c>
      <c r="H152" s="149">
        <v>4</v>
      </c>
      <c r="I152" s="205"/>
      <c r="J152" s="149">
        <f t="shared" si="0"/>
        <v>0</v>
      </c>
      <c r="K152" s="206"/>
      <c r="L152" s="39"/>
      <c r="M152" s="207" t="s">
        <v>1</v>
      </c>
      <c r="N152" s="208" t="s">
        <v>37</v>
      </c>
      <c r="P152" s="209">
        <f t="shared" si="1"/>
        <v>0</v>
      </c>
      <c r="Q152" s="209">
        <v>1.7610000000000001E-2</v>
      </c>
      <c r="R152" s="209">
        <f t="shared" si="2"/>
        <v>7.0440000000000003E-2</v>
      </c>
      <c r="S152" s="209">
        <v>0</v>
      </c>
      <c r="T152" s="154">
        <f t="shared" si="3"/>
        <v>0</v>
      </c>
      <c r="AR152" s="155" t="s">
        <v>113</v>
      </c>
      <c r="AT152" s="155" t="s">
        <v>111</v>
      </c>
      <c r="AU152" s="155" t="s">
        <v>109</v>
      </c>
      <c r="AY152" s="181" t="s">
        <v>110</v>
      </c>
      <c r="BE152" s="210">
        <f t="shared" si="4"/>
        <v>0</v>
      </c>
      <c r="BF152" s="210">
        <f t="shared" si="5"/>
        <v>0</v>
      </c>
      <c r="BG152" s="210">
        <f t="shared" si="6"/>
        <v>0</v>
      </c>
      <c r="BH152" s="210">
        <f t="shared" si="7"/>
        <v>0</v>
      </c>
      <c r="BI152" s="210">
        <f t="shared" si="8"/>
        <v>0</v>
      </c>
      <c r="BJ152" s="181" t="s">
        <v>109</v>
      </c>
      <c r="BK152" s="211">
        <f t="shared" si="9"/>
        <v>0</v>
      </c>
      <c r="BL152" s="181" t="s">
        <v>113</v>
      </c>
      <c r="BM152" s="155" t="s">
        <v>353</v>
      </c>
    </row>
    <row r="153" spans="2:65" s="2" customFormat="1" ht="16.5" customHeight="1" x14ac:dyDescent="0.2">
      <c r="B153" s="204"/>
      <c r="C153" s="145" t="s">
        <v>354</v>
      </c>
      <c r="D153" s="145" t="s">
        <v>111</v>
      </c>
      <c r="E153" s="146" t="s">
        <v>355</v>
      </c>
      <c r="F153" s="147" t="s">
        <v>356</v>
      </c>
      <c r="G153" s="148" t="s">
        <v>119</v>
      </c>
      <c r="H153" s="149">
        <v>1</v>
      </c>
      <c r="I153" s="205"/>
      <c r="J153" s="149">
        <f t="shared" si="0"/>
        <v>0</v>
      </c>
      <c r="K153" s="206"/>
      <c r="L153" s="39"/>
      <c r="M153" s="207" t="s">
        <v>1</v>
      </c>
      <c r="N153" s="208" t="s">
        <v>37</v>
      </c>
      <c r="P153" s="209">
        <f t="shared" si="1"/>
        <v>0</v>
      </c>
      <c r="Q153" s="209">
        <v>0.36814000000000002</v>
      </c>
      <c r="R153" s="209">
        <f t="shared" si="2"/>
        <v>0.36814000000000002</v>
      </c>
      <c r="S153" s="209">
        <v>0</v>
      </c>
      <c r="T153" s="154">
        <f t="shared" si="3"/>
        <v>0</v>
      </c>
      <c r="AR153" s="155" t="s">
        <v>113</v>
      </c>
      <c r="AT153" s="155" t="s">
        <v>111</v>
      </c>
      <c r="AU153" s="155" t="s">
        <v>109</v>
      </c>
      <c r="AY153" s="181" t="s">
        <v>110</v>
      </c>
      <c r="BE153" s="210">
        <f t="shared" si="4"/>
        <v>0</v>
      </c>
      <c r="BF153" s="210">
        <f t="shared" si="5"/>
        <v>0</v>
      </c>
      <c r="BG153" s="210">
        <f t="shared" si="6"/>
        <v>0</v>
      </c>
      <c r="BH153" s="210">
        <f t="shared" si="7"/>
        <v>0</v>
      </c>
      <c r="BI153" s="210">
        <f t="shared" si="8"/>
        <v>0</v>
      </c>
      <c r="BJ153" s="181" t="s">
        <v>109</v>
      </c>
      <c r="BK153" s="211">
        <f t="shared" si="9"/>
        <v>0</v>
      </c>
      <c r="BL153" s="181" t="s">
        <v>113</v>
      </c>
      <c r="BM153" s="155" t="s">
        <v>357</v>
      </c>
    </row>
    <row r="154" spans="2:65" s="2" customFormat="1" ht="16.5" customHeight="1" x14ac:dyDescent="0.2">
      <c r="B154" s="204"/>
      <c r="C154" s="145" t="s">
        <v>123</v>
      </c>
      <c r="D154" s="145" t="s">
        <v>111</v>
      </c>
      <c r="E154" s="146" t="s">
        <v>358</v>
      </c>
      <c r="F154" s="147" t="s">
        <v>482</v>
      </c>
      <c r="G154" s="148" t="s">
        <v>119</v>
      </c>
      <c r="H154" s="149">
        <v>1</v>
      </c>
      <c r="I154" s="205"/>
      <c r="J154" s="149">
        <f t="shared" si="0"/>
        <v>0</v>
      </c>
      <c r="K154" s="206"/>
      <c r="L154" s="39"/>
      <c r="M154" s="207" t="s">
        <v>1</v>
      </c>
      <c r="N154" s="208" t="s">
        <v>37</v>
      </c>
      <c r="P154" s="209">
        <f t="shared" si="1"/>
        <v>0</v>
      </c>
      <c r="Q154" s="209">
        <v>2.419E-2</v>
      </c>
      <c r="R154" s="209">
        <f t="shared" si="2"/>
        <v>2.419E-2</v>
      </c>
      <c r="S154" s="209">
        <v>0</v>
      </c>
      <c r="T154" s="154">
        <f t="shared" si="3"/>
        <v>0</v>
      </c>
      <c r="AR154" s="155" t="s">
        <v>113</v>
      </c>
      <c r="AT154" s="155" t="s">
        <v>111</v>
      </c>
      <c r="AU154" s="155" t="s">
        <v>109</v>
      </c>
      <c r="AY154" s="181" t="s">
        <v>110</v>
      </c>
      <c r="BE154" s="210">
        <f t="shared" si="4"/>
        <v>0</v>
      </c>
      <c r="BF154" s="210">
        <f t="shared" si="5"/>
        <v>0</v>
      </c>
      <c r="BG154" s="210">
        <f t="shared" si="6"/>
        <v>0</v>
      </c>
      <c r="BH154" s="210">
        <f t="shared" si="7"/>
        <v>0</v>
      </c>
      <c r="BI154" s="210">
        <f t="shared" si="8"/>
        <v>0</v>
      </c>
      <c r="BJ154" s="181" t="s">
        <v>109</v>
      </c>
      <c r="BK154" s="211">
        <f t="shared" si="9"/>
        <v>0</v>
      </c>
      <c r="BL154" s="181" t="s">
        <v>113</v>
      </c>
      <c r="BM154" s="155" t="s">
        <v>359</v>
      </c>
    </row>
    <row r="155" spans="2:65" s="2" customFormat="1" ht="24.15" customHeight="1" x14ac:dyDescent="0.2">
      <c r="B155" s="204"/>
      <c r="C155" s="145" t="s">
        <v>360</v>
      </c>
      <c r="D155" s="145" t="s">
        <v>111</v>
      </c>
      <c r="E155" s="146" t="s">
        <v>361</v>
      </c>
      <c r="F155" s="147" t="s">
        <v>362</v>
      </c>
      <c r="G155" s="148" t="s">
        <v>118</v>
      </c>
      <c r="H155" s="149">
        <v>1</v>
      </c>
      <c r="I155" s="205"/>
      <c r="J155" s="149">
        <f t="shared" si="0"/>
        <v>0</v>
      </c>
      <c r="K155" s="206"/>
      <c r="L155" s="39"/>
      <c r="M155" s="207" t="s">
        <v>1</v>
      </c>
      <c r="N155" s="208" t="s">
        <v>37</v>
      </c>
      <c r="P155" s="209">
        <f t="shared" si="1"/>
        <v>0</v>
      </c>
      <c r="Q155" s="209">
        <v>0</v>
      </c>
      <c r="R155" s="209">
        <f t="shared" si="2"/>
        <v>0</v>
      </c>
      <c r="S155" s="209">
        <v>0</v>
      </c>
      <c r="T155" s="154">
        <f t="shared" si="3"/>
        <v>0</v>
      </c>
      <c r="AR155" s="155" t="s">
        <v>113</v>
      </c>
      <c r="AT155" s="155" t="s">
        <v>111</v>
      </c>
      <c r="AU155" s="155" t="s">
        <v>109</v>
      </c>
      <c r="AY155" s="181" t="s">
        <v>110</v>
      </c>
      <c r="BE155" s="210">
        <f t="shared" si="4"/>
        <v>0</v>
      </c>
      <c r="BF155" s="210">
        <f t="shared" si="5"/>
        <v>0</v>
      </c>
      <c r="BG155" s="210">
        <f t="shared" si="6"/>
        <v>0</v>
      </c>
      <c r="BH155" s="210">
        <f t="shared" si="7"/>
        <v>0</v>
      </c>
      <c r="BI155" s="210">
        <f t="shared" si="8"/>
        <v>0</v>
      </c>
      <c r="BJ155" s="181" t="s">
        <v>109</v>
      </c>
      <c r="BK155" s="211">
        <f t="shared" si="9"/>
        <v>0</v>
      </c>
      <c r="BL155" s="181" t="s">
        <v>113</v>
      </c>
      <c r="BM155" s="155" t="s">
        <v>363</v>
      </c>
    </row>
    <row r="156" spans="2:65" s="2" customFormat="1" ht="24.15" customHeight="1" x14ac:dyDescent="0.2">
      <c r="B156" s="204"/>
      <c r="C156" s="145" t="s">
        <v>364</v>
      </c>
      <c r="D156" s="145" t="s">
        <v>111</v>
      </c>
      <c r="E156" s="146" t="s">
        <v>365</v>
      </c>
      <c r="F156" s="147" t="s">
        <v>366</v>
      </c>
      <c r="G156" s="148" t="s">
        <v>213</v>
      </c>
      <c r="H156" s="149">
        <v>1.774</v>
      </c>
      <c r="I156" s="205"/>
      <c r="J156" s="149">
        <f t="shared" si="0"/>
        <v>0</v>
      </c>
      <c r="K156" s="206"/>
      <c r="L156" s="39"/>
      <c r="M156" s="207" t="s">
        <v>1</v>
      </c>
      <c r="N156" s="208" t="s">
        <v>37</v>
      </c>
      <c r="P156" s="209">
        <f t="shared" si="1"/>
        <v>0</v>
      </c>
      <c r="Q156" s="209">
        <v>0</v>
      </c>
      <c r="R156" s="209">
        <f t="shared" si="2"/>
        <v>0</v>
      </c>
      <c r="S156" s="209">
        <v>0</v>
      </c>
      <c r="T156" s="154">
        <f t="shared" si="3"/>
        <v>0</v>
      </c>
      <c r="AR156" s="155" t="s">
        <v>113</v>
      </c>
      <c r="AT156" s="155" t="s">
        <v>111</v>
      </c>
      <c r="AU156" s="155" t="s">
        <v>109</v>
      </c>
      <c r="AY156" s="181" t="s">
        <v>110</v>
      </c>
      <c r="BE156" s="210">
        <f t="shared" si="4"/>
        <v>0</v>
      </c>
      <c r="BF156" s="210">
        <f t="shared" si="5"/>
        <v>0</v>
      </c>
      <c r="BG156" s="210">
        <f t="shared" si="6"/>
        <v>0</v>
      </c>
      <c r="BH156" s="210">
        <f t="shared" si="7"/>
        <v>0</v>
      </c>
      <c r="BI156" s="210">
        <f t="shared" si="8"/>
        <v>0</v>
      </c>
      <c r="BJ156" s="181" t="s">
        <v>109</v>
      </c>
      <c r="BK156" s="211">
        <f t="shared" si="9"/>
        <v>0</v>
      </c>
      <c r="BL156" s="181" t="s">
        <v>113</v>
      </c>
      <c r="BM156" s="155" t="s">
        <v>367</v>
      </c>
    </row>
    <row r="157" spans="2:65" s="196" customFormat="1" ht="22.95" customHeight="1" x14ac:dyDescent="0.25">
      <c r="B157" s="197"/>
      <c r="D157" s="133" t="s">
        <v>70</v>
      </c>
      <c r="E157" s="142" t="s">
        <v>368</v>
      </c>
      <c r="F157" s="142" t="s">
        <v>369</v>
      </c>
      <c r="I157" s="198"/>
      <c r="J157" s="203">
        <f>BK157</f>
        <v>0</v>
      </c>
      <c r="L157" s="197"/>
      <c r="M157" s="200"/>
      <c r="P157" s="201">
        <f>SUM(P158:P165)</f>
        <v>0</v>
      </c>
      <c r="R157" s="201">
        <f>SUM(R158:R165)</f>
        <v>0.15568000000000001</v>
      </c>
      <c r="T157" s="202">
        <f>SUM(T158:T165)</f>
        <v>0</v>
      </c>
      <c r="AR157" s="133" t="s">
        <v>109</v>
      </c>
      <c r="AT157" s="140" t="s">
        <v>70</v>
      </c>
      <c r="AU157" s="140" t="s">
        <v>79</v>
      </c>
      <c r="AY157" s="133" t="s">
        <v>110</v>
      </c>
      <c r="BK157" s="141">
        <f>SUM(BK158:BK165)</f>
        <v>0</v>
      </c>
    </row>
    <row r="158" spans="2:65" s="2" customFormat="1" ht="16.5" customHeight="1" x14ac:dyDescent="0.2">
      <c r="B158" s="204"/>
      <c r="C158" s="145" t="s">
        <v>370</v>
      </c>
      <c r="D158" s="145" t="s">
        <v>111</v>
      </c>
      <c r="E158" s="146" t="s">
        <v>371</v>
      </c>
      <c r="F158" s="147" t="s">
        <v>372</v>
      </c>
      <c r="G158" s="148" t="s">
        <v>119</v>
      </c>
      <c r="H158" s="149">
        <v>2</v>
      </c>
      <c r="I158" s="205"/>
      <c r="J158" s="149">
        <f t="shared" ref="J158:J165" si="10">ROUND(I158*H158,3)</f>
        <v>0</v>
      </c>
      <c r="K158" s="206"/>
      <c r="L158" s="39"/>
      <c r="M158" s="207" t="s">
        <v>1</v>
      </c>
      <c r="N158" s="208" t="s">
        <v>37</v>
      </c>
      <c r="P158" s="209">
        <f t="shared" ref="P158:P165" si="11">O158*H158</f>
        <v>0</v>
      </c>
      <c r="Q158" s="209">
        <v>1.14E-3</v>
      </c>
      <c r="R158" s="209">
        <f t="shared" ref="R158:R165" si="12">Q158*H158</f>
        <v>2.2799999999999999E-3</v>
      </c>
      <c r="S158" s="209">
        <v>0</v>
      </c>
      <c r="T158" s="154">
        <f t="shared" ref="T158:T165" si="13">S158*H158</f>
        <v>0</v>
      </c>
      <c r="AR158" s="155" t="s">
        <v>113</v>
      </c>
      <c r="AT158" s="155" t="s">
        <v>111</v>
      </c>
      <c r="AU158" s="155" t="s">
        <v>109</v>
      </c>
      <c r="AY158" s="181" t="s">
        <v>110</v>
      </c>
      <c r="BE158" s="210">
        <f t="shared" ref="BE158:BE165" si="14">IF(N158="základná",J158,0)</f>
        <v>0</v>
      </c>
      <c r="BF158" s="210">
        <f t="shared" ref="BF158:BF165" si="15">IF(N158="znížená",J158,0)</f>
        <v>0</v>
      </c>
      <c r="BG158" s="210">
        <f t="shared" ref="BG158:BG165" si="16">IF(N158="zákl. prenesená",J158,0)</f>
        <v>0</v>
      </c>
      <c r="BH158" s="210">
        <f t="shared" ref="BH158:BH165" si="17">IF(N158="zníž. prenesená",J158,0)</f>
        <v>0</v>
      </c>
      <c r="BI158" s="210">
        <f t="shared" ref="BI158:BI165" si="18">IF(N158="nulová",J158,0)</f>
        <v>0</v>
      </c>
      <c r="BJ158" s="181" t="s">
        <v>109</v>
      </c>
      <c r="BK158" s="211">
        <f t="shared" ref="BK158:BK165" si="19">ROUND(I158*H158,3)</f>
        <v>0</v>
      </c>
      <c r="BL158" s="181" t="s">
        <v>113</v>
      </c>
      <c r="BM158" s="155" t="s">
        <v>373</v>
      </c>
    </row>
    <row r="159" spans="2:65" s="2" customFormat="1" ht="16.5" customHeight="1" x14ac:dyDescent="0.2">
      <c r="B159" s="204"/>
      <c r="C159" s="158" t="s">
        <v>374</v>
      </c>
      <c r="D159" s="158" t="s">
        <v>114</v>
      </c>
      <c r="E159" s="159" t="s">
        <v>375</v>
      </c>
      <c r="F159" s="160" t="s">
        <v>376</v>
      </c>
      <c r="G159" s="161" t="s">
        <v>118</v>
      </c>
      <c r="H159" s="162">
        <v>1</v>
      </c>
      <c r="I159" s="212"/>
      <c r="J159" s="162">
        <f t="shared" si="10"/>
        <v>0</v>
      </c>
      <c r="K159" s="163"/>
      <c r="L159" s="164"/>
      <c r="M159" s="213" t="s">
        <v>1</v>
      </c>
      <c r="N159" s="214" t="s">
        <v>37</v>
      </c>
      <c r="P159" s="209">
        <f t="shared" si="11"/>
        <v>0</v>
      </c>
      <c r="Q159" s="209">
        <v>6.6E-4</v>
      </c>
      <c r="R159" s="209">
        <f t="shared" si="12"/>
        <v>6.6E-4</v>
      </c>
      <c r="S159" s="209">
        <v>0</v>
      </c>
      <c r="T159" s="154">
        <f t="shared" si="13"/>
        <v>0</v>
      </c>
      <c r="AR159" s="155" t="s">
        <v>115</v>
      </c>
      <c r="AT159" s="155" t="s">
        <v>114</v>
      </c>
      <c r="AU159" s="155" t="s">
        <v>109</v>
      </c>
      <c r="AY159" s="181" t="s">
        <v>110</v>
      </c>
      <c r="BE159" s="210">
        <f t="shared" si="14"/>
        <v>0</v>
      </c>
      <c r="BF159" s="210">
        <f t="shared" si="15"/>
        <v>0</v>
      </c>
      <c r="BG159" s="210">
        <f t="shared" si="16"/>
        <v>0</v>
      </c>
      <c r="BH159" s="210">
        <f t="shared" si="17"/>
        <v>0</v>
      </c>
      <c r="BI159" s="210">
        <f t="shared" si="18"/>
        <v>0</v>
      </c>
      <c r="BJ159" s="181" t="s">
        <v>109</v>
      </c>
      <c r="BK159" s="211">
        <f t="shared" si="19"/>
        <v>0</v>
      </c>
      <c r="BL159" s="181" t="s">
        <v>113</v>
      </c>
      <c r="BM159" s="155" t="s">
        <v>377</v>
      </c>
    </row>
    <row r="160" spans="2:65" s="2" customFormat="1" ht="16.5" customHeight="1" x14ac:dyDescent="0.2">
      <c r="B160" s="204"/>
      <c r="C160" s="145" t="s">
        <v>378</v>
      </c>
      <c r="D160" s="145" t="s">
        <v>111</v>
      </c>
      <c r="E160" s="146" t="s">
        <v>379</v>
      </c>
      <c r="F160" s="147" t="s">
        <v>380</v>
      </c>
      <c r="G160" s="148" t="s">
        <v>119</v>
      </c>
      <c r="H160" s="149">
        <v>1</v>
      </c>
      <c r="I160" s="205"/>
      <c r="J160" s="149">
        <f t="shared" si="10"/>
        <v>0</v>
      </c>
      <c r="K160" s="206"/>
      <c r="L160" s="39"/>
      <c r="M160" s="207" t="s">
        <v>1</v>
      </c>
      <c r="N160" s="208" t="s">
        <v>37</v>
      </c>
      <c r="P160" s="209">
        <f t="shared" si="11"/>
        <v>0</v>
      </c>
      <c r="Q160" s="209">
        <v>4.6989999999999997E-2</v>
      </c>
      <c r="R160" s="209">
        <f t="shared" si="12"/>
        <v>4.6989999999999997E-2</v>
      </c>
      <c r="S160" s="209">
        <v>0</v>
      </c>
      <c r="T160" s="154">
        <f t="shared" si="13"/>
        <v>0</v>
      </c>
      <c r="AR160" s="155" t="s">
        <v>113</v>
      </c>
      <c r="AT160" s="155" t="s">
        <v>111</v>
      </c>
      <c r="AU160" s="155" t="s">
        <v>109</v>
      </c>
      <c r="AY160" s="181" t="s">
        <v>110</v>
      </c>
      <c r="BE160" s="210">
        <f t="shared" si="14"/>
        <v>0</v>
      </c>
      <c r="BF160" s="210">
        <f t="shared" si="15"/>
        <v>0</v>
      </c>
      <c r="BG160" s="210">
        <f t="shared" si="16"/>
        <v>0</v>
      </c>
      <c r="BH160" s="210">
        <f t="shared" si="17"/>
        <v>0</v>
      </c>
      <c r="BI160" s="210">
        <f t="shared" si="18"/>
        <v>0</v>
      </c>
      <c r="BJ160" s="181" t="s">
        <v>109</v>
      </c>
      <c r="BK160" s="211">
        <f t="shared" si="19"/>
        <v>0</v>
      </c>
      <c r="BL160" s="181" t="s">
        <v>113</v>
      </c>
      <c r="BM160" s="155" t="s">
        <v>381</v>
      </c>
    </row>
    <row r="161" spans="2:65" s="2" customFormat="1" ht="37.950000000000003" customHeight="1" x14ac:dyDescent="0.2">
      <c r="B161" s="204"/>
      <c r="C161" s="158" t="s">
        <v>382</v>
      </c>
      <c r="D161" s="158" t="s">
        <v>114</v>
      </c>
      <c r="E161" s="159" t="s">
        <v>383</v>
      </c>
      <c r="F161" s="160" t="s">
        <v>483</v>
      </c>
      <c r="G161" s="161" t="s">
        <v>116</v>
      </c>
      <c r="H161" s="162">
        <v>1</v>
      </c>
      <c r="I161" s="212"/>
      <c r="J161" s="162">
        <f t="shared" si="10"/>
        <v>0</v>
      </c>
      <c r="K161" s="163"/>
      <c r="L161" s="164"/>
      <c r="M161" s="213" t="s">
        <v>1</v>
      </c>
      <c r="N161" s="214" t="s">
        <v>37</v>
      </c>
      <c r="P161" s="209">
        <f t="shared" si="11"/>
        <v>0</v>
      </c>
      <c r="Q161" s="209">
        <v>3.5000000000000003E-2</v>
      </c>
      <c r="R161" s="209">
        <f t="shared" si="12"/>
        <v>3.5000000000000003E-2</v>
      </c>
      <c r="S161" s="209">
        <v>0</v>
      </c>
      <c r="T161" s="154">
        <f t="shared" si="13"/>
        <v>0</v>
      </c>
      <c r="AR161" s="155" t="s">
        <v>115</v>
      </c>
      <c r="AT161" s="155" t="s">
        <v>114</v>
      </c>
      <c r="AU161" s="155" t="s">
        <v>109</v>
      </c>
      <c r="AY161" s="181" t="s">
        <v>110</v>
      </c>
      <c r="BE161" s="210">
        <f t="shared" si="14"/>
        <v>0</v>
      </c>
      <c r="BF161" s="210">
        <f t="shared" si="15"/>
        <v>0</v>
      </c>
      <c r="BG161" s="210">
        <f t="shared" si="16"/>
        <v>0</v>
      </c>
      <c r="BH161" s="210">
        <f t="shared" si="17"/>
        <v>0</v>
      </c>
      <c r="BI161" s="210">
        <f t="shared" si="18"/>
        <v>0</v>
      </c>
      <c r="BJ161" s="181" t="s">
        <v>109</v>
      </c>
      <c r="BK161" s="211">
        <f t="shared" si="19"/>
        <v>0</v>
      </c>
      <c r="BL161" s="181" t="s">
        <v>113</v>
      </c>
      <c r="BM161" s="155" t="s">
        <v>384</v>
      </c>
    </row>
    <row r="162" spans="2:65" s="2" customFormat="1" ht="16.5" customHeight="1" x14ac:dyDescent="0.2">
      <c r="B162" s="204"/>
      <c r="C162" s="145" t="s">
        <v>385</v>
      </c>
      <c r="D162" s="145" t="s">
        <v>111</v>
      </c>
      <c r="E162" s="146" t="s">
        <v>386</v>
      </c>
      <c r="F162" s="147" t="s">
        <v>387</v>
      </c>
      <c r="G162" s="148" t="s">
        <v>119</v>
      </c>
      <c r="H162" s="149">
        <v>1</v>
      </c>
      <c r="I162" s="205"/>
      <c r="J162" s="149">
        <f t="shared" si="10"/>
        <v>0</v>
      </c>
      <c r="K162" s="206"/>
      <c r="L162" s="39"/>
      <c r="M162" s="207" t="s">
        <v>1</v>
      </c>
      <c r="N162" s="208" t="s">
        <v>37</v>
      </c>
      <c r="P162" s="209">
        <f t="shared" si="11"/>
        <v>0</v>
      </c>
      <c r="Q162" s="209">
        <v>4.7280000000000003E-2</v>
      </c>
      <c r="R162" s="209">
        <f t="shared" si="12"/>
        <v>4.7280000000000003E-2</v>
      </c>
      <c r="S162" s="209">
        <v>0</v>
      </c>
      <c r="T162" s="154">
        <f t="shared" si="13"/>
        <v>0</v>
      </c>
      <c r="AR162" s="155" t="s">
        <v>113</v>
      </c>
      <c r="AT162" s="155" t="s">
        <v>111</v>
      </c>
      <c r="AU162" s="155" t="s">
        <v>109</v>
      </c>
      <c r="AY162" s="181" t="s">
        <v>110</v>
      </c>
      <c r="BE162" s="210">
        <f t="shared" si="14"/>
        <v>0</v>
      </c>
      <c r="BF162" s="210">
        <f t="shared" si="15"/>
        <v>0</v>
      </c>
      <c r="BG162" s="210">
        <f t="shared" si="16"/>
        <v>0</v>
      </c>
      <c r="BH162" s="210">
        <f t="shared" si="17"/>
        <v>0</v>
      </c>
      <c r="BI162" s="210">
        <f t="shared" si="18"/>
        <v>0</v>
      </c>
      <c r="BJ162" s="181" t="s">
        <v>109</v>
      </c>
      <c r="BK162" s="211">
        <f t="shared" si="19"/>
        <v>0</v>
      </c>
      <c r="BL162" s="181" t="s">
        <v>113</v>
      </c>
      <c r="BM162" s="155" t="s">
        <v>388</v>
      </c>
    </row>
    <row r="163" spans="2:65" s="2" customFormat="1" ht="24.15" customHeight="1" x14ac:dyDescent="0.2">
      <c r="B163" s="204"/>
      <c r="C163" s="145" t="s">
        <v>124</v>
      </c>
      <c r="D163" s="145" t="s">
        <v>111</v>
      </c>
      <c r="E163" s="146" t="s">
        <v>389</v>
      </c>
      <c r="F163" s="147" t="s">
        <v>390</v>
      </c>
      <c r="G163" s="148" t="s">
        <v>119</v>
      </c>
      <c r="H163" s="149">
        <v>1</v>
      </c>
      <c r="I163" s="205"/>
      <c r="J163" s="149">
        <f t="shared" si="10"/>
        <v>0</v>
      </c>
      <c r="K163" s="206"/>
      <c r="L163" s="39"/>
      <c r="M163" s="207" t="s">
        <v>1</v>
      </c>
      <c r="N163" s="208" t="s">
        <v>37</v>
      </c>
      <c r="P163" s="209">
        <f t="shared" si="11"/>
        <v>0</v>
      </c>
      <c r="Q163" s="209">
        <v>6.2E-4</v>
      </c>
      <c r="R163" s="209">
        <f t="shared" si="12"/>
        <v>6.2E-4</v>
      </c>
      <c r="S163" s="209">
        <v>0</v>
      </c>
      <c r="T163" s="154">
        <f t="shared" si="13"/>
        <v>0</v>
      </c>
      <c r="AR163" s="155" t="s">
        <v>113</v>
      </c>
      <c r="AT163" s="155" t="s">
        <v>111</v>
      </c>
      <c r="AU163" s="155" t="s">
        <v>109</v>
      </c>
      <c r="AY163" s="181" t="s">
        <v>110</v>
      </c>
      <c r="BE163" s="210">
        <f t="shared" si="14"/>
        <v>0</v>
      </c>
      <c r="BF163" s="210">
        <f t="shared" si="15"/>
        <v>0</v>
      </c>
      <c r="BG163" s="210">
        <f t="shared" si="16"/>
        <v>0</v>
      </c>
      <c r="BH163" s="210">
        <f t="shared" si="17"/>
        <v>0</v>
      </c>
      <c r="BI163" s="210">
        <f t="shared" si="18"/>
        <v>0</v>
      </c>
      <c r="BJ163" s="181" t="s">
        <v>109</v>
      </c>
      <c r="BK163" s="211">
        <f t="shared" si="19"/>
        <v>0</v>
      </c>
      <c r="BL163" s="181" t="s">
        <v>113</v>
      </c>
      <c r="BM163" s="155" t="s">
        <v>391</v>
      </c>
    </row>
    <row r="164" spans="2:65" s="2" customFormat="1" ht="24.15" customHeight="1" x14ac:dyDescent="0.2">
      <c r="B164" s="204"/>
      <c r="C164" s="158" t="s">
        <v>125</v>
      </c>
      <c r="D164" s="158" t="s">
        <v>114</v>
      </c>
      <c r="E164" s="159" t="s">
        <v>392</v>
      </c>
      <c r="F164" s="160" t="s">
        <v>480</v>
      </c>
      <c r="G164" s="161" t="s">
        <v>118</v>
      </c>
      <c r="H164" s="162">
        <v>1</v>
      </c>
      <c r="I164" s="212"/>
      <c r="J164" s="162">
        <f t="shared" si="10"/>
        <v>0</v>
      </c>
      <c r="K164" s="163"/>
      <c r="L164" s="164"/>
      <c r="M164" s="213" t="s">
        <v>1</v>
      </c>
      <c r="N164" s="214" t="s">
        <v>37</v>
      </c>
      <c r="P164" s="209">
        <f t="shared" si="11"/>
        <v>0</v>
      </c>
      <c r="Q164" s="209">
        <v>2.2849999999999999E-2</v>
      </c>
      <c r="R164" s="209">
        <f t="shared" si="12"/>
        <v>2.2849999999999999E-2</v>
      </c>
      <c r="S164" s="209">
        <v>0</v>
      </c>
      <c r="T164" s="154">
        <f t="shared" si="13"/>
        <v>0</v>
      </c>
      <c r="AR164" s="155" t="s">
        <v>115</v>
      </c>
      <c r="AT164" s="155" t="s">
        <v>114</v>
      </c>
      <c r="AU164" s="155" t="s">
        <v>109</v>
      </c>
      <c r="AY164" s="181" t="s">
        <v>110</v>
      </c>
      <c r="BE164" s="210">
        <f t="shared" si="14"/>
        <v>0</v>
      </c>
      <c r="BF164" s="210">
        <f t="shared" si="15"/>
        <v>0</v>
      </c>
      <c r="BG164" s="210">
        <f t="shared" si="16"/>
        <v>0</v>
      </c>
      <c r="BH164" s="210">
        <f t="shared" si="17"/>
        <v>0</v>
      </c>
      <c r="BI164" s="210">
        <f t="shared" si="18"/>
        <v>0</v>
      </c>
      <c r="BJ164" s="181" t="s">
        <v>109</v>
      </c>
      <c r="BK164" s="211">
        <f t="shared" si="19"/>
        <v>0</v>
      </c>
      <c r="BL164" s="181" t="s">
        <v>113</v>
      </c>
      <c r="BM164" s="155" t="s">
        <v>393</v>
      </c>
    </row>
    <row r="165" spans="2:65" s="2" customFormat="1" ht="21.75" customHeight="1" x14ac:dyDescent="0.2">
      <c r="B165" s="204"/>
      <c r="C165" s="145" t="s">
        <v>394</v>
      </c>
      <c r="D165" s="145" t="s">
        <v>111</v>
      </c>
      <c r="E165" s="146" t="s">
        <v>395</v>
      </c>
      <c r="F165" s="147" t="s">
        <v>396</v>
      </c>
      <c r="G165" s="148" t="s">
        <v>213</v>
      </c>
      <c r="H165" s="149">
        <v>0.156</v>
      </c>
      <c r="I165" s="205"/>
      <c r="J165" s="149">
        <f t="shared" si="10"/>
        <v>0</v>
      </c>
      <c r="K165" s="206"/>
      <c r="L165" s="39"/>
      <c r="M165" s="207" t="s">
        <v>1</v>
      </c>
      <c r="N165" s="208" t="s">
        <v>37</v>
      </c>
      <c r="P165" s="209">
        <f t="shared" si="11"/>
        <v>0</v>
      </c>
      <c r="Q165" s="209">
        <v>0</v>
      </c>
      <c r="R165" s="209">
        <f t="shared" si="12"/>
        <v>0</v>
      </c>
      <c r="S165" s="209">
        <v>0</v>
      </c>
      <c r="T165" s="154">
        <f t="shared" si="13"/>
        <v>0</v>
      </c>
      <c r="AR165" s="155" t="s">
        <v>113</v>
      </c>
      <c r="AT165" s="155" t="s">
        <v>111</v>
      </c>
      <c r="AU165" s="155" t="s">
        <v>109</v>
      </c>
      <c r="AY165" s="181" t="s">
        <v>110</v>
      </c>
      <c r="BE165" s="210">
        <f t="shared" si="14"/>
        <v>0</v>
      </c>
      <c r="BF165" s="210">
        <f t="shared" si="15"/>
        <v>0</v>
      </c>
      <c r="BG165" s="210">
        <f t="shared" si="16"/>
        <v>0</v>
      </c>
      <c r="BH165" s="210">
        <f t="shared" si="17"/>
        <v>0</v>
      </c>
      <c r="BI165" s="210">
        <f t="shared" si="18"/>
        <v>0</v>
      </c>
      <c r="BJ165" s="181" t="s">
        <v>109</v>
      </c>
      <c r="BK165" s="211">
        <f t="shared" si="19"/>
        <v>0</v>
      </c>
      <c r="BL165" s="181" t="s">
        <v>113</v>
      </c>
      <c r="BM165" s="155" t="s">
        <v>397</v>
      </c>
    </row>
    <row r="166" spans="2:65" s="196" customFormat="1" ht="22.95" customHeight="1" x14ac:dyDescent="0.25">
      <c r="B166" s="197"/>
      <c r="D166" s="133" t="s">
        <v>70</v>
      </c>
      <c r="E166" s="142" t="s">
        <v>398</v>
      </c>
      <c r="F166" s="142" t="s">
        <v>399</v>
      </c>
      <c r="I166" s="198"/>
      <c r="J166" s="203">
        <f>BK166</f>
        <v>0</v>
      </c>
      <c r="L166" s="197"/>
      <c r="M166" s="200"/>
      <c r="P166" s="201">
        <f>SUM(P167:P172)</f>
        <v>0</v>
      </c>
      <c r="R166" s="201">
        <f>SUM(R167:R172)</f>
        <v>0.2326</v>
      </c>
      <c r="T166" s="202">
        <f>SUM(T167:T172)</f>
        <v>0</v>
      </c>
      <c r="AR166" s="133" t="s">
        <v>109</v>
      </c>
      <c r="AT166" s="140" t="s">
        <v>70</v>
      </c>
      <c r="AU166" s="140" t="s">
        <v>79</v>
      </c>
      <c r="AY166" s="133" t="s">
        <v>110</v>
      </c>
      <c r="BK166" s="141">
        <f>SUM(BK167:BK172)</f>
        <v>0</v>
      </c>
    </row>
    <row r="167" spans="2:65" s="2" customFormat="1" ht="24.15" customHeight="1" x14ac:dyDescent="0.2">
      <c r="B167" s="204"/>
      <c r="C167" s="145" t="s">
        <v>400</v>
      </c>
      <c r="D167" s="145" t="s">
        <v>111</v>
      </c>
      <c r="E167" s="146" t="s">
        <v>401</v>
      </c>
      <c r="F167" s="147" t="s">
        <v>402</v>
      </c>
      <c r="G167" s="148" t="s">
        <v>112</v>
      </c>
      <c r="H167" s="149">
        <v>24</v>
      </c>
      <c r="I167" s="205"/>
      <c r="J167" s="149">
        <f t="shared" ref="J167:J172" si="20">ROUND(I167*H167,3)</f>
        <v>0</v>
      </c>
      <c r="K167" s="206"/>
      <c r="L167" s="39"/>
      <c r="M167" s="207" t="s">
        <v>1</v>
      </c>
      <c r="N167" s="208" t="s">
        <v>37</v>
      </c>
      <c r="P167" s="209">
        <f t="shared" ref="P167:P172" si="21">O167*H167</f>
        <v>0</v>
      </c>
      <c r="Q167" s="209">
        <v>2.15E-3</v>
      </c>
      <c r="R167" s="209">
        <f t="shared" ref="R167:R172" si="22">Q167*H167</f>
        <v>5.16E-2</v>
      </c>
      <c r="S167" s="209">
        <v>0</v>
      </c>
      <c r="T167" s="154">
        <f t="shared" ref="T167:T172" si="23">S167*H167</f>
        <v>0</v>
      </c>
      <c r="AR167" s="155" t="s">
        <v>113</v>
      </c>
      <c r="AT167" s="155" t="s">
        <v>111</v>
      </c>
      <c r="AU167" s="155" t="s">
        <v>109</v>
      </c>
      <c r="AY167" s="181" t="s">
        <v>110</v>
      </c>
      <c r="BE167" s="210">
        <f t="shared" ref="BE167:BE172" si="24">IF(N167="základná",J167,0)</f>
        <v>0</v>
      </c>
      <c r="BF167" s="210">
        <f t="shared" ref="BF167:BF172" si="25">IF(N167="znížená",J167,0)</f>
        <v>0</v>
      </c>
      <c r="BG167" s="210">
        <f t="shared" ref="BG167:BG172" si="26">IF(N167="zákl. prenesená",J167,0)</f>
        <v>0</v>
      </c>
      <c r="BH167" s="210">
        <f t="shared" ref="BH167:BH172" si="27">IF(N167="zníž. prenesená",J167,0)</f>
        <v>0</v>
      </c>
      <c r="BI167" s="210">
        <f t="shared" ref="BI167:BI172" si="28">IF(N167="nulová",J167,0)</f>
        <v>0</v>
      </c>
      <c r="BJ167" s="181" t="s">
        <v>109</v>
      </c>
      <c r="BK167" s="211">
        <f t="shared" ref="BK167:BK172" si="29">ROUND(I167*H167,3)</f>
        <v>0</v>
      </c>
      <c r="BL167" s="181" t="s">
        <v>113</v>
      </c>
      <c r="BM167" s="155" t="s">
        <v>403</v>
      </c>
    </row>
    <row r="168" spans="2:65" s="2" customFormat="1" ht="24.15" customHeight="1" x14ac:dyDescent="0.2">
      <c r="B168" s="204"/>
      <c r="C168" s="145" t="s">
        <v>404</v>
      </c>
      <c r="D168" s="145" t="s">
        <v>111</v>
      </c>
      <c r="E168" s="146" t="s">
        <v>405</v>
      </c>
      <c r="F168" s="147" t="s">
        <v>406</v>
      </c>
      <c r="G168" s="148" t="s">
        <v>112</v>
      </c>
      <c r="H168" s="149">
        <v>12</v>
      </c>
      <c r="I168" s="205"/>
      <c r="J168" s="149">
        <f t="shared" si="20"/>
        <v>0</v>
      </c>
      <c r="K168" s="206"/>
      <c r="L168" s="39"/>
      <c r="M168" s="207" t="s">
        <v>1</v>
      </c>
      <c r="N168" s="208" t="s">
        <v>37</v>
      </c>
      <c r="P168" s="209">
        <f t="shared" si="21"/>
        <v>0</v>
      </c>
      <c r="Q168" s="209">
        <v>1.4999999999999999E-2</v>
      </c>
      <c r="R168" s="209">
        <f t="shared" si="22"/>
        <v>0.18</v>
      </c>
      <c r="S168" s="209">
        <v>0</v>
      </c>
      <c r="T168" s="154">
        <f t="shared" si="23"/>
        <v>0</v>
      </c>
      <c r="AR168" s="155" t="s">
        <v>113</v>
      </c>
      <c r="AT168" s="155" t="s">
        <v>111</v>
      </c>
      <c r="AU168" s="155" t="s">
        <v>109</v>
      </c>
      <c r="AY168" s="181" t="s">
        <v>110</v>
      </c>
      <c r="BE168" s="210">
        <f t="shared" si="24"/>
        <v>0</v>
      </c>
      <c r="BF168" s="210">
        <f t="shared" si="25"/>
        <v>0</v>
      </c>
      <c r="BG168" s="210">
        <f t="shared" si="26"/>
        <v>0</v>
      </c>
      <c r="BH168" s="210">
        <f t="shared" si="27"/>
        <v>0</v>
      </c>
      <c r="BI168" s="210">
        <f t="shared" si="28"/>
        <v>0</v>
      </c>
      <c r="BJ168" s="181" t="s">
        <v>109</v>
      </c>
      <c r="BK168" s="211">
        <f t="shared" si="29"/>
        <v>0</v>
      </c>
      <c r="BL168" s="181" t="s">
        <v>113</v>
      </c>
      <c r="BM168" s="155" t="s">
        <v>407</v>
      </c>
    </row>
    <row r="169" spans="2:65" s="2" customFormat="1" ht="24.15" customHeight="1" x14ac:dyDescent="0.2">
      <c r="B169" s="204"/>
      <c r="C169" s="145" t="s">
        <v>408</v>
      </c>
      <c r="D169" s="145" t="s">
        <v>111</v>
      </c>
      <c r="E169" s="146" t="s">
        <v>126</v>
      </c>
      <c r="F169" s="147" t="s">
        <v>127</v>
      </c>
      <c r="G169" s="148" t="s">
        <v>112</v>
      </c>
      <c r="H169" s="149">
        <v>24</v>
      </c>
      <c r="I169" s="205"/>
      <c r="J169" s="149">
        <f t="shared" si="20"/>
        <v>0</v>
      </c>
      <c r="K169" s="206"/>
      <c r="L169" s="39"/>
      <c r="M169" s="207" t="s">
        <v>1</v>
      </c>
      <c r="N169" s="208" t="s">
        <v>37</v>
      </c>
      <c r="P169" s="209">
        <f t="shared" si="21"/>
        <v>0</v>
      </c>
      <c r="Q169" s="209">
        <v>0</v>
      </c>
      <c r="R169" s="209">
        <f t="shared" si="22"/>
        <v>0</v>
      </c>
      <c r="S169" s="209">
        <v>0</v>
      </c>
      <c r="T169" s="154">
        <f t="shared" si="23"/>
        <v>0</v>
      </c>
      <c r="AR169" s="155" t="s">
        <v>113</v>
      </c>
      <c r="AT169" s="155" t="s">
        <v>111</v>
      </c>
      <c r="AU169" s="155" t="s">
        <v>109</v>
      </c>
      <c r="AY169" s="181" t="s">
        <v>110</v>
      </c>
      <c r="BE169" s="210">
        <f t="shared" si="24"/>
        <v>0</v>
      </c>
      <c r="BF169" s="210">
        <f t="shared" si="25"/>
        <v>0</v>
      </c>
      <c r="BG169" s="210">
        <f t="shared" si="26"/>
        <v>0</v>
      </c>
      <c r="BH169" s="210">
        <f t="shared" si="27"/>
        <v>0</v>
      </c>
      <c r="BI169" s="210">
        <f t="shared" si="28"/>
        <v>0</v>
      </c>
      <c r="BJ169" s="181" t="s">
        <v>109</v>
      </c>
      <c r="BK169" s="211">
        <f t="shared" si="29"/>
        <v>0</v>
      </c>
      <c r="BL169" s="181" t="s">
        <v>113</v>
      </c>
      <c r="BM169" s="155" t="s">
        <v>409</v>
      </c>
    </row>
    <row r="170" spans="2:65" s="2" customFormat="1" ht="24.15" customHeight="1" x14ac:dyDescent="0.2">
      <c r="B170" s="204"/>
      <c r="C170" s="145" t="s">
        <v>410</v>
      </c>
      <c r="D170" s="145" t="s">
        <v>111</v>
      </c>
      <c r="E170" s="146" t="s">
        <v>411</v>
      </c>
      <c r="F170" s="147" t="s">
        <v>412</v>
      </c>
      <c r="G170" s="148" t="s">
        <v>112</v>
      </c>
      <c r="H170" s="149">
        <v>12</v>
      </c>
      <c r="I170" s="205"/>
      <c r="J170" s="149">
        <f t="shared" si="20"/>
        <v>0</v>
      </c>
      <c r="K170" s="206"/>
      <c r="L170" s="39"/>
      <c r="M170" s="207" t="s">
        <v>1</v>
      </c>
      <c r="N170" s="208" t="s">
        <v>37</v>
      </c>
      <c r="P170" s="209">
        <f t="shared" si="21"/>
        <v>0</v>
      </c>
      <c r="Q170" s="209">
        <v>0</v>
      </c>
      <c r="R170" s="209">
        <f t="shared" si="22"/>
        <v>0</v>
      </c>
      <c r="S170" s="209">
        <v>0</v>
      </c>
      <c r="T170" s="154">
        <f t="shared" si="23"/>
        <v>0</v>
      </c>
      <c r="AR170" s="155" t="s">
        <v>113</v>
      </c>
      <c r="AT170" s="155" t="s">
        <v>111</v>
      </c>
      <c r="AU170" s="155" t="s">
        <v>109</v>
      </c>
      <c r="AY170" s="181" t="s">
        <v>110</v>
      </c>
      <c r="BE170" s="210">
        <f t="shared" si="24"/>
        <v>0</v>
      </c>
      <c r="BF170" s="210">
        <f t="shared" si="25"/>
        <v>0</v>
      </c>
      <c r="BG170" s="210">
        <f t="shared" si="26"/>
        <v>0</v>
      </c>
      <c r="BH170" s="210">
        <f t="shared" si="27"/>
        <v>0</v>
      </c>
      <c r="BI170" s="210">
        <f t="shared" si="28"/>
        <v>0</v>
      </c>
      <c r="BJ170" s="181" t="s">
        <v>109</v>
      </c>
      <c r="BK170" s="211">
        <f t="shared" si="29"/>
        <v>0</v>
      </c>
      <c r="BL170" s="181" t="s">
        <v>113</v>
      </c>
      <c r="BM170" s="155" t="s">
        <v>413</v>
      </c>
    </row>
    <row r="171" spans="2:65" s="2" customFormat="1" ht="24.15" customHeight="1" x14ac:dyDescent="0.2">
      <c r="B171" s="204"/>
      <c r="C171" s="145" t="s">
        <v>414</v>
      </c>
      <c r="D171" s="145" t="s">
        <v>111</v>
      </c>
      <c r="E171" s="146" t="s">
        <v>415</v>
      </c>
      <c r="F171" s="147" t="s">
        <v>416</v>
      </c>
      <c r="G171" s="148" t="s">
        <v>118</v>
      </c>
      <c r="H171" s="149">
        <v>2</v>
      </c>
      <c r="I171" s="205"/>
      <c r="J171" s="149">
        <f t="shared" si="20"/>
        <v>0</v>
      </c>
      <c r="K171" s="206"/>
      <c r="L171" s="39"/>
      <c r="M171" s="207" t="s">
        <v>1</v>
      </c>
      <c r="N171" s="208" t="s">
        <v>37</v>
      </c>
      <c r="P171" s="209">
        <f t="shared" si="21"/>
        <v>0</v>
      </c>
      <c r="Q171" s="209">
        <v>5.0000000000000001E-4</v>
      </c>
      <c r="R171" s="209">
        <f t="shared" si="22"/>
        <v>1E-3</v>
      </c>
      <c r="S171" s="209">
        <v>0</v>
      </c>
      <c r="T171" s="154">
        <f t="shared" si="23"/>
        <v>0</v>
      </c>
      <c r="AR171" s="155" t="s">
        <v>113</v>
      </c>
      <c r="AT171" s="155" t="s">
        <v>111</v>
      </c>
      <c r="AU171" s="155" t="s">
        <v>109</v>
      </c>
      <c r="AY171" s="181" t="s">
        <v>110</v>
      </c>
      <c r="BE171" s="210">
        <f t="shared" si="24"/>
        <v>0</v>
      </c>
      <c r="BF171" s="210">
        <f t="shared" si="25"/>
        <v>0</v>
      </c>
      <c r="BG171" s="210">
        <f t="shared" si="26"/>
        <v>0</v>
      </c>
      <c r="BH171" s="210">
        <f t="shared" si="27"/>
        <v>0</v>
      </c>
      <c r="BI171" s="210">
        <f t="shared" si="28"/>
        <v>0</v>
      </c>
      <c r="BJ171" s="181" t="s">
        <v>109</v>
      </c>
      <c r="BK171" s="211">
        <f t="shared" si="29"/>
        <v>0</v>
      </c>
      <c r="BL171" s="181" t="s">
        <v>113</v>
      </c>
      <c r="BM171" s="155" t="s">
        <v>417</v>
      </c>
    </row>
    <row r="172" spans="2:65" s="2" customFormat="1" ht="24.15" customHeight="1" x14ac:dyDescent="0.2">
      <c r="B172" s="204"/>
      <c r="C172" s="145" t="s">
        <v>418</v>
      </c>
      <c r="D172" s="145" t="s">
        <v>111</v>
      </c>
      <c r="E172" s="146" t="s">
        <v>419</v>
      </c>
      <c r="F172" s="147" t="s">
        <v>420</v>
      </c>
      <c r="G172" s="148" t="s">
        <v>128</v>
      </c>
      <c r="H172" s="205"/>
      <c r="I172" s="205"/>
      <c r="J172" s="149">
        <f t="shared" si="20"/>
        <v>0</v>
      </c>
      <c r="K172" s="206"/>
      <c r="L172" s="39"/>
      <c r="M172" s="207" t="s">
        <v>1</v>
      </c>
      <c r="N172" s="208" t="s">
        <v>37</v>
      </c>
      <c r="P172" s="209">
        <f t="shared" si="21"/>
        <v>0</v>
      </c>
      <c r="Q172" s="209">
        <v>0</v>
      </c>
      <c r="R172" s="209">
        <f t="shared" si="22"/>
        <v>0</v>
      </c>
      <c r="S172" s="209">
        <v>0</v>
      </c>
      <c r="T172" s="154">
        <f t="shared" si="23"/>
        <v>0</v>
      </c>
      <c r="AR172" s="155" t="s">
        <v>113</v>
      </c>
      <c r="AT172" s="155" t="s">
        <v>111</v>
      </c>
      <c r="AU172" s="155" t="s">
        <v>109</v>
      </c>
      <c r="AY172" s="181" t="s">
        <v>110</v>
      </c>
      <c r="BE172" s="210">
        <f t="shared" si="24"/>
        <v>0</v>
      </c>
      <c r="BF172" s="210">
        <f t="shared" si="25"/>
        <v>0</v>
      </c>
      <c r="BG172" s="210">
        <f t="shared" si="26"/>
        <v>0</v>
      </c>
      <c r="BH172" s="210">
        <f t="shared" si="27"/>
        <v>0</v>
      </c>
      <c r="BI172" s="210">
        <f t="shared" si="28"/>
        <v>0</v>
      </c>
      <c r="BJ172" s="181" t="s">
        <v>109</v>
      </c>
      <c r="BK172" s="211">
        <f t="shared" si="29"/>
        <v>0</v>
      </c>
      <c r="BL172" s="181" t="s">
        <v>113</v>
      </c>
      <c r="BM172" s="155" t="s">
        <v>421</v>
      </c>
    </row>
    <row r="173" spans="2:65" s="196" customFormat="1" ht="22.95" customHeight="1" x14ac:dyDescent="0.25">
      <c r="B173" s="197"/>
      <c r="D173" s="133" t="s">
        <v>70</v>
      </c>
      <c r="E173" s="142" t="s">
        <v>422</v>
      </c>
      <c r="F173" s="142" t="s">
        <v>423</v>
      </c>
      <c r="I173" s="198"/>
      <c r="J173" s="203">
        <f>BK173</f>
        <v>0</v>
      </c>
      <c r="L173" s="197"/>
      <c r="M173" s="200"/>
      <c r="P173" s="201">
        <f>SUM(P174:P187)</f>
        <v>0</v>
      </c>
      <c r="R173" s="201">
        <f>SUM(R174:R187)</f>
        <v>0.15303000000000003</v>
      </c>
      <c r="T173" s="202">
        <f>SUM(T174:T187)</f>
        <v>0</v>
      </c>
      <c r="AR173" s="133" t="s">
        <v>109</v>
      </c>
      <c r="AT173" s="140" t="s">
        <v>70</v>
      </c>
      <c r="AU173" s="140" t="s">
        <v>79</v>
      </c>
      <c r="AY173" s="133" t="s">
        <v>110</v>
      </c>
      <c r="BK173" s="141">
        <f>SUM(BK174:BK187)</f>
        <v>0</v>
      </c>
    </row>
    <row r="174" spans="2:65" s="2" customFormat="1" ht="24.15" customHeight="1" x14ac:dyDescent="0.2">
      <c r="B174" s="204"/>
      <c r="C174" s="158" t="s">
        <v>7</v>
      </c>
      <c r="D174" s="158" t="s">
        <v>114</v>
      </c>
      <c r="E174" s="159" t="s">
        <v>424</v>
      </c>
      <c r="F174" s="160" t="s">
        <v>425</v>
      </c>
      <c r="G174" s="161" t="s">
        <v>118</v>
      </c>
      <c r="H174" s="162">
        <v>4</v>
      </c>
      <c r="I174" s="212"/>
      <c r="J174" s="162">
        <f t="shared" ref="J174:J187" si="30">ROUND(I174*H174,3)</f>
        <v>0</v>
      </c>
      <c r="K174" s="163"/>
      <c r="L174" s="164"/>
      <c r="M174" s="213" t="s">
        <v>1</v>
      </c>
      <c r="N174" s="214" t="s">
        <v>37</v>
      </c>
      <c r="P174" s="209">
        <f t="shared" ref="P174:P187" si="31">O174*H174</f>
        <v>0</v>
      </c>
      <c r="Q174" s="209">
        <v>1.119E-2</v>
      </c>
      <c r="R174" s="209">
        <f t="shared" ref="R174:R187" si="32">Q174*H174</f>
        <v>4.4760000000000001E-2</v>
      </c>
      <c r="S174" s="209">
        <v>0</v>
      </c>
      <c r="T174" s="154">
        <f t="shared" ref="T174:T187" si="33">S174*H174</f>
        <v>0</v>
      </c>
      <c r="AR174" s="155" t="s">
        <v>115</v>
      </c>
      <c r="AT174" s="155" t="s">
        <v>114</v>
      </c>
      <c r="AU174" s="155" t="s">
        <v>109</v>
      </c>
      <c r="AY174" s="181" t="s">
        <v>110</v>
      </c>
      <c r="BE174" s="210">
        <f t="shared" ref="BE174:BE187" si="34">IF(N174="základná",J174,0)</f>
        <v>0</v>
      </c>
      <c r="BF174" s="210">
        <f t="shared" ref="BF174:BF187" si="35">IF(N174="znížená",J174,0)</f>
        <v>0</v>
      </c>
      <c r="BG174" s="210">
        <f t="shared" ref="BG174:BG187" si="36">IF(N174="zákl. prenesená",J174,0)</f>
        <v>0</v>
      </c>
      <c r="BH174" s="210">
        <f t="shared" ref="BH174:BH187" si="37">IF(N174="zníž. prenesená",J174,0)</f>
        <v>0</v>
      </c>
      <c r="BI174" s="210">
        <f t="shared" ref="BI174:BI187" si="38">IF(N174="nulová",J174,0)</f>
        <v>0</v>
      </c>
      <c r="BJ174" s="181" t="s">
        <v>109</v>
      </c>
      <c r="BK174" s="211">
        <f t="shared" ref="BK174:BK187" si="39">ROUND(I174*H174,3)</f>
        <v>0</v>
      </c>
      <c r="BL174" s="181" t="s">
        <v>113</v>
      </c>
      <c r="BM174" s="155" t="s">
        <v>426</v>
      </c>
    </row>
    <row r="175" spans="2:65" s="2" customFormat="1" ht="33" customHeight="1" x14ac:dyDescent="0.2">
      <c r="B175" s="204"/>
      <c r="C175" s="158" t="s">
        <v>129</v>
      </c>
      <c r="D175" s="158" t="s">
        <v>114</v>
      </c>
      <c r="E175" s="159" t="s">
        <v>427</v>
      </c>
      <c r="F175" s="160" t="s">
        <v>428</v>
      </c>
      <c r="G175" s="161" t="s">
        <v>118</v>
      </c>
      <c r="H175" s="162">
        <v>1</v>
      </c>
      <c r="I175" s="212"/>
      <c r="J175" s="162">
        <f t="shared" si="30"/>
        <v>0</v>
      </c>
      <c r="K175" s="163"/>
      <c r="L175" s="164"/>
      <c r="M175" s="213" t="s">
        <v>1</v>
      </c>
      <c r="N175" s="214" t="s">
        <v>37</v>
      </c>
      <c r="P175" s="209">
        <f t="shared" si="31"/>
        <v>0</v>
      </c>
      <c r="Q175" s="209">
        <v>8.1099999999999992E-3</v>
      </c>
      <c r="R175" s="209">
        <f t="shared" si="32"/>
        <v>8.1099999999999992E-3</v>
      </c>
      <c r="S175" s="209">
        <v>0</v>
      </c>
      <c r="T175" s="154">
        <f t="shared" si="33"/>
        <v>0</v>
      </c>
      <c r="AR175" s="155" t="s">
        <v>115</v>
      </c>
      <c r="AT175" s="155" t="s">
        <v>114</v>
      </c>
      <c r="AU175" s="155" t="s">
        <v>109</v>
      </c>
      <c r="AY175" s="181" t="s">
        <v>110</v>
      </c>
      <c r="BE175" s="210">
        <f t="shared" si="34"/>
        <v>0</v>
      </c>
      <c r="BF175" s="210">
        <f t="shared" si="35"/>
        <v>0</v>
      </c>
      <c r="BG175" s="210">
        <f t="shared" si="36"/>
        <v>0</v>
      </c>
      <c r="BH175" s="210">
        <f t="shared" si="37"/>
        <v>0</v>
      </c>
      <c r="BI175" s="210">
        <f t="shared" si="38"/>
        <v>0</v>
      </c>
      <c r="BJ175" s="181" t="s">
        <v>109</v>
      </c>
      <c r="BK175" s="211">
        <f t="shared" si="39"/>
        <v>0</v>
      </c>
      <c r="BL175" s="181" t="s">
        <v>113</v>
      </c>
      <c r="BM175" s="155" t="s">
        <v>429</v>
      </c>
    </row>
    <row r="176" spans="2:65" s="2" customFormat="1" ht="37.950000000000003" customHeight="1" x14ac:dyDescent="0.2">
      <c r="B176" s="204"/>
      <c r="C176" s="158" t="s">
        <v>130</v>
      </c>
      <c r="D176" s="158" t="s">
        <v>114</v>
      </c>
      <c r="E176" s="159" t="s">
        <v>430</v>
      </c>
      <c r="F176" s="160" t="s">
        <v>431</v>
      </c>
      <c r="G176" s="161" t="s">
        <v>118</v>
      </c>
      <c r="H176" s="162">
        <v>1</v>
      </c>
      <c r="I176" s="212"/>
      <c r="J176" s="162">
        <f t="shared" si="30"/>
        <v>0</v>
      </c>
      <c r="K176" s="163"/>
      <c r="L176" s="164"/>
      <c r="M176" s="213" t="s">
        <v>1</v>
      </c>
      <c r="N176" s="214" t="s">
        <v>37</v>
      </c>
      <c r="P176" s="209">
        <f t="shared" si="31"/>
        <v>0</v>
      </c>
      <c r="Q176" s="209">
        <v>2.0899999999999998E-3</v>
      </c>
      <c r="R176" s="209">
        <f t="shared" si="32"/>
        <v>2.0899999999999998E-3</v>
      </c>
      <c r="S176" s="209">
        <v>0</v>
      </c>
      <c r="T176" s="154">
        <f t="shared" si="33"/>
        <v>0</v>
      </c>
      <c r="AR176" s="155" t="s">
        <v>115</v>
      </c>
      <c r="AT176" s="155" t="s">
        <v>114</v>
      </c>
      <c r="AU176" s="155" t="s">
        <v>109</v>
      </c>
      <c r="AY176" s="181" t="s">
        <v>110</v>
      </c>
      <c r="BE176" s="210">
        <f t="shared" si="34"/>
        <v>0</v>
      </c>
      <c r="BF176" s="210">
        <f t="shared" si="35"/>
        <v>0</v>
      </c>
      <c r="BG176" s="210">
        <f t="shared" si="36"/>
        <v>0</v>
      </c>
      <c r="BH176" s="210">
        <f t="shared" si="37"/>
        <v>0</v>
      </c>
      <c r="BI176" s="210">
        <f t="shared" si="38"/>
        <v>0</v>
      </c>
      <c r="BJ176" s="181" t="s">
        <v>109</v>
      </c>
      <c r="BK176" s="211">
        <f t="shared" si="39"/>
        <v>0</v>
      </c>
      <c r="BL176" s="181" t="s">
        <v>113</v>
      </c>
      <c r="BM176" s="155" t="s">
        <v>432</v>
      </c>
    </row>
    <row r="177" spans="2:65" s="2" customFormat="1" ht="16.5" customHeight="1" x14ac:dyDescent="0.2">
      <c r="B177" s="204"/>
      <c r="C177" s="158" t="s">
        <v>131</v>
      </c>
      <c r="D177" s="158" t="s">
        <v>114</v>
      </c>
      <c r="E177" s="159" t="s">
        <v>433</v>
      </c>
      <c r="F177" s="160" t="s">
        <v>434</v>
      </c>
      <c r="G177" s="161" t="s">
        <v>118</v>
      </c>
      <c r="H177" s="162">
        <v>1</v>
      </c>
      <c r="I177" s="212"/>
      <c r="J177" s="162">
        <f t="shared" si="30"/>
        <v>0</v>
      </c>
      <c r="K177" s="163"/>
      <c r="L177" s="164"/>
      <c r="M177" s="213" t="s">
        <v>1</v>
      </c>
      <c r="N177" s="214" t="s">
        <v>37</v>
      </c>
      <c r="P177" s="209">
        <f t="shared" si="31"/>
        <v>0</v>
      </c>
      <c r="Q177" s="209">
        <v>8.9999999999999993E-3</v>
      </c>
      <c r="R177" s="209">
        <f t="shared" si="32"/>
        <v>8.9999999999999993E-3</v>
      </c>
      <c r="S177" s="209">
        <v>0</v>
      </c>
      <c r="T177" s="154">
        <f t="shared" si="33"/>
        <v>0</v>
      </c>
      <c r="AR177" s="155" t="s">
        <v>115</v>
      </c>
      <c r="AT177" s="155" t="s">
        <v>114</v>
      </c>
      <c r="AU177" s="155" t="s">
        <v>109</v>
      </c>
      <c r="AY177" s="181" t="s">
        <v>110</v>
      </c>
      <c r="BE177" s="210">
        <f t="shared" si="34"/>
        <v>0</v>
      </c>
      <c r="BF177" s="210">
        <f t="shared" si="35"/>
        <v>0</v>
      </c>
      <c r="BG177" s="210">
        <f t="shared" si="36"/>
        <v>0</v>
      </c>
      <c r="BH177" s="210">
        <f t="shared" si="37"/>
        <v>0</v>
      </c>
      <c r="BI177" s="210">
        <f t="shared" si="38"/>
        <v>0</v>
      </c>
      <c r="BJ177" s="181" t="s">
        <v>109</v>
      </c>
      <c r="BK177" s="211">
        <f t="shared" si="39"/>
        <v>0</v>
      </c>
      <c r="BL177" s="181" t="s">
        <v>113</v>
      </c>
      <c r="BM177" s="155" t="s">
        <v>435</v>
      </c>
    </row>
    <row r="178" spans="2:65" s="2" customFormat="1" ht="16.5" customHeight="1" x14ac:dyDescent="0.2">
      <c r="B178" s="204"/>
      <c r="C178" s="145" t="s">
        <v>132</v>
      </c>
      <c r="D178" s="145" t="s">
        <v>111</v>
      </c>
      <c r="E178" s="146" t="s">
        <v>436</v>
      </c>
      <c r="F178" s="147" t="s">
        <v>437</v>
      </c>
      <c r="G178" s="148" t="s">
        <v>119</v>
      </c>
      <c r="H178" s="149">
        <v>7</v>
      </c>
      <c r="I178" s="205"/>
      <c r="J178" s="149">
        <f t="shared" si="30"/>
        <v>0</v>
      </c>
      <c r="K178" s="206"/>
      <c r="L178" s="39"/>
      <c r="M178" s="207" t="s">
        <v>1</v>
      </c>
      <c r="N178" s="208" t="s">
        <v>37</v>
      </c>
      <c r="P178" s="209">
        <f t="shared" si="31"/>
        <v>0</v>
      </c>
      <c r="Q178" s="209">
        <v>1.129E-2</v>
      </c>
      <c r="R178" s="209">
        <f t="shared" si="32"/>
        <v>7.9030000000000003E-2</v>
      </c>
      <c r="S178" s="209">
        <v>0</v>
      </c>
      <c r="T178" s="154">
        <f t="shared" si="33"/>
        <v>0</v>
      </c>
      <c r="AR178" s="155" t="s">
        <v>113</v>
      </c>
      <c r="AT178" s="155" t="s">
        <v>111</v>
      </c>
      <c r="AU178" s="155" t="s">
        <v>109</v>
      </c>
      <c r="AY178" s="181" t="s">
        <v>110</v>
      </c>
      <c r="BE178" s="210">
        <f t="shared" si="34"/>
        <v>0</v>
      </c>
      <c r="BF178" s="210">
        <f t="shared" si="35"/>
        <v>0</v>
      </c>
      <c r="BG178" s="210">
        <f t="shared" si="36"/>
        <v>0</v>
      </c>
      <c r="BH178" s="210">
        <f t="shared" si="37"/>
        <v>0</v>
      </c>
      <c r="BI178" s="210">
        <f t="shared" si="38"/>
        <v>0</v>
      </c>
      <c r="BJ178" s="181" t="s">
        <v>109</v>
      </c>
      <c r="BK178" s="211">
        <f t="shared" si="39"/>
        <v>0</v>
      </c>
      <c r="BL178" s="181" t="s">
        <v>113</v>
      </c>
      <c r="BM178" s="155" t="s">
        <v>438</v>
      </c>
    </row>
    <row r="179" spans="2:65" s="2" customFormat="1" ht="24.15" customHeight="1" x14ac:dyDescent="0.2">
      <c r="B179" s="204"/>
      <c r="C179" s="145" t="s">
        <v>133</v>
      </c>
      <c r="D179" s="145" t="s">
        <v>111</v>
      </c>
      <c r="E179" s="146" t="s">
        <v>439</v>
      </c>
      <c r="F179" s="147" t="s">
        <v>440</v>
      </c>
      <c r="G179" s="148" t="s">
        <v>118</v>
      </c>
      <c r="H179" s="149">
        <v>2</v>
      </c>
      <c r="I179" s="205"/>
      <c r="J179" s="149">
        <f t="shared" si="30"/>
        <v>0</v>
      </c>
      <c r="K179" s="206"/>
      <c r="L179" s="39"/>
      <c r="M179" s="207" t="s">
        <v>1</v>
      </c>
      <c r="N179" s="208" t="s">
        <v>37</v>
      </c>
      <c r="P179" s="209">
        <f t="shared" si="31"/>
        <v>0</v>
      </c>
      <c r="Q179" s="209">
        <v>5.9999999999999995E-4</v>
      </c>
      <c r="R179" s="209">
        <f t="shared" si="32"/>
        <v>1.1999999999999999E-3</v>
      </c>
      <c r="S179" s="209">
        <v>0</v>
      </c>
      <c r="T179" s="154">
        <f t="shared" si="33"/>
        <v>0</v>
      </c>
      <c r="AR179" s="155" t="s">
        <v>113</v>
      </c>
      <c r="AT179" s="155" t="s">
        <v>111</v>
      </c>
      <c r="AU179" s="155" t="s">
        <v>109</v>
      </c>
      <c r="AY179" s="181" t="s">
        <v>110</v>
      </c>
      <c r="BE179" s="210">
        <f t="shared" si="34"/>
        <v>0</v>
      </c>
      <c r="BF179" s="210">
        <f t="shared" si="35"/>
        <v>0</v>
      </c>
      <c r="BG179" s="210">
        <f t="shared" si="36"/>
        <v>0</v>
      </c>
      <c r="BH179" s="210">
        <f t="shared" si="37"/>
        <v>0</v>
      </c>
      <c r="BI179" s="210">
        <f t="shared" si="38"/>
        <v>0</v>
      </c>
      <c r="BJ179" s="181" t="s">
        <v>109</v>
      </c>
      <c r="BK179" s="211">
        <f t="shared" si="39"/>
        <v>0</v>
      </c>
      <c r="BL179" s="181" t="s">
        <v>113</v>
      </c>
      <c r="BM179" s="155" t="s">
        <v>441</v>
      </c>
    </row>
    <row r="180" spans="2:65" s="2" customFormat="1" ht="24.15" customHeight="1" x14ac:dyDescent="0.2">
      <c r="B180" s="204"/>
      <c r="C180" s="145" t="s">
        <v>442</v>
      </c>
      <c r="D180" s="145" t="s">
        <v>111</v>
      </c>
      <c r="E180" s="146" t="s">
        <v>443</v>
      </c>
      <c r="F180" s="147" t="s">
        <v>444</v>
      </c>
      <c r="G180" s="148" t="s">
        <v>118</v>
      </c>
      <c r="H180" s="149">
        <v>2</v>
      </c>
      <c r="I180" s="205"/>
      <c r="J180" s="149">
        <f t="shared" si="30"/>
        <v>0</v>
      </c>
      <c r="K180" s="206"/>
      <c r="L180" s="39"/>
      <c r="M180" s="207" t="s">
        <v>1</v>
      </c>
      <c r="N180" s="208" t="s">
        <v>37</v>
      </c>
      <c r="P180" s="209">
        <f t="shared" si="31"/>
        <v>0</v>
      </c>
      <c r="Q180" s="209">
        <v>5.8E-4</v>
      </c>
      <c r="R180" s="209">
        <f t="shared" si="32"/>
        <v>1.16E-3</v>
      </c>
      <c r="S180" s="209">
        <v>0</v>
      </c>
      <c r="T180" s="154">
        <f t="shared" si="33"/>
        <v>0</v>
      </c>
      <c r="AR180" s="155" t="s">
        <v>113</v>
      </c>
      <c r="AT180" s="155" t="s">
        <v>111</v>
      </c>
      <c r="AU180" s="155" t="s">
        <v>109</v>
      </c>
      <c r="AY180" s="181" t="s">
        <v>110</v>
      </c>
      <c r="BE180" s="210">
        <f t="shared" si="34"/>
        <v>0</v>
      </c>
      <c r="BF180" s="210">
        <f t="shared" si="35"/>
        <v>0</v>
      </c>
      <c r="BG180" s="210">
        <f t="shared" si="36"/>
        <v>0</v>
      </c>
      <c r="BH180" s="210">
        <f t="shared" si="37"/>
        <v>0</v>
      </c>
      <c r="BI180" s="210">
        <f t="shared" si="38"/>
        <v>0</v>
      </c>
      <c r="BJ180" s="181" t="s">
        <v>109</v>
      </c>
      <c r="BK180" s="211">
        <f t="shared" si="39"/>
        <v>0</v>
      </c>
      <c r="BL180" s="181" t="s">
        <v>113</v>
      </c>
      <c r="BM180" s="155" t="s">
        <v>445</v>
      </c>
    </row>
    <row r="181" spans="2:65" s="2" customFormat="1" ht="24.15" customHeight="1" x14ac:dyDescent="0.2">
      <c r="B181" s="204"/>
      <c r="C181" s="145" t="s">
        <v>134</v>
      </c>
      <c r="D181" s="145" t="s">
        <v>111</v>
      </c>
      <c r="E181" s="146" t="s">
        <v>446</v>
      </c>
      <c r="F181" s="147" t="s">
        <v>447</v>
      </c>
      <c r="G181" s="148" t="s">
        <v>118</v>
      </c>
      <c r="H181" s="149">
        <v>2</v>
      </c>
      <c r="I181" s="205"/>
      <c r="J181" s="149">
        <f t="shared" si="30"/>
        <v>0</v>
      </c>
      <c r="K181" s="206"/>
      <c r="L181" s="39"/>
      <c r="M181" s="207" t="s">
        <v>1</v>
      </c>
      <c r="N181" s="208" t="s">
        <v>37</v>
      </c>
      <c r="P181" s="209">
        <f t="shared" si="31"/>
        <v>0</v>
      </c>
      <c r="Q181" s="209">
        <v>1.49E-3</v>
      </c>
      <c r="R181" s="209">
        <f t="shared" si="32"/>
        <v>2.98E-3</v>
      </c>
      <c r="S181" s="209">
        <v>0</v>
      </c>
      <c r="T181" s="154">
        <f t="shared" si="33"/>
        <v>0</v>
      </c>
      <c r="AR181" s="155" t="s">
        <v>113</v>
      </c>
      <c r="AT181" s="155" t="s">
        <v>111</v>
      </c>
      <c r="AU181" s="155" t="s">
        <v>109</v>
      </c>
      <c r="AY181" s="181" t="s">
        <v>110</v>
      </c>
      <c r="BE181" s="210">
        <f t="shared" si="34"/>
        <v>0</v>
      </c>
      <c r="BF181" s="210">
        <f t="shared" si="35"/>
        <v>0</v>
      </c>
      <c r="BG181" s="210">
        <f t="shared" si="36"/>
        <v>0</v>
      </c>
      <c r="BH181" s="210">
        <f t="shared" si="37"/>
        <v>0</v>
      </c>
      <c r="BI181" s="210">
        <f t="shared" si="38"/>
        <v>0</v>
      </c>
      <c r="BJ181" s="181" t="s">
        <v>109</v>
      </c>
      <c r="BK181" s="211">
        <f t="shared" si="39"/>
        <v>0</v>
      </c>
      <c r="BL181" s="181" t="s">
        <v>113</v>
      </c>
      <c r="BM181" s="155" t="s">
        <v>448</v>
      </c>
    </row>
    <row r="182" spans="2:65" s="2" customFormat="1" ht="16.5" customHeight="1" x14ac:dyDescent="0.2">
      <c r="B182" s="204"/>
      <c r="C182" s="158" t="s">
        <v>135</v>
      </c>
      <c r="D182" s="158" t="s">
        <v>114</v>
      </c>
      <c r="E182" s="159" t="s">
        <v>136</v>
      </c>
      <c r="F182" s="160" t="s">
        <v>137</v>
      </c>
      <c r="G182" s="161" t="s">
        <v>118</v>
      </c>
      <c r="H182" s="162">
        <v>2</v>
      </c>
      <c r="I182" s="212"/>
      <c r="J182" s="162">
        <f t="shared" si="30"/>
        <v>0</v>
      </c>
      <c r="K182" s="163"/>
      <c r="L182" s="164"/>
      <c r="M182" s="213" t="s">
        <v>1</v>
      </c>
      <c r="N182" s="214" t="s">
        <v>37</v>
      </c>
      <c r="P182" s="209">
        <f t="shared" si="31"/>
        <v>0</v>
      </c>
      <c r="Q182" s="209">
        <v>1.1000000000000001E-3</v>
      </c>
      <c r="R182" s="209">
        <f t="shared" si="32"/>
        <v>2.2000000000000001E-3</v>
      </c>
      <c r="S182" s="209">
        <v>0</v>
      </c>
      <c r="T182" s="154">
        <f t="shared" si="33"/>
        <v>0</v>
      </c>
      <c r="AR182" s="155" t="s">
        <v>115</v>
      </c>
      <c r="AT182" s="155" t="s">
        <v>114</v>
      </c>
      <c r="AU182" s="155" t="s">
        <v>109</v>
      </c>
      <c r="AY182" s="181" t="s">
        <v>110</v>
      </c>
      <c r="BE182" s="210">
        <f t="shared" si="34"/>
        <v>0</v>
      </c>
      <c r="BF182" s="210">
        <f t="shared" si="35"/>
        <v>0</v>
      </c>
      <c r="BG182" s="210">
        <f t="shared" si="36"/>
        <v>0</v>
      </c>
      <c r="BH182" s="210">
        <f t="shared" si="37"/>
        <v>0</v>
      </c>
      <c r="BI182" s="210">
        <f t="shared" si="38"/>
        <v>0</v>
      </c>
      <c r="BJ182" s="181" t="s">
        <v>109</v>
      </c>
      <c r="BK182" s="211">
        <f t="shared" si="39"/>
        <v>0</v>
      </c>
      <c r="BL182" s="181" t="s">
        <v>113</v>
      </c>
      <c r="BM182" s="155" t="s">
        <v>449</v>
      </c>
    </row>
    <row r="183" spans="2:65" s="2" customFormat="1" ht="24.15" customHeight="1" x14ac:dyDescent="0.2">
      <c r="B183" s="204"/>
      <c r="C183" s="158" t="s">
        <v>450</v>
      </c>
      <c r="D183" s="158" t="s">
        <v>114</v>
      </c>
      <c r="E183" s="159" t="s">
        <v>138</v>
      </c>
      <c r="F183" s="160" t="s">
        <v>139</v>
      </c>
      <c r="G183" s="161" t="s">
        <v>118</v>
      </c>
      <c r="H183" s="162">
        <v>2</v>
      </c>
      <c r="I183" s="212"/>
      <c r="J183" s="162">
        <f t="shared" si="30"/>
        <v>0</v>
      </c>
      <c r="K183" s="163"/>
      <c r="L183" s="164"/>
      <c r="M183" s="213" t="s">
        <v>1</v>
      </c>
      <c r="N183" s="214" t="s">
        <v>37</v>
      </c>
      <c r="P183" s="209">
        <f t="shared" si="31"/>
        <v>0</v>
      </c>
      <c r="Q183" s="209">
        <v>5.9999999999999995E-4</v>
      </c>
      <c r="R183" s="209">
        <f t="shared" si="32"/>
        <v>1.1999999999999999E-3</v>
      </c>
      <c r="S183" s="209">
        <v>0</v>
      </c>
      <c r="T183" s="154">
        <f t="shared" si="33"/>
        <v>0</v>
      </c>
      <c r="AR183" s="155" t="s">
        <v>115</v>
      </c>
      <c r="AT183" s="155" t="s">
        <v>114</v>
      </c>
      <c r="AU183" s="155" t="s">
        <v>109</v>
      </c>
      <c r="AY183" s="181" t="s">
        <v>110</v>
      </c>
      <c r="BE183" s="210">
        <f t="shared" si="34"/>
        <v>0</v>
      </c>
      <c r="BF183" s="210">
        <f t="shared" si="35"/>
        <v>0</v>
      </c>
      <c r="BG183" s="210">
        <f t="shared" si="36"/>
        <v>0</v>
      </c>
      <c r="BH183" s="210">
        <f t="shared" si="37"/>
        <v>0</v>
      </c>
      <c r="BI183" s="210">
        <f t="shared" si="38"/>
        <v>0</v>
      </c>
      <c r="BJ183" s="181" t="s">
        <v>109</v>
      </c>
      <c r="BK183" s="211">
        <f t="shared" si="39"/>
        <v>0</v>
      </c>
      <c r="BL183" s="181" t="s">
        <v>113</v>
      </c>
      <c r="BM183" s="155" t="s">
        <v>451</v>
      </c>
    </row>
    <row r="184" spans="2:65" s="2" customFormat="1" ht="16.5" customHeight="1" x14ac:dyDescent="0.2">
      <c r="B184" s="204"/>
      <c r="C184" s="158" t="s">
        <v>452</v>
      </c>
      <c r="D184" s="158" t="s">
        <v>114</v>
      </c>
      <c r="E184" s="159" t="s">
        <v>140</v>
      </c>
      <c r="F184" s="160" t="s">
        <v>141</v>
      </c>
      <c r="G184" s="161" t="s">
        <v>118</v>
      </c>
      <c r="H184" s="162">
        <v>2</v>
      </c>
      <c r="I184" s="212"/>
      <c r="J184" s="162">
        <f t="shared" si="30"/>
        <v>0</v>
      </c>
      <c r="K184" s="163"/>
      <c r="L184" s="164"/>
      <c r="M184" s="213" t="s">
        <v>1</v>
      </c>
      <c r="N184" s="214" t="s">
        <v>37</v>
      </c>
      <c r="P184" s="209">
        <f t="shared" si="31"/>
        <v>0</v>
      </c>
      <c r="Q184" s="209">
        <v>4.0000000000000002E-4</v>
      </c>
      <c r="R184" s="209">
        <f t="shared" si="32"/>
        <v>8.0000000000000004E-4</v>
      </c>
      <c r="S184" s="209">
        <v>0</v>
      </c>
      <c r="T184" s="154">
        <f t="shared" si="33"/>
        <v>0</v>
      </c>
      <c r="AR184" s="155" t="s">
        <v>115</v>
      </c>
      <c r="AT184" s="155" t="s">
        <v>114</v>
      </c>
      <c r="AU184" s="155" t="s">
        <v>109</v>
      </c>
      <c r="AY184" s="181" t="s">
        <v>110</v>
      </c>
      <c r="BE184" s="210">
        <f t="shared" si="34"/>
        <v>0</v>
      </c>
      <c r="BF184" s="210">
        <f t="shared" si="35"/>
        <v>0</v>
      </c>
      <c r="BG184" s="210">
        <f t="shared" si="36"/>
        <v>0</v>
      </c>
      <c r="BH184" s="210">
        <f t="shared" si="37"/>
        <v>0</v>
      </c>
      <c r="BI184" s="210">
        <f t="shared" si="38"/>
        <v>0</v>
      </c>
      <c r="BJ184" s="181" t="s">
        <v>109</v>
      </c>
      <c r="BK184" s="211">
        <f t="shared" si="39"/>
        <v>0</v>
      </c>
      <c r="BL184" s="181" t="s">
        <v>113</v>
      </c>
      <c r="BM184" s="155" t="s">
        <v>453</v>
      </c>
    </row>
    <row r="185" spans="2:65" s="2" customFormat="1" ht="21.75" customHeight="1" x14ac:dyDescent="0.2">
      <c r="B185" s="204"/>
      <c r="C185" s="145" t="s">
        <v>454</v>
      </c>
      <c r="D185" s="145" t="s">
        <v>111</v>
      </c>
      <c r="E185" s="146" t="s">
        <v>455</v>
      </c>
      <c r="F185" s="147" t="s">
        <v>456</v>
      </c>
      <c r="G185" s="148" t="s">
        <v>118</v>
      </c>
      <c r="H185" s="149">
        <v>2</v>
      </c>
      <c r="I185" s="205"/>
      <c r="J185" s="149">
        <f t="shared" si="30"/>
        <v>0</v>
      </c>
      <c r="K185" s="206"/>
      <c r="L185" s="39"/>
      <c r="M185" s="207" t="s">
        <v>1</v>
      </c>
      <c r="N185" s="208" t="s">
        <v>37</v>
      </c>
      <c r="P185" s="209">
        <f t="shared" si="31"/>
        <v>0</v>
      </c>
      <c r="Q185" s="209">
        <v>1.4999999999999999E-4</v>
      </c>
      <c r="R185" s="209">
        <f t="shared" si="32"/>
        <v>2.9999999999999997E-4</v>
      </c>
      <c r="S185" s="209">
        <v>0</v>
      </c>
      <c r="T185" s="154">
        <f t="shared" si="33"/>
        <v>0</v>
      </c>
      <c r="AR185" s="155" t="s">
        <v>113</v>
      </c>
      <c r="AT185" s="155" t="s">
        <v>111</v>
      </c>
      <c r="AU185" s="155" t="s">
        <v>109</v>
      </c>
      <c r="AY185" s="181" t="s">
        <v>110</v>
      </c>
      <c r="BE185" s="210">
        <f t="shared" si="34"/>
        <v>0</v>
      </c>
      <c r="BF185" s="210">
        <f t="shared" si="35"/>
        <v>0</v>
      </c>
      <c r="BG185" s="210">
        <f t="shared" si="36"/>
        <v>0</v>
      </c>
      <c r="BH185" s="210">
        <f t="shared" si="37"/>
        <v>0</v>
      </c>
      <c r="BI185" s="210">
        <f t="shared" si="38"/>
        <v>0</v>
      </c>
      <c r="BJ185" s="181" t="s">
        <v>109</v>
      </c>
      <c r="BK185" s="211">
        <f t="shared" si="39"/>
        <v>0</v>
      </c>
      <c r="BL185" s="181" t="s">
        <v>113</v>
      </c>
      <c r="BM185" s="155" t="s">
        <v>457</v>
      </c>
    </row>
    <row r="186" spans="2:65" s="2" customFormat="1" ht="16.5" customHeight="1" x14ac:dyDescent="0.2">
      <c r="B186" s="204"/>
      <c r="C186" s="158" t="s">
        <v>115</v>
      </c>
      <c r="D186" s="158" t="s">
        <v>114</v>
      </c>
      <c r="E186" s="159" t="s">
        <v>458</v>
      </c>
      <c r="F186" s="160" t="s">
        <v>459</v>
      </c>
      <c r="G186" s="161" t="s">
        <v>118</v>
      </c>
      <c r="H186" s="162">
        <v>2</v>
      </c>
      <c r="I186" s="212"/>
      <c r="J186" s="162">
        <f t="shared" si="30"/>
        <v>0</v>
      </c>
      <c r="K186" s="163"/>
      <c r="L186" s="164"/>
      <c r="M186" s="213" t="s">
        <v>1</v>
      </c>
      <c r="N186" s="214" t="s">
        <v>37</v>
      </c>
      <c r="P186" s="209">
        <f t="shared" si="31"/>
        <v>0</v>
      </c>
      <c r="Q186" s="209">
        <v>1E-4</v>
      </c>
      <c r="R186" s="209">
        <f t="shared" si="32"/>
        <v>2.0000000000000001E-4</v>
      </c>
      <c r="S186" s="209">
        <v>0</v>
      </c>
      <c r="T186" s="154">
        <f t="shared" si="33"/>
        <v>0</v>
      </c>
      <c r="AR186" s="155" t="s">
        <v>115</v>
      </c>
      <c r="AT186" s="155" t="s">
        <v>114</v>
      </c>
      <c r="AU186" s="155" t="s">
        <v>109</v>
      </c>
      <c r="AY186" s="181" t="s">
        <v>110</v>
      </c>
      <c r="BE186" s="210">
        <f t="shared" si="34"/>
        <v>0</v>
      </c>
      <c r="BF186" s="210">
        <f t="shared" si="35"/>
        <v>0</v>
      </c>
      <c r="BG186" s="210">
        <f t="shared" si="36"/>
        <v>0</v>
      </c>
      <c r="BH186" s="210">
        <f t="shared" si="37"/>
        <v>0</v>
      </c>
      <c r="BI186" s="210">
        <f t="shared" si="38"/>
        <v>0</v>
      </c>
      <c r="BJ186" s="181" t="s">
        <v>109</v>
      </c>
      <c r="BK186" s="211">
        <f t="shared" si="39"/>
        <v>0</v>
      </c>
      <c r="BL186" s="181" t="s">
        <v>113</v>
      </c>
      <c r="BM186" s="155" t="s">
        <v>460</v>
      </c>
    </row>
    <row r="187" spans="2:65" s="2" customFormat="1" ht="21.75" customHeight="1" x14ac:dyDescent="0.2">
      <c r="B187" s="204"/>
      <c r="C187" s="145" t="s">
        <v>461</v>
      </c>
      <c r="D187" s="145" t="s">
        <v>111</v>
      </c>
      <c r="E187" s="146" t="s">
        <v>462</v>
      </c>
      <c r="F187" s="147" t="s">
        <v>463</v>
      </c>
      <c r="G187" s="148" t="s">
        <v>213</v>
      </c>
      <c r="H187" s="149">
        <v>0.153</v>
      </c>
      <c r="I187" s="205"/>
      <c r="J187" s="149">
        <f t="shared" si="30"/>
        <v>0</v>
      </c>
      <c r="K187" s="206"/>
      <c r="L187" s="39"/>
      <c r="M187" s="207" t="s">
        <v>1</v>
      </c>
      <c r="N187" s="208" t="s">
        <v>37</v>
      </c>
      <c r="P187" s="209">
        <f t="shared" si="31"/>
        <v>0</v>
      </c>
      <c r="Q187" s="209">
        <v>0</v>
      </c>
      <c r="R187" s="209">
        <f t="shared" si="32"/>
        <v>0</v>
      </c>
      <c r="S187" s="209">
        <v>0</v>
      </c>
      <c r="T187" s="154">
        <f t="shared" si="33"/>
        <v>0</v>
      </c>
      <c r="AR187" s="155" t="s">
        <v>113</v>
      </c>
      <c r="AT187" s="155" t="s">
        <v>111</v>
      </c>
      <c r="AU187" s="155" t="s">
        <v>109</v>
      </c>
      <c r="AY187" s="181" t="s">
        <v>110</v>
      </c>
      <c r="BE187" s="210">
        <f t="shared" si="34"/>
        <v>0</v>
      </c>
      <c r="BF187" s="210">
        <f t="shared" si="35"/>
        <v>0</v>
      </c>
      <c r="BG187" s="210">
        <f t="shared" si="36"/>
        <v>0</v>
      </c>
      <c r="BH187" s="210">
        <f t="shared" si="37"/>
        <v>0</v>
      </c>
      <c r="BI187" s="210">
        <f t="shared" si="38"/>
        <v>0</v>
      </c>
      <c r="BJ187" s="181" t="s">
        <v>109</v>
      </c>
      <c r="BK187" s="211">
        <f t="shared" si="39"/>
        <v>0</v>
      </c>
      <c r="BL187" s="181" t="s">
        <v>113</v>
      </c>
      <c r="BM187" s="155" t="s">
        <v>464</v>
      </c>
    </row>
    <row r="188" spans="2:65" s="196" customFormat="1" ht="22.95" customHeight="1" x14ac:dyDescent="0.25">
      <c r="B188" s="197"/>
      <c r="D188" s="133" t="s">
        <v>70</v>
      </c>
      <c r="E188" s="142" t="s">
        <v>142</v>
      </c>
      <c r="F188" s="142" t="s">
        <v>143</v>
      </c>
      <c r="I188" s="198"/>
      <c r="J188" s="203">
        <f>BK188</f>
        <v>0</v>
      </c>
      <c r="L188" s="197"/>
      <c r="M188" s="200"/>
      <c r="P188" s="201">
        <f>SUM(P189:P190)</f>
        <v>0</v>
      </c>
      <c r="R188" s="201">
        <f>SUM(R189:R190)</f>
        <v>1.5E-3</v>
      </c>
      <c r="T188" s="202">
        <f>SUM(T189:T190)</f>
        <v>0</v>
      </c>
      <c r="AR188" s="133" t="s">
        <v>109</v>
      </c>
      <c r="AT188" s="140" t="s">
        <v>70</v>
      </c>
      <c r="AU188" s="140" t="s">
        <v>79</v>
      </c>
      <c r="AY188" s="133" t="s">
        <v>110</v>
      </c>
      <c r="BK188" s="141">
        <f>SUM(BK189:BK190)</f>
        <v>0</v>
      </c>
    </row>
    <row r="189" spans="2:65" s="2" customFormat="1" ht="24.15" customHeight="1" x14ac:dyDescent="0.2">
      <c r="B189" s="204"/>
      <c r="C189" s="145" t="s">
        <v>465</v>
      </c>
      <c r="D189" s="145" t="s">
        <v>111</v>
      </c>
      <c r="E189" s="146" t="s">
        <v>144</v>
      </c>
      <c r="F189" s="147" t="s">
        <v>145</v>
      </c>
      <c r="G189" s="148" t="s">
        <v>118</v>
      </c>
      <c r="H189" s="149">
        <v>30</v>
      </c>
      <c r="I189" s="205"/>
      <c r="J189" s="149">
        <f>ROUND(I189*H189,3)</f>
        <v>0</v>
      </c>
      <c r="K189" s="206"/>
      <c r="L189" s="39"/>
      <c r="M189" s="207" t="s">
        <v>1</v>
      </c>
      <c r="N189" s="208" t="s">
        <v>37</v>
      </c>
      <c r="P189" s="209">
        <f>O189*H189</f>
        <v>0</v>
      </c>
      <c r="Q189" s="209">
        <v>5.0000000000000002E-5</v>
      </c>
      <c r="R189" s="209">
        <f>Q189*H189</f>
        <v>1.5E-3</v>
      </c>
      <c r="S189" s="209">
        <v>0</v>
      </c>
      <c r="T189" s="154">
        <f>S189*H189</f>
        <v>0</v>
      </c>
      <c r="AR189" s="155" t="s">
        <v>113</v>
      </c>
      <c r="AT189" s="155" t="s">
        <v>111</v>
      </c>
      <c r="AU189" s="155" t="s">
        <v>109</v>
      </c>
      <c r="AY189" s="181" t="s">
        <v>110</v>
      </c>
      <c r="BE189" s="210">
        <f>IF(N189="základná",J189,0)</f>
        <v>0</v>
      </c>
      <c r="BF189" s="210">
        <f>IF(N189="znížená",J189,0)</f>
        <v>0</v>
      </c>
      <c r="BG189" s="210">
        <f>IF(N189="zákl. prenesená",J189,0)</f>
        <v>0</v>
      </c>
      <c r="BH189" s="210">
        <f>IF(N189="zníž. prenesená",J189,0)</f>
        <v>0</v>
      </c>
      <c r="BI189" s="210">
        <f>IF(N189="nulová",J189,0)</f>
        <v>0</v>
      </c>
      <c r="BJ189" s="181" t="s">
        <v>109</v>
      </c>
      <c r="BK189" s="211">
        <f>ROUND(I189*H189,3)</f>
        <v>0</v>
      </c>
      <c r="BL189" s="181" t="s">
        <v>113</v>
      </c>
      <c r="BM189" s="155" t="s">
        <v>466</v>
      </c>
    </row>
    <row r="190" spans="2:65" s="2" customFormat="1" ht="24.15" customHeight="1" x14ac:dyDescent="0.2">
      <c r="B190" s="204"/>
      <c r="C190" s="145" t="s">
        <v>467</v>
      </c>
      <c r="D190" s="145" t="s">
        <v>111</v>
      </c>
      <c r="E190" s="146" t="s">
        <v>468</v>
      </c>
      <c r="F190" s="147" t="s">
        <v>469</v>
      </c>
      <c r="G190" s="148" t="s">
        <v>213</v>
      </c>
      <c r="H190" s="149">
        <v>2E-3</v>
      </c>
      <c r="I190" s="205"/>
      <c r="J190" s="149">
        <f>ROUND(I190*H190,3)</f>
        <v>0</v>
      </c>
      <c r="K190" s="206"/>
      <c r="L190" s="39"/>
      <c r="M190" s="207" t="s">
        <v>1</v>
      </c>
      <c r="N190" s="208" t="s">
        <v>37</v>
      </c>
      <c r="P190" s="209">
        <f>O190*H190</f>
        <v>0</v>
      </c>
      <c r="Q190" s="209">
        <v>0</v>
      </c>
      <c r="R190" s="209">
        <f>Q190*H190</f>
        <v>0</v>
      </c>
      <c r="S190" s="209">
        <v>0</v>
      </c>
      <c r="T190" s="154">
        <f>S190*H190</f>
        <v>0</v>
      </c>
      <c r="AR190" s="155" t="s">
        <v>113</v>
      </c>
      <c r="AT190" s="155" t="s">
        <v>111</v>
      </c>
      <c r="AU190" s="155" t="s">
        <v>109</v>
      </c>
      <c r="AY190" s="181" t="s">
        <v>110</v>
      </c>
      <c r="BE190" s="210">
        <f>IF(N190="základná",J190,0)</f>
        <v>0</v>
      </c>
      <c r="BF190" s="210">
        <f>IF(N190="znížená",J190,0)</f>
        <v>0</v>
      </c>
      <c r="BG190" s="210">
        <f>IF(N190="zákl. prenesená",J190,0)</f>
        <v>0</v>
      </c>
      <c r="BH190" s="210">
        <f>IF(N190="zníž. prenesená",J190,0)</f>
        <v>0</v>
      </c>
      <c r="BI190" s="210">
        <f>IF(N190="nulová",J190,0)</f>
        <v>0</v>
      </c>
      <c r="BJ190" s="181" t="s">
        <v>109</v>
      </c>
      <c r="BK190" s="211">
        <f>ROUND(I190*H190,3)</f>
        <v>0</v>
      </c>
      <c r="BL190" s="181" t="s">
        <v>113</v>
      </c>
      <c r="BM190" s="155" t="s">
        <v>470</v>
      </c>
    </row>
    <row r="191" spans="2:65" s="196" customFormat="1" ht="22.95" customHeight="1" x14ac:dyDescent="0.25">
      <c r="B191" s="197"/>
      <c r="D191" s="133" t="s">
        <v>70</v>
      </c>
      <c r="E191" s="142" t="s">
        <v>146</v>
      </c>
      <c r="F191" s="142" t="s">
        <v>147</v>
      </c>
      <c r="I191" s="198"/>
      <c r="J191" s="203">
        <f>BK191</f>
        <v>0</v>
      </c>
      <c r="L191" s="197"/>
      <c r="M191" s="200"/>
      <c r="P191" s="201">
        <f>P192</f>
        <v>0</v>
      </c>
      <c r="R191" s="201">
        <f>R192</f>
        <v>3.2400000000000003E-3</v>
      </c>
      <c r="T191" s="202">
        <f>T192</f>
        <v>0</v>
      </c>
      <c r="AR191" s="133" t="s">
        <v>109</v>
      </c>
      <c r="AT191" s="140" t="s">
        <v>70</v>
      </c>
      <c r="AU191" s="140" t="s">
        <v>79</v>
      </c>
      <c r="AY191" s="133" t="s">
        <v>110</v>
      </c>
      <c r="BK191" s="141">
        <f>BK192</f>
        <v>0</v>
      </c>
    </row>
    <row r="192" spans="2:65" s="2" customFormat="1" ht="33" customHeight="1" x14ac:dyDescent="0.2">
      <c r="B192" s="204"/>
      <c r="C192" s="145" t="s">
        <v>471</v>
      </c>
      <c r="D192" s="145" t="s">
        <v>111</v>
      </c>
      <c r="E192" s="146" t="s">
        <v>148</v>
      </c>
      <c r="F192" s="147" t="s">
        <v>472</v>
      </c>
      <c r="G192" s="148" t="s">
        <v>112</v>
      </c>
      <c r="H192" s="149">
        <v>36</v>
      </c>
      <c r="I192" s="205"/>
      <c r="J192" s="149">
        <f>ROUND(I192*H192,3)</f>
        <v>0</v>
      </c>
      <c r="K192" s="206"/>
      <c r="L192" s="39"/>
      <c r="M192" s="207" t="s">
        <v>1</v>
      </c>
      <c r="N192" s="208" t="s">
        <v>37</v>
      </c>
      <c r="P192" s="209">
        <f>O192*H192</f>
        <v>0</v>
      </c>
      <c r="Q192" s="209">
        <v>9.0000000000000006E-5</v>
      </c>
      <c r="R192" s="209">
        <f>Q192*H192</f>
        <v>3.2400000000000003E-3</v>
      </c>
      <c r="S192" s="209">
        <v>0</v>
      </c>
      <c r="T192" s="154">
        <f>S192*H192</f>
        <v>0</v>
      </c>
      <c r="AR192" s="155" t="s">
        <v>113</v>
      </c>
      <c r="AT192" s="155" t="s">
        <v>111</v>
      </c>
      <c r="AU192" s="155" t="s">
        <v>109</v>
      </c>
      <c r="AY192" s="181" t="s">
        <v>110</v>
      </c>
      <c r="BE192" s="210">
        <f>IF(N192="základná",J192,0)</f>
        <v>0</v>
      </c>
      <c r="BF192" s="210">
        <f>IF(N192="znížená",J192,0)</f>
        <v>0</v>
      </c>
      <c r="BG192" s="210">
        <f>IF(N192="zákl. prenesená",J192,0)</f>
        <v>0</v>
      </c>
      <c r="BH192" s="210">
        <f>IF(N192="zníž. prenesená",J192,0)</f>
        <v>0</v>
      </c>
      <c r="BI192" s="210">
        <f>IF(N192="nulová",J192,0)</f>
        <v>0</v>
      </c>
      <c r="BJ192" s="181" t="s">
        <v>109</v>
      </c>
      <c r="BK192" s="211">
        <f>ROUND(I192*H192,3)</f>
        <v>0</v>
      </c>
      <c r="BL192" s="181" t="s">
        <v>113</v>
      </c>
      <c r="BM192" s="155" t="s">
        <v>473</v>
      </c>
    </row>
    <row r="193" spans="2:65" s="196" customFormat="1" ht="25.95" customHeight="1" x14ac:dyDescent="0.25">
      <c r="B193" s="197"/>
      <c r="D193" s="133" t="s">
        <v>70</v>
      </c>
      <c r="E193" s="134" t="s">
        <v>114</v>
      </c>
      <c r="F193" s="134" t="s">
        <v>474</v>
      </c>
      <c r="I193" s="198"/>
      <c r="J193" s="199">
        <f>BK193</f>
        <v>0</v>
      </c>
      <c r="L193" s="197"/>
      <c r="M193" s="200"/>
      <c r="P193" s="201">
        <v>0</v>
      </c>
      <c r="R193" s="201">
        <v>0</v>
      </c>
      <c r="T193" s="202">
        <v>0</v>
      </c>
      <c r="AR193" s="133" t="s">
        <v>117</v>
      </c>
      <c r="AT193" s="140" t="s">
        <v>70</v>
      </c>
      <c r="AU193" s="140" t="s">
        <v>71</v>
      </c>
      <c r="AY193" s="133" t="s">
        <v>110</v>
      </c>
      <c r="BK193" s="141">
        <v>0</v>
      </c>
    </row>
    <row r="194" spans="2:65" s="196" customFormat="1" ht="25.95" customHeight="1" x14ac:dyDescent="0.25">
      <c r="B194" s="197"/>
      <c r="D194" s="133" t="s">
        <v>70</v>
      </c>
      <c r="E194" s="134" t="s">
        <v>149</v>
      </c>
      <c r="F194" s="134" t="s">
        <v>150</v>
      </c>
      <c r="I194" s="198"/>
      <c r="J194" s="199">
        <f>BK194</f>
        <v>0</v>
      </c>
      <c r="L194" s="197"/>
      <c r="M194" s="200"/>
      <c r="P194" s="201">
        <f>SUM(P195:P197)</f>
        <v>0</v>
      </c>
      <c r="R194" s="201">
        <f>SUM(R195:R197)</f>
        <v>0</v>
      </c>
      <c r="T194" s="202">
        <f>SUM(T195:T197)</f>
        <v>0</v>
      </c>
      <c r="AR194" s="133" t="s">
        <v>120</v>
      </c>
      <c r="AT194" s="140" t="s">
        <v>70</v>
      </c>
      <c r="AU194" s="140" t="s">
        <v>71</v>
      </c>
      <c r="AY194" s="133" t="s">
        <v>110</v>
      </c>
      <c r="BK194" s="141">
        <f>SUM(BK195:BK197)</f>
        <v>0</v>
      </c>
    </row>
    <row r="195" spans="2:65" s="2" customFormat="1" ht="37.950000000000003" customHeight="1" x14ac:dyDescent="0.2">
      <c r="B195" s="204"/>
      <c r="C195" s="145" t="s">
        <v>151</v>
      </c>
      <c r="D195" s="145" t="s">
        <v>111</v>
      </c>
      <c r="E195" s="146" t="s">
        <v>152</v>
      </c>
      <c r="F195" s="147" t="s">
        <v>153</v>
      </c>
      <c r="G195" s="148" t="s">
        <v>154</v>
      </c>
      <c r="H195" s="149">
        <v>120</v>
      </c>
      <c r="I195" s="205"/>
      <c r="J195" s="149">
        <f>ROUND(I195*H195,3)</f>
        <v>0</v>
      </c>
      <c r="K195" s="206"/>
      <c r="L195" s="39"/>
      <c r="M195" s="207" t="s">
        <v>1</v>
      </c>
      <c r="N195" s="208" t="s">
        <v>37</v>
      </c>
      <c r="P195" s="209">
        <f>O195*H195</f>
        <v>0</v>
      </c>
      <c r="Q195" s="209">
        <v>0</v>
      </c>
      <c r="R195" s="209">
        <f>Q195*H195</f>
        <v>0</v>
      </c>
      <c r="S195" s="209">
        <v>0</v>
      </c>
      <c r="T195" s="154">
        <f>S195*H195</f>
        <v>0</v>
      </c>
      <c r="AR195" s="155" t="s">
        <v>155</v>
      </c>
      <c r="AT195" s="155" t="s">
        <v>111</v>
      </c>
      <c r="AU195" s="155" t="s">
        <v>79</v>
      </c>
      <c r="AY195" s="181" t="s">
        <v>110</v>
      </c>
      <c r="BE195" s="210">
        <f>IF(N195="základná",J195,0)</f>
        <v>0</v>
      </c>
      <c r="BF195" s="210">
        <f>IF(N195="znížená",J195,0)</f>
        <v>0</v>
      </c>
      <c r="BG195" s="210">
        <f>IF(N195="zákl. prenesená",J195,0)</f>
        <v>0</v>
      </c>
      <c r="BH195" s="210">
        <f>IF(N195="zníž. prenesená",J195,0)</f>
        <v>0</v>
      </c>
      <c r="BI195" s="210">
        <f>IF(N195="nulová",J195,0)</f>
        <v>0</v>
      </c>
      <c r="BJ195" s="181" t="s">
        <v>109</v>
      </c>
      <c r="BK195" s="211">
        <f>ROUND(I195*H195,3)</f>
        <v>0</v>
      </c>
      <c r="BL195" s="181" t="s">
        <v>155</v>
      </c>
      <c r="BM195" s="155" t="s">
        <v>475</v>
      </c>
    </row>
    <row r="196" spans="2:65" s="2" customFormat="1" ht="16.5" customHeight="1" x14ac:dyDescent="0.2">
      <c r="B196" s="204"/>
      <c r="C196" s="145" t="s">
        <v>156</v>
      </c>
      <c r="D196" s="145" t="s">
        <v>111</v>
      </c>
      <c r="E196" s="146" t="s">
        <v>157</v>
      </c>
      <c r="F196" s="147" t="s">
        <v>476</v>
      </c>
      <c r="G196" s="148" t="s">
        <v>154</v>
      </c>
      <c r="H196" s="149">
        <v>72</v>
      </c>
      <c r="I196" s="205"/>
      <c r="J196" s="149">
        <f>ROUND(I196*H196,3)</f>
        <v>0</v>
      </c>
      <c r="K196" s="206"/>
      <c r="L196" s="39"/>
      <c r="M196" s="207" t="s">
        <v>1</v>
      </c>
      <c r="N196" s="208" t="s">
        <v>37</v>
      </c>
      <c r="P196" s="209">
        <f>O196*H196</f>
        <v>0</v>
      </c>
      <c r="Q196" s="209">
        <v>0</v>
      </c>
      <c r="R196" s="209">
        <f>Q196*H196</f>
        <v>0</v>
      </c>
      <c r="S196" s="209">
        <v>0</v>
      </c>
      <c r="T196" s="154">
        <f>S196*H196</f>
        <v>0</v>
      </c>
      <c r="AR196" s="155" t="s">
        <v>155</v>
      </c>
      <c r="AT196" s="155" t="s">
        <v>111</v>
      </c>
      <c r="AU196" s="155" t="s">
        <v>79</v>
      </c>
      <c r="AY196" s="181" t="s">
        <v>110</v>
      </c>
      <c r="BE196" s="210">
        <f>IF(N196="základná",J196,0)</f>
        <v>0</v>
      </c>
      <c r="BF196" s="210">
        <f>IF(N196="znížená",J196,0)</f>
        <v>0</v>
      </c>
      <c r="BG196" s="210">
        <f>IF(N196="zákl. prenesená",J196,0)</f>
        <v>0</v>
      </c>
      <c r="BH196" s="210">
        <f>IF(N196="zníž. prenesená",J196,0)</f>
        <v>0</v>
      </c>
      <c r="BI196" s="210">
        <f>IF(N196="nulová",J196,0)</f>
        <v>0</v>
      </c>
      <c r="BJ196" s="181" t="s">
        <v>109</v>
      </c>
      <c r="BK196" s="211">
        <f>ROUND(I196*H196,3)</f>
        <v>0</v>
      </c>
      <c r="BL196" s="181" t="s">
        <v>155</v>
      </c>
      <c r="BM196" s="155" t="s">
        <v>477</v>
      </c>
    </row>
    <row r="197" spans="2:65" s="2" customFormat="1" ht="16.5" customHeight="1" x14ac:dyDescent="0.2">
      <c r="B197" s="204"/>
      <c r="C197" s="145" t="s">
        <v>158</v>
      </c>
      <c r="D197" s="145" t="s">
        <v>111</v>
      </c>
      <c r="E197" s="146" t="s">
        <v>159</v>
      </c>
      <c r="F197" s="147" t="s">
        <v>160</v>
      </c>
      <c r="G197" s="148" t="s">
        <v>116</v>
      </c>
      <c r="H197" s="149">
        <v>1</v>
      </c>
      <c r="I197" s="205"/>
      <c r="J197" s="149">
        <f>ROUND(I197*H197,3)</f>
        <v>0</v>
      </c>
      <c r="K197" s="206"/>
      <c r="L197" s="39"/>
      <c r="M197" s="224" t="s">
        <v>1</v>
      </c>
      <c r="N197" s="168" t="s">
        <v>37</v>
      </c>
      <c r="O197" s="225"/>
      <c r="P197" s="169">
        <f>O197*H197</f>
        <v>0</v>
      </c>
      <c r="Q197" s="169">
        <v>0</v>
      </c>
      <c r="R197" s="169">
        <f>Q197*H197</f>
        <v>0</v>
      </c>
      <c r="S197" s="169">
        <v>0</v>
      </c>
      <c r="T197" s="170">
        <f>S197*H197</f>
        <v>0</v>
      </c>
      <c r="AR197" s="155" t="s">
        <v>155</v>
      </c>
      <c r="AT197" s="155" t="s">
        <v>111</v>
      </c>
      <c r="AU197" s="155" t="s">
        <v>79</v>
      </c>
      <c r="AY197" s="181" t="s">
        <v>110</v>
      </c>
      <c r="BE197" s="210">
        <f>IF(N197="základná",J197,0)</f>
        <v>0</v>
      </c>
      <c r="BF197" s="210">
        <f>IF(N197="znížená",J197,0)</f>
        <v>0</v>
      </c>
      <c r="BG197" s="210">
        <f>IF(N197="zákl. prenesená",J197,0)</f>
        <v>0</v>
      </c>
      <c r="BH197" s="210">
        <f>IF(N197="zníž. prenesená",J197,0)</f>
        <v>0</v>
      </c>
      <c r="BI197" s="210">
        <f>IF(N197="nulová",J197,0)</f>
        <v>0</v>
      </c>
      <c r="BJ197" s="181" t="s">
        <v>109</v>
      </c>
      <c r="BK197" s="211">
        <f>ROUND(I197*H197,3)</f>
        <v>0</v>
      </c>
      <c r="BL197" s="181" t="s">
        <v>155</v>
      </c>
      <c r="BM197" s="155" t="s">
        <v>478</v>
      </c>
    </row>
    <row r="198" spans="2:65" s="2" customFormat="1" ht="6.9" customHeight="1" x14ac:dyDescent="0.2">
      <c r="B198" s="188"/>
      <c r="C198" s="189"/>
      <c r="D198" s="189"/>
      <c r="E198" s="189"/>
      <c r="F198" s="189"/>
      <c r="G198" s="189"/>
      <c r="H198" s="189"/>
      <c r="I198" s="189"/>
      <c r="J198" s="189"/>
      <c r="K198" s="189"/>
      <c r="L198" s="39"/>
    </row>
  </sheetData>
  <autoFilter ref="C129:K197" xr:uid="{00000000-0009-0000-0000-000003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51"/>
  <sheetViews>
    <sheetView showGridLines="0" topLeftCell="A143" workbookViewId="0">
      <selection activeCell="I127" sqref="I127"/>
    </sheetView>
  </sheetViews>
  <sheetFormatPr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 x14ac:dyDescent="0.2">
      <c r="A1" s="90"/>
    </row>
    <row r="2" spans="1:46" s="1" customFormat="1" ht="36.9" customHeight="1" x14ac:dyDescent="0.2">
      <c r="L2" s="255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83</v>
      </c>
    </row>
    <row r="3" spans="1:46" s="1" customFormat="1" ht="6.9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s="1" customFormat="1" ht="24.9" hidden="1" customHeight="1" x14ac:dyDescent="0.2">
      <c r="B4" s="17"/>
      <c r="D4" s="18" t="s">
        <v>84</v>
      </c>
      <c r="L4" s="17"/>
      <c r="M4" s="91" t="s">
        <v>9</v>
      </c>
      <c r="AT4" s="14" t="s">
        <v>3</v>
      </c>
    </row>
    <row r="5" spans="1:46" s="1" customFormat="1" ht="6.9" hidden="1" customHeight="1" x14ac:dyDescent="0.2">
      <c r="B5" s="17"/>
      <c r="L5" s="17"/>
    </row>
    <row r="6" spans="1:46" s="1" customFormat="1" ht="12" hidden="1" customHeight="1" x14ac:dyDescent="0.2">
      <c r="B6" s="17"/>
      <c r="D6" s="23" t="s">
        <v>12</v>
      </c>
      <c r="L6" s="17"/>
    </row>
    <row r="7" spans="1:46" s="1" customFormat="1" ht="16.5" hidden="1" customHeight="1" x14ac:dyDescent="0.2">
      <c r="B7" s="17"/>
      <c r="E7" s="264" t="str">
        <f>'Rekapitulácia stavby'!K6</f>
        <v>Nemocnica Snina výmena kotla</v>
      </c>
      <c r="F7" s="265"/>
      <c r="G7" s="265"/>
      <c r="H7" s="265"/>
      <c r="L7" s="17"/>
    </row>
    <row r="8" spans="1:46" s="2" customFormat="1" ht="12" hidden="1" customHeight="1" x14ac:dyDescent="0.2">
      <c r="A8" s="26"/>
      <c r="B8" s="27"/>
      <c r="C8" s="26"/>
      <c r="D8" s="23" t="s">
        <v>85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 x14ac:dyDescent="0.2">
      <c r="A9" s="26"/>
      <c r="B9" s="27"/>
      <c r="C9" s="26"/>
      <c r="D9" s="26"/>
      <c r="E9" s="252" t="s">
        <v>161</v>
      </c>
      <c r="F9" s="263"/>
      <c r="G9" s="263"/>
      <c r="H9" s="26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 x14ac:dyDescent="0.2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 x14ac:dyDescent="0.2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 t="str">
        <f>'Rekapitulácia stavby'!AN8</f>
        <v>30. 8. 2022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hidden="1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 x14ac:dyDescent="0.2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 x14ac:dyDescent="0.2">
      <c r="A18" s="26"/>
      <c r="B18" s="27"/>
      <c r="C18" s="26"/>
      <c r="D18" s="26"/>
      <c r="E18" s="226" t="str">
        <f>'Rekapitulácia stavby'!E14</f>
        <v xml:space="preserve"> </v>
      </c>
      <c r="F18" s="226"/>
      <c r="G18" s="226"/>
      <c r="H18" s="22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 x14ac:dyDescent="0.2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 x14ac:dyDescent="0.2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 x14ac:dyDescent="0.2">
      <c r="A24" s="26"/>
      <c r="B24" s="27"/>
      <c r="C24" s="26"/>
      <c r="D24" s="26"/>
      <c r="E24" s="21" t="s">
        <v>29</v>
      </c>
      <c r="F24" s="26"/>
      <c r="G24" s="26"/>
      <c r="H24" s="26"/>
      <c r="I24" s="23" t="s">
        <v>23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 x14ac:dyDescent="0.2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 x14ac:dyDescent="0.2">
      <c r="A27" s="92"/>
      <c r="B27" s="93"/>
      <c r="C27" s="92"/>
      <c r="D27" s="92"/>
      <c r="E27" s="229" t="s">
        <v>1</v>
      </c>
      <c r="F27" s="229"/>
      <c r="G27" s="229"/>
      <c r="H27" s="22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 x14ac:dyDescent="0.2">
      <c r="A30" s="26"/>
      <c r="B30" s="27"/>
      <c r="C30" s="26"/>
      <c r="D30" s="95" t="s">
        <v>31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 x14ac:dyDescent="0.2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 x14ac:dyDescent="0.2">
      <c r="A33" s="26"/>
      <c r="B33" s="27"/>
      <c r="C33" s="26"/>
      <c r="D33" s="96" t="s">
        <v>35</v>
      </c>
      <c r="E33" s="32" t="s">
        <v>36</v>
      </c>
      <c r="F33" s="97">
        <f>ROUND((SUM(BE121:BE150)),  2)</f>
        <v>0</v>
      </c>
      <c r="G33" s="98"/>
      <c r="H33" s="98"/>
      <c r="I33" s="99">
        <v>0.2</v>
      </c>
      <c r="J33" s="97">
        <f>ROUND(((SUM(BE121:BE150))*I33),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 x14ac:dyDescent="0.2">
      <c r="A34" s="26"/>
      <c r="B34" s="27"/>
      <c r="C34" s="26"/>
      <c r="D34" s="26"/>
      <c r="E34" s="32" t="s">
        <v>37</v>
      </c>
      <c r="F34" s="100">
        <f>ROUND((SUM(BF121:BF150)),  2)</f>
        <v>0</v>
      </c>
      <c r="G34" s="26"/>
      <c r="H34" s="26"/>
      <c r="I34" s="101">
        <v>0.2</v>
      </c>
      <c r="J34" s="100">
        <f>ROUND(((SUM(BF121:BF150))*I34),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 x14ac:dyDescent="0.2">
      <c r="A35" s="26"/>
      <c r="B35" s="27"/>
      <c r="C35" s="26"/>
      <c r="D35" s="26"/>
      <c r="E35" s="23" t="s">
        <v>38</v>
      </c>
      <c r="F35" s="100">
        <f>ROUND((SUM(BG121:BG150)),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 x14ac:dyDescent="0.2">
      <c r="A36" s="26"/>
      <c r="B36" s="27"/>
      <c r="C36" s="26"/>
      <c r="D36" s="26"/>
      <c r="E36" s="23" t="s">
        <v>39</v>
      </c>
      <c r="F36" s="100">
        <f>ROUND((SUM(BH121:BH150)),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 x14ac:dyDescent="0.2">
      <c r="A37" s="26"/>
      <c r="B37" s="27"/>
      <c r="C37" s="26"/>
      <c r="D37" s="26"/>
      <c r="E37" s="32" t="s">
        <v>40</v>
      </c>
      <c r="F37" s="97">
        <f>ROUND((SUM(BI121:BI150)),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 x14ac:dyDescent="0.2">
      <c r="A39" s="26"/>
      <c r="B39" s="27"/>
      <c r="C39" s="102"/>
      <c r="D39" s="103" t="s">
        <v>41</v>
      </c>
      <c r="E39" s="57"/>
      <c r="F39" s="57"/>
      <c r="G39" s="104" t="s">
        <v>42</v>
      </c>
      <c r="H39" s="105" t="s">
        <v>43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hidden="1" customHeight="1" x14ac:dyDescent="0.2">
      <c r="B41" s="17"/>
      <c r="L41" s="17"/>
    </row>
    <row r="42" spans="1:31" s="1" customFormat="1" ht="14.4" hidden="1" customHeight="1" x14ac:dyDescent="0.2">
      <c r="B42" s="17"/>
      <c r="L42" s="17"/>
    </row>
    <row r="43" spans="1:31" s="1" customFormat="1" ht="14.4" hidden="1" customHeight="1" x14ac:dyDescent="0.2">
      <c r="B43" s="17"/>
      <c r="L43" s="17"/>
    </row>
    <row r="44" spans="1:31" s="1" customFormat="1" ht="14.4" hidden="1" customHeight="1" x14ac:dyDescent="0.2">
      <c r="B44" s="17"/>
      <c r="L44" s="17"/>
    </row>
    <row r="45" spans="1:31" s="1" customFormat="1" ht="14.4" hidden="1" customHeight="1" x14ac:dyDescent="0.2">
      <c r="B45" s="17"/>
      <c r="L45" s="17"/>
    </row>
    <row r="46" spans="1:31" s="1" customFormat="1" ht="14.4" hidden="1" customHeight="1" x14ac:dyDescent="0.2">
      <c r="B46" s="17"/>
      <c r="L46" s="17"/>
    </row>
    <row r="47" spans="1:31" s="1" customFormat="1" ht="14.4" hidden="1" customHeight="1" x14ac:dyDescent="0.2">
      <c r="B47" s="17"/>
      <c r="L47" s="17"/>
    </row>
    <row r="48" spans="1:31" s="1" customFormat="1" ht="14.4" hidden="1" customHeight="1" x14ac:dyDescent="0.2">
      <c r="B48" s="17"/>
      <c r="L48" s="17"/>
    </row>
    <row r="49" spans="1:31" s="1" customFormat="1" ht="14.4" hidden="1" customHeight="1" x14ac:dyDescent="0.2">
      <c r="B49" s="17"/>
      <c r="L49" s="17"/>
    </row>
    <row r="50" spans="1:31" s="2" customFormat="1" ht="14.4" hidden="1" customHeight="1" x14ac:dyDescent="0.2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3.2" hidden="1" x14ac:dyDescent="0.2">
      <c r="A61" s="26"/>
      <c r="B61" s="27"/>
      <c r="C61" s="26"/>
      <c r="D61" s="42" t="s">
        <v>46</v>
      </c>
      <c r="E61" s="29"/>
      <c r="F61" s="108" t="s">
        <v>47</v>
      </c>
      <c r="G61" s="42" t="s">
        <v>46</v>
      </c>
      <c r="H61" s="29"/>
      <c r="I61" s="29"/>
      <c r="J61" s="109" t="s">
        <v>47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3.2" hidden="1" x14ac:dyDescent="0.2">
      <c r="A65" s="26"/>
      <c r="B65" s="27"/>
      <c r="C65" s="26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3.2" hidden="1" x14ac:dyDescent="0.2">
      <c r="A76" s="26"/>
      <c r="B76" s="27"/>
      <c r="C76" s="26"/>
      <c r="D76" s="42" t="s">
        <v>46</v>
      </c>
      <c r="E76" s="29"/>
      <c r="F76" s="108" t="s">
        <v>47</v>
      </c>
      <c r="G76" s="42" t="s">
        <v>46</v>
      </c>
      <c r="H76" s="29"/>
      <c r="I76" s="29"/>
      <c r="J76" s="109" t="s">
        <v>47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 x14ac:dyDescent="0.2"/>
    <row r="79" spans="1:31" hidden="1" x14ac:dyDescent="0.2"/>
    <row r="80" spans="1:31" hidden="1" x14ac:dyDescent="0.2"/>
    <row r="81" spans="1:47" s="2" customFormat="1" ht="6.9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 x14ac:dyDescent="0.2">
      <c r="A82" s="26"/>
      <c r="B82" s="27"/>
      <c r="C82" s="18" t="s">
        <v>86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64" t="str">
        <f>E7</f>
        <v>Nemocnica Snina výmena kotla</v>
      </c>
      <c r="F85" s="265"/>
      <c r="G85" s="265"/>
      <c r="H85" s="26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85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252" t="str">
        <f>E9</f>
        <v>19-2022 OPZ - odberné plynové zariadenie</v>
      </c>
      <c r="F87" s="263"/>
      <c r="G87" s="263"/>
      <c r="H87" s="26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16</v>
      </c>
      <c r="D89" s="26"/>
      <c r="E89" s="26"/>
      <c r="F89" s="21" t="str">
        <f>F12</f>
        <v>Snina</v>
      </c>
      <c r="G89" s="26"/>
      <c r="H89" s="26"/>
      <c r="I89" s="23" t="s">
        <v>18</v>
      </c>
      <c r="J89" s="52" t="str">
        <f>IF(J12="","",J12)</f>
        <v>30. 8. 2022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 x14ac:dyDescent="0.2">
      <c r="A91" s="26"/>
      <c r="B91" s="27"/>
      <c r="C91" s="23" t="s">
        <v>20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5.65" hidden="1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Ivan Sokologorský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10" t="s">
        <v>87</v>
      </c>
      <c r="D94" s="102"/>
      <c r="E94" s="102"/>
      <c r="F94" s="102"/>
      <c r="G94" s="102"/>
      <c r="H94" s="102"/>
      <c r="I94" s="102"/>
      <c r="J94" s="111" t="s">
        <v>88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hidden="1" customHeight="1" x14ac:dyDescent="0.2">
      <c r="A96" s="26"/>
      <c r="B96" s="27"/>
      <c r="C96" s="112" t="s">
        <v>89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90</v>
      </c>
    </row>
    <row r="97" spans="1:31" s="9" customFormat="1" ht="24.9" hidden="1" customHeight="1" x14ac:dyDescent="0.2">
      <c r="B97" s="113"/>
      <c r="D97" s="114" t="s">
        <v>91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95" hidden="1" customHeight="1" x14ac:dyDescent="0.2">
      <c r="B98" s="117"/>
      <c r="D98" s="118" t="s">
        <v>162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95" hidden="1" customHeight="1" x14ac:dyDescent="0.2">
      <c r="B99" s="117"/>
      <c r="D99" s="118" t="s">
        <v>92</v>
      </c>
      <c r="E99" s="119"/>
      <c r="F99" s="119"/>
      <c r="G99" s="119"/>
      <c r="H99" s="119"/>
      <c r="I99" s="119"/>
      <c r="J99" s="120">
        <f>J143</f>
        <v>0</v>
      </c>
      <c r="L99" s="117"/>
    </row>
    <row r="100" spans="1:31" s="10" customFormat="1" ht="19.95" hidden="1" customHeight="1" x14ac:dyDescent="0.2">
      <c r="B100" s="117"/>
      <c r="D100" s="118" t="s">
        <v>93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9" customFormat="1" ht="24.9" hidden="1" customHeight="1" x14ac:dyDescent="0.2">
      <c r="B101" s="113"/>
      <c r="D101" s="114" t="s">
        <v>94</v>
      </c>
      <c r="E101" s="115"/>
      <c r="F101" s="115"/>
      <c r="G101" s="115"/>
      <c r="H101" s="115"/>
      <c r="I101" s="115"/>
      <c r="J101" s="116">
        <f>J147</f>
        <v>0</v>
      </c>
      <c r="L101" s="113"/>
    </row>
    <row r="102" spans="1:31" s="2" customFormat="1" ht="21.75" hidden="1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 x14ac:dyDescent="0.2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idden="1" x14ac:dyDescent="0.2"/>
    <row r="105" spans="1:31" hidden="1" x14ac:dyDescent="0.2"/>
    <row r="106" spans="1:31" hidden="1" x14ac:dyDescent="0.2"/>
    <row r="107" spans="1:31" s="2" customFormat="1" ht="6.9" customHeight="1" x14ac:dyDescent="0.2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 x14ac:dyDescent="0.2">
      <c r="A108" s="26"/>
      <c r="B108" s="27"/>
      <c r="C108" s="18" t="s">
        <v>95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 x14ac:dyDescent="0.2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 x14ac:dyDescent="0.2">
      <c r="A111" s="26"/>
      <c r="B111" s="27"/>
      <c r="C111" s="26"/>
      <c r="D111" s="26"/>
      <c r="E111" s="264" t="str">
        <f>E7</f>
        <v>Nemocnica Snina výmena kotla</v>
      </c>
      <c r="F111" s="265"/>
      <c r="G111" s="265"/>
      <c r="H111" s="265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 x14ac:dyDescent="0.2">
      <c r="A112" s="26"/>
      <c r="B112" s="27"/>
      <c r="C112" s="23" t="s">
        <v>85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 x14ac:dyDescent="0.2">
      <c r="A113" s="26"/>
      <c r="B113" s="27"/>
      <c r="C113" s="26"/>
      <c r="D113" s="26"/>
      <c r="E113" s="252" t="str">
        <f>E9</f>
        <v>19-2022 OPZ - odberné plynové zariadenie</v>
      </c>
      <c r="F113" s="263"/>
      <c r="G113" s="263"/>
      <c r="H113" s="26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 x14ac:dyDescent="0.2">
      <c r="A115" s="26"/>
      <c r="B115" s="27"/>
      <c r="C115" s="23" t="s">
        <v>16</v>
      </c>
      <c r="D115" s="26"/>
      <c r="E115" s="26"/>
      <c r="F115" s="21" t="str">
        <f>F12</f>
        <v>Snina</v>
      </c>
      <c r="G115" s="26"/>
      <c r="H115" s="26"/>
      <c r="I115" s="23" t="s">
        <v>18</v>
      </c>
      <c r="J115" s="52" t="str">
        <f>IF(J12="","",J12)</f>
        <v>30. 8. 2022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 x14ac:dyDescent="0.2">
      <c r="A117" s="26"/>
      <c r="B117" s="27"/>
      <c r="C117" s="23" t="s">
        <v>20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25.65" customHeight="1" x14ac:dyDescent="0.2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28</v>
      </c>
      <c r="J118" s="24" t="str">
        <f>E24</f>
        <v>Ing. Ivan Sokologorský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 x14ac:dyDescent="0.2">
      <c r="A120" s="121"/>
      <c r="B120" s="122"/>
      <c r="C120" s="123" t="s">
        <v>96</v>
      </c>
      <c r="D120" s="124" t="s">
        <v>56</v>
      </c>
      <c r="E120" s="124" t="s">
        <v>52</v>
      </c>
      <c r="F120" s="124" t="s">
        <v>53</v>
      </c>
      <c r="G120" s="124" t="s">
        <v>97</v>
      </c>
      <c r="H120" s="124" t="s">
        <v>98</v>
      </c>
      <c r="I120" s="124" t="s">
        <v>99</v>
      </c>
      <c r="J120" s="125" t="s">
        <v>88</v>
      </c>
      <c r="K120" s="126" t="s">
        <v>100</v>
      </c>
      <c r="L120" s="127"/>
      <c r="M120" s="59" t="s">
        <v>1</v>
      </c>
      <c r="N120" s="60" t="s">
        <v>35</v>
      </c>
      <c r="O120" s="60" t="s">
        <v>101</v>
      </c>
      <c r="P120" s="60" t="s">
        <v>102</v>
      </c>
      <c r="Q120" s="60" t="s">
        <v>103</v>
      </c>
      <c r="R120" s="60" t="s">
        <v>104</v>
      </c>
      <c r="S120" s="60" t="s">
        <v>105</v>
      </c>
      <c r="T120" s="61" t="s">
        <v>106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5" customHeight="1" x14ac:dyDescent="0.3">
      <c r="A121" s="26"/>
      <c r="B121" s="27"/>
      <c r="C121" s="66" t="s">
        <v>89</v>
      </c>
      <c r="D121" s="26"/>
      <c r="E121" s="26"/>
      <c r="F121" s="26"/>
      <c r="G121" s="26"/>
      <c r="H121" s="26"/>
      <c r="I121" s="26"/>
      <c r="J121" s="128">
        <f>BK121</f>
        <v>0</v>
      </c>
      <c r="K121" s="26"/>
      <c r="L121" s="27"/>
      <c r="M121" s="62"/>
      <c r="N121" s="53"/>
      <c r="O121" s="63"/>
      <c r="P121" s="129">
        <f>P122+P147</f>
        <v>22.742145000000004</v>
      </c>
      <c r="Q121" s="63"/>
      <c r="R121" s="129">
        <f>R122+R147</f>
        <v>6.4130000000000006E-2</v>
      </c>
      <c r="S121" s="63"/>
      <c r="T121" s="130">
        <f>T122+T147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90</v>
      </c>
      <c r="BK121" s="131">
        <f>BK122+BK147</f>
        <v>0</v>
      </c>
    </row>
    <row r="122" spans="1:65" s="12" customFormat="1" ht="25.95" customHeight="1" x14ac:dyDescent="0.25">
      <c r="B122" s="132"/>
      <c r="D122" s="133" t="s">
        <v>70</v>
      </c>
      <c r="E122" s="134" t="s">
        <v>107</v>
      </c>
      <c r="F122" s="134" t="s">
        <v>108</v>
      </c>
      <c r="J122" s="135">
        <f>BK122</f>
        <v>0</v>
      </c>
      <c r="L122" s="132"/>
      <c r="M122" s="136"/>
      <c r="N122" s="137"/>
      <c r="O122" s="137"/>
      <c r="P122" s="138">
        <f>P123+P143+P145</f>
        <v>12.142145000000003</v>
      </c>
      <c r="Q122" s="137"/>
      <c r="R122" s="138">
        <f>R123+R143+R145</f>
        <v>6.4130000000000006E-2</v>
      </c>
      <c r="S122" s="137"/>
      <c r="T122" s="139">
        <f>T123+T143+T145</f>
        <v>0</v>
      </c>
      <c r="AR122" s="133" t="s">
        <v>109</v>
      </c>
      <c r="AT122" s="140" t="s">
        <v>70</v>
      </c>
      <c r="AU122" s="140" t="s">
        <v>71</v>
      </c>
      <c r="AY122" s="133" t="s">
        <v>110</v>
      </c>
      <c r="BK122" s="141">
        <f>BK123+BK143+BK145</f>
        <v>0</v>
      </c>
    </row>
    <row r="123" spans="1:65" s="12" customFormat="1" ht="22.95" customHeight="1" x14ac:dyDescent="0.25">
      <c r="B123" s="132"/>
      <c r="D123" s="133" t="s">
        <v>70</v>
      </c>
      <c r="E123" s="142" t="s">
        <v>163</v>
      </c>
      <c r="F123" s="142" t="s">
        <v>164</v>
      </c>
      <c r="J123" s="143">
        <f>BK123</f>
        <v>0</v>
      </c>
      <c r="L123" s="132"/>
      <c r="M123" s="136"/>
      <c r="N123" s="137"/>
      <c r="O123" s="137"/>
      <c r="P123" s="138">
        <f>SUM(P124:P142)</f>
        <v>10.247225000000002</v>
      </c>
      <c r="Q123" s="137"/>
      <c r="R123" s="138">
        <f>SUM(R124:R142)</f>
        <v>6.2550000000000008E-2</v>
      </c>
      <c r="S123" s="137"/>
      <c r="T123" s="139">
        <f>SUM(T124:T142)</f>
        <v>0</v>
      </c>
      <c r="AR123" s="133" t="s">
        <v>109</v>
      </c>
      <c r="AT123" s="140" t="s">
        <v>70</v>
      </c>
      <c r="AU123" s="140" t="s">
        <v>79</v>
      </c>
      <c r="AY123" s="133" t="s">
        <v>110</v>
      </c>
      <c r="BK123" s="141">
        <f>SUM(BK124:BK142)</f>
        <v>0</v>
      </c>
    </row>
    <row r="124" spans="1:65" s="2" customFormat="1" ht="33" customHeight="1" x14ac:dyDescent="0.2">
      <c r="A124" s="26"/>
      <c r="B124" s="144"/>
      <c r="C124" s="145" t="s">
        <v>156</v>
      </c>
      <c r="D124" s="145" t="s">
        <v>111</v>
      </c>
      <c r="E124" s="146" t="s">
        <v>165</v>
      </c>
      <c r="F124" s="147" t="s">
        <v>166</v>
      </c>
      <c r="G124" s="148" t="s">
        <v>112</v>
      </c>
      <c r="H124" s="149">
        <v>6</v>
      </c>
      <c r="I124" s="149">
        <v>0</v>
      </c>
      <c r="J124" s="149">
        <f t="shared" ref="J124:J142" si="0">ROUND(I124*H124,3)</f>
        <v>0</v>
      </c>
      <c r="K124" s="150"/>
      <c r="L124" s="27"/>
      <c r="M124" s="151" t="s">
        <v>1</v>
      </c>
      <c r="N124" s="152" t="s">
        <v>37</v>
      </c>
      <c r="O124" s="153">
        <v>0.34642000000000001</v>
      </c>
      <c r="P124" s="153">
        <f t="shared" ref="P124:P142" si="1">O124*H124</f>
        <v>2.0785200000000001</v>
      </c>
      <c r="Q124" s="153">
        <v>1.9400000000000001E-3</v>
      </c>
      <c r="R124" s="153">
        <f t="shared" ref="R124:R142" si="2">Q124*H124</f>
        <v>1.1640000000000001E-2</v>
      </c>
      <c r="S124" s="153">
        <v>0</v>
      </c>
      <c r="T124" s="154">
        <f t="shared" ref="T124:T142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113</v>
      </c>
      <c r="AT124" s="155" t="s">
        <v>111</v>
      </c>
      <c r="AU124" s="155" t="s">
        <v>109</v>
      </c>
      <c r="AY124" s="14" t="s">
        <v>110</v>
      </c>
      <c r="BE124" s="156">
        <f t="shared" ref="BE124:BE142" si="4">IF(N124="základná",J124,0)</f>
        <v>0</v>
      </c>
      <c r="BF124" s="156">
        <f t="shared" ref="BF124:BF142" si="5">IF(N124="znížená",J124,0)</f>
        <v>0</v>
      </c>
      <c r="BG124" s="156">
        <f t="shared" ref="BG124:BG142" si="6">IF(N124="zákl. prenesená",J124,0)</f>
        <v>0</v>
      </c>
      <c r="BH124" s="156">
        <f t="shared" ref="BH124:BH142" si="7">IF(N124="zníž. prenesená",J124,0)</f>
        <v>0</v>
      </c>
      <c r="BI124" s="156">
        <f t="shared" ref="BI124:BI142" si="8">IF(N124="nulová",J124,0)</f>
        <v>0</v>
      </c>
      <c r="BJ124" s="14" t="s">
        <v>109</v>
      </c>
      <c r="BK124" s="157">
        <f t="shared" ref="BK124:BK142" si="9">ROUND(I124*H124,3)</f>
        <v>0</v>
      </c>
      <c r="BL124" s="14" t="s">
        <v>113</v>
      </c>
      <c r="BM124" s="155" t="s">
        <v>167</v>
      </c>
    </row>
    <row r="125" spans="1:65" s="2" customFormat="1" ht="33" customHeight="1" x14ac:dyDescent="0.2">
      <c r="A125" s="26"/>
      <c r="B125" s="144"/>
      <c r="C125" s="145" t="s">
        <v>79</v>
      </c>
      <c r="D125" s="145" t="s">
        <v>111</v>
      </c>
      <c r="E125" s="146" t="s">
        <v>168</v>
      </c>
      <c r="F125" s="147" t="s">
        <v>169</v>
      </c>
      <c r="G125" s="148" t="s">
        <v>112</v>
      </c>
      <c r="H125" s="149">
        <v>6</v>
      </c>
      <c r="I125" s="149">
        <v>0</v>
      </c>
      <c r="J125" s="149">
        <f t="shared" si="0"/>
        <v>0</v>
      </c>
      <c r="K125" s="150"/>
      <c r="L125" s="27"/>
      <c r="M125" s="151" t="s">
        <v>1</v>
      </c>
      <c r="N125" s="152" t="s">
        <v>37</v>
      </c>
      <c r="O125" s="153">
        <v>0.44583</v>
      </c>
      <c r="P125" s="153">
        <f t="shared" si="1"/>
        <v>2.6749800000000001</v>
      </c>
      <c r="Q125" s="153">
        <v>4.81E-3</v>
      </c>
      <c r="R125" s="153">
        <f t="shared" si="2"/>
        <v>2.886E-2</v>
      </c>
      <c r="S125" s="153">
        <v>0</v>
      </c>
      <c r="T125" s="15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113</v>
      </c>
      <c r="AT125" s="155" t="s">
        <v>111</v>
      </c>
      <c r="AU125" s="155" t="s">
        <v>109</v>
      </c>
      <c r="AY125" s="14" t="s">
        <v>110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4" t="s">
        <v>109</v>
      </c>
      <c r="BK125" s="157">
        <f t="shared" si="9"/>
        <v>0</v>
      </c>
      <c r="BL125" s="14" t="s">
        <v>113</v>
      </c>
      <c r="BM125" s="155" t="s">
        <v>170</v>
      </c>
    </row>
    <row r="126" spans="1:65" s="2" customFormat="1" ht="16.5" customHeight="1" x14ac:dyDescent="0.2">
      <c r="A126" s="26"/>
      <c r="B126" s="144"/>
      <c r="C126" s="145" t="s">
        <v>132</v>
      </c>
      <c r="D126" s="145" t="s">
        <v>111</v>
      </c>
      <c r="E126" s="146" t="s">
        <v>171</v>
      </c>
      <c r="F126" s="147" t="s">
        <v>172</v>
      </c>
      <c r="G126" s="148" t="s">
        <v>118</v>
      </c>
      <c r="H126" s="149">
        <v>1</v>
      </c>
      <c r="I126" s="149">
        <v>0</v>
      </c>
      <c r="J126" s="149">
        <f t="shared" si="0"/>
        <v>0</v>
      </c>
      <c r="K126" s="150"/>
      <c r="L126" s="27"/>
      <c r="M126" s="151" t="s">
        <v>1</v>
      </c>
      <c r="N126" s="152" t="s">
        <v>37</v>
      </c>
      <c r="O126" s="153">
        <v>0.19211</v>
      </c>
      <c r="P126" s="153">
        <f t="shared" si="1"/>
        <v>0.19211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113</v>
      </c>
      <c r="AT126" s="155" t="s">
        <v>111</v>
      </c>
      <c r="AU126" s="155" t="s">
        <v>109</v>
      </c>
      <c r="AY126" s="14" t="s">
        <v>110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109</v>
      </c>
      <c r="BK126" s="157">
        <f t="shared" si="9"/>
        <v>0</v>
      </c>
      <c r="BL126" s="14" t="s">
        <v>113</v>
      </c>
      <c r="BM126" s="155" t="s">
        <v>173</v>
      </c>
    </row>
    <row r="127" spans="1:65" s="2" customFormat="1" ht="33" customHeight="1" x14ac:dyDescent="0.2">
      <c r="A127" s="26"/>
      <c r="B127" s="144"/>
      <c r="C127" s="158" t="s">
        <v>133</v>
      </c>
      <c r="D127" s="158" t="s">
        <v>114</v>
      </c>
      <c r="E127" s="159" t="s">
        <v>174</v>
      </c>
      <c r="F127" s="160" t="s">
        <v>175</v>
      </c>
      <c r="G127" s="161" t="s">
        <v>118</v>
      </c>
      <c r="H127" s="162">
        <v>1</v>
      </c>
      <c r="I127" s="162">
        <v>0</v>
      </c>
      <c r="J127" s="162">
        <f t="shared" si="0"/>
        <v>0</v>
      </c>
      <c r="K127" s="163"/>
      <c r="L127" s="164"/>
      <c r="M127" s="165" t="s">
        <v>1</v>
      </c>
      <c r="N127" s="166" t="s">
        <v>37</v>
      </c>
      <c r="O127" s="153">
        <v>0</v>
      </c>
      <c r="P127" s="153">
        <f t="shared" si="1"/>
        <v>0</v>
      </c>
      <c r="Q127" s="153">
        <v>1.7000000000000001E-4</v>
      </c>
      <c r="R127" s="153">
        <f t="shared" si="2"/>
        <v>1.7000000000000001E-4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115</v>
      </c>
      <c r="AT127" s="155" t="s">
        <v>114</v>
      </c>
      <c r="AU127" s="155" t="s">
        <v>109</v>
      </c>
      <c r="AY127" s="14" t="s">
        <v>110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109</v>
      </c>
      <c r="BK127" s="157">
        <f t="shared" si="9"/>
        <v>0</v>
      </c>
      <c r="BL127" s="14" t="s">
        <v>113</v>
      </c>
      <c r="BM127" s="155" t="s">
        <v>176</v>
      </c>
    </row>
    <row r="128" spans="1:65" s="2" customFormat="1" ht="16.5" customHeight="1" x14ac:dyDescent="0.2">
      <c r="A128" s="26"/>
      <c r="B128" s="144"/>
      <c r="C128" s="145" t="s">
        <v>134</v>
      </c>
      <c r="D128" s="145" t="s">
        <v>111</v>
      </c>
      <c r="E128" s="146" t="s">
        <v>177</v>
      </c>
      <c r="F128" s="147" t="s">
        <v>178</v>
      </c>
      <c r="G128" s="148" t="s">
        <v>118</v>
      </c>
      <c r="H128" s="149">
        <v>1</v>
      </c>
      <c r="I128" s="149">
        <v>0</v>
      </c>
      <c r="J128" s="149">
        <f t="shared" si="0"/>
        <v>0</v>
      </c>
      <c r="K128" s="150"/>
      <c r="L128" s="27"/>
      <c r="M128" s="151" t="s">
        <v>1</v>
      </c>
      <c r="N128" s="152" t="s">
        <v>37</v>
      </c>
      <c r="O128" s="153">
        <v>0.20821000000000001</v>
      </c>
      <c r="P128" s="153">
        <f t="shared" si="1"/>
        <v>0.20821000000000001</v>
      </c>
      <c r="Q128" s="153">
        <v>1.0000000000000001E-5</v>
      </c>
      <c r="R128" s="153">
        <f t="shared" si="2"/>
        <v>1.0000000000000001E-5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113</v>
      </c>
      <c r="AT128" s="155" t="s">
        <v>111</v>
      </c>
      <c r="AU128" s="155" t="s">
        <v>109</v>
      </c>
      <c r="AY128" s="14" t="s">
        <v>110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109</v>
      </c>
      <c r="BK128" s="157">
        <f t="shared" si="9"/>
        <v>0</v>
      </c>
      <c r="BL128" s="14" t="s">
        <v>113</v>
      </c>
      <c r="BM128" s="155" t="s">
        <v>179</v>
      </c>
    </row>
    <row r="129" spans="1:65" s="2" customFormat="1" ht="33" customHeight="1" x14ac:dyDescent="0.2">
      <c r="A129" s="26"/>
      <c r="B129" s="144"/>
      <c r="C129" s="158" t="s">
        <v>135</v>
      </c>
      <c r="D129" s="158" t="s">
        <v>114</v>
      </c>
      <c r="E129" s="159" t="s">
        <v>180</v>
      </c>
      <c r="F129" s="160" t="s">
        <v>181</v>
      </c>
      <c r="G129" s="161" t="s">
        <v>118</v>
      </c>
      <c r="H129" s="162">
        <v>1</v>
      </c>
      <c r="I129" s="162">
        <v>0</v>
      </c>
      <c r="J129" s="162">
        <f t="shared" si="0"/>
        <v>0</v>
      </c>
      <c r="K129" s="163"/>
      <c r="L129" s="164"/>
      <c r="M129" s="165" t="s">
        <v>1</v>
      </c>
      <c r="N129" s="166" t="s">
        <v>37</v>
      </c>
      <c r="O129" s="153">
        <v>0</v>
      </c>
      <c r="P129" s="153">
        <f t="shared" si="1"/>
        <v>0</v>
      </c>
      <c r="Q129" s="153">
        <v>2.5999999999999998E-4</v>
      </c>
      <c r="R129" s="153">
        <f t="shared" si="2"/>
        <v>2.5999999999999998E-4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115</v>
      </c>
      <c r="AT129" s="155" t="s">
        <v>114</v>
      </c>
      <c r="AU129" s="155" t="s">
        <v>109</v>
      </c>
      <c r="AY129" s="14" t="s">
        <v>110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109</v>
      </c>
      <c r="BK129" s="157">
        <f t="shared" si="9"/>
        <v>0</v>
      </c>
      <c r="BL129" s="14" t="s">
        <v>113</v>
      </c>
      <c r="BM129" s="155" t="s">
        <v>182</v>
      </c>
    </row>
    <row r="130" spans="1:65" s="2" customFormat="1" ht="24.15" customHeight="1" x14ac:dyDescent="0.2">
      <c r="A130" s="26"/>
      <c r="B130" s="144"/>
      <c r="C130" s="145" t="s">
        <v>122</v>
      </c>
      <c r="D130" s="145" t="s">
        <v>111</v>
      </c>
      <c r="E130" s="146" t="s">
        <v>126</v>
      </c>
      <c r="F130" s="147" t="s">
        <v>127</v>
      </c>
      <c r="G130" s="148" t="s">
        <v>112</v>
      </c>
      <c r="H130" s="149">
        <v>12</v>
      </c>
      <c r="I130" s="149">
        <v>0</v>
      </c>
      <c r="J130" s="149">
        <f t="shared" si="0"/>
        <v>0</v>
      </c>
      <c r="K130" s="150"/>
      <c r="L130" s="27"/>
      <c r="M130" s="151" t="s">
        <v>1</v>
      </c>
      <c r="N130" s="152" t="s">
        <v>37</v>
      </c>
      <c r="O130" s="153">
        <v>3.1E-2</v>
      </c>
      <c r="P130" s="153">
        <f t="shared" si="1"/>
        <v>0.372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113</v>
      </c>
      <c r="AT130" s="155" t="s">
        <v>111</v>
      </c>
      <c r="AU130" s="155" t="s">
        <v>109</v>
      </c>
      <c r="AY130" s="14" t="s">
        <v>110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109</v>
      </c>
      <c r="BK130" s="157">
        <f t="shared" si="9"/>
        <v>0</v>
      </c>
      <c r="BL130" s="14" t="s">
        <v>113</v>
      </c>
      <c r="BM130" s="155" t="s">
        <v>183</v>
      </c>
    </row>
    <row r="131" spans="1:65" s="2" customFormat="1" ht="24.15" customHeight="1" x14ac:dyDescent="0.2">
      <c r="A131" s="26"/>
      <c r="B131" s="144"/>
      <c r="C131" s="145" t="s">
        <v>109</v>
      </c>
      <c r="D131" s="145" t="s">
        <v>111</v>
      </c>
      <c r="E131" s="146" t="s">
        <v>184</v>
      </c>
      <c r="F131" s="147" t="s">
        <v>185</v>
      </c>
      <c r="G131" s="148" t="s">
        <v>119</v>
      </c>
      <c r="H131" s="149">
        <v>1</v>
      </c>
      <c r="I131" s="149">
        <v>0</v>
      </c>
      <c r="J131" s="149">
        <f t="shared" si="0"/>
        <v>0</v>
      </c>
      <c r="K131" s="150"/>
      <c r="L131" s="27"/>
      <c r="M131" s="151" t="s">
        <v>1</v>
      </c>
      <c r="N131" s="152" t="s">
        <v>37</v>
      </c>
      <c r="O131" s="153">
        <v>2.8132799999999998</v>
      </c>
      <c r="P131" s="153">
        <f t="shared" si="1"/>
        <v>2.8132799999999998</v>
      </c>
      <c r="Q131" s="153">
        <v>1.7739999999999999E-2</v>
      </c>
      <c r="R131" s="153">
        <f t="shared" si="2"/>
        <v>1.7739999999999999E-2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113</v>
      </c>
      <c r="AT131" s="155" t="s">
        <v>111</v>
      </c>
      <c r="AU131" s="155" t="s">
        <v>109</v>
      </c>
      <c r="AY131" s="14" t="s">
        <v>110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109</v>
      </c>
      <c r="BK131" s="157">
        <f t="shared" si="9"/>
        <v>0</v>
      </c>
      <c r="BL131" s="14" t="s">
        <v>113</v>
      </c>
      <c r="BM131" s="155" t="s">
        <v>186</v>
      </c>
    </row>
    <row r="132" spans="1:65" s="2" customFormat="1" ht="24.15" customHeight="1" x14ac:dyDescent="0.2">
      <c r="A132" s="26"/>
      <c r="B132" s="144"/>
      <c r="C132" s="145" t="s">
        <v>121</v>
      </c>
      <c r="D132" s="145" t="s">
        <v>111</v>
      </c>
      <c r="E132" s="146" t="s">
        <v>187</v>
      </c>
      <c r="F132" s="147" t="s">
        <v>188</v>
      </c>
      <c r="G132" s="148" t="s">
        <v>118</v>
      </c>
      <c r="H132" s="149">
        <v>1</v>
      </c>
      <c r="I132" s="149">
        <v>0</v>
      </c>
      <c r="J132" s="149">
        <f t="shared" si="0"/>
        <v>0</v>
      </c>
      <c r="K132" s="150"/>
      <c r="L132" s="27"/>
      <c r="M132" s="151" t="s">
        <v>1</v>
      </c>
      <c r="N132" s="152" t="s">
        <v>37</v>
      </c>
      <c r="O132" s="153">
        <v>0.29333999999999999</v>
      </c>
      <c r="P132" s="153">
        <f t="shared" si="1"/>
        <v>0.29333999999999999</v>
      </c>
      <c r="Q132" s="153">
        <v>2.5000000000000001E-4</v>
      </c>
      <c r="R132" s="153">
        <f t="shared" si="2"/>
        <v>2.5000000000000001E-4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113</v>
      </c>
      <c r="AT132" s="155" t="s">
        <v>111</v>
      </c>
      <c r="AU132" s="155" t="s">
        <v>109</v>
      </c>
      <c r="AY132" s="14" t="s">
        <v>110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109</v>
      </c>
      <c r="BK132" s="157">
        <f t="shared" si="9"/>
        <v>0</v>
      </c>
      <c r="BL132" s="14" t="s">
        <v>113</v>
      </c>
      <c r="BM132" s="155" t="s">
        <v>189</v>
      </c>
    </row>
    <row r="133" spans="1:65" s="2" customFormat="1" ht="24.15" customHeight="1" x14ac:dyDescent="0.2">
      <c r="A133" s="26"/>
      <c r="B133" s="144"/>
      <c r="C133" s="145" t="s">
        <v>158</v>
      </c>
      <c r="D133" s="145" t="s">
        <v>111</v>
      </c>
      <c r="E133" s="146" t="s">
        <v>190</v>
      </c>
      <c r="F133" s="147" t="s">
        <v>191</v>
      </c>
      <c r="G133" s="148" t="s">
        <v>118</v>
      </c>
      <c r="H133" s="149">
        <v>1</v>
      </c>
      <c r="I133" s="149">
        <v>0</v>
      </c>
      <c r="J133" s="149">
        <f t="shared" si="0"/>
        <v>0</v>
      </c>
      <c r="K133" s="150"/>
      <c r="L133" s="27"/>
      <c r="M133" s="151" t="s">
        <v>1</v>
      </c>
      <c r="N133" s="152" t="s">
        <v>37</v>
      </c>
      <c r="O133" s="153">
        <v>0.54634000000000005</v>
      </c>
      <c r="P133" s="153">
        <f t="shared" si="1"/>
        <v>0.54634000000000005</v>
      </c>
      <c r="Q133" s="153">
        <v>2.5000000000000001E-4</v>
      </c>
      <c r="R133" s="153">
        <f t="shared" si="2"/>
        <v>2.5000000000000001E-4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113</v>
      </c>
      <c r="AT133" s="155" t="s">
        <v>111</v>
      </c>
      <c r="AU133" s="155" t="s">
        <v>109</v>
      </c>
      <c r="AY133" s="14" t="s">
        <v>110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109</v>
      </c>
      <c r="BK133" s="157">
        <f t="shared" si="9"/>
        <v>0</v>
      </c>
      <c r="BL133" s="14" t="s">
        <v>113</v>
      </c>
      <c r="BM133" s="155" t="s">
        <v>192</v>
      </c>
    </row>
    <row r="134" spans="1:65" s="2" customFormat="1" ht="24.15" customHeight="1" x14ac:dyDescent="0.2">
      <c r="A134" s="26"/>
      <c r="B134" s="144"/>
      <c r="C134" s="145" t="s">
        <v>117</v>
      </c>
      <c r="D134" s="145" t="s">
        <v>111</v>
      </c>
      <c r="E134" s="146" t="s">
        <v>193</v>
      </c>
      <c r="F134" s="147" t="s">
        <v>194</v>
      </c>
      <c r="G134" s="148" t="s">
        <v>118</v>
      </c>
      <c r="H134" s="149">
        <v>1</v>
      </c>
      <c r="I134" s="149">
        <v>0</v>
      </c>
      <c r="J134" s="149">
        <f t="shared" si="0"/>
        <v>0</v>
      </c>
      <c r="K134" s="150"/>
      <c r="L134" s="27"/>
      <c r="M134" s="151" t="s">
        <v>1</v>
      </c>
      <c r="N134" s="152" t="s">
        <v>37</v>
      </c>
      <c r="O134" s="153">
        <v>0.19011</v>
      </c>
      <c r="P134" s="153">
        <f t="shared" si="1"/>
        <v>0.19011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113</v>
      </c>
      <c r="AT134" s="155" t="s">
        <v>111</v>
      </c>
      <c r="AU134" s="155" t="s">
        <v>109</v>
      </c>
      <c r="AY134" s="14" t="s">
        <v>110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109</v>
      </c>
      <c r="BK134" s="157">
        <f t="shared" si="9"/>
        <v>0</v>
      </c>
      <c r="BL134" s="14" t="s">
        <v>113</v>
      </c>
      <c r="BM134" s="155" t="s">
        <v>195</v>
      </c>
    </row>
    <row r="135" spans="1:65" s="2" customFormat="1" ht="24.15" customHeight="1" x14ac:dyDescent="0.2">
      <c r="A135" s="26"/>
      <c r="B135" s="144"/>
      <c r="C135" s="158" t="s">
        <v>120</v>
      </c>
      <c r="D135" s="158" t="s">
        <v>114</v>
      </c>
      <c r="E135" s="159" t="s">
        <v>196</v>
      </c>
      <c r="F135" s="160" t="s">
        <v>197</v>
      </c>
      <c r="G135" s="161" t="s">
        <v>118</v>
      </c>
      <c r="H135" s="162">
        <v>1</v>
      </c>
      <c r="I135" s="162">
        <v>0</v>
      </c>
      <c r="J135" s="162">
        <f t="shared" si="0"/>
        <v>0</v>
      </c>
      <c r="K135" s="163"/>
      <c r="L135" s="164"/>
      <c r="M135" s="165" t="s">
        <v>1</v>
      </c>
      <c r="N135" s="166" t="s">
        <v>37</v>
      </c>
      <c r="O135" s="153">
        <v>0</v>
      </c>
      <c r="P135" s="153">
        <f t="shared" si="1"/>
        <v>0</v>
      </c>
      <c r="Q135" s="153">
        <v>2.5000000000000001E-4</v>
      </c>
      <c r="R135" s="153">
        <f t="shared" si="2"/>
        <v>2.5000000000000001E-4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115</v>
      </c>
      <c r="AT135" s="155" t="s">
        <v>114</v>
      </c>
      <c r="AU135" s="155" t="s">
        <v>109</v>
      </c>
      <c r="AY135" s="14" t="s">
        <v>110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109</v>
      </c>
      <c r="BK135" s="157">
        <f t="shared" si="9"/>
        <v>0</v>
      </c>
      <c r="BL135" s="14" t="s">
        <v>113</v>
      </c>
      <c r="BM135" s="155" t="s">
        <v>198</v>
      </c>
    </row>
    <row r="136" spans="1:65" s="2" customFormat="1" ht="16.5" customHeight="1" x14ac:dyDescent="0.2">
      <c r="A136" s="26"/>
      <c r="B136" s="144"/>
      <c r="C136" s="145" t="s">
        <v>199</v>
      </c>
      <c r="D136" s="145" t="s">
        <v>111</v>
      </c>
      <c r="E136" s="146" t="s">
        <v>200</v>
      </c>
      <c r="F136" s="147" t="s">
        <v>201</v>
      </c>
      <c r="G136" s="148" t="s">
        <v>118</v>
      </c>
      <c r="H136" s="149">
        <v>1</v>
      </c>
      <c r="I136" s="149">
        <v>0</v>
      </c>
      <c r="J136" s="149">
        <f t="shared" si="0"/>
        <v>0</v>
      </c>
      <c r="K136" s="150"/>
      <c r="L136" s="27"/>
      <c r="M136" s="151" t="s">
        <v>1</v>
      </c>
      <c r="N136" s="152" t="s">
        <v>37</v>
      </c>
      <c r="O136" s="153">
        <v>0.39863999999999999</v>
      </c>
      <c r="P136" s="153">
        <f t="shared" si="1"/>
        <v>0.39863999999999999</v>
      </c>
      <c r="Q136" s="153">
        <v>2.0000000000000002E-5</v>
      </c>
      <c r="R136" s="153">
        <f t="shared" si="2"/>
        <v>2.0000000000000002E-5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113</v>
      </c>
      <c r="AT136" s="155" t="s">
        <v>111</v>
      </c>
      <c r="AU136" s="155" t="s">
        <v>109</v>
      </c>
      <c r="AY136" s="14" t="s">
        <v>110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109</v>
      </c>
      <c r="BK136" s="157">
        <f t="shared" si="9"/>
        <v>0</v>
      </c>
      <c r="BL136" s="14" t="s">
        <v>113</v>
      </c>
      <c r="BM136" s="155" t="s">
        <v>202</v>
      </c>
    </row>
    <row r="137" spans="1:65" s="2" customFormat="1" ht="33" customHeight="1" x14ac:dyDescent="0.2">
      <c r="A137" s="26"/>
      <c r="B137" s="144"/>
      <c r="C137" s="158" t="s">
        <v>203</v>
      </c>
      <c r="D137" s="158" t="s">
        <v>114</v>
      </c>
      <c r="E137" s="159" t="s">
        <v>204</v>
      </c>
      <c r="F137" s="160" t="s">
        <v>205</v>
      </c>
      <c r="G137" s="161" t="s">
        <v>118</v>
      </c>
      <c r="H137" s="162">
        <v>1</v>
      </c>
      <c r="I137" s="162">
        <v>0</v>
      </c>
      <c r="J137" s="162">
        <f t="shared" si="0"/>
        <v>0</v>
      </c>
      <c r="K137" s="163"/>
      <c r="L137" s="164"/>
      <c r="M137" s="165" t="s">
        <v>1</v>
      </c>
      <c r="N137" s="166" t="s">
        <v>37</v>
      </c>
      <c r="O137" s="153">
        <v>0</v>
      </c>
      <c r="P137" s="153">
        <f t="shared" si="1"/>
        <v>0</v>
      </c>
      <c r="Q137" s="153">
        <v>1E-3</v>
      </c>
      <c r="R137" s="153">
        <f t="shared" si="2"/>
        <v>1E-3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115</v>
      </c>
      <c r="AT137" s="155" t="s">
        <v>114</v>
      </c>
      <c r="AU137" s="155" t="s">
        <v>109</v>
      </c>
      <c r="AY137" s="14" t="s">
        <v>110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109</v>
      </c>
      <c r="BK137" s="157">
        <f t="shared" si="9"/>
        <v>0</v>
      </c>
      <c r="BL137" s="14" t="s">
        <v>113</v>
      </c>
      <c r="BM137" s="155" t="s">
        <v>206</v>
      </c>
    </row>
    <row r="138" spans="1:65" s="2" customFormat="1" ht="24.15" customHeight="1" x14ac:dyDescent="0.2">
      <c r="A138" s="26"/>
      <c r="B138" s="144"/>
      <c r="C138" s="145" t="s">
        <v>207</v>
      </c>
      <c r="D138" s="145" t="s">
        <v>111</v>
      </c>
      <c r="E138" s="146" t="s">
        <v>208</v>
      </c>
      <c r="F138" s="147" t="s">
        <v>209</v>
      </c>
      <c r="G138" s="148" t="s">
        <v>118</v>
      </c>
      <c r="H138" s="149">
        <v>1</v>
      </c>
      <c r="I138" s="149">
        <v>0</v>
      </c>
      <c r="J138" s="149">
        <f t="shared" si="0"/>
        <v>0</v>
      </c>
      <c r="K138" s="150"/>
      <c r="L138" s="27"/>
      <c r="M138" s="151" t="s">
        <v>1</v>
      </c>
      <c r="N138" s="152" t="s">
        <v>37</v>
      </c>
      <c r="O138" s="153">
        <v>0.4</v>
      </c>
      <c r="P138" s="153">
        <f t="shared" si="1"/>
        <v>0.4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113</v>
      </c>
      <c r="AT138" s="155" t="s">
        <v>111</v>
      </c>
      <c r="AU138" s="155" t="s">
        <v>109</v>
      </c>
      <c r="AY138" s="14" t="s">
        <v>110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109</v>
      </c>
      <c r="BK138" s="157">
        <f t="shared" si="9"/>
        <v>0</v>
      </c>
      <c r="BL138" s="14" t="s">
        <v>113</v>
      </c>
      <c r="BM138" s="155" t="s">
        <v>210</v>
      </c>
    </row>
    <row r="139" spans="1:65" s="2" customFormat="1" ht="24.15" customHeight="1" x14ac:dyDescent="0.2">
      <c r="A139" s="26"/>
      <c r="B139" s="144"/>
      <c r="C139" s="145" t="s">
        <v>151</v>
      </c>
      <c r="D139" s="145" t="s">
        <v>111</v>
      </c>
      <c r="E139" s="146" t="s">
        <v>211</v>
      </c>
      <c r="F139" s="147" t="s">
        <v>212</v>
      </c>
      <c r="G139" s="148" t="s">
        <v>213</v>
      </c>
      <c r="H139" s="149">
        <v>6.3E-2</v>
      </c>
      <c r="I139" s="149">
        <v>0</v>
      </c>
      <c r="J139" s="149">
        <f t="shared" si="0"/>
        <v>0</v>
      </c>
      <c r="K139" s="150"/>
      <c r="L139" s="27"/>
      <c r="M139" s="151" t="s">
        <v>1</v>
      </c>
      <c r="N139" s="152" t="s">
        <v>37</v>
      </c>
      <c r="O139" s="153">
        <v>1.2649999999999999</v>
      </c>
      <c r="P139" s="153">
        <f t="shared" si="1"/>
        <v>7.9694999999999988E-2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113</v>
      </c>
      <c r="AT139" s="155" t="s">
        <v>111</v>
      </c>
      <c r="AU139" s="155" t="s">
        <v>109</v>
      </c>
      <c r="AY139" s="14" t="s">
        <v>110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109</v>
      </c>
      <c r="BK139" s="157">
        <f t="shared" si="9"/>
        <v>0</v>
      </c>
      <c r="BL139" s="14" t="s">
        <v>113</v>
      </c>
      <c r="BM139" s="155" t="s">
        <v>214</v>
      </c>
    </row>
    <row r="140" spans="1:65" s="2" customFormat="1" ht="16.5" customHeight="1" x14ac:dyDescent="0.2">
      <c r="A140" s="26"/>
      <c r="B140" s="144"/>
      <c r="C140" s="158" t="s">
        <v>129</v>
      </c>
      <c r="D140" s="158" t="s">
        <v>114</v>
      </c>
      <c r="E140" s="159" t="s">
        <v>136</v>
      </c>
      <c r="F140" s="160" t="s">
        <v>137</v>
      </c>
      <c r="G140" s="161" t="s">
        <v>118</v>
      </c>
      <c r="H140" s="162">
        <v>1</v>
      </c>
      <c r="I140" s="162">
        <v>0</v>
      </c>
      <c r="J140" s="162">
        <f t="shared" si="0"/>
        <v>0</v>
      </c>
      <c r="K140" s="163"/>
      <c r="L140" s="164"/>
      <c r="M140" s="165" t="s">
        <v>1</v>
      </c>
      <c r="N140" s="166" t="s">
        <v>37</v>
      </c>
      <c r="O140" s="153">
        <v>0</v>
      </c>
      <c r="P140" s="153">
        <f t="shared" si="1"/>
        <v>0</v>
      </c>
      <c r="Q140" s="153">
        <v>1.1000000000000001E-3</v>
      </c>
      <c r="R140" s="153">
        <f t="shared" si="2"/>
        <v>1.1000000000000001E-3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115</v>
      </c>
      <c r="AT140" s="155" t="s">
        <v>114</v>
      </c>
      <c r="AU140" s="155" t="s">
        <v>109</v>
      </c>
      <c r="AY140" s="14" t="s">
        <v>110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109</v>
      </c>
      <c r="BK140" s="157">
        <f t="shared" si="9"/>
        <v>0</v>
      </c>
      <c r="BL140" s="14" t="s">
        <v>113</v>
      </c>
      <c r="BM140" s="155" t="s">
        <v>215</v>
      </c>
    </row>
    <row r="141" spans="1:65" s="2" customFormat="1" ht="24.15" customHeight="1" x14ac:dyDescent="0.2">
      <c r="A141" s="26"/>
      <c r="B141" s="144"/>
      <c r="C141" s="158" t="s">
        <v>130</v>
      </c>
      <c r="D141" s="158" t="s">
        <v>114</v>
      </c>
      <c r="E141" s="159" t="s">
        <v>138</v>
      </c>
      <c r="F141" s="160" t="s">
        <v>139</v>
      </c>
      <c r="G141" s="161" t="s">
        <v>118</v>
      </c>
      <c r="H141" s="162">
        <v>1</v>
      </c>
      <c r="I141" s="162">
        <v>0</v>
      </c>
      <c r="J141" s="162">
        <f t="shared" si="0"/>
        <v>0</v>
      </c>
      <c r="K141" s="163"/>
      <c r="L141" s="164"/>
      <c r="M141" s="165" t="s">
        <v>1</v>
      </c>
      <c r="N141" s="166" t="s">
        <v>37</v>
      </c>
      <c r="O141" s="153">
        <v>0</v>
      </c>
      <c r="P141" s="153">
        <f t="shared" si="1"/>
        <v>0</v>
      </c>
      <c r="Q141" s="153">
        <v>5.9999999999999995E-4</v>
      </c>
      <c r="R141" s="153">
        <f t="shared" si="2"/>
        <v>5.9999999999999995E-4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115</v>
      </c>
      <c r="AT141" s="155" t="s">
        <v>114</v>
      </c>
      <c r="AU141" s="155" t="s">
        <v>109</v>
      </c>
      <c r="AY141" s="14" t="s">
        <v>110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109</v>
      </c>
      <c r="BK141" s="157">
        <f t="shared" si="9"/>
        <v>0</v>
      </c>
      <c r="BL141" s="14" t="s">
        <v>113</v>
      </c>
      <c r="BM141" s="155" t="s">
        <v>216</v>
      </c>
    </row>
    <row r="142" spans="1:65" s="2" customFormat="1" ht="16.5" customHeight="1" x14ac:dyDescent="0.2">
      <c r="A142" s="26"/>
      <c r="B142" s="144"/>
      <c r="C142" s="158" t="s">
        <v>131</v>
      </c>
      <c r="D142" s="158" t="s">
        <v>114</v>
      </c>
      <c r="E142" s="159" t="s">
        <v>140</v>
      </c>
      <c r="F142" s="160" t="s">
        <v>141</v>
      </c>
      <c r="G142" s="161" t="s">
        <v>118</v>
      </c>
      <c r="H142" s="162">
        <v>1</v>
      </c>
      <c r="I142" s="162">
        <v>0</v>
      </c>
      <c r="J142" s="162">
        <f t="shared" si="0"/>
        <v>0</v>
      </c>
      <c r="K142" s="163"/>
      <c r="L142" s="164"/>
      <c r="M142" s="165" t="s">
        <v>1</v>
      </c>
      <c r="N142" s="166" t="s">
        <v>37</v>
      </c>
      <c r="O142" s="153">
        <v>0</v>
      </c>
      <c r="P142" s="153">
        <f t="shared" si="1"/>
        <v>0</v>
      </c>
      <c r="Q142" s="153">
        <v>4.0000000000000002E-4</v>
      </c>
      <c r="R142" s="153">
        <f t="shared" si="2"/>
        <v>4.0000000000000002E-4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115</v>
      </c>
      <c r="AT142" s="155" t="s">
        <v>114</v>
      </c>
      <c r="AU142" s="155" t="s">
        <v>109</v>
      </c>
      <c r="AY142" s="14" t="s">
        <v>110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109</v>
      </c>
      <c r="BK142" s="157">
        <f t="shared" si="9"/>
        <v>0</v>
      </c>
      <c r="BL142" s="14" t="s">
        <v>113</v>
      </c>
      <c r="BM142" s="155" t="s">
        <v>217</v>
      </c>
    </row>
    <row r="143" spans="1:65" s="12" customFormat="1" ht="22.95" customHeight="1" x14ac:dyDescent="0.25">
      <c r="B143" s="132"/>
      <c r="D143" s="133" t="s">
        <v>70</v>
      </c>
      <c r="E143" s="142" t="s">
        <v>142</v>
      </c>
      <c r="F143" s="142" t="s">
        <v>143</v>
      </c>
      <c r="J143" s="143">
        <f>BK143</f>
        <v>0</v>
      </c>
      <c r="L143" s="132"/>
      <c r="M143" s="136"/>
      <c r="N143" s="137"/>
      <c r="O143" s="137"/>
      <c r="P143" s="138">
        <f>P144</f>
        <v>0.441</v>
      </c>
      <c r="Q143" s="137"/>
      <c r="R143" s="138">
        <f>R144</f>
        <v>5.0000000000000001E-4</v>
      </c>
      <c r="S143" s="137"/>
      <c r="T143" s="139">
        <f>T144</f>
        <v>0</v>
      </c>
      <c r="AR143" s="133" t="s">
        <v>109</v>
      </c>
      <c r="AT143" s="140" t="s">
        <v>70</v>
      </c>
      <c r="AU143" s="140" t="s">
        <v>79</v>
      </c>
      <c r="AY143" s="133" t="s">
        <v>110</v>
      </c>
      <c r="BK143" s="141">
        <f>BK144</f>
        <v>0</v>
      </c>
    </row>
    <row r="144" spans="1:65" s="2" customFormat="1" ht="24.15" customHeight="1" x14ac:dyDescent="0.2">
      <c r="A144" s="26"/>
      <c r="B144" s="144"/>
      <c r="C144" s="145" t="s">
        <v>113</v>
      </c>
      <c r="D144" s="145" t="s">
        <v>111</v>
      </c>
      <c r="E144" s="146" t="s">
        <v>144</v>
      </c>
      <c r="F144" s="147" t="s">
        <v>145</v>
      </c>
      <c r="G144" s="148" t="s">
        <v>118</v>
      </c>
      <c r="H144" s="149">
        <v>10</v>
      </c>
      <c r="I144" s="149">
        <v>0</v>
      </c>
      <c r="J144" s="149">
        <f>ROUND(I144*H144,3)</f>
        <v>0</v>
      </c>
      <c r="K144" s="150"/>
      <c r="L144" s="27"/>
      <c r="M144" s="151" t="s">
        <v>1</v>
      </c>
      <c r="N144" s="152" t="s">
        <v>37</v>
      </c>
      <c r="O144" s="153">
        <v>4.41E-2</v>
      </c>
      <c r="P144" s="153">
        <f>O144*H144</f>
        <v>0.441</v>
      </c>
      <c r="Q144" s="153">
        <v>5.0000000000000002E-5</v>
      </c>
      <c r="R144" s="153">
        <f>Q144*H144</f>
        <v>5.0000000000000001E-4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113</v>
      </c>
      <c r="AT144" s="155" t="s">
        <v>111</v>
      </c>
      <c r="AU144" s="155" t="s">
        <v>109</v>
      </c>
      <c r="AY144" s="14" t="s">
        <v>110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109</v>
      </c>
      <c r="BK144" s="157">
        <f>ROUND(I144*H144,3)</f>
        <v>0</v>
      </c>
      <c r="BL144" s="14" t="s">
        <v>113</v>
      </c>
      <c r="BM144" s="155" t="s">
        <v>218</v>
      </c>
    </row>
    <row r="145" spans="1:65" s="12" customFormat="1" ht="22.95" customHeight="1" x14ac:dyDescent="0.25">
      <c r="B145" s="132"/>
      <c r="D145" s="133" t="s">
        <v>70</v>
      </c>
      <c r="E145" s="142" t="s">
        <v>146</v>
      </c>
      <c r="F145" s="142" t="s">
        <v>147</v>
      </c>
      <c r="J145" s="143">
        <f>BK145</f>
        <v>0</v>
      </c>
      <c r="L145" s="132"/>
      <c r="M145" s="136"/>
      <c r="N145" s="137"/>
      <c r="O145" s="137"/>
      <c r="P145" s="138">
        <f>P146</f>
        <v>1.4539200000000001</v>
      </c>
      <c r="Q145" s="137"/>
      <c r="R145" s="138">
        <f>R146</f>
        <v>1.08E-3</v>
      </c>
      <c r="S145" s="137"/>
      <c r="T145" s="139">
        <f>T146</f>
        <v>0</v>
      </c>
      <c r="AR145" s="133" t="s">
        <v>109</v>
      </c>
      <c r="AT145" s="140" t="s">
        <v>70</v>
      </c>
      <c r="AU145" s="140" t="s">
        <v>79</v>
      </c>
      <c r="AY145" s="133" t="s">
        <v>110</v>
      </c>
      <c r="BK145" s="141">
        <f>BK146</f>
        <v>0</v>
      </c>
    </row>
    <row r="146" spans="1:65" s="2" customFormat="1" ht="33" customHeight="1" x14ac:dyDescent="0.2">
      <c r="A146" s="26"/>
      <c r="B146" s="144"/>
      <c r="C146" s="145" t="s">
        <v>123</v>
      </c>
      <c r="D146" s="145" t="s">
        <v>111</v>
      </c>
      <c r="E146" s="146" t="s">
        <v>148</v>
      </c>
      <c r="F146" s="147" t="s">
        <v>219</v>
      </c>
      <c r="G146" s="148" t="s">
        <v>112</v>
      </c>
      <c r="H146" s="149">
        <v>12</v>
      </c>
      <c r="I146" s="149">
        <v>0</v>
      </c>
      <c r="J146" s="149">
        <f>ROUND(I146*H146,3)</f>
        <v>0</v>
      </c>
      <c r="K146" s="150"/>
      <c r="L146" s="27"/>
      <c r="M146" s="151" t="s">
        <v>1</v>
      </c>
      <c r="N146" s="152" t="s">
        <v>37</v>
      </c>
      <c r="O146" s="153">
        <v>0.12116</v>
      </c>
      <c r="P146" s="153">
        <f>O146*H146</f>
        <v>1.4539200000000001</v>
      </c>
      <c r="Q146" s="153">
        <v>9.0000000000000006E-5</v>
      </c>
      <c r="R146" s="153">
        <f>Q146*H146</f>
        <v>1.08E-3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113</v>
      </c>
      <c r="AT146" s="155" t="s">
        <v>111</v>
      </c>
      <c r="AU146" s="155" t="s">
        <v>109</v>
      </c>
      <c r="AY146" s="14" t="s">
        <v>110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109</v>
      </c>
      <c r="BK146" s="157">
        <f>ROUND(I146*H146,3)</f>
        <v>0</v>
      </c>
      <c r="BL146" s="14" t="s">
        <v>113</v>
      </c>
      <c r="BM146" s="155" t="s">
        <v>220</v>
      </c>
    </row>
    <row r="147" spans="1:65" s="12" customFormat="1" ht="25.95" customHeight="1" x14ac:dyDescent="0.25">
      <c r="B147" s="132"/>
      <c r="D147" s="133" t="s">
        <v>70</v>
      </c>
      <c r="E147" s="134" t="s">
        <v>149</v>
      </c>
      <c r="F147" s="134" t="s">
        <v>150</v>
      </c>
      <c r="J147" s="135">
        <f>BK147</f>
        <v>0</v>
      </c>
      <c r="L147" s="132"/>
      <c r="M147" s="136"/>
      <c r="N147" s="137"/>
      <c r="O147" s="137"/>
      <c r="P147" s="138">
        <f>SUM(P148:P150)</f>
        <v>10.600000000000001</v>
      </c>
      <c r="Q147" s="137"/>
      <c r="R147" s="138">
        <f>SUM(R148:R150)</f>
        <v>0</v>
      </c>
      <c r="S147" s="137"/>
      <c r="T147" s="139">
        <f>SUM(T148:T150)</f>
        <v>0</v>
      </c>
      <c r="AR147" s="133" t="s">
        <v>120</v>
      </c>
      <c r="AT147" s="140" t="s">
        <v>70</v>
      </c>
      <c r="AU147" s="140" t="s">
        <v>71</v>
      </c>
      <c r="AY147" s="133" t="s">
        <v>110</v>
      </c>
      <c r="BK147" s="141">
        <f>SUM(BK148:BK150)</f>
        <v>0</v>
      </c>
    </row>
    <row r="148" spans="1:65" s="2" customFormat="1" ht="37.950000000000003" customHeight="1" x14ac:dyDescent="0.2">
      <c r="A148" s="26"/>
      <c r="B148" s="144"/>
      <c r="C148" s="145" t="s">
        <v>124</v>
      </c>
      <c r="D148" s="145" t="s">
        <v>111</v>
      </c>
      <c r="E148" s="146" t="s">
        <v>152</v>
      </c>
      <c r="F148" s="147" t="s">
        <v>153</v>
      </c>
      <c r="G148" s="148" t="s">
        <v>154</v>
      </c>
      <c r="H148" s="149">
        <v>8</v>
      </c>
      <c r="I148" s="149">
        <v>0</v>
      </c>
      <c r="J148" s="149">
        <f>ROUND(I148*H148,3)</f>
        <v>0</v>
      </c>
      <c r="K148" s="150"/>
      <c r="L148" s="27"/>
      <c r="M148" s="151" t="s">
        <v>1</v>
      </c>
      <c r="N148" s="152" t="s">
        <v>37</v>
      </c>
      <c r="O148" s="153">
        <v>1.06</v>
      </c>
      <c r="P148" s="153">
        <f>O148*H148</f>
        <v>8.48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111</v>
      </c>
      <c r="AU148" s="155" t="s">
        <v>79</v>
      </c>
      <c r="AY148" s="14" t="s">
        <v>110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109</v>
      </c>
      <c r="BK148" s="157">
        <f>ROUND(I148*H148,3)</f>
        <v>0</v>
      </c>
      <c r="BL148" s="14" t="s">
        <v>155</v>
      </c>
      <c r="BM148" s="155" t="s">
        <v>221</v>
      </c>
    </row>
    <row r="149" spans="1:65" s="2" customFormat="1" ht="16.5" customHeight="1" x14ac:dyDescent="0.2">
      <c r="A149" s="26"/>
      <c r="B149" s="144"/>
      <c r="C149" s="145" t="s">
        <v>125</v>
      </c>
      <c r="D149" s="145" t="s">
        <v>111</v>
      </c>
      <c r="E149" s="146" t="s">
        <v>157</v>
      </c>
      <c r="F149" s="147" t="s">
        <v>222</v>
      </c>
      <c r="G149" s="148" t="s">
        <v>116</v>
      </c>
      <c r="H149" s="149">
        <v>1</v>
      </c>
      <c r="I149" s="149">
        <v>0</v>
      </c>
      <c r="J149" s="149">
        <f>ROUND(I149*H149,3)</f>
        <v>0</v>
      </c>
      <c r="K149" s="150"/>
      <c r="L149" s="27"/>
      <c r="M149" s="151" t="s">
        <v>1</v>
      </c>
      <c r="N149" s="152" t="s">
        <v>37</v>
      </c>
      <c r="O149" s="153">
        <v>1.06</v>
      </c>
      <c r="P149" s="153">
        <f>O149*H149</f>
        <v>1.06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111</v>
      </c>
      <c r="AU149" s="155" t="s">
        <v>79</v>
      </c>
      <c r="AY149" s="14" t="s">
        <v>110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109</v>
      </c>
      <c r="BK149" s="157">
        <f>ROUND(I149*H149,3)</f>
        <v>0</v>
      </c>
      <c r="BL149" s="14" t="s">
        <v>155</v>
      </c>
      <c r="BM149" s="155" t="s">
        <v>223</v>
      </c>
    </row>
    <row r="150" spans="1:65" s="2" customFormat="1" ht="16.5" customHeight="1" x14ac:dyDescent="0.2">
      <c r="A150" s="26"/>
      <c r="B150" s="144"/>
      <c r="C150" s="145" t="s">
        <v>7</v>
      </c>
      <c r="D150" s="145" t="s">
        <v>111</v>
      </c>
      <c r="E150" s="146" t="s">
        <v>159</v>
      </c>
      <c r="F150" s="147" t="s">
        <v>160</v>
      </c>
      <c r="G150" s="148" t="s">
        <v>116</v>
      </c>
      <c r="H150" s="149">
        <v>1</v>
      </c>
      <c r="I150" s="149">
        <v>0</v>
      </c>
      <c r="J150" s="149">
        <f>ROUND(I150*H150,3)</f>
        <v>0</v>
      </c>
      <c r="K150" s="150"/>
      <c r="L150" s="27"/>
      <c r="M150" s="167" t="s">
        <v>1</v>
      </c>
      <c r="N150" s="168" t="s">
        <v>37</v>
      </c>
      <c r="O150" s="169">
        <v>1.06</v>
      </c>
      <c r="P150" s="169">
        <f>O150*H150</f>
        <v>1.06</v>
      </c>
      <c r="Q150" s="169">
        <v>0</v>
      </c>
      <c r="R150" s="169">
        <f>Q150*H150</f>
        <v>0</v>
      </c>
      <c r="S150" s="169">
        <v>0</v>
      </c>
      <c r="T150" s="17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155</v>
      </c>
      <c r="AT150" s="155" t="s">
        <v>111</v>
      </c>
      <c r="AU150" s="155" t="s">
        <v>79</v>
      </c>
      <c r="AY150" s="14" t="s">
        <v>110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109</v>
      </c>
      <c r="BK150" s="157">
        <f>ROUND(I150*H150,3)</f>
        <v>0</v>
      </c>
      <c r="BL150" s="14" t="s">
        <v>155</v>
      </c>
      <c r="BM150" s="155" t="s">
        <v>224</v>
      </c>
    </row>
    <row r="151" spans="1:65" s="2" customFormat="1" ht="6.9" customHeight="1" x14ac:dyDescent="0.2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0:K150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51"/>
  <sheetViews>
    <sheetView showGridLines="0" topLeftCell="B1" workbookViewId="0">
      <selection activeCell="I125" sqref="I125"/>
    </sheetView>
  </sheetViews>
  <sheetFormatPr defaultColWidth="9.140625" defaultRowHeight="10.199999999999999" x14ac:dyDescent="0.2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140625" style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32" max="16384" width="9.140625" style="1"/>
  </cols>
  <sheetData>
    <row r="1" spans="1:46" x14ac:dyDescent="0.2">
      <c r="A1" s="90"/>
    </row>
    <row r="2" spans="1:46" ht="36.9" customHeight="1" x14ac:dyDescent="0.2">
      <c r="L2" s="255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83</v>
      </c>
    </row>
    <row r="3" spans="1:46" ht="6.9" hidden="1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71</v>
      </c>
    </row>
    <row r="4" spans="1:46" ht="24.9" hidden="1" customHeight="1" x14ac:dyDescent="0.2">
      <c r="B4" s="17"/>
      <c r="D4" s="18" t="s">
        <v>84</v>
      </c>
      <c r="L4" s="17"/>
      <c r="M4" s="91" t="s">
        <v>9</v>
      </c>
      <c r="AT4" s="14" t="s">
        <v>3</v>
      </c>
    </row>
    <row r="5" spans="1:46" ht="6.9" hidden="1" customHeight="1" x14ac:dyDescent="0.2">
      <c r="B5" s="17"/>
      <c r="L5" s="17"/>
    </row>
    <row r="6" spans="1:46" ht="12" hidden="1" customHeight="1" x14ac:dyDescent="0.2">
      <c r="B6" s="17"/>
      <c r="D6" s="23" t="s">
        <v>12</v>
      </c>
      <c r="L6" s="17"/>
    </row>
    <row r="7" spans="1:46" ht="16.5" hidden="1" customHeight="1" x14ac:dyDescent="0.2">
      <c r="B7" s="17"/>
      <c r="E7" s="264" t="str">
        <f>'Rekapitulácia stavby'!K6</f>
        <v>Nemocnica Snina výmena kotla</v>
      </c>
      <c r="F7" s="265"/>
      <c r="G7" s="265"/>
      <c r="H7" s="265"/>
      <c r="L7" s="17"/>
    </row>
    <row r="8" spans="1:46" s="2" customFormat="1" ht="12" hidden="1" customHeight="1" x14ac:dyDescent="0.2">
      <c r="A8" s="26"/>
      <c r="B8" s="27"/>
      <c r="C8" s="26"/>
      <c r="D8" s="23" t="s">
        <v>85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 x14ac:dyDescent="0.2">
      <c r="A9" s="26"/>
      <c r="B9" s="27"/>
      <c r="C9" s="26"/>
      <c r="D9" s="26"/>
      <c r="E9" s="252" t="s">
        <v>161</v>
      </c>
      <c r="F9" s="263"/>
      <c r="G9" s="263"/>
      <c r="H9" s="263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 x14ac:dyDescent="0.2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 x14ac:dyDescent="0.2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 x14ac:dyDescent="0.2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52" t="str">
        <f>'Rekapitulácia stavby'!AN8</f>
        <v>30. 8. 2022</v>
      </c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hidden="1" customHeight="1" x14ac:dyDescent="0.2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 x14ac:dyDescent="0.2">
      <c r="A14" s="26"/>
      <c r="B14" s="27"/>
      <c r="C14" s="26"/>
      <c r="D14" s="23" t="s">
        <v>20</v>
      </c>
      <c r="E14" s="26"/>
      <c r="F14" s="26"/>
      <c r="G14" s="26"/>
      <c r="H14" s="26"/>
      <c r="I14" s="23" t="s">
        <v>21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 x14ac:dyDescent="0.2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23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hidden="1" customHeight="1" x14ac:dyDescent="0.2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 x14ac:dyDescent="0.2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21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 x14ac:dyDescent="0.2">
      <c r="A18" s="26"/>
      <c r="B18" s="27"/>
      <c r="C18" s="26"/>
      <c r="D18" s="26"/>
      <c r="E18" s="226" t="str">
        <f>'Rekapitulácia stavby'!E14</f>
        <v xml:space="preserve"> </v>
      </c>
      <c r="F18" s="226"/>
      <c r="G18" s="226"/>
      <c r="H18" s="226"/>
      <c r="I18" s="23" t="s">
        <v>23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hidden="1" customHeight="1" x14ac:dyDescent="0.2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 x14ac:dyDescent="0.2">
      <c r="A20" s="26"/>
      <c r="B20" s="27"/>
      <c r="C20" s="26"/>
      <c r="D20" s="23" t="s">
        <v>25</v>
      </c>
      <c r="E20" s="26"/>
      <c r="F20" s="26"/>
      <c r="G20" s="26"/>
      <c r="H20" s="26"/>
      <c r="I20" s="23" t="s">
        <v>21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 x14ac:dyDescent="0.2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23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hidden="1" customHeight="1" x14ac:dyDescent="0.2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 x14ac:dyDescent="0.2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21</v>
      </c>
      <c r="J23" s="21" t="s">
        <v>1</v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 x14ac:dyDescent="0.2">
      <c r="A24" s="26"/>
      <c r="B24" s="27"/>
      <c r="C24" s="26"/>
      <c r="D24" s="26"/>
      <c r="E24" s="21" t="s">
        <v>29</v>
      </c>
      <c r="F24" s="26"/>
      <c r="G24" s="26"/>
      <c r="H24" s="26"/>
      <c r="I24" s="23" t="s">
        <v>23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hidden="1" customHeight="1" x14ac:dyDescent="0.2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 x14ac:dyDescent="0.2">
      <c r="A26" s="26"/>
      <c r="B26" s="27"/>
      <c r="C26" s="26"/>
      <c r="D26" s="23" t="s">
        <v>30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 x14ac:dyDescent="0.2">
      <c r="A27" s="92"/>
      <c r="B27" s="93"/>
      <c r="C27" s="92"/>
      <c r="D27" s="92"/>
      <c r="E27" s="229" t="s">
        <v>1</v>
      </c>
      <c r="F27" s="229"/>
      <c r="G27" s="229"/>
      <c r="H27" s="229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" hidden="1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hidden="1" customHeight="1" x14ac:dyDescent="0.2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 x14ac:dyDescent="0.2">
      <c r="A30" s="26"/>
      <c r="B30" s="27"/>
      <c r="C30" s="26"/>
      <c r="D30" s="95" t="s">
        <v>31</v>
      </c>
      <c r="E30" s="26"/>
      <c r="F30" s="26"/>
      <c r="G30" s="26"/>
      <c r="H30" s="26"/>
      <c r="I30" s="26"/>
      <c r="J30" s="68">
        <f>ROUND(J121, 2)</f>
        <v>0</v>
      </c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hidden="1" customHeight="1" x14ac:dyDescent="0.2">
      <c r="A31" s="26"/>
      <c r="B31" s="27"/>
      <c r="C31" s="26"/>
      <c r="D31" s="63"/>
      <c r="E31" s="63"/>
      <c r="F31" s="63"/>
      <c r="G31" s="63"/>
      <c r="H31" s="63"/>
      <c r="I31" s="63"/>
      <c r="J31" s="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hidden="1" customHeight="1" x14ac:dyDescent="0.2">
      <c r="A32" s="26"/>
      <c r="B32" s="27"/>
      <c r="C32" s="26"/>
      <c r="D32" s="26"/>
      <c r="E32" s="26"/>
      <c r="F32" s="30" t="s">
        <v>33</v>
      </c>
      <c r="G32" s="26"/>
      <c r="H32" s="26"/>
      <c r="I32" s="30" t="s">
        <v>32</v>
      </c>
      <c r="J32" s="30" t="s">
        <v>34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hidden="1" customHeight="1" x14ac:dyDescent="0.2">
      <c r="A33" s="26"/>
      <c r="B33" s="27"/>
      <c r="C33" s="26"/>
      <c r="D33" s="96" t="s">
        <v>35</v>
      </c>
      <c r="E33" s="32" t="s">
        <v>36</v>
      </c>
      <c r="F33" s="97">
        <f>ROUND((SUM(BE121:BE150)),  2)</f>
        <v>0</v>
      </c>
      <c r="G33" s="98"/>
      <c r="H33" s="98"/>
      <c r="I33" s="99">
        <v>0.2</v>
      </c>
      <c r="J33" s="97">
        <f>ROUND(((SUM(BE121:BE150))*I33),  2)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hidden="1" customHeight="1" x14ac:dyDescent="0.2">
      <c r="A34" s="26"/>
      <c r="B34" s="27"/>
      <c r="C34" s="26"/>
      <c r="D34" s="26"/>
      <c r="E34" s="32" t="s">
        <v>37</v>
      </c>
      <c r="F34" s="100">
        <f>ROUND((SUM(BF121:BF150)),  2)</f>
        <v>0</v>
      </c>
      <c r="G34" s="26"/>
      <c r="H34" s="26"/>
      <c r="I34" s="101">
        <v>0.2</v>
      </c>
      <c r="J34" s="100">
        <f>ROUND(((SUM(BF121:BF150))*I34),  2)</f>
        <v>0</v>
      </c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 x14ac:dyDescent="0.2">
      <c r="A35" s="26"/>
      <c r="B35" s="27"/>
      <c r="C35" s="26"/>
      <c r="D35" s="26"/>
      <c r="E35" s="23" t="s">
        <v>38</v>
      </c>
      <c r="F35" s="100">
        <f>ROUND((SUM(BG121:BG150)),  2)</f>
        <v>0</v>
      </c>
      <c r="G35" s="26"/>
      <c r="H35" s="26"/>
      <c r="I35" s="101">
        <v>0.2</v>
      </c>
      <c r="J35" s="100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 x14ac:dyDescent="0.2">
      <c r="A36" s="26"/>
      <c r="B36" s="27"/>
      <c r="C36" s="26"/>
      <c r="D36" s="26"/>
      <c r="E36" s="23" t="s">
        <v>39</v>
      </c>
      <c r="F36" s="100">
        <f>ROUND((SUM(BH121:BH150)),  2)</f>
        <v>0</v>
      </c>
      <c r="G36" s="26"/>
      <c r="H36" s="26"/>
      <c r="I36" s="101">
        <v>0.2</v>
      </c>
      <c r="J36" s="100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 x14ac:dyDescent="0.2">
      <c r="A37" s="26"/>
      <c r="B37" s="27"/>
      <c r="C37" s="26"/>
      <c r="D37" s="26"/>
      <c r="E37" s="32" t="s">
        <v>40</v>
      </c>
      <c r="F37" s="97">
        <f>ROUND((SUM(BI121:BI150)),  2)</f>
        <v>0</v>
      </c>
      <c r="G37" s="98"/>
      <c r="H37" s="98"/>
      <c r="I37" s="99">
        <v>0</v>
      </c>
      <c r="J37" s="97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hidden="1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 x14ac:dyDescent="0.2">
      <c r="A39" s="26"/>
      <c r="B39" s="27"/>
      <c r="C39" s="102"/>
      <c r="D39" s="103" t="s">
        <v>41</v>
      </c>
      <c r="E39" s="57"/>
      <c r="F39" s="57"/>
      <c r="G39" s="104" t="s">
        <v>42</v>
      </c>
      <c r="H39" s="105" t="s">
        <v>43</v>
      </c>
      <c r="I39" s="57"/>
      <c r="J39" s="106">
        <f>SUM(J30:J37)</f>
        <v>0</v>
      </c>
      <c r="K39" s="107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hidden="1" customHeight="1" x14ac:dyDescent="0.2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" hidden="1" customHeight="1" x14ac:dyDescent="0.2">
      <c r="B41" s="17"/>
      <c r="L41" s="17"/>
    </row>
    <row r="42" spans="1:31" ht="14.4" hidden="1" customHeight="1" x14ac:dyDescent="0.2">
      <c r="B42" s="17"/>
      <c r="L42" s="17"/>
    </row>
    <row r="43" spans="1:31" ht="14.4" hidden="1" customHeight="1" x14ac:dyDescent="0.2">
      <c r="B43" s="17"/>
      <c r="L43" s="17"/>
    </row>
    <row r="44" spans="1:31" ht="14.4" hidden="1" customHeight="1" x14ac:dyDescent="0.2">
      <c r="B44" s="17"/>
      <c r="L44" s="17"/>
    </row>
    <row r="45" spans="1:31" ht="14.4" hidden="1" customHeight="1" x14ac:dyDescent="0.2">
      <c r="B45" s="17"/>
      <c r="L45" s="17"/>
    </row>
    <row r="46" spans="1:31" ht="14.4" hidden="1" customHeight="1" x14ac:dyDescent="0.2">
      <c r="B46" s="17"/>
      <c r="L46" s="17"/>
    </row>
    <row r="47" spans="1:31" ht="14.4" hidden="1" customHeight="1" x14ac:dyDescent="0.2">
      <c r="B47" s="17"/>
      <c r="L47" s="17"/>
    </row>
    <row r="48" spans="1:31" ht="14.4" hidden="1" customHeight="1" x14ac:dyDescent="0.2">
      <c r="B48" s="17"/>
      <c r="L48" s="17"/>
    </row>
    <row r="49" spans="1:31" ht="14.4" hidden="1" customHeight="1" x14ac:dyDescent="0.2">
      <c r="B49" s="17"/>
      <c r="L49" s="17"/>
    </row>
    <row r="50" spans="1:31" s="2" customFormat="1" ht="14.4" hidden="1" customHeight="1" x14ac:dyDescent="0.2">
      <c r="B50" s="39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39"/>
    </row>
    <row r="51" spans="1:31" hidden="1" x14ac:dyDescent="0.2">
      <c r="B51" s="17"/>
      <c r="L51" s="17"/>
    </row>
    <row r="52" spans="1:31" hidden="1" x14ac:dyDescent="0.2">
      <c r="B52" s="17"/>
      <c r="L52" s="17"/>
    </row>
    <row r="53" spans="1:31" hidden="1" x14ac:dyDescent="0.2">
      <c r="B53" s="17"/>
      <c r="L53" s="17"/>
    </row>
    <row r="54" spans="1:31" hidden="1" x14ac:dyDescent="0.2">
      <c r="B54" s="17"/>
      <c r="L54" s="17"/>
    </row>
    <row r="55" spans="1:31" hidden="1" x14ac:dyDescent="0.2">
      <c r="B55" s="17"/>
      <c r="L55" s="17"/>
    </row>
    <row r="56" spans="1:31" hidden="1" x14ac:dyDescent="0.2">
      <c r="B56" s="17"/>
      <c r="L56" s="17"/>
    </row>
    <row r="57" spans="1:31" hidden="1" x14ac:dyDescent="0.2">
      <c r="B57" s="17"/>
      <c r="L57" s="17"/>
    </row>
    <row r="58" spans="1:31" hidden="1" x14ac:dyDescent="0.2">
      <c r="B58" s="17"/>
      <c r="L58" s="17"/>
    </row>
    <row r="59" spans="1:31" hidden="1" x14ac:dyDescent="0.2">
      <c r="B59" s="17"/>
      <c r="L59" s="17"/>
    </row>
    <row r="60" spans="1:31" hidden="1" x14ac:dyDescent="0.2">
      <c r="B60" s="17"/>
      <c r="L60" s="17"/>
    </row>
    <row r="61" spans="1:31" s="2" customFormat="1" ht="13.2" hidden="1" x14ac:dyDescent="0.2">
      <c r="A61" s="26"/>
      <c r="B61" s="27"/>
      <c r="C61" s="26"/>
      <c r="D61" s="42" t="s">
        <v>46</v>
      </c>
      <c r="E61" s="29"/>
      <c r="F61" s="108" t="s">
        <v>47</v>
      </c>
      <c r="G61" s="42" t="s">
        <v>46</v>
      </c>
      <c r="H61" s="29"/>
      <c r="I61" s="29"/>
      <c r="J61" s="109" t="s">
        <v>47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 x14ac:dyDescent="0.2">
      <c r="B62" s="17"/>
      <c r="L62" s="17"/>
    </row>
    <row r="63" spans="1:31" hidden="1" x14ac:dyDescent="0.2">
      <c r="B63" s="17"/>
      <c r="L63" s="17"/>
    </row>
    <row r="64" spans="1:31" hidden="1" x14ac:dyDescent="0.2">
      <c r="B64" s="17"/>
      <c r="L64" s="17"/>
    </row>
    <row r="65" spans="1:31" s="2" customFormat="1" ht="13.2" hidden="1" x14ac:dyDescent="0.2">
      <c r="A65" s="26"/>
      <c r="B65" s="27"/>
      <c r="C65" s="26"/>
      <c r="D65" s="40" t="s">
        <v>48</v>
      </c>
      <c r="E65" s="43"/>
      <c r="F65" s="43"/>
      <c r="G65" s="40" t="s">
        <v>49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 x14ac:dyDescent="0.2">
      <c r="B66" s="17"/>
      <c r="L66" s="17"/>
    </row>
    <row r="67" spans="1:31" hidden="1" x14ac:dyDescent="0.2">
      <c r="B67" s="17"/>
      <c r="L67" s="17"/>
    </row>
    <row r="68" spans="1:31" hidden="1" x14ac:dyDescent="0.2">
      <c r="B68" s="17"/>
      <c r="L68" s="17"/>
    </row>
    <row r="69" spans="1:31" hidden="1" x14ac:dyDescent="0.2">
      <c r="B69" s="17"/>
      <c r="L69" s="17"/>
    </row>
    <row r="70" spans="1:31" hidden="1" x14ac:dyDescent="0.2">
      <c r="B70" s="17"/>
      <c r="L70" s="17"/>
    </row>
    <row r="71" spans="1:31" hidden="1" x14ac:dyDescent="0.2">
      <c r="B71" s="17"/>
      <c r="L71" s="17"/>
    </row>
    <row r="72" spans="1:31" hidden="1" x14ac:dyDescent="0.2">
      <c r="B72" s="17"/>
      <c r="L72" s="17"/>
    </row>
    <row r="73" spans="1:31" hidden="1" x14ac:dyDescent="0.2">
      <c r="B73" s="17"/>
      <c r="L73" s="17"/>
    </row>
    <row r="74" spans="1:31" hidden="1" x14ac:dyDescent="0.2">
      <c r="B74" s="17"/>
      <c r="L74" s="17"/>
    </row>
    <row r="75" spans="1:31" hidden="1" x14ac:dyDescent="0.2">
      <c r="B75" s="17"/>
      <c r="L75" s="17"/>
    </row>
    <row r="76" spans="1:31" s="2" customFormat="1" ht="13.2" hidden="1" x14ac:dyDescent="0.2">
      <c r="A76" s="26"/>
      <c r="B76" s="27"/>
      <c r="C76" s="26"/>
      <c r="D76" s="42" t="s">
        <v>46</v>
      </c>
      <c r="E76" s="29"/>
      <c r="F76" s="108" t="s">
        <v>47</v>
      </c>
      <c r="G76" s="42" t="s">
        <v>46</v>
      </c>
      <c r="H76" s="29"/>
      <c r="I76" s="29"/>
      <c r="J76" s="109" t="s">
        <v>47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hidden="1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 x14ac:dyDescent="0.2"/>
    <row r="79" spans="1:31" hidden="1" x14ac:dyDescent="0.2"/>
    <row r="80" spans="1:31" hidden="1" x14ac:dyDescent="0.2"/>
    <row r="81" spans="1:47" s="2" customFormat="1" ht="6.9" hidden="1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 x14ac:dyDescent="0.2">
      <c r="A82" s="26"/>
      <c r="B82" s="27"/>
      <c r="C82" s="18" t="s">
        <v>86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 x14ac:dyDescent="0.2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 x14ac:dyDescent="0.2">
      <c r="A85" s="26"/>
      <c r="B85" s="27"/>
      <c r="C85" s="26"/>
      <c r="D85" s="26"/>
      <c r="E85" s="264" t="str">
        <f>E7</f>
        <v>Nemocnica Snina výmena kotla</v>
      </c>
      <c r="F85" s="265"/>
      <c r="G85" s="265"/>
      <c r="H85" s="265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 x14ac:dyDescent="0.2">
      <c r="A86" s="26"/>
      <c r="B86" s="27"/>
      <c r="C86" s="23" t="s">
        <v>85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 x14ac:dyDescent="0.2">
      <c r="A87" s="26"/>
      <c r="B87" s="27"/>
      <c r="C87" s="26"/>
      <c r="D87" s="26"/>
      <c r="E87" s="252" t="str">
        <f>E9</f>
        <v>19-2022 OPZ - odberné plynové zariadenie</v>
      </c>
      <c r="F87" s="263"/>
      <c r="G87" s="263"/>
      <c r="H87" s="263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 x14ac:dyDescent="0.2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 x14ac:dyDescent="0.2">
      <c r="A89" s="26"/>
      <c r="B89" s="27"/>
      <c r="C89" s="23" t="s">
        <v>16</v>
      </c>
      <c r="D89" s="26"/>
      <c r="E89" s="26"/>
      <c r="F89" s="21" t="str">
        <f>F12</f>
        <v>Snina</v>
      </c>
      <c r="G89" s="26"/>
      <c r="H89" s="26"/>
      <c r="I89" s="23" t="s">
        <v>18</v>
      </c>
      <c r="J89" s="52" t="str">
        <f>IF(J12="","",J12)</f>
        <v>30. 8. 2022</v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 x14ac:dyDescent="0.2">
      <c r="A91" s="26"/>
      <c r="B91" s="27"/>
      <c r="C91" s="23" t="s">
        <v>20</v>
      </c>
      <c r="D91" s="26"/>
      <c r="E91" s="26"/>
      <c r="F91" s="21" t="str">
        <f>E15</f>
        <v xml:space="preserve"> </v>
      </c>
      <c r="G91" s="26"/>
      <c r="H91" s="26"/>
      <c r="I91" s="23" t="s">
        <v>25</v>
      </c>
      <c r="J91" s="24" t="str">
        <f>E21</f>
        <v xml:space="preserve"> 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5.65" hidden="1" customHeight="1" x14ac:dyDescent="0.2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Ivan Sokologorský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 x14ac:dyDescent="0.2">
      <c r="A94" s="26"/>
      <c r="B94" s="27"/>
      <c r="C94" s="110" t="s">
        <v>87</v>
      </c>
      <c r="D94" s="102"/>
      <c r="E94" s="102"/>
      <c r="F94" s="102"/>
      <c r="G94" s="102"/>
      <c r="H94" s="102"/>
      <c r="I94" s="102"/>
      <c r="J94" s="111" t="s">
        <v>88</v>
      </c>
      <c r="K94" s="102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hidden="1" customHeight="1" x14ac:dyDescent="0.2">
      <c r="A96" s="26"/>
      <c r="B96" s="27"/>
      <c r="C96" s="112" t="s">
        <v>89</v>
      </c>
      <c r="D96" s="26"/>
      <c r="E96" s="26"/>
      <c r="F96" s="26"/>
      <c r="G96" s="26"/>
      <c r="H96" s="26"/>
      <c r="I96" s="26"/>
      <c r="J96" s="68">
        <f>J121</f>
        <v>0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90</v>
      </c>
    </row>
    <row r="97" spans="1:31" s="9" customFormat="1" ht="24.9" hidden="1" customHeight="1" x14ac:dyDescent="0.2">
      <c r="B97" s="113"/>
      <c r="D97" s="114" t="s">
        <v>91</v>
      </c>
      <c r="E97" s="115"/>
      <c r="F97" s="115"/>
      <c r="G97" s="115"/>
      <c r="H97" s="115"/>
      <c r="I97" s="115"/>
      <c r="J97" s="116">
        <f>J122</f>
        <v>0</v>
      </c>
      <c r="L97" s="113"/>
    </row>
    <row r="98" spans="1:31" s="10" customFormat="1" ht="19.95" hidden="1" customHeight="1" x14ac:dyDescent="0.2">
      <c r="B98" s="117"/>
      <c r="D98" s="118" t="s">
        <v>162</v>
      </c>
      <c r="E98" s="119"/>
      <c r="F98" s="119"/>
      <c r="G98" s="119"/>
      <c r="H98" s="119"/>
      <c r="I98" s="119"/>
      <c r="J98" s="120">
        <f>J123</f>
        <v>0</v>
      </c>
      <c r="L98" s="117"/>
    </row>
    <row r="99" spans="1:31" s="10" customFormat="1" ht="19.95" hidden="1" customHeight="1" x14ac:dyDescent="0.2">
      <c r="B99" s="117"/>
      <c r="D99" s="118" t="s">
        <v>92</v>
      </c>
      <c r="E99" s="119"/>
      <c r="F99" s="119"/>
      <c r="G99" s="119"/>
      <c r="H99" s="119"/>
      <c r="I99" s="119"/>
      <c r="J99" s="120">
        <f>J143</f>
        <v>0</v>
      </c>
      <c r="L99" s="117"/>
    </row>
    <row r="100" spans="1:31" s="10" customFormat="1" ht="19.95" hidden="1" customHeight="1" x14ac:dyDescent="0.2">
      <c r="B100" s="117"/>
      <c r="D100" s="118" t="s">
        <v>93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31" s="9" customFormat="1" ht="24.9" hidden="1" customHeight="1" x14ac:dyDescent="0.2">
      <c r="B101" s="113"/>
      <c r="D101" s="114" t="s">
        <v>94</v>
      </c>
      <c r="E101" s="115"/>
      <c r="F101" s="115"/>
      <c r="G101" s="115"/>
      <c r="H101" s="115"/>
      <c r="I101" s="115"/>
      <c r="J101" s="116">
        <f>J147</f>
        <v>0</v>
      </c>
      <c r="L101" s="113"/>
    </row>
    <row r="102" spans="1:31" s="2" customFormat="1" ht="21.75" hidden="1" customHeight="1" x14ac:dyDescent="0.2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" hidden="1" customHeight="1" x14ac:dyDescent="0.2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idden="1" x14ac:dyDescent="0.2"/>
    <row r="105" spans="1:31" hidden="1" x14ac:dyDescent="0.2"/>
    <row r="106" spans="1:31" hidden="1" x14ac:dyDescent="0.2"/>
    <row r="107" spans="1:31" s="2" customFormat="1" ht="6.9" customHeight="1" x14ac:dyDescent="0.2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" customHeight="1" x14ac:dyDescent="0.2">
      <c r="A108" s="26"/>
      <c r="B108" s="27"/>
      <c r="C108" s="18" t="s">
        <v>95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" customHeight="1" x14ac:dyDescent="0.2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 x14ac:dyDescent="0.2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 x14ac:dyDescent="0.2">
      <c r="A111" s="26"/>
      <c r="B111" s="27"/>
      <c r="C111" s="26"/>
      <c r="D111" s="26"/>
      <c r="E111" s="264" t="str">
        <f>E7</f>
        <v>Nemocnica Snina výmena kotla</v>
      </c>
      <c r="F111" s="265"/>
      <c r="G111" s="265"/>
      <c r="H111" s="265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 x14ac:dyDescent="0.2">
      <c r="A112" s="26"/>
      <c r="B112" s="27"/>
      <c r="C112" s="23" t="s">
        <v>85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 x14ac:dyDescent="0.2">
      <c r="A113" s="26"/>
      <c r="B113" s="27"/>
      <c r="C113" s="26"/>
      <c r="D113" s="26"/>
      <c r="E113" s="252" t="s">
        <v>225</v>
      </c>
      <c r="F113" s="263"/>
      <c r="G113" s="263"/>
      <c r="H113" s="26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 x14ac:dyDescent="0.2">
      <c r="A115" s="26"/>
      <c r="B115" s="27"/>
      <c r="C115" s="23" t="s">
        <v>16</v>
      </c>
      <c r="D115" s="26"/>
      <c r="E115" s="26"/>
      <c r="F115" s="21" t="str">
        <f>F12</f>
        <v>Snina</v>
      </c>
      <c r="G115" s="26"/>
      <c r="H115" s="26"/>
      <c r="I115" s="23" t="s">
        <v>18</v>
      </c>
      <c r="J115" s="52" t="str">
        <f>IF(J12="","",J12)</f>
        <v>30. 8. 2022</v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" customHeight="1" x14ac:dyDescent="0.2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 x14ac:dyDescent="0.2">
      <c r="A117" s="26"/>
      <c r="B117" s="27"/>
      <c r="C117" s="23" t="s">
        <v>20</v>
      </c>
      <c r="D117" s="26"/>
      <c r="E117" s="26"/>
      <c r="F117" s="21" t="str">
        <f>E15</f>
        <v xml:space="preserve"> </v>
      </c>
      <c r="G117" s="26"/>
      <c r="H117" s="26"/>
      <c r="I117" s="23" t="s">
        <v>25</v>
      </c>
      <c r="J117" s="24" t="str">
        <f>E21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25.65" customHeight="1" x14ac:dyDescent="0.2">
      <c r="A118" s="26"/>
      <c r="B118" s="27"/>
      <c r="C118" s="23" t="s">
        <v>24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28</v>
      </c>
      <c r="J118" s="24" t="s">
        <v>226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 x14ac:dyDescent="0.2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 x14ac:dyDescent="0.2">
      <c r="A120" s="121"/>
      <c r="B120" s="122"/>
      <c r="C120" s="123" t="s">
        <v>96</v>
      </c>
      <c r="D120" s="124" t="s">
        <v>56</v>
      </c>
      <c r="E120" s="124" t="s">
        <v>52</v>
      </c>
      <c r="F120" s="124" t="s">
        <v>53</v>
      </c>
      <c r="G120" s="124" t="s">
        <v>97</v>
      </c>
      <c r="H120" s="124" t="s">
        <v>98</v>
      </c>
      <c r="I120" s="124" t="s">
        <v>99</v>
      </c>
      <c r="J120" s="125" t="s">
        <v>88</v>
      </c>
      <c r="K120" s="126" t="s">
        <v>100</v>
      </c>
      <c r="L120" s="127"/>
      <c r="M120" s="59" t="s">
        <v>1</v>
      </c>
      <c r="N120" s="60" t="s">
        <v>35</v>
      </c>
      <c r="O120" s="60" t="s">
        <v>101</v>
      </c>
      <c r="P120" s="60" t="s">
        <v>102</v>
      </c>
      <c r="Q120" s="60" t="s">
        <v>103</v>
      </c>
      <c r="R120" s="60" t="s">
        <v>104</v>
      </c>
      <c r="S120" s="60" t="s">
        <v>105</v>
      </c>
      <c r="T120" s="61" t="s">
        <v>106</v>
      </c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</row>
    <row r="121" spans="1:65" s="2" customFormat="1" ht="22.95" customHeight="1" x14ac:dyDescent="0.3">
      <c r="A121" s="26"/>
      <c r="B121" s="27"/>
      <c r="C121" s="66" t="s">
        <v>89</v>
      </c>
      <c r="D121" s="26"/>
      <c r="E121" s="26"/>
      <c r="F121" s="26"/>
      <c r="G121" s="26"/>
      <c r="H121" s="26"/>
      <c r="I121" s="26"/>
      <c r="J121" s="173">
        <f>SUM(J122:J150)</f>
        <v>0</v>
      </c>
      <c r="K121" s="26"/>
      <c r="L121" s="27"/>
      <c r="M121" s="62"/>
      <c r="N121" s="53"/>
      <c r="O121" s="63"/>
      <c r="P121" s="129">
        <f>P122+P147</f>
        <v>72.278109999999998</v>
      </c>
      <c r="Q121" s="63"/>
      <c r="R121" s="129">
        <f>R122+R147</f>
        <v>0.30063999999999996</v>
      </c>
      <c r="S121" s="63"/>
      <c r="T121" s="130">
        <f>T122+T147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70</v>
      </c>
      <c r="AU121" s="14" t="s">
        <v>90</v>
      </c>
      <c r="BK121" s="131">
        <f>BK122+BK147</f>
        <v>0</v>
      </c>
    </row>
    <row r="122" spans="1:65" s="12" customFormat="1" ht="25.95" customHeight="1" x14ac:dyDescent="0.2">
      <c r="B122" s="132"/>
      <c r="C122" s="145">
        <v>1</v>
      </c>
      <c r="D122" s="145" t="s">
        <v>70</v>
      </c>
      <c r="E122" s="171" t="s">
        <v>227</v>
      </c>
      <c r="F122" s="147" t="s">
        <v>228</v>
      </c>
      <c r="G122" s="171" t="s">
        <v>118</v>
      </c>
      <c r="H122" s="172">
        <v>1</v>
      </c>
      <c r="I122" s="172">
        <v>0</v>
      </c>
      <c r="J122" s="172">
        <f>ROUND(I122*H122,2)</f>
        <v>0</v>
      </c>
      <c r="L122" s="132"/>
      <c r="M122" s="136"/>
      <c r="N122" s="137"/>
      <c r="O122" s="137"/>
      <c r="P122" s="138">
        <f>P123+P143+P145</f>
        <v>61.678109999999997</v>
      </c>
      <c r="Q122" s="137"/>
      <c r="R122" s="138">
        <f>R123+R143+R145</f>
        <v>0.30063999999999996</v>
      </c>
      <c r="S122" s="137"/>
      <c r="T122" s="139">
        <f>T123+T143+T145</f>
        <v>0</v>
      </c>
      <c r="AR122" s="133" t="s">
        <v>109</v>
      </c>
      <c r="AT122" s="140" t="s">
        <v>70</v>
      </c>
      <c r="AU122" s="140" t="s">
        <v>71</v>
      </c>
      <c r="AY122" s="133" t="s">
        <v>110</v>
      </c>
      <c r="BK122" s="141">
        <f>BK123+BK143+BK145</f>
        <v>0</v>
      </c>
    </row>
    <row r="123" spans="1:65" s="12" customFormat="1" ht="37.950000000000003" customHeight="1" x14ac:dyDescent="0.2">
      <c r="B123" s="132"/>
      <c r="C123" s="145">
        <v>2</v>
      </c>
      <c r="D123" s="145" t="s">
        <v>70</v>
      </c>
      <c r="E123" s="171" t="s">
        <v>229</v>
      </c>
      <c r="F123" s="147" t="s">
        <v>230</v>
      </c>
      <c r="G123" s="171" t="s">
        <v>118</v>
      </c>
      <c r="H123" s="172">
        <v>1</v>
      </c>
      <c r="I123" s="172">
        <v>0</v>
      </c>
      <c r="J123" s="172">
        <f>ROUND(I123*H123,2)</f>
        <v>0</v>
      </c>
      <c r="L123" s="132"/>
      <c r="M123" s="136"/>
      <c r="N123" s="137"/>
      <c r="O123" s="137"/>
      <c r="P123" s="138">
        <f>SUM(P124:P142)</f>
        <v>60.774749999999997</v>
      </c>
      <c r="Q123" s="137"/>
      <c r="R123" s="138">
        <f>SUM(R124:R142)</f>
        <v>0.2999</v>
      </c>
      <c r="S123" s="137"/>
      <c r="T123" s="139">
        <f>SUM(T124:T142)</f>
        <v>0</v>
      </c>
      <c r="AR123" s="133" t="s">
        <v>109</v>
      </c>
      <c r="AT123" s="140" t="s">
        <v>70</v>
      </c>
      <c r="AU123" s="140" t="s">
        <v>79</v>
      </c>
      <c r="AY123" s="133" t="s">
        <v>110</v>
      </c>
      <c r="BK123" s="141">
        <f>SUM(BK124:BK142)</f>
        <v>0</v>
      </c>
    </row>
    <row r="124" spans="1:65" s="2" customFormat="1" ht="23.4" customHeight="1" x14ac:dyDescent="0.2">
      <c r="A124" s="26"/>
      <c r="B124" s="144"/>
      <c r="C124" s="145">
        <v>3</v>
      </c>
      <c r="D124" s="145" t="s">
        <v>70</v>
      </c>
      <c r="E124" s="171" t="s">
        <v>231</v>
      </c>
      <c r="F124" s="147" t="s">
        <v>232</v>
      </c>
      <c r="G124" s="171" t="s">
        <v>154</v>
      </c>
      <c r="H124" s="172">
        <v>4</v>
      </c>
      <c r="I124" s="172">
        <v>0</v>
      </c>
      <c r="J124" s="172">
        <f t="shared" ref="J124:J146" si="0">ROUND(I124*H124,2)</f>
        <v>0</v>
      </c>
      <c r="K124" s="150"/>
      <c r="L124" s="27"/>
      <c r="M124" s="151" t="s">
        <v>1</v>
      </c>
      <c r="N124" s="152" t="s">
        <v>37</v>
      </c>
      <c r="O124" s="153">
        <v>0.34642000000000001</v>
      </c>
      <c r="P124" s="153">
        <f t="shared" ref="P124:P142" si="1">O124*H124</f>
        <v>1.38568</v>
      </c>
      <c r="Q124" s="153">
        <v>1.9400000000000001E-3</v>
      </c>
      <c r="R124" s="153">
        <f t="shared" ref="R124:R142" si="2">Q124*H124</f>
        <v>7.7600000000000004E-3</v>
      </c>
      <c r="S124" s="153">
        <v>0</v>
      </c>
      <c r="T124" s="154">
        <f t="shared" ref="T124:T142" si="3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55" t="s">
        <v>113</v>
      </c>
      <c r="AT124" s="155" t="s">
        <v>111</v>
      </c>
      <c r="AU124" s="155" t="s">
        <v>109</v>
      </c>
      <c r="AY124" s="14" t="s">
        <v>110</v>
      </c>
      <c r="BE124" s="156">
        <f t="shared" ref="BE124:BE142" si="4">IF(N124="základná",J124,0)</f>
        <v>0</v>
      </c>
      <c r="BF124" s="156">
        <f t="shared" ref="BF124:BF142" si="5">IF(N124="znížená",J124,0)</f>
        <v>0</v>
      </c>
      <c r="BG124" s="156">
        <f t="shared" ref="BG124:BG142" si="6">IF(N124="zákl. prenesená",J124,0)</f>
        <v>0</v>
      </c>
      <c r="BH124" s="156">
        <f t="shared" ref="BH124:BH142" si="7">IF(N124="zníž. prenesená",J124,0)</f>
        <v>0</v>
      </c>
      <c r="BI124" s="156">
        <f t="shared" ref="BI124:BI142" si="8">IF(N124="nulová",J124,0)</f>
        <v>0</v>
      </c>
      <c r="BJ124" s="14" t="s">
        <v>109</v>
      </c>
      <c r="BK124" s="157">
        <f t="shared" ref="BK124:BK142" si="9">ROUND(I124*H124,3)</f>
        <v>0</v>
      </c>
      <c r="BL124" s="14" t="s">
        <v>113</v>
      </c>
      <c r="BM124" s="155" t="s">
        <v>167</v>
      </c>
    </row>
    <row r="125" spans="1:65" s="2" customFormat="1" ht="33" customHeight="1" x14ac:dyDescent="0.2">
      <c r="A125" s="26"/>
      <c r="B125" s="144"/>
      <c r="C125" s="145">
        <v>4</v>
      </c>
      <c r="D125" s="145" t="s">
        <v>70</v>
      </c>
      <c r="E125" s="171" t="s">
        <v>231</v>
      </c>
      <c r="F125" s="147" t="s">
        <v>233</v>
      </c>
      <c r="G125" s="171" t="s">
        <v>154</v>
      </c>
      <c r="H125" s="172">
        <v>16</v>
      </c>
      <c r="I125" s="172">
        <v>0</v>
      </c>
      <c r="J125" s="172">
        <f t="shared" si="0"/>
        <v>0</v>
      </c>
      <c r="K125" s="150"/>
      <c r="L125" s="27"/>
      <c r="M125" s="151" t="s">
        <v>1</v>
      </c>
      <c r="N125" s="152" t="s">
        <v>37</v>
      </c>
      <c r="O125" s="153">
        <v>0.44583</v>
      </c>
      <c r="P125" s="153">
        <f t="shared" si="1"/>
        <v>7.1332800000000001</v>
      </c>
      <c r="Q125" s="153">
        <v>4.81E-3</v>
      </c>
      <c r="R125" s="153">
        <f t="shared" si="2"/>
        <v>7.6960000000000001E-2</v>
      </c>
      <c r="S125" s="153">
        <v>0</v>
      </c>
      <c r="T125" s="15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55" t="s">
        <v>113</v>
      </c>
      <c r="AT125" s="155" t="s">
        <v>111</v>
      </c>
      <c r="AU125" s="155" t="s">
        <v>109</v>
      </c>
      <c r="AY125" s="14" t="s">
        <v>110</v>
      </c>
      <c r="BE125" s="156">
        <f t="shared" si="4"/>
        <v>0</v>
      </c>
      <c r="BF125" s="156">
        <f t="shared" si="5"/>
        <v>0</v>
      </c>
      <c r="BG125" s="156">
        <f t="shared" si="6"/>
        <v>0</v>
      </c>
      <c r="BH125" s="156">
        <f t="shared" si="7"/>
        <v>0</v>
      </c>
      <c r="BI125" s="156">
        <f t="shared" si="8"/>
        <v>0</v>
      </c>
      <c r="BJ125" s="14" t="s">
        <v>109</v>
      </c>
      <c r="BK125" s="157">
        <f t="shared" si="9"/>
        <v>0</v>
      </c>
      <c r="BL125" s="14" t="s">
        <v>113</v>
      </c>
      <c r="BM125" s="155" t="s">
        <v>170</v>
      </c>
    </row>
    <row r="126" spans="1:65" s="2" customFormat="1" ht="16.5" customHeight="1" x14ac:dyDescent="0.2">
      <c r="A126" s="26"/>
      <c r="B126" s="144"/>
      <c r="C126" s="145">
        <v>5</v>
      </c>
      <c r="D126" s="145" t="s">
        <v>70</v>
      </c>
      <c r="E126" s="171" t="s">
        <v>234</v>
      </c>
      <c r="F126" s="147" t="s">
        <v>235</v>
      </c>
      <c r="G126" s="171" t="s">
        <v>236</v>
      </c>
      <c r="H126" s="172">
        <v>1</v>
      </c>
      <c r="I126" s="172">
        <v>0</v>
      </c>
      <c r="J126" s="172">
        <f t="shared" si="0"/>
        <v>0</v>
      </c>
      <c r="K126" s="150"/>
      <c r="L126" s="27"/>
      <c r="M126" s="151" t="s">
        <v>1</v>
      </c>
      <c r="N126" s="152" t="s">
        <v>37</v>
      </c>
      <c r="O126" s="153">
        <v>0.19211</v>
      </c>
      <c r="P126" s="153">
        <f t="shared" si="1"/>
        <v>0.19211</v>
      </c>
      <c r="Q126" s="153">
        <v>0</v>
      </c>
      <c r="R126" s="153">
        <f t="shared" si="2"/>
        <v>0</v>
      </c>
      <c r="S126" s="153">
        <v>0</v>
      </c>
      <c r="T126" s="15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5" t="s">
        <v>113</v>
      </c>
      <c r="AT126" s="155" t="s">
        <v>111</v>
      </c>
      <c r="AU126" s="155" t="s">
        <v>109</v>
      </c>
      <c r="AY126" s="14" t="s">
        <v>110</v>
      </c>
      <c r="BE126" s="156">
        <f t="shared" si="4"/>
        <v>0</v>
      </c>
      <c r="BF126" s="156">
        <f t="shared" si="5"/>
        <v>0</v>
      </c>
      <c r="BG126" s="156">
        <f t="shared" si="6"/>
        <v>0</v>
      </c>
      <c r="BH126" s="156">
        <f t="shared" si="7"/>
        <v>0</v>
      </c>
      <c r="BI126" s="156">
        <f t="shared" si="8"/>
        <v>0</v>
      </c>
      <c r="BJ126" s="14" t="s">
        <v>109</v>
      </c>
      <c r="BK126" s="157">
        <f t="shared" si="9"/>
        <v>0</v>
      </c>
      <c r="BL126" s="14" t="s">
        <v>113</v>
      </c>
      <c r="BM126" s="155" t="s">
        <v>173</v>
      </c>
    </row>
    <row r="127" spans="1:65" s="2" customFormat="1" ht="21" customHeight="1" x14ac:dyDescent="0.2">
      <c r="A127" s="26"/>
      <c r="B127" s="144"/>
      <c r="C127" s="145">
        <v>6</v>
      </c>
      <c r="D127" s="158" t="s">
        <v>114</v>
      </c>
      <c r="E127" s="171" t="s">
        <v>237</v>
      </c>
      <c r="F127" s="147" t="s">
        <v>238</v>
      </c>
      <c r="G127" s="171" t="s">
        <v>154</v>
      </c>
      <c r="H127" s="172">
        <v>8</v>
      </c>
      <c r="I127" s="172">
        <v>0</v>
      </c>
      <c r="J127" s="172">
        <f t="shared" si="0"/>
        <v>0</v>
      </c>
      <c r="K127" s="163"/>
      <c r="L127" s="164"/>
      <c r="M127" s="165" t="s">
        <v>1</v>
      </c>
      <c r="N127" s="166" t="s">
        <v>37</v>
      </c>
      <c r="O127" s="153">
        <v>0</v>
      </c>
      <c r="P127" s="153">
        <f t="shared" si="1"/>
        <v>0</v>
      </c>
      <c r="Q127" s="153">
        <v>1.7000000000000001E-4</v>
      </c>
      <c r="R127" s="153">
        <f t="shared" si="2"/>
        <v>1.3600000000000001E-3</v>
      </c>
      <c r="S127" s="153">
        <v>0</v>
      </c>
      <c r="T127" s="15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5" t="s">
        <v>115</v>
      </c>
      <c r="AT127" s="155" t="s">
        <v>114</v>
      </c>
      <c r="AU127" s="155" t="s">
        <v>109</v>
      </c>
      <c r="AY127" s="14" t="s">
        <v>110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109</v>
      </c>
      <c r="BK127" s="157">
        <f t="shared" si="9"/>
        <v>0</v>
      </c>
      <c r="BL127" s="14" t="s">
        <v>113</v>
      </c>
      <c r="BM127" s="155" t="s">
        <v>176</v>
      </c>
    </row>
    <row r="128" spans="1:65" s="2" customFormat="1" ht="28.95" customHeight="1" x14ac:dyDescent="0.2">
      <c r="A128" s="26"/>
      <c r="B128" s="144"/>
      <c r="C128" s="145">
        <v>7</v>
      </c>
      <c r="D128" s="145" t="s">
        <v>70</v>
      </c>
      <c r="E128" s="171" t="s">
        <v>239</v>
      </c>
      <c r="F128" s="147" t="s">
        <v>240</v>
      </c>
      <c r="G128" s="171" t="s">
        <v>118</v>
      </c>
      <c r="H128" s="172">
        <v>2</v>
      </c>
      <c r="I128" s="172">
        <v>0</v>
      </c>
      <c r="J128" s="172">
        <f t="shared" si="0"/>
        <v>0</v>
      </c>
      <c r="K128" s="150"/>
      <c r="L128" s="27"/>
      <c r="M128" s="151" t="s">
        <v>1</v>
      </c>
      <c r="N128" s="152" t="s">
        <v>37</v>
      </c>
      <c r="O128" s="153">
        <v>0.20821000000000001</v>
      </c>
      <c r="P128" s="153">
        <f t="shared" si="1"/>
        <v>0.41642000000000001</v>
      </c>
      <c r="Q128" s="153">
        <v>1.0000000000000001E-5</v>
      </c>
      <c r="R128" s="153">
        <f t="shared" si="2"/>
        <v>2.0000000000000002E-5</v>
      </c>
      <c r="S128" s="153">
        <v>0</v>
      </c>
      <c r="T128" s="15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55" t="s">
        <v>113</v>
      </c>
      <c r="AT128" s="155" t="s">
        <v>111</v>
      </c>
      <c r="AU128" s="155" t="s">
        <v>109</v>
      </c>
      <c r="AY128" s="14" t="s">
        <v>110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109</v>
      </c>
      <c r="BK128" s="157">
        <f t="shared" si="9"/>
        <v>0</v>
      </c>
      <c r="BL128" s="14" t="s">
        <v>113</v>
      </c>
      <c r="BM128" s="155" t="s">
        <v>179</v>
      </c>
    </row>
    <row r="129" spans="1:65" s="2" customFormat="1" ht="33" customHeight="1" x14ac:dyDescent="0.2">
      <c r="A129" s="26"/>
      <c r="B129" s="144"/>
      <c r="C129" s="145">
        <v>8</v>
      </c>
      <c r="D129" s="145" t="s">
        <v>70</v>
      </c>
      <c r="E129" s="171" t="s">
        <v>241</v>
      </c>
      <c r="F129" s="147" t="s">
        <v>242</v>
      </c>
      <c r="G129" s="171" t="s">
        <v>118</v>
      </c>
      <c r="H129" s="172">
        <v>1</v>
      </c>
      <c r="I129" s="172">
        <v>0</v>
      </c>
      <c r="J129" s="172">
        <f t="shared" si="0"/>
        <v>0</v>
      </c>
      <c r="K129" s="163"/>
      <c r="L129" s="164"/>
      <c r="M129" s="165" t="s">
        <v>1</v>
      </c>
      <c r="N129" s="166" t="s">
        <v>37</v>
      </c>
      <c r="O129" s="153">
        <v>0</v>
      </c>
      <c r="P129" s="153">
        <f t="shared" si="1"/>
        <v>0</v>
      </c>
      <c r="Q129" s="153">
        <v>2.5999999999999998E-4</v>
      </c>
      <c r="R129" s="153">
        <f t="shared" si="2"/>
        <v>2.5999999999999998E-4</v>
      </c>
      <c r="S129" s="153">
        <v>0</v>
      </c>
      <c r="T129" s="15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55" t="s">
        <v>115</v>
      </c>
      <c r="AT129" s="155" t="s">
        <v>114</v>
      </c>
      <c r="AU129" s="155" t="s">
        <v>109</v>
      </c>
      <c r="AY129" s="14" t="s">
        <v>110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109</v>
      </c>
      <c r="BK129" s="157">
        <f t="shared" si="9"/>
        <v>0</v>
      </c>
      <c r="BL129" s="14" t="s">
        <v>113</v>
      </c>
      <c r="BM129" s="155" t="s">
        <v>182</v>
      </c>
    </row>
    <row r="130" spans="1:65" s="2" customFormat="1" ht="24.15" customHeight="1" x14ac:dyDescent="0.2">
      <c r="A130" s="26"/>
      <c r="B130" s="144"/>
      <c r="C130" s="145">
        <v>9</v>
      </c>
      <c r="D130" s="158" t="s">
        <v>114</v>
      </c>
      <c r="E130" s="171" t="s">
        <v>243</v>
      </c>
      <c r="F130" s="147" t="s">
        <v>244</v>
      </c>
      <c r="G130" s="171" t="s">
        <v>118</v>
      </c>
      <c r="H130" s="172">
        <v>2</v>
      </c>
      <c r="I130" s="172">
        <v>0</v>
      </c>
      <c r="J130" s="172">
        <f t="shared" si="0"/>
        <v>0</v>
      </c>
      <c r="K130" s="150"/>
      <c r="L130" s="27"/>
      <c r="M130" s="151" t="s">
        <v>1</v>
      </c>
      <c r="N130" s="152" t="s">
        <v>37</v>
      </c>
      <c r="O130" s="153">
        <v>3.1E-2</v>
      </c>
      <c r="P130" s="153">
        <f t="shared" si="1"/>
        <v>6.2E-2</v>
      </c>
      <c r="Q130" s="153">
        <v>0</v>
      </c>
      <c r="R130" s="153">
        <f t="shared" si="2"/>
        <v>0</v>
      </c>
      <c r="S130" s="153">
        <v>0</v>
      </c>
      <c r="T130" s="15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5" t="s">
        <v>113</v>
      </c>
      <c r="AT130" s="155" t="s">
        <v>111</v>
      </c>
      <c r="AU130" s="155" t="s">
        <v>109</v>
      </c>
      <c r="AY130" s="14" t="s">
        <v>110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109</v>
      </c>
      <c r="BK130" s="157">
        <f t="shared" si="9"/>
        <v>0</v>
      </c>
      <c r="BL130" s="14" t="s">
        <v>113</v>
      </c>
      <c r="BM130" s="155" t="s">
        <v>183</v>
      </c>
    </row>
    <row r="131" spans="1:65" s="2" customFormat="1" ht="24.15" customHeight="1" x14ac:dyDescent="0.2">
      <c r="A131" s="26"/>
      <c r="B131" s="144"/>
      <c r="C131" s="145">
        <v>10</v>
      </c>
      <c r="D131" s="145" t="s">
        <v>70</v>
      </c>
      <c r="E131" s="171" t="s">
        <v>245</v>
      </c>
      <c r="F131" s="147" t="s">
        <v>246</v>
      </c>
      <c r="G131" s="171" t="s">
        <v>154</v>
      </c>
      <c r="H131" s="172">
        <v>10</v>
      </c>
      <c r="I131" s="172">
        <v>0</v>
      </c>
      <c r="J131" s="172">
        <f t="shared" si="0"/>
        <v>0</v>
      </c>
      <c r="K131" s="150"/>
      <c r="L131" s="27"/>
      <c r="M131" s="151" t="s">
        <v>1</v>
      </c>
      <c r="N131" s="152" t="s">
        <v>37</v>
      </c>
      <c r="O131" s="153">
        <v>2.8132799999999998</v>
      </c>
      <c r="P131" s="153">
        <f t="shared" si="1"/>
        <v>28.132799999999996</v>
      </c>
      <c r="Q131" s="153">
        <v>1.7739999999999999E-2</v>
      </c>
      <c r="R131" s="153">
        <f t="shared" si="2"/>
        <v>0.1774</v>
      </c>
      <c r="S131" s="153">
        <v>0</v>
      </c>
      <c r="T131" s="15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5" t="s">
        <v>113</v>
      </c>
      <c r="AT131" s="155" t="s">
        <v>111</v>
      </c>
      <c r="AU131" s="155" t="s">
        <v>109</v>
      </c>
      <c r="AY131" s="14" t="s">
        <v>110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109</v>
      </c>
      <c r="BK131" s="157">
        <f t="shared" si="9"/>
        <v>0</v>
      </c>
      <c r="BL131" s="14" t="s">
        <v>113</v>
      </c>
      <c r="BM131" s="155" t="s">
        <v>186</v>
      </c>
    </row>
    <row r="132" spans="1:65" s="2" customFormat="1" ht="24.15" customHeight="1" x14ac:dyDescent="0.2">
      <c r="A132" s="26"/>
      <c r="B132" s="144"/>
      <c r="C132" s="145">
        <v>11</v>
      </c>
      <c r="D132" s="145" t="s">
        <v>70</v>
      </c>
      <c r="E132" s="171" t="s">
        <v>247</v>
      </c>
      <c r="F132" s="147" t="s">
        <v>248</v>
      </c>
      <c r="G132" s="171" t="s">
        <v>154</v>
      </c>
      <c r="H132" s="172">
        <v>12</v>
      </c>
      <c r="I132" s="172">
        <v>0</v>
      </c>
      <c r="J132" s="172">
        <f t="shared" si="0"/>
        <v>0</v>
      </c>
      <c r="K132" s="150"/>
      <c r="L132" s="27"/>
      <c r="M132" s="151" t="s">
        <v>1</v>
      </c>
      <c r="N132" s="152" t="s">
        <v>37</v>
      </c>
      <c r="O132" s="153">
        <v>0.29333999999999999</v>
      </c>
      <c r="P132" s="153">
        <f t="shared" si="1"/>
        <v>3.5200800000000001</v>
      </c>
      <c r="Q132" s="153">
        <v>2.5000000000000001E-4</v>
      </c>
      <c r="R132" s="153">
        <f t="shared" si="2"/>
        <v>3.0000000000000001E-3</v>
      </c>
      <c r="S132" s="153">
        <v>0</v>
      </c>
      <c r="T132" s="15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5" t="s">
        <v>113</v>
      </c>
      <c r="AT132" s="155" t="s">
        <v>111</v>
      </c>
      <c r="AU132" s="155" t="s">
        <v>109</v>
      </c>
      <c r="AY132" s="14" t="s">
        <v>110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109</v>
      </c>
      <c r="BK132" s="157">
        <f t="shared" si="9"/>
        <v>0</v>
      </c>
      <c r="BL132" s="14" t="s">
        <v>113</v>
      </c>
      <c r="BM132" s="155" t="s">
        <v>189</v>
      </c>
    </row>
    <row r="133" spans="1:65" s="2" customFormat="1" ht="24.15" customHeight="1" x14ac:dyDescent="0.2">
      <c r="A133" s="26"/>
      <c r="B133" s="144"/>
      <c r="C133" s="145">
        <v>12</v>
      </c>
      <c r="D133" s="145" t="s">
        <v>70</v>
      </c>
      <c r="E133" s="171" t="s">
        <v>249</v>
      </c>
      <c r="F133" s="147" t="s">
        <v>250</v>
      </c>
      <c r="G133" s="171" t="s">
        <v>154</v>
      </c>
      <c r="H133" s="172">
        <v>2</v>
      </c>
      <c r="I133" s="172">
        <v>0</v>
      </c>
      <c r="J133" s="172">
        <f t="shared" si="0"/>
        <v>0</v>
      </c>
      <c r="K133" s="150"/>
      <c r="L133" s="27"/>
      <c r="M133" s="151" t="s">
        <v>1</v>
      </c>
      <c r="N133" s="152" t="s">
        <v>37</v>
      </c>
      <c r="O133" s="153">
        <v>0.54634000000000005</v>
      </c>
      <c r="P133" s="153">
        <f t="shared" si="1"/>
        <v>1.0926800000000001</v>
      </c>
      <c r="Q133" s="153">
        <v>2.5000000000000001E-4</v>
      </c>
      <c r="R133" s="153">
        <f t="shared" si="2"/>
        <v>5.0000000000000001E-4</v>
      </c>
      <c r="S133" s="153">
        <v>0</v>
      </c>
      <c r="T133" s="15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55" t="s">
        <v>113</v>
      </c>
      <c r="AT133" s="155" t="s">
        <v>111</v>
      </c>
      <c r="AU133" s="155" t="s">
        <v>109</v>
      </c>
      <c r="AY133" s="14" t="s">
        <v>110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109</v>
      </c>
      <c r="BK133" s="157">
        <f t="shared" si="9"/>
        <v>0</v>
      </c>
      <c r="BL133" s="14" t="s">
        <v>113</v>
      </c>
      <c r="BM133" s="155" t="s">
        <v>192</v>
      </c>
    </row>
    <row r="134" spans="1:65" s="2" customFormat="1" ht="24.15" customHeight="1" x14ac:dyDescent="0.2">
      <c r="A134" s="26"/>
      <c r="B134" s="144"/>
      <c r="C134" s="145">
        <v>13</v>
      </c>
      <c r="D134" s="145" t="s">
        <v>70</v>
      </c>
      <c r="E134" s="171" t="s">
        <v>251</v>
      </c>
      <c r="F134" s="147" t="s">
        <v>252</v>
      </c>
      <c r="G134" s="171" t="s">
        <v>112</v>
      </c>
      <c r="H134" s="172">
        <v>22</v>
      </c>
      <c r="I134" s="172">
        <v>0</v>
      </c>
      <c r="J134" s="172">
        <f t="shared" si="0"/>
        <v>0</v>
      </c>
      <c r="K134" s="150"/>
      <c r="L134" s="27"/>
      <c r="M134" s="151" t="s">
        <v>1</v>
      </c>
      <c r="N134" s="152" t="s">
        <v>37</v>
      </c>
      <c r="O134" s="153">
        <v>0.19011</v>
      </c>
      <c r="P134" s="153">
        <f t="shared" si="1"/>
        <v>4.1824200000000005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5" t="s">
        <v>113</v>
      </c>
      <c r="AT134" s="155" t="s">
        <v>111</v>
      </c>
      <c r="AU134" s="155" t="s">
        <v>109</v>
      </c>
      <c r="AY134" s="14" t="s">
        <v>110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109</v>
      </c>
      <c r="BK134" s="157">
        <f t="shared" si="9"/>
        <v>0</v>
      </c>
      <c r="BL134" s="14" t="s">
        <v>113</v>
      </c>
      <c r="BM134" s="155" t="s">
        <v>195</v>
      </c>
    </row>
    <row r="135" spans="1:65" s="2" customFormat="1" ht="28.2" customHeight="1" x14ac:dyDescent="0.2">
      <c r="A135" s="26"/>
      <c r="B135" s="144"/>
      <c r="C135" s="145">
        <v>14</v>
      </c>
      <c r="D135" s="158" t="s">
        <v>114</v>
      </c>
      <c r="E135" s="171" t="s">
        <v>253</v>
      </c>
      <c r="F135" s="147" t="s">
        <v>254</v>
      </c>
      <c r="G135" s="171" t="s">
        <v>118</v>
      </c>
      <c r="H135" s="172">
        <v>4</v>
      </c>
      <c r="I135" s="172">
        <v>0</v>
      </c>
      <c r="J135" s="172">
        <f t="shared" si="0"/>
        <v>0</v>
      </c>
      <c r="K135" s="163"/>
      <c r="L135" s="164"/>
      <c r="M135" s="165" t="s">
        <v>1</v>
      </c>
      <c r="N135" s="166" t="s">
        <v>37</v>
      </c>
      <c r="O135" s="153">
        <v>0</v>
      </c>
      <c r="P135" s="153">
        <f t="shared" si="1"/>
        <v>0</v>
      </c>
      <c r="Q135" s="153">
        <v>2.5000000000000001E-4</v>
      </c>
      <c r="R135" s="153">
        <f t="shared" si="2"/>
        <v>1E-3</v>
      </c>
      <c r="S135" s="153">
        <v>0</v>
      </c>
      <c r="T135" s="15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5" t="s">
        <v>115</v>
      </c>
      <c r="AT135" s="155" t="s">
        <v>114</v>
      </c>
      <c r="AU135" s="155" t="s">
        <v>109</v>
      </c>
      <c r="AY135" s="14" t="s">
        <v>110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109</v>
      </c>
      <c r="BK135" s="157">
        <f t="shared" si="9"/>
        <v>0</v>
      </c>
      <c r="BL135" s="14" t="s">
        <v>113</v>
      </c>
      <c r="BM135" s="155" t="s">
        <v>198</v>
      </c>
    </row>
    <row r="136" spans="1:65" s="2" customFormat="1" ht="27" customHeight="1" x14ac:dyDescent="0.2">
      <c r="A136" s="26"/>
      <c r="B136" s="144"/>
      <c r="C136" s="145">
        <v>15</v>
      </c>
      <c r="D136" s="158" t="s">
        <v>114</v>
      </c>
      <c r="E136" s="171" t="s">
        <v>255</v>
      </c>
      <c r="F136" s="147" t="s">
        <v>256</v>
      </c>
      <c r="G136" s="171" t="s">
        <v>118</v>
      </c>
      <c r="H136" s="172">
        <v>2</v>
      </c>
      <c r="I136" s="172">
        <v>0</v>
      </c>
      <c r="J136" s="172">
        <f t="shared" si="0"/>
        <v>0</v>
      </c>
      <c r="K136" s="150"/>
      <c r="L136" s="27"/>
      <c r="M136" s="151" t="s">
        <v>1</v>
      </c>
      <c r="N136" s="152" t="s">
        <v>37</v>
      </c>
      <c r="O136" s="153">
        <v>0.39863999999999999</v>
      </c>
      <c r="P136" s="153">
        <f t="shared" si="1"/>
        <v>0.79727999999999999</v>
      </c>
      <c r="Q136" s="153">
        <v>2.0000000000000002E-5</v>
      </c>
      <c r="R136" s="153">
        <f t="shared" si="2"/>
        <v>4.0000000000000003E-5</v>
      </c>
      <c r="S136" s="153">
        <v>0</v>
      </c>
      <c r="T136" s="15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5" t="s">
        <v>113</v>
      </c>
      <c r="AT136" s="155" t="s">
        <v>111</v>
      </c>
      <c r="AU136" s="155" t="s">
        <v>109</v>
      </c>
      <c r="AY136" s="14" t="s">
        <v>110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109</v>
      </c>
      <c r="BK136" s="157">
        <f t="shared" si="9"/>
        <v>0</v>
      </c>
      <c r="BL136" s="14" t="s">
        <v>113</v>
      </c>
      <c r="BM136" s="155" t="s">
        <v>202</v>
      </c>
    </row>
    <row r="137" spans="1:65" s="2" customFormat="1" ht="33" customHeight="1" x14ac:dyDescent="0.2">
      <c r="A137" s="26"/>
      <c r="B137" s="144"/>
      <c r="C137" s="145">
        <v>16</v>
      </c>
      <c r="D137" s="158" t="s">
        <v>114</v>
      </c>
      <c r="E137" s="171" t="s">
        <v>257</v>
      </c>
      <c r="F137" s="147" t="s">
        <v>258</v>
      </c>
      <c r="G137" s="171" t="s">
        <v>118</v>
      </c>
      <c r="H137" s="172">
        <v>2</v>
      </c>
      <c r="I137" s="172">
        <v>0</v>
      </c>
      <c r="J137" s="172">
        <f t="shared" si="0"/>
        <v>0</v>
      </c>
      <c r="K137" s="163"/>
      <c r="L137" s="164"/>
      <c r="M137" s="165" t="s">
        <v>1</v>
      </c>
      <c r="N137" s="166" t="s">
        <v>37</v>
      </c>
      <c r="O137" s="153">
        <v>0</v>
      </c>
      <c r="P137" s="153">
        <f t="shared" si="1"/>
        <v>0</v>
      </c>
      <c r="Q137" s="153">
        <v>1E-3</v>
      </c>
      <c r="R137" s="153">
        <f t="shared" si="2"/>
        <v>2E-3</v>
      </c>
      <c r="S137" s="153">
        <v>0</v>
      </c>
      <c r="T137" s="15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5" t="s">
        <v>115</v>
      </c>
      <c r="AT137" s="155" t="s">
        <v>114</v>
      </c>
      <c r="AU137" s="155" t="s">
        <v>109</v>
      </c>
      <c r="AY137" s="14" t="s">
        <v>110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109</v>
      </c>
      <c r="BK137" s="157">
        <f t="shared" si="9"/>
        <v>0</v>
      </c>
      <c r="BL137" s="14" t="s">
        <v>113</v>
      </c>
      <c r="BM137" s="155" t="s">
        <v>206</v>
      </c>
    </row>
    <row r="138" spans="1:65" s="2" customFormat="1" ht="24.15" customHeight="1" x14ac:dyDescent="0.2">
      <c r="A138" s="26"/>
      <c r="B138" s="144"/>
      <c r="C138" s="145">
        <v>17</v>
      </c>
      <c r="D138" s="158" t="s">
        <v>114</v>
      </c>
      <c r="E138" s="171" t="s">
        <v>259</v>
      </c>
      <c r="F138" s="147" t="s">
        <v>260</v>
      </c>
      <c r="G138" s="171" t="s">
        <v>112</v>
      </c>
      <c r="H138" s="172">
        <v>22</v>
      </c>
      <c r="I138" s="172">
        <v>0</v>
      </c>
      <c r="J138" s="172">
        <f t="shared" si="0"/>
        <v>0</v>
      </c>
      <c r="K138" s="150"/>
      <c r="L138" s="27"/>
      <c r="M138" s="151" t="s">
        <v>1</v>
      </c>
      <c r="N138" s="152" t="s">
        <v>37</v>
      </c>
      <c r="O138" s="153">
        <v>0.4</v>
      </c>
      <c r="P138" s="153">
        <f t="shared" si="1"/>
        <v>8.8000000000000007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5" t="s">
        <v>113</v>
      </c>
      <c r="AT138" s="155" t="s">
        <v>111</v>
      </c>
      <c r="AU138" s="155" t="s">
        <v>109</v>
      </c>
      <c r="AY138" s="14" t="s">
        <v>110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109</v>
      </c>
      <c r="BK138" s="157">
        <f t="shared" si="9"/>
        <v>0</v>
      </c>
      <c r="BL138" s="14" t="s">
        <v>113</v>
      </c>
      <c r="BM138" s="155" t="s">
        <v>210</v>
      </c>
    </row>
    <row r="139" spans="1:65" s="2" customFormat="1" ht="24.15" customHeight="1" x14ac:dyDescent="0.2">
      <c r="A139" s="26"/>
      <c r="B139" s="144"/>
      <c r="C139" s="145">
        <v>18</v>
      </c>
      <c r="D139" s="145" t="s">
        <v>70</v>
      </c>
      <c r="E139" s="171" t="s">
        <v>261</v>
      </c>
      <c r="F139" s="147" t="s">
        <v>262</v>
      </c>
      <c r="G139" s="171" t="s">
        <v>118</v>
      </c>
      <c r="H139" s="172">
        <v>4</v>
      </c>
      <c r="I139" s="172">
        <v>0</v>
      </c>
      <c r="J139" s="172">
        <f t="shared" si="0"/>
        <v>0</v>
      </c>
      <c r="K139" s="150"/>
      <c r="L139" s="27"/>
      <c r="M139" s="151" t="s">
        <v>1</v>
      </c>
      <c r="N139" s="152" t="s">
        <v>37</v>
      </c>
      <c r="O139" s="153">
        <v>1.2649999999999999</v>
      </c>
      <c r="P139" s="153">
        <f t="shared" si="1"/>
        <v>5.0599999999999996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5" t="s">
        <v>113</v>
      </c>
      <c r="AT139" s="155" t="s">
        <v>111</v>
      </c>
      <c r="AU139" s="155" t="s">
        <v>109</v>
      </c>
      <c r="AY139" s="14" t="s">
        <v>110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109</v>
      </c>
      <c r="BK139" s="157">
        <f t="shared" si="9"/>
        <v>0</v>
      </c>
      <c r="BL139" s="14" t="s">
        <v>113</v>
      </c>
      <c r="BM139" s="155" t="s">
        <v>214</v>
      </c>
    </row>
    <row r="140" spans="1:65" s="2" customFormat="1" ht="16.5" customHeight="1" x14ac:dyDescent="0.2">
      <c r="A140" s="26"/>
      <c r="B140" s="144"/>
      <c r="C140" s="145">
        <v>19</v>
      </c>
      <c r="D140" s="145" t="s">
        <v>70</v>
      </c>
      <c r="E140" s="171" t="s">
        <v>263</v>
      </c>
      <c r="F140" s="147" t="s">
        <v>264</v>
      </c>
      <c r="G140" s="171" t="s">
        <v>112</v>
      </c>
      <c r="H140" s="172">
        <v>24</v>
      </c>
      <c r="I140" s="172">
        <v>0</v>
      </c>
      <c r="J140" s="172">
        <f t="shared" si="0"/>
        <v>0</v>
      </c>
      <c r="K140" s="163"/>
      <c r="L140" s="164"/>
      <c r="M140" s="165" t="s">
        <v>1</v>
      </c>
      <c r="N140" s="166" t="s">
        <v>37</v>
      </c>
      <c r="O140" s="153">
        <v>0</v>
      </c>
      <c r="P140" s="153">
        <f t="shared" si="1"/>
        <v>0</v>
      </c>
      <c r="Q140" s="153">
        <v>1.1000000000000001E-3</v>
      </c>
      <c r="R140" s="153">
        <f t="shared" si="2"/>
        <v>2.64E-2</v>
      </c>
      <c r="S140" s="153">
        <v>0</v>
      </c>
      <c r="T140" s="15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5" t="s">
        <v>115</v>
      </c>
      <c r="AT140" s="155" t="s">
        <v>114</v>
      </c>
      <c r="AU140" s="155" t="s">
        <v>109</v>
      </c>
      <c r="AY140" s="14" t="s">
        <v>110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4" t="s">
        <v>109</v>
      </c>
      <c r="BK140" s="157">
        <f t="shared" si="9"/>
        <v>0</v>
      </c>
      <c r="BL140" s="14" t="s">
        <v>113</v>
      </c>
      <c r="BM140" s="155" t="s">
        <v>215</v>
      </c>
    </row>
    <row r="141" spans="1:65" s="2" customFormat="1" ht="29.4" customHeight="1" x14ac:dyDescent="0.2">
      <c r="A141" s="26"/>
      <c r="B141" s="144"/>
      <c r="C141" s="145">
        <v>20</v>
      </c>
      <c r="D141" s="158" t="s">
        <v>114</v>
      </c>
      <c r="E141" s="171" t="s">
        <v>253</v>
      </c>
      <c r="F141" s="147" t="s">
        <v>254</v>
      </c>
      <c r="G141" s="171" t="s">
        <v>118</v>
      </c>
      <c r="H141" s="172">
        <v>4</v>
      </c>
      <c r="I141" s="172">
        <v>0</v>
      </c>
      <c r="J141" s="172">
        <f t="shared" si="0"/>
        <v>0</v>
      </c>
      <c r="K141" s="163"/>
      <c r="L141" s="164"/>
      <c r="M141" s="165" t="s">
        <v>1</v>
      </c>
      <c r="N141" s="166" t="s">
        <v>37</v>
      </c>
      <c r="O141" s="153">
        <v>0</v>
      </c>
      <c r="P141" s="153">
        <f t="shared" si="1"/>
        <v>0</v>
      </c>
      <c r="Q141" s="153">
        <v>5.9999999999999995E-4</v>
      </c>
      <c r="R141" s="153">
        <f t="shared" si="2"/>
        <v>2.3999999999999998E-3</v>
      </c>
      <c r="S141" s="153">
        <v>0</v>
      </c>
      <c r="T141" s="15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5" t="s">
        <v>115</v>
      </c>
      <c r="AT141" s="155" t="s">
        <v>114</v>
      </c>
      <c r="AU141" s="155" t="s">
        <v>109</v>
      </c>
      <c r="AY141" s="14" t="s">
        <v>110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4" t="s">
        <v>109</v>
      </c>
      <c r="BK141" s="157">
        <f t="shared" si="9"/>
        <v>0</v>
      </c>
      <c r="BL141" s="14" t="s">
        <v>113</v>
      </c>
      <c r="BM141" s="155" t="s">
        <v>216</v>
      </c>
    </row>
    <row r="142" spans="1:65" s="2" customFormat="1" ht="27.6" customHeight="1" x14ac:dyDescent="0.2">
      <c r="A142" s="26"/>
      <c r="B142" s="144"/>
      <c r="C142" s="145">
        <v>21</v>
      </c>
      <c r="D142" s="158" t="s">
        <v>114</v>
      </c>
      <c r="E142" s="171" t="s">
        <v>265</v>
      </c>
      <c r="F142" s="147" t="s">
        <v>266</v>
      </c>
      <c r="G142" s="171" t="s">
        <v>118</v>
      </c>
      <c r="H142" s="172">
        <v>2</v>
      </c>
      <c r="I142" s="172">
        <v>0</v>
      </c>
      <c r="J142" s="172">
        <f t="shared" si="0"/>
        <v>0</v>
      </c>
      <c r="K142" s="163"/>
      <c r="L142" s="164"/>
      <c r="M142" s="165" t="s">
        <v>1</v>
      </c>
      <c r="N142" s="166" t="s">
        <v>37</v>
      </c>
      <c r="O142" s="153">
        <v>0</v>
      </c>
      <c r="P142" s="153">
        <f t="shared" si="1"/>
        <v>0</v>
      </c>
      <c r="Q142" s="153">
        <v>4.0000000000000002E-4</v>
      </c>
      <c r="R142" s="153">
        <f t="shared" si="2"/>
        <v>8.0000000000000004E-4</v>
      </c>
      <c r="S142" s="153">
        <v>0</v>
      </c>
      <c r="T142" s="154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5" t="s">
        <v>115</v>
      </c>
      <c r="AT142" s="155" t="s">
        <v>114</v>
      </c>
      <c r="AU142" s="155" t="s">
        <v>109</v>
      </c>
      <c r="AY142" s="14" t="s">
        <v>110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4" t="s">
        <v>109</v>
      </c>
      <c r="BK142" s="157">
        <f t="shared" si="9"/>
        <v>0</v>
      </c>
      <c r="BL142" s="14" t="s">
        <v>113</v>
      </c>
      <c r="BM142" s="155" t="s">
        <v>217</v>
      </c>
    </row>
    <row r="143" spans="1:65" s="12" customFormat="1" ht="26.4" customHeight="1" x14ac:dyDescent="0.2">
      <c r="B143" s="132"/>
      <c r="C143" s="145">
        <v>22</v>
      </c>
      <c r="D143" s="158" t="s">
        <v>114</v>
      </c>
      <c r="E143" s="171" t="s">
        <v>267</v>
      </c>
      <c r="F143" s="147" t="s">
        <v>268</v>
      </c>
      <c r="G143" s="171" t="s">
        <v>112</v>
      </c>
      <c r="H143" s="172">
        <v>24</v>
      </c>
      <c r="I143" s="172">
        <v>0</v>
      </c>
      <c r="J143" s="172">
        <f t="shared" si="0"/>
        <v>0</v>
      </c>
      <c r="L143" s="132"/>
      <c r="M143" s="136"/>
      <c r="N143" s="137"/>
      <c r="O143" s="137"/>
      <c r="P143" s="138">
        <f>P144</f>
        <v>0.1764</v>
      </c>
      <c r="Q143" s="137"/>
      <c r="R143" s="138">
        <f>R144</f>
        <v>2.0000000000000001E-4</v>
      </c>
      <c r="S143" s="137"/>
      <c r="T143" s="139">
        <f>T144</f>
        <v>0</v>
      </c>
      <c r="AR143" s="133" t="s">
        <v>109</v>
      </c>
      <c r="AT143" s="140" t="s">
        <v>70</v>
      </c>
      <c r="AU143" s="140" t="s">
        <v>79</v>
      </c>
      <c r="AY143" s="133" t="s">
        <v>110</v>
      </c>
      <c r="BK143" s="141">
        <f>BK144</f>
        <v>0</v>
      </c>
    </row>
    <row r="144" spans="1:65" s="2" customFormat="1" ht="24.15" customHeight="1" x14ac:dyDescent="0.2">
      <c r="A144" s="26"/>
      <c r="B144" s="144"/>
      <c r="C144" s="145">
        <v>23</v>
      </c>
      <c r="D144" s="145" t="s">
        <v>70</v>
      </c>
      <c r="E144" s="171" t="s">
        <v>261</v>
      </c>
      <c r="F144" s="147" t="s">
        <v>262</v>
      </c>
      <c r="G144" s="171" t="s">
        <v>118</v>
      </c>
      <c r="H144" s="172">
        <v>4</v>
      </c>
      <c r="I144" s="172">
        <v>0</v>
      </c>
      <c r="J144" s="172">
        <f t="shared" si="0"/>
        <v>0</v>
      </c>
      <c r="K144" s="150"/>
      <c r="L144" s="27"/>
      <c r="M144" s="151" t="s">
        <v>1</v>
      </c>
      <c r="N144" s="152" t="s">
        <v>37</v>
      </c>
      <c r="O144" s="153">
        <v>4.41E-2</v>
      </c>
      <c r="P144" s="153">
        <f>O144*H144</f>
        <v>0.1764</v>
      </c>
      <c r="Q144" s="153">
        <v>5.0000000000000002E-5</v>
      </c>
      <c r="R144" s="153">
        <f>Q144*H144</f>
        <v>2.0000000000000001E-4</v>
      </c>
      <c r="S144" s="153">
        <v>0</v>
      </c>
      <c r="T144" s="15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5" t="s">
        <v>113</v>
      </c>
      <c r="AT144" s="155" t="s">
        <v>111</v>
      </c>
      <c r="AU144" s="155" t="s">
        <v>109</v>
      </c>
      <c r="AY144" s="14" t="s">
        <v>110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109</v>
      </c>
      <c r="BK144" s="157">
        <f>ROUND(I144*H144,3)</f>
        <v>0</v>
      </c>
      <c r="BL144" s="14" t="s">
        <v>113</v>
      </c>
      <c r="BM144" s="155" t="s">
        <v>218</v>
      </c>
    </row>
    <row r="145" spans="1:65" s="12" customFormat="1" ht="22.95" customHeight="1" x14ac:dyDescent="0.2">
      <c r="B145" s="132"/>
      <c r="C145" s="145">
        <v>24</v>
      </c>
      <c r="D145" s="145" t="s">
        <v>70</v>
      </c>
      <c r="E145" s="171" t="s">
        <v>269</v>
      </c>
      <c r="F145" s="147" t="s">
        <v>270</v>
      </c>
      <c r="G145" s="171" t="s">
        <v>154</v>
      </c>
      <c r="H145" s="172">
        <v>8</v>
      </c>
      <c r="I145" s="172">
        <v>0</v>
      </c>
      <c r="J145" s="172">
        <f t="shared" si="0"/>
        <v>0</v>
      </c>
      <c r="L145" s="132"/>
      <c r="M145" s="136"/>
      <c r="N145" s="137"/>
      <c r="O145" s="137"/>
      <c r="P145" s="138">
        <f>P146</f>
        <v>0.72696000000000005</v>
      </c>
      <c r="Q145" s="137"/>
      <c r="R145" s="138">
        <f>R146</f>
        <v>5.4000000000000001E-4</v>
      </c>
      <c r="S145" s="137"/>
      <c r="T145" s="139">
        <f>T146</f>
        <v>0</v>
      </c>
      <c r="AR145" s="133" t="s">
        <v>109</v>
      </c>
      <c r="AT145" s="140" t="s">
        <v>70</v>
      </c>
      <c r="AU145" s="140" t="s">
        <v>79</v>
      </c>
      <c r="AY145" s="133" t="s">
        <v>110</v>
      </c>
      <c r="BK145" s="141">
        <f>BK146</f>
        <v>0</v>
      </c>
    </row>
    <row r="146" spans="1:65" s="2" customFormat="1" ht="22.2" customHeight="1" x14ac:dyDescent="0.2">
      <c r="A146" s="26"/>
      <c r="B146" s="144"/>
      <c r="C146" s="145">
        <v>25</v>
      </c>
      <c r="D146" s="158" t="s">
        <v>114</v>
      </c>
      <c r="E146" s="171" t="s">
        <v>271</v>
      </c>
      <c r="F146" s="147" t="s">
        <v>272</v>
      </c>
      <c r="G146" s="171" t="s">
        <v>154</v>
      </c>
      <c r="H146" s="172">
        <v>6</v>
      </c>
      <c r="I146" s="172">
        <v>0</v>
      </c>
      <c r="J146" s="172">
        <f t="shared" si="0"/>
        <v>0</v>
      </c>
      <c r="K146" s="150"/>
      <c r="L146" s="27"/>
      <c r="M146" s="151" t="s">
        <v>1</v>
      </c>
      <c r="N146" s="152" t="s">
        <v>37</v>
      </c>
      <c r="O146" s="153">
        <v>0.12116</v>
      </c>
      <c r="P146" s="153">
        <f>O146*H146</f>
        <v>0.72696000000000005</v>
      </c>
      <c r="Q146" s="153">
        <v>9.0000000000000006E-5</v>
      </c>
      <c r="R146" s="153">
        <f>Q146*H146</f>
        <v>5.4000000000000001E-4</v>
      </c>
      <c r="S146" s="153">
        <v>0</v>
      </c>
      <c r="T146" s="15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55" t="s">
        <v>113</v>
      </c>
      <c r="AT146" s="155" t="s">
        <v>111</v>
      </c>
      <c r="AU146" s="155" t="s">
        <v>109</v>
      </c>
      <c r="AY146" s="14" t="s">
        <v>110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4" t="s">
        <v>109</v>
      </c>
      <c r="BK146" s="157">
        <f>ROUND(I146*H146,3)</f>
        <v>0</v>
      </c>
      <c r="BL146" s="14" t="s">
        <v>113</v>
      </c>
      <c r="BM146" s="155" t="s">
        <v>220</v>
      </c>
    </row>
    <row r="147" spans="1:65" s="12" customFormat="1" ht="18.600000000000001" customHeight="1" x14ac:dyDescent="0.2">
      <c r="B147" s="132"/>
      <c r="C147" s="145">
        <v>26</v>
      </c>
      <c r="D147" s="145" t="s">
        <v>273</v>
      </c>
      <c r="E147" s="171" t="s">
        <v>274</v>
      </c>
      <c r="F147" s="147" t="s">
        <v>275</v>
      </c>
      <c r="G147" s="171" t="s">
        <v>128</v>
      </c>
      <c r="H147" s="172">
        <v>4.8</v>
      </c>
      <c r="I147" s="172">
        <v>0</v>
      </c>
      <c r="J147" s="172">
        <f>ROUND(I147/100*H147,2)</f>
        <v>0</v>
      </c>
      <c r="L147" s="132"/>
      <c r="M147" s="136"/>
      <c r="N147" s="137"/>
      <c r="O147" s="137"/>
      <c r="P147" s="138">
        <f>SUM(P148:P150)</f>
        <v>10.600000000000001</v>
      </c>
      <c r="Q147" s="137"/>
      <c r="R147" s="138">
        <f>SUM(R148:R150)</f>
        <v>0</v>
      </c>
      <c r="S147" s="137"/>
      <c r="T147" s="139">
        <f>SUM(T148:T150)</f>
        <v>0</v>
      </c>
      <c r="AR147" s="133" t="s">
        <v>120</v>
      </c>
      <c r="AT147" s="140" t="s">
        <v>70</v>
      </c>
      <c r="AU147" s="140" t="s">
        <v>71</v>
      </c>
      <c r="AY147" s="133" t="s">
        <v>110</v>
      </c>
      <c r="BK147" s="141">
        <f>SUM(BK148:BK150)</f>
        <v>0</v>
      </c>
    </row>
    <row r="148" spans="1:65" s="2" customFormat="1" ht="16.2" customHeight="1" x14ac:dyDescent="0.2">
      <c r="A148" s="26"/>
      <c r="B148" s="144"/>
      <c r="C148" s="145">
        <v>27</v>
      </c>
      <c r="D148" s="145" t="s">
        <v>273</v>
      </c>
      <c r="E148" s="171" t="s">
        <v>276</v>
      </c>
      <c r="F148" s="147" t="s">
        <v>277</v>
      </c>
      <c r="G148" s="171" t="s">
        <v>128</v>
      </c>
      <c r="H148" s="172">
        <v>3</v>
      </c>
      <c r="I148" s="172">
        <v>0</v>
      </c>
      <c r="J148" s="172">
        <f t="shared" ref="J148:J150" si="10">ROUND(I148/100*H148,2)</f>
        <v>0</v>
      </c>
      <c r="K148" s="150"/>
      <c r="L148" s="27"/>
      <c r="M148" s="151" t="s">
        <v>1</v>
      </c>
      <c r="N148" s="152" t="s">
        <v>37</v>
      </c>
      <c r="O148" s="153">
        <v>1.06</v>
      </c>
      <c r="P148" s="153">
        <f>O148*H148</f>
        <v>3.18</v>
      </c>
      <c r="Q148" s="153">
        <v>0</v>
      </c>
      <c r="R148" s="153">
        <f>Q148*H148</f>
        <v>0</v>
      </c>
      <c r="S148" s="153">
        <v>0</v>
      </c>
      <c r="T148" s="15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5" t="s">
        <v>155</v>
      </c>
      <c r="AT148" s="155" t="s">
        <v>111</v>
      </c>
      <c r="AU148" s="155" t="s">
        <v>79</v>
      </c>
      <c r="AY148" s="14" t="s">
        <v>110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109</v>
      </c>
      <c r="BK148" s="157">
        <f>ROUND(I148*H148,3)</f>
        <v>0</v>
      </c>
      <c r="BL148" s="14" t="s">
        <v>155</v>
      </c>
      <c r="BM148" s="155" t="s">
        <v>221</v>
      </c>
    </row>
    <row r="149" spans="1:65" s="2" customFormat="1" ht="16.5" customHeight="1" x14ac:dyDescent="0.2">
      <c r="A149" s="26"/>
      <c r="B149" s="144"/>
      <c r="C149" s="145">
        <v>28</v>
      </c>
      <c r="D149" s="145" t="s">
        <v>273</v>
      </c>
      <c r="E149" s="171" t="s">
        <v>278</v>
      </c>
      <c r="F149" s="147" t="s">
        <v>279</v>
      </c>
      <c r="G149" s="171" t="s">
        <v>128</v>
      </c>
      <c r="H149" s="172">
        <v>1</v>
      </c>
      <c r="I149" s="172">
        <v>0</v>
      </c>
      <c r="J149" s="172">
        <f t="shared" si="10"/>
        <v>0</v>
      </c>
      <c r="K149" s="150"/>
      <c r="L149" s="27"/>
      <c r="M149" s="151" t="s">
        <v>1</v>
      </c>
      <c r="N149" s="152" t="s">
        <v>37</v>
      </c>
      <c r="O149" s="153">
        <v>1.06</v>
      </c>
      <c r="P149" s="153">
        <f>O149*H149</f>
        <v>1.06</v>
      </c>
      <c r="Q149" s="153">
        <v>0</v>
      </c>
      <c r="R149" s="153">
        <f>Q149*H149</f>
        <v>0</v>
      </c>
      <c r="S149" s="153">
        <v>0</v>
      </c>
      <c r="T149" s="154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5" t="s">
        <v>155</v>
      </c>
      <c r="AT149" s="155" t="s">
        <v>111</v>
      </c>
      <c r="AU149" s="155" t="s">
        <v>79</v>
      </c>
      <c r="AY149" s="14" t="s">
        <v>110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109</v>
      </c>
      <c r="BK149" s="157">
        <f>ROUND(I149*H149,3)</f>
        <v>0</v>
      </c>
      <c r="BL149" s="14" t="s">
        <v>155</v>
      </c>
      <c r="BM149" s="155" t="s">
        <v>223</v>
      </c>
    </row>
    <row r="150" spans="1:65" s="2" customFormat="1" ht="16.5" customHeight="1" x14ac:dyDescent="0.2">
      <c r="A150" s="26"/>
      <c r="B150" s="144"/>
      <c r="C150" s="145">
        <v>29</v>
      </c>
      <c r="D150" s="145" t="s">
        <v>273</v>
      </c>
      <c r="E150" s="171" t="s">
        <v>280</v>
      </c>
      <c r="F150" s="147" t="s">
        <v>281</v>
      </c>
      <c r="G150" s="171" t="s">
        <v>128</v>
      </c>
      <c r="H150" s="172">
        <v>6</v>
      </c>
      <c r="I150" s="172">
        <v>0</v>
      </c>
      <c r="J150" s="172">
        <f t="shared" si="10"/>
        <v>0</v>
      </c>
      <c r="K150" s="150"/>
      <c r="L150" s="27"/>
      <c r="M150" s="167" t="s">
        <v>1</v>
      </c>
      <c r="N150" s="168" t="s">
        <v>37</v>
      </c>
      <c r="O150" s="169">
        <v>1.06</v>
      </c>
      <c r="P150" s="169">
        <f>O150*H150</f>
        <v>6.36</v>
      </c>
      <c r="Q150" s="169">
        <v>0</v>
      </c>
      <c r="R150" s="169">
        <f>Q150*H150</f>
        <v>0</v>
      </c>
      <c r="S150" s="169">
        <v>0</v>
      </c>
      <c r="T150" s="170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55" t="s">
        <v>155</v>
      </c>
      <c r="AT150" s="155" t="s">
        <v>111</v>
      </c>
      <c r="AU150" s="155" t="s">
        <v>79</v>
      </c>
      <c r="AY150" s="14" t="s">
        <v>110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4" t="s">
        <v>109</v>
      </c>
      <c r="BK150" s="157">
        <f>ROUND(I150*H150,3)</f>
        <v>0</v>
      </c>
      <c r="BL150" s="14" t="s">
        <v>155</v>
      </c>
      <c r="BM150" s="155" t="s">
        <v>224</v>
      </c>
    </row>
    <row r="151" spans="1:65" s="2" customFormat="1" ht="6.9" customHeight="1" x14ac:dyDescent="0.2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0:K150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19-2022 UK - ústrené vyku...</vt:lpstr>
      <vt:lpstr>19-2022 OPZ - odberné ply...</vt:lpstr>
      <vt:lpstr>19-2022 MaR - meranie a regul..</vt:lpstr>
      <vt:lpstr>'19-2022 MaR - meranie a regul..'!Názvy_tlače</vt:lpstr>
      <vt:lpstr>'19-2022 OPZ - odberné ply...'!Názvy_tlače</vt:lpstr>
      <vt:lpstr>'19-2022 UK - ústrené vyku...'!Názvy_tlače</vt:lpstr>
      <vt:lpstr>'Rekapitulácia stavby'!Názvy_tlače</vt:lpstr>
      <vt:lpstr>'19-2022 MaR - meranie a regul..'!Oblasť_tlače</vt:lpstr>
      <vt:lpstr>'19-2022 OPZ - odberné ply...'!Oblasť_tlače</vt:lpstr>
      <vt:lpstr>'19-2022 UK - ústrené vyku...'!Oblasť_tlače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LAPTOP-5QQ5TE7Q\Ivan Sokologorský</dc:creator>
  <cp:lastModifiedBy>Ivana Čokynová</cp:lastModifiedBy>
  <cp:lastPrinted>2022-09-12T11:51:23Z</cp:lastPrinted>
  <dcterms:created xsi:type="dcterms:W3CDTF">2022-09-11T11:31:00Z</dcterms:created>
  <dcterms:modified xsi:type="dcterms:W3CDTF">2022-11-09T10:20:37Z</dcterms:modified>
</cp:coreProperties>
</file>