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Cimbaľák\PD\"/>
    </mc:Choice>
  </mc:AlternateContent>
  <xr:revisionPtr revIDLastSave="0" documentId="8_{B1AC35CA-370A-4681-893F-FD3730C69D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01 - Hygienické..." sheetId="2" r:id="rId2"/>
    <sheet name="02 - Multifunkčný turi..." sheetId="5" r:id="rId3"/>
    <sheet name="03 - Multifunkčn..." sheetId="4" r:id="rId4"/>
  </sheets>
  <externalReferences>
    <externalReference r:id="rId5"/>
  </externalReferences>
  <definedNames>
    <definedName name="_xlnm._FilterDatabase" localSheetId="1" hidden="1">'01 - Hygienické...'!$C$127:$K$151</definedName>
    <definedName name="_xlnm._FilterDatabase" localSheetId="2" hidden="1">'02 - Multifunkčný turi...'!$C$116:$K$132</definedName>
    <definedName name="_xlnm._FilterDatabase" localSheetId="3" hidden="1">'03 - Multifunkčn...'!$C$120:$K$133</definedName>
    <definedName name="_xlnm.Print_Titles" localSheetId="1">'01 - Hygienické...'!$127:$127</definedName>
    <definedName name="_xlnm.Print_Titles" localSheetId="2">'02 - Multifunkčný turi...'!$116:$116</definedName>
    <definedName name="_xlnm.Print_Titles" localSheetId="3">'03 - Multifunkčn...'!$120:$120</definedName>
    <definedName name="_xlnm.Print_Titles" localSheetId="0">'Rekapitulácia stavby'!$92:$92</definedName>
    <definedName name="_xlnm.Print_Area" localSheetId="1">'01 - Hygienické...'!$C$4:$J$76,'01 - Hygienické...'!$C$82:$J$109,'01 - Hygienické...'!$C$115:$J$151</definedName>
    <definedName name="_xlnm.Print_Area" localSheetId="2">'02 - Multifunkčný turi...'!$C$4:$J$76,'02 - Multifunkčný turi...'!$C$82:$J$100,'02 - Multifunkčný turi...'!$C$106:$J$132</definedName>
    <definedName name="_xlnm.Print_Area" localSheetId="3">'03 - Multifunkčn...'!$C$4:$J$76,'03 - Multifunkčn...'!$C$82:$J$102,'03 - Multifunkčn...'!$C$108:$J$133</definedName>
    <definedName name="_xlnm.Print_Area" localSheetId="0">'Rekapitulácia stavby'!$D$4:$AO$76,'Rekapitulácia stavby'!$C$82:$AQ$98</definedName>
  </definedNames>
  <calcPr calcId="191028"/>
</workbook>
</file>

<file path=xl/calcChain.xml><?xml version="1.0" encoding="utf-8"?>
<calcChain xmlns="http://schemas.openxmlformats.org/spreadsheetml/2006/main">
  <c r="BK134" i="4" l="1"/>
  <c r="BK152" i="2"/>
  <c r="J152" i="2"/>
  <c r="J134" i="4"/>
  <c r="BK137" i="4"/>
  <c r="BK136" i="4" s="1"/>
  <c r="BK138" i="4"/>
  <c r="BK139" i="4"/>
  <c r="BK140" i="4"/>
  <c r="BK141" i="4"/>
  <c r="BK142" i="4"/>
  <c r="BK143" i="4"/>
  <c r="J137" i="4"/>
  <c r="J136" i="4" l="1"/>
  <c r="J101" i="4" s="1"/>
  <c r="J100" i="4" s="1"/>
  <c r="BK135" i="4"/>
  <c r="J135" i="4" s="1"/>
  <c r="BK132" i="5"/>
  <c r="BK131" i="5" s="1"/>
  <c r="BI132" i="5"/>
  <c r="BH132" i="5"/>
  <c r="BG132" i="5"/>
  <c r="BE132" i="5"/>
  <c r="T132" i="5"/>
  <c r="R132" i="5"/>
  <c r="P132" i="5"/>
  <c r="P131" i="5" s="1"/>
  <c r="P130" i="5" s="1"/>
  <c r="J132" i="5"/>
  <c r="BF132" i="5" s="1"/>
  <c r="T131" i="5"/>
  <c r="R131" i="5"/>
  <c r="R130" i="5" s="1"/>
  <c r="T130" i="5"/>
  <c r="BK129" i="5"/>
  <c r="BI129" i="5"/>
  <c r="BH129" i="5"/>
  <c r="BG129" i="5"/>
  <c r="BF129" i="5"/>
  <c r="BE129" i="5"/>
  <c r="T129" i="5"/>
  <c r="R129" i="5"/>
  <c r="P129" i="5"/>
  <c r="J129" i="5"/>
  <c r="BK128" i="5"/>
  <c r="BI128" i="5"/>
  <c r="BH128" i="5"/>
  <c r="BG128" i="5"/>
  <c r="BE128" i="5"/>
  <c r="T128" i="5"/>
  <c r="T127" i="5" s="1"/>
  <c r="R128" i="5"/>
  <c r="R127" i="5" s="1"/>
  <c r="P128" i="5"/>
  <c r="P127" i="5" s="1"/>
  <c r="J128" i="5"/>
  <c r="BF128" i="5" s="1"/>
  <c r="BK127" i="5"/>
  <c r="J127" i="5" s="1"/>
  <c r="J97" i="5" s="1"/>
  <c r="BK126" i="5"/>
  <c r="BI126" i="5"/>
  <c r="BH126" i="5"/>
  <c r="BG126" i="5"/>
  <c r="BE126" i="5"/>
  <c r="T126" i="5"/>
  <c r="R126" i="5"/>
  <c r="P126" i="5"/>
  <c r="J126" i="5"/>
  <c r="BF126" i="5" s="1"/>
  <c r="BK125" i="5"/>
  <c r="BI125" i="5"/>
  <c r="BH125" i="5"/>
  <c r="BG125" i="5"/>
  <c r="BE125" i="5"/>
  <c r="T125" i="5"/>
  <c r="R125" i="5"/>
  <c r="P125" i="5"/>
  <c r="J125" i="5"/>
  <c r="BF125" i="5" s="1"/>
  <c r="BK124" i="5"/>
  <c r="BI124" i="5"/>
  <c r="BH124" i="5"/>
  <c r="BG124" i="5"/>
  <c r="BE124" i="5"/>
  <c r="T124" i="5"/>
  <c r="R124" i="5"/>
  <c r="P124" i="5"/>
  <c r="J124" i="5"/>
  <c r="BF124" i="5" s="1"/>
  <c r="BK123" i="5"/>
  <c r="BI123" i="5"/>
  <c r="BH123" i="5"/>
  <c r="BG123" i="5"/>
  <c r="BE123" i="5"/>
  <c r="T123" i="5"/>
  <c r="R123" i="5"/>
  <c r="P123" i="5"/>
  <c r="J123" i="5"/>
  <c r="BF123" i="5" s="1"/>
  <c r="BK122" i="5"/>
  <c r="BI122" i="5"/>
  <c r="BH122" i="5"/>
  <c r="BG122" i="5"/>
  <c r="BE122" i="5"/>
  <c r="T122" i="5"/>
  <c r="R122" i="5"/>
  <c r="P122" i="5"/>
  <c r="J122" i="5"/>
  <c r="BF122" i="5" s="1"/>
  <c r="BK121" i="5"/>
  <c r="BI121" i="5"/>
  <c r="BH121" i="5"/>
  <c r="BG121" i="5"/>
  <c r="BE121" i="5"/>
  <c r="T121" i="5"/>
  <c r="R121" i="5"/>
  <c r="P121" i="5"/>
  <c r="J121" i="5"/>
  <c r="BF121" i="5" s="1"/>
  <c r="BK120" i="5"/>
  <c r="BI120" i="5"/>
  <c r="BH120" i="5"/>
  <c r="BG120" i="5"/>
  <c r="BE120" i="5"/>
  <c r="T120" i="5"/>
  <c r="T119" i="5" s="1"/>
  <c r="T118" i="5" s="1"/>
  <c r="T117" i="5" s="1"/>
  <c r="R120" i="5"/>
  <c r="P120" i="5"/>
  <c r="J120" i="5"/>
  <c r="BF120" i="5" s="1"/>
  <c r="F113" i="5"/>
  <c r="F111" i="5"/>
  <c r="E109" i="5"/>
  <c r="F89" i="5"/>
  <c r="F87" i="5"/>
  <c r="E85" i="5"/>
  <c r="J35" i="5"/>
  <c r="J34" i="5"/>
  <c r="J33" i="5"/>
  <c r="J22" i="5"/>
  <c r="E22" i="5"/>
  <c r="J114" i="5" s="1"/>
  <c r="J21" i="5"/>
  <c r="J19" i="5"/>
  <c r="E19" i="5"/>
  <c r="J89" i="5" s="1"/>
  <c r="J18" i="5"/>
  <c r="J16" i="5"/>
  <c r="E16" i="5"/>
  <c r="F90" i="5" s="1"/>
  <c r="J15" i="5"/>
  <c r="J10" i="5"/>
  <c r="J87" i="5" s="1"/>
  <c r="P119" i="5" l="1"/>
  <c r="R119" i="5"/>
  <c r="J90" i="5"/>
  <c r="F31" i="5"/>
  <c r="F35" i="5"/>
  <c r="F33" i="5"/>
  <c r="F34" i="5"/>
  <c r="J31" i="5"/>
  <c r="BK119" i="5"/>
  <c r="BK118" i="5" s="1"/>
  <c r="J32" i="5"/>
  <c r="F32" i="5"/>
  <c r="P118" i="5"/>
  <c r="P117" i="5" s="1"/>
  <c r="R118" i="5"/>
  <c r="R117" i="5" s="1"/>
  <c r="J131" i="5"/>
  <c r="J99" i="5" s="1"/>
  <c r="BK130" i="5"/>
  <c r="J130" i="5" s="1"/>
  <c r="J98" i="5" s="1"/>
  <c r="J111" i="5"/>
  <c r="J113" i="5"/>
  <c r="F114" i="5"/>
  <c r="J119" i="5" l="1"/>
  <c r="J96" i="5" s="1"/>
  <c r="J118" i="5"/>
  <c r="J95" i="5" s="1"/>
  <c r="BK117" i="5"/>
  <c r="J117" i="5" s="1"/>
  <c r="J28" i="5" l="1"/>
  <c r="J94" i="5"/>
  <c r="J37" i="5" l="1"/>
  <c r="AG96" i="1"/>
  <c r="AN96" i="1" s="1"/>
  <c r="J37" i="4"/>
  <c r="J36" i="4"/>
  <c r="AY97" i="1" s="1"/>
  <c r="J35" i="4"/>
  <c r="AX97" i="1" s="1"/>
  <c r="BI133" i="4"/>
  <c r="BH133" i="4"/>
  <c r="BG133" i="4"/>
  <c r="BE133" i="4"/>
  <c r="T133" i="4"/>
  <c r="T132" i="4" s="1"/>
  <c r="R133" i="4"/>
  <c r="R132" i="4" s="1"/>
  <c r="P133" i="4"/>
  <c r="P132" i="4" s="1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F117" i="4"/>
  <c r="F115" i="4"/>
  <c r="E113" i="4"/>
  <c r="F91" i="4"/>
  <c r="F89" i="4"/>
  <c r="E87" i="4"/>
  <c r="J24" i="4"/>
  <c r="E24" i="4"/>
  <c r="J92" i="4" s="1"/>
  <c r="J23" i="4"/>
  <c r="J21" i="4"/>
  <c r="E21" i="4"/>
  <c r="J117" i="4" s="1"/>
  <c r="J20" i="4"/>
  <c r="J18" i="4"/>
  <c r="E18" i="4"/>
  <c r="F118" i="4" s="1"/>
  <c r="J17" i="4"/>
  <c r="J12" i="4"/>
  <c r="J89" i="4" s="1"/>
  <c r="E7" i="4"/>
  <c r="E85" i="4" s="1"/>
  <c r="AY96" i="1"/>
  <c r="AX96" i="1"/>
  <c r="J37" i="2"/>
  <c r="J36" i="2"/>
  <c r="AY95" i="1" s="1"/>
  <c r="J35" i="2"/>
  <c r="AX95" i="1" s="1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T145" i="2" s="1"/>
  <c r="R146" i="2"/>
  <c r="R145" i="2" s="1"/>
  <c r="P146" i="2"/>
  <c r="P145" i="2" s="1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T135" i="2" s="1"/>
  <c r="R136" i="2"/>
  <c r="R135" i="2" s="1"/>
  <c r="P136" i="2"/>
  <c r="P135" i="2" s="1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F124" i="2"/>
  <c r="F122" i="2"/>
  <c r="E120" i="2"/>
  <c r="F91" i="2"/>
  <c r="F89" i="2"/>
  <c r="E87" i="2"/>
  <c r="J24" i="2"/>
  <c r="E24" i="2"/>
  <c r="J125" i="2" s="1"/>
  <c r="J23" i="2"/>
  <c r="J21" i="2"/>
  <c r="E21" i="2"/>
  <c r="J124" i="2" s="1"/>
  <c r="J20" i="2"/>
  <c r="J18" i="2"/>
  <c r="E18" i="2"/>
  <c r="F92" i="2" s="1"/>
  <c r="J17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151" i="2"/>
  <c r="BK141" i="2"/>
  <c r="BK139" i="2"/>
  <c r="BK131" i="2"/>
  <c r="J150" i="2"/>
  <c r="BK144" i="2"/>
  <c r="BK136" i="2"/>
  <c r="BK132" i="2"/>
  <c r="BK146" i="2"/>
  <c r="BK143" i="2"/>
  <c r="BK140" i="2"/>
  <c r="BK138" i="2"/>
  <c r="J134" i="2"/>
  <c r="J132" i="2"/>
  <c r="J128" i="4"/>
  <c r="J125" i="4"/>
  <c r="J133" i="4"/>
  <c r="J129" i="4"/>
  <c r="BK133" i="4"/>
  <c r="BK132" i="4" s="1"/>
  <c r="J132" i="4" s="1"/>
  <c r="BK130" i="4"/>
  <c r="BK128" i="4"/>
  <c r="BK126" i="4"/>
  <c r="J124" i="4"/>
  <c r="J140" i="2"/>
  <c r="J138" i="2"/>
  <c r="BK133" i="2"/>
  <c r="J149" i="2"/>
  <c r="J146" i="2"/>
  <c r="J143" i="2"/>
  <c r="BK134" i="2"/>
  <c r="AS94" i="1"/>
  <c r="BK151" i="2"/>
  <c r="BK150" i="2"/>
  <c r="BK149" i="2"/>
  <c r="J144" i="2"/>
  <c r="J141" i="2"/>
  <c r="J139" i="2"/>
  <c r="J136" i="2"/>
  <c r="J133" i="2"/>
  <c r="J131" i="2"/>
  <c r="J131" i="4"/>
  <c r="J127" i="4"/>
  <c r="BK124" i="4"/>
  <c r="J130" i="4"/>
  <c r="J126" i="4"/>
  <c r="BK131" i="4"/>
  <c r="BK129" i="4"/>
  <c r="BK127" i="4"/>
  <c r="BK125" i="4"/>
  <c r="BK148" i="2" l="1"/>
  <c r="F35" i="2"/>
  <c r="BB95" i="1" s="1"/>
  <c r="P130" i="2"/>
  <c r="T130" i="2"/>
  <c r="BK137" i="2"/>
  <c r="J137" i="2" s="1"/>
  <c r="J100" i="2" s="1"/>
  <c r="R137" i="2"/>
  <c r="BK142" i="2"/>
  <c r="J142" i="2" s="1"/>
  <c r="J101" i="2" s="1"/>
  <c r="R142" i="2"/>
  <c r="P148" i="2"/>
  <c r="T148" i="2"/>
  <c r="P123" i="4"/>
  <c r="P122" i="4" s="1"/>
  <c r="P121" i="4" s="1"/>
  <c r="AU97" i="1" s="1"/>
  <c r="T123" i="4"/>
  <c r="T122" i="4" s="1"/>
  <c r="T121" i="4" s="1"/>
  <c r="BK130" i="2"/>
  <c r="J130" i="2" s="1"/>
  <c r="J98" i="2" s="1"/>
  <c r="R130" i="2"/>
  <c r="R129" i="2" s="1"/>
  <c r="P137" i="2"/>
  <c r="T137" i="2"/>
  <c r="P142" i="2"/>
  <c r="T142" i="2"/>
  <c r="J104" i="2"/>
  <c r="J105" i="2"/>
  <c r="J106" i="2"/>
  <c r="R148" i="2"/>
  <c r="J108" i="2"/>
  <c r="BK123" i="4"/>
  <c r="R123" i="4"/>
  <c r="R122" i="4" s="1"/>
  <c r="R121" i="4" s="1"/>
  <c r="BK145" i="2"/>
  <c r="J145" i="2" s="1"/>
  <c r="J102" i="2" s="1"/>
  <c r="J99" i="4"/>
  <c r="BK135" i="2"/>
  <c r="J135" i="2" s="1"/>
  <c r="J99" i="2" s="1"/>
  <c r="J91" i="4"/>
  <c r="E111" i="4"/>
  <c r="J115" i="4"/>
  <c r="J118" i="4"/>
  <c r="BF124" i="4"/>
  <c r="BF126" i="4"/>
  <c r="BF128" i="4"/>
  <c r="BF130" i="4"/>
  <c r="BF133" i="4"/>
  <c r="F92" i="4"/>
  <c r="BF131" i="4"/>
  <c r="BF125" i="4"/>
  <c r="BF127" i="4"/>
  <c r="BF129" i="4"/>
  <c r="J91" i="2"/>
  <c r="J92" i="2"/>
  <c r="J122" i="2"/>
  <c r="F125" i="2"/>
  <c r="BF131" i="2"/>
  <c r="BF133" i="2"/>
  <c r="BF134" i="2"/>
  <c r="BF136" i="2"/>
  <c r="BF139" i="2"/>
  <c r="BF140" i="2"/>
  <c r="BF141" i="2"/>
  <c r="BF143" i="2"/>
  <c r="BF146" i="2"/>
  <c r="BF150" i="2"/>
  <c r="BF151" i="2"/>
  <c r="E118" i="2"/>
  <c r="BF138" i="2"/>
  <c r="BF144" i="2"/>
  <c r="BF132" i="2"/>
  <c r="BF149" i="2"/>
  <c r="J33" i="2"/>
  <c r="AV95" i="1" s="1"/>
  <c r="F37" i="2"/>
  <c r="BD95" i="1" s="1"/>
  <c r="BD96" i="1"/>
  <c r="AZ96" i="1"/>
  <c r="F33" i="4"/>
  <c r="AZ97" i="1" s="1"/>
  <c r="F35" i="4"/>
  <c r="BB97" i="1" s="1"/>
  <c r="F36" i="4"/>
  <c r="BC97" i="1" s="1"/>
  <c r="F33" i="2"/>
  <c r="AZ95" i="1" s="1"/>
  <c r="F36" i="2"/>
  <c r="BC95" i="1" s="1"/>
  <c r="AV96" i="1"/>
  <c r="BB96" i="1"/>
  <c r="BC96" i="1"/>
  <c r="J33" i="4"/>
  <c r="AV97" i="1" s="1"/>
  <c r="F37" i="4"/>
  <c r="BD97" i="1" s="1"/>
  <c r="J123" i="4" l="1"/>
  <c r="BK122" i="4"/>
  <c r="J148" i="2"/>
  <c r="J107" i="2" s="1"/>
  <c r="BK147" i="2"/>
  <c r="J147" i="2" s="1"/>
  <c r="J103" i="2" s="1"/>
  <c r="AU96" i="1"/>
  <c r="P147" i="2"/>
  <c r="P129" i="2"/>
  <c r="R147" i="2"/>
  <c r="R128" i="2" s="1"/>
  <c r="T147" i="2"/>
  <c r="T129" i="2"/>
  <c r="BK129" i="2"/>
  <c r="J34" i="2"/>
  <c r="AW95" i="1" s="1"/>
  <c r="AT95" i="1" s="1"/>
  <c r="BA96" i="1"/>
  <c r="J34" i="4"/>
  <c r="AW97" i="1" s="1"/>
  <c r="AT97" i="1" s="1"/>
  <c r="F34" i="4"/>
  <c r="BA97" i="1" s="1"/>
  <c r="F34" i="2"/>
  <c r="BA95" i="1" s="1"/>
  <c r="AW96" i="1"/>
  <c r="AT96" i="1"/>
  <c r="BB94" i="1"/>
  <c r="W31" i="1" s="1"/>
  <c r="BC94" i="1"/>
  <c r="AY94" i="1" s="1"/>
  <c r="AZ94" i="1"/>
  <c r="AV94" i="1" s="1"/>
  <c r="AK29" i="1" s="1"/>
  <c r="BD94" i="1"/>
  <c r="W33" i="1" s="1"/>
  <c r="J98" i="4" l="1"/>
  <c r="J122" i="4"/>
  <c r="J97" i="4" s="1"/>
  <c r="BK121" i="4"/>
  <c r="J121" i="4" s="1"/>
  <c r="J96" i="4" s="1"/>
  <c r="T128" i="2"/>
  <c r="BK128" i="2"/>
  <c r="J128" i="2" s="1"/>
  <c r="J96" i="2" s="1"/>
  <c r="P128" i="2"/>
  <c r="AU95" i="1" s="1"/>
  <c r="AU94" i="1" s="1"/>
  <c r="J129" i="2"/>
  <c r="J97" i="2"/>
  <c r="AX94" i="1"/>
  <c r="BA94" i="1"/>
  <c r="W32" i="1"/>
  <c r="W29" i="1"/>
  <c r="J30" i="2" l="1"/>
  <c r="AG95" i="1" s="1"/>
  <c r="AN95" i="1" s="1"/>
  <c r="J30" i="4"/>
  <c r="AG97" i="1" s="1"/>
  <c r="AW94" i="1"/>
  <c r="J39" i="2" l="1"/>
  <c r="AG94" i="1"/>
  <c r="AK26" i="1" s="1"/>
  <c r="J39" i="4"/>
  <c r="AN97" i="1"/>
  <c r="AT94" i="1"/>
  <c r="AN94" i="1" l="1"/>
  <c r="W30" i="1"/>
  <c r="AK30" i="1" s="1"/>
  <c r="AK35" i="1" s="1"/>
</calcChain>
</file>

<file path=xl/sharedStrings.xml><?xml version="1.0" encoding="utf-8"?>
<sst xmlns="http://schemas.openxmlformats.org/spreadsheetml/2006/main" count="1088" uniqueCount="249">
  <si>
    <t>Export Komplet</t>
  </si>
  <si>
    <t/>
  </si>
  <si>
    <t>2.0</t>
  </si>
  <si>
    <t>False</t>
  </si>
  <si>
    <t>{93aa7ac3-2295-440a-a526-d4f4210eb716}</t>
  </si>
  <si>
    <t>&gt;&gt;  skryté stĺpce  &lt;&lt;</t>
  </si>
  <si>
    <t>0,001</t>
  </si>
  <si>
    <t>20</t>
  </si>
  <si>
    <t>0,01</t>
  </si>
  <si>
    <t>v ---  nižšie sa nachádzajú doplnkové a pomocné údaje k zostavám  --- v</t>
  </si>
  <si>
    <t>Kód:</t>
  </si>
  <si>
    <t>2260</t>
  </si>
  <si>
    <t>Stavba:</t>
  </si>
  <si>
    <t>Lesy pohoria Busov</t>
  </si>
  <si>
    <t>JKSO:</t>
  </si>
  <si>
    <t>KS:</t>
  </si>
  <si>
    <t>Miesto:</t>
  </si>
  <si>
    <t xml:space="preserve">Frička, Petrová </t>
  </si>
  <si>
    <t>Dátum:</t>
  </si>
  <si>
    <t>14. 10. 2022</t>
  </si>
  <si>
    <t>Objednávateľ:</t>
  </si>
  <si>
    <t>IČO:</t>
  </si>
  <si>
    <t>BIKE &amp; SKI BUSOV</t>
  </si>
  <si>
    <t>IČ DPH:</t>
  </si>
  <si>
    <t>Zhotoviteľ:</t>
  </si>
  <si>
    <t xml:space="preserve"> 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</si>
  <si>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</si>
  <si>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</si>
  <si>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</si>
  <si>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</si>
  <si>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</si>
  <si>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</si>
  <si>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</si>
  <si>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</si>
  <si>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</si>
  <si>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</si>
  <si>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</si>
  <si>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</si>
  <si>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</si>
  <si>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</si>
  <si>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</si>
  <si>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</si>
  <si>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</si>
  <si>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</si>
  <si>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</si>
  <si>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</si>
  <si>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</si>
  <si>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</si>
  <si>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</si>
  <si>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</si>
  <si>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</si>
  <si>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</si>
  <si>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</si>
  <si>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</si>
  <si>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</si>
  <si>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</si>
  <si>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</si>
  <si>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</si>
  <si>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</si>
  <si>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</si>
  <si>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</si>
  <si>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</si>
  <si>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</si>
  <si>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</si>
  <si>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</si>
  <si>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</si>
  <si>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</si>
  <si>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</si>
  <si>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</si>
  <si>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</si>
  <si>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</si>
  <si>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</si>
  <si>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</si>
  <si>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</si>
  <si>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</si>
  <si>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</si>
  <si>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Hygienické zariadenie</t>
  </si>
  <si>
    <t>STA</t>
  </si>
  <si>
    <t>1</t>
  </si>
  <si>
    <t>{e49c7b7a-c81f-4bb4-b804-becf688f3669}</t>
  </si>
  <si>
    <t>02</t>
  </si>
  <si>
    <t>Multifunkčný turistický chodník Sivá skala</t>
  </si>
  <si>
    <t>{8b18e1ca-b8e3-4fad-b2a9-a8834ae3c458}</t>
  </si>
  <si>
    <t>03</t>
  </si>
  <si>
    <t>Multifunkčný turistický chodník Polianka</t>
  </si>
  <si>
    <t>{d7ee5ebd-1b3b-4bd6-8405-4f3239e5c10f}</t>
  </si>
  <si>
    <t>KRYCÍ LIST ROZPOČTU</t>
  </si>
  <si>
    <t>Objekt:</t>
  </si>
  <si>
    <t>01 - Hygienické zariadenie</t>
  </si>
  <si>
    <t xml:space="preserve">Frička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</si>
  <si>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</si>
  <si>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</si>
  <si>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</si>
  <si>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</si>
  <si>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</si>
  <si>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</si>
  <si>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</si>
  <si>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</si>
  <si>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</si>
  <si>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</si>
  <si>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</si>
  <si>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</si>
  <si>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</si>
  <si>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763 - Konštrukcie - drevostavby</t>
  </si>
  <si>
    <t xml:space="preserve">    765 - Konštrukcie - krytiny tvrdé</t>
  </si>
  <si>
    <t xml:space="preserve">    767 -  Konštrukcie doplnkové kovové</t>
  </si>
  <si>
    <t xml:space="preserve">    783 - Nátery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</si>
  <si>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</si>
  <si>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</si>
  <si>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</si>
  <si>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</si>
  <si>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</si>
  <si>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</si>
  <si>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</si>
  <si>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</si>
  <si>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</si>
  <si>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</si>
  <si>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</si>
  <si>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</si>
  <si>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</si>
  <si>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</si>
  <si>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</si>
  <si>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</si>
  <si>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</si>
  <si>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122201101.S</t>
  </si>
  <si>
    <t>Odkopávka a prekopávka nezapažená v hornine 3, do 100 m3</t>
  </si>
  <si>
    <t>m3</t>
  </si>
  <si>
    <t>4</t>
  </si>
  <si>
    <t>2</t>
  </si>
  <si>
    <t>-1262488632</t>
  </si>
  <si>
    <t>122201109.S</t>
  </si>
  <si>
    <t>Odkopávky a prekopávky nezapažené. Príplatok k cenám za lepivosť horniny 3</t>
  </si>
  <si>
    <t>-1218054762</t>
  </si>
  <si>
    <t>5</t>
  </si>
  <si>
    <t>162301101.S</t>
  </si>
  <si>
    <t>Vodorovné premiestnenie výkopku po spevnenej ceste z horniny tr.1-4, do 100 m3 na vzdialenosť do 500 m</t>
  </si>
  <si>
    <t>-376583333</t>
  </si>
  <si>
    <t>6</t>
  </si>
  <si>
    <t>171201101.S</t>
  </si>
  <si>
    <t>Uloženie sypaniny do násypov s rozprestretím sypaniny vo vrstvách a s hrubým urovnaním nezhutnených</t>
  </si>
  <si>
    <t>-1076977426</t>
  </si>
  <si>
    <t>Zakladanie</t>
  </si>
  <si>
    <t>7</t>
  </si>
  <si>
    <t>275313611.S</t>
  </si>
  <si>
    <t>Betónové tvárnice na založenie</t>
  </si>
  <si>
    <t>ks</t>
  </si>
  <si>
    <t>-1975145275</t>
  </si>
  <si>
    <t>Komunikácie</t>
  </si>
  <si>
    <t>8</t>
  </si>
  <si>
    <t>564730211.S</t>
  </si>
  <si>
    <t>Podklad alebo kryt z kameniva hrubého drveného veľ. 16-32 mm s rozprestretím a zhutnením hr. 100 mm</t>
  </si>
  <si>
    <t>m2</t>
  </si>
  <si>
    <t>-1552803584</t>
  </si>
  <si>
    <t>9</t>
  </si>
  <si>
    <t>564751111.S</t>
  </si>
  <si>
    <t>Podklad alebo kryt z kameniva hrubého drveného veľ. 32-63 mm s rozprestretím a zhutnením hr. 150 mm</t>
  </si>
  <si>
    <t>550815166</t>
  </si>
  <si>
    <t>10</t>
  </si>
  <si>
    <t>596911141.S</t>
  </si>
  <si>
    <t>Kladenie betónovej zámkovej dlažby komunikácií pre peších hr. 60 mm pre peších do 50 m2 so zriadením lôžka z kameniva hr. 30 mm</t>
  </si>
  <si>
    <t>1150770947</t>
  </si>
  <si>
    <t>11</t>
  </si>
  <si>
    <t>M</t>
  </si>
  <si>
    <t>592460007700.S</t>
  </si>
  <si>
    <t>Dlažba betónová škárová,  prírodná</t>
  </si>
  <si>
    <t>-490548216</t>
  </si>
  <si>
    <t>Ostatné konštrukcie a práce-búranie</t>
  </si>
  <si>
    <t>12</t>
  </si>
  <si>
    <t>917762111.S</t>
  </si>
  <si>
    <t>Osadenie chodník. obrubníka betónového ležatého do lôžka z betónu prosteho tr. C 12/15 s bočnou oporou</t>
  </si>
  <si>
    <t>m</t>
  </si>
  <si>
    <t>-687288470</t>
  </si>
  <si>
    <t>13</t>
  </si>
  <si>
    <t>592170003500.S</t>
  </si>
  <si>
    <t>Obrubník rovný, lxšxv 1000x100x200 mm, prírodný</t>
  </si>
  <si>
    <t>-1020679950</t>
  </si>
  <si>
    <t>99</t>
  </si>
  <si>
    <t>Presun hmôt HSV</t>
  </si>
  <si>
    <t>14</t>
  </si>
  <si>
    <t>998223011.S</t>
  </si>
  <si>
    <t>Presun hmôt pre pozemné komunikácie s krytom dláždeným (822 2.3, 822 5.3) akejkoľvek dĺžky objektu</t>
  </si>
  <si>
    <t>t</t>
  </si>
  <si>
    <t>-657238634</t>
  </si>
  <si>
    <t>PSV</t>
  </si>
  <si>
    <t>Práce a dodávky PSV</t>
  </si>
  <si>
    <t>767</t>
  </si>
  <si>
    <t xml:space="preserve"> Konštrukcie doplnkové kovové</t>
  </si>
  <si>
    <t>35</t>
  </si>
  <si>
    <t>767871R32</t>
  </si>
  <si>
    <t>Montáž  sanitárneho  kontajneru,   rovná strecha plochy do 20 m2</t>
  </si>
  <si>
    <t>16</t>
  </si>
  <si>
    <t>-2099726825</t>
  </si>
  <si>
    <t>36</t>
  </si>
  <si>
    <t>283K21</t>
  </si>
  <si>
    <t>Sanitárny  kontajner, 2,435x6,055 m,  rovná strecha, do 20 m2</t>
  </si>
  <si>
    <t>32</t>
  </si>
  <si>
    <t>1449778307</t>
  </si>
  <si>
    <t>37</t>
  </si>
  <si>
    <t>998767201</t>
  </si>
  <si>
    <t>Presun hmôt pre kovové stavebné doplnkové konštrukcie v objektoch výšky do 6 m</t>
  </si>
  <si>
    <t>%</t>
  </si>
  <si>
    <t>800403421</t>
  </si>
  <si>
    <t>915712520</t>
  </si>
  <si>
    <t>Montáž a dodávka náučnej tabule</t>
  </si>
  <si>
    <t>03 - Multifunkčný turistický chodník Polianka</t>
  </si>
  <si>
    <t xml:space="preserve">    763 - Konštrukcie drevostavby</t>
  </si>
  <si>
    <t>111101112.S</t>
  </si>
  <si>
    <t>Odstránenie ruderálneho porastu s odvozom zhrabkov do 20 km a so zložením na svahu nad 1:5 do 1:1</t>
  </si>
  <si>
    <t>-334897107</t>
  </si>
  <si>
    <t>111212122.S</t>
  </si>
  <si>
    <t>Odstránenie drevín priem. do 100 mm bez odstrán. pňa v rovine alebo na svahu nad 1:5 do 1:2</t>
  </si>
  <si>
    <t>-1500580715</t>
  </si>
  <si>
    <t>3</t>
  </si>
  <si>
    <t>112103121.S</t>
  </si>
  <si>
    <t>Vyrúbanie stromu v sťažených podm. vo svahu do 1:5, priemer kmeňa nad 100 do 200 mm</t>
  </si>
  <si>
    <t>-2135510957</t>
  </si>
  <si>
    <t>913137604</t>
  </si>
  <si>
    <t>144537637</t>
  </si>
  <si>
    <t>130201001.S</t>
  </si>
  <si>
    <t>Výkop jamy a ryhy v obmedzenom priestore horn. tr.3 ručne</t>
  </si>
  <si>
    <t>1867426251</t>
  </si>
  <si>
    <t>182001111.S</t>
  </si>
  <si>
    <t>Plošná úprava terénu pri nerovnostiach terénu nad 50-100mm v rovine alebo na svahu do 1:5</t>
  </si>
  <si>
    <t>1338726131</t>
  </si>
  <si>
    <t>182001112.S</t>
  </si>
  <si>
    <t>Plošná úprava terénu pri nerovnostiach terénu nad 50-100mm na svahu nad 1:5-1:2</t>
  </si>
  <si>
    <t>-588997518</t>
  </si>
  <si>
    <t>915712519</t>
  </si>
  <si>
    <t>Realizácia turistického značenia</t>
  </si>
  <si>
    <t>súbor</t>
  </si>
  <si>
    <t>-818654471</t>
  </si>
  <si>
    <t>763</t>
  </si>
  <si>
    <t>Konštrukcie - drevostavby</t>
  </si>
  <si>
    <t>76300r1</t>
  </si>
  <si>
    <t>Montáž a dodávka altánovej učebne</t>
  </si>
  <si>
    <t>{e3f84522-7475-4a70-9aea-5b61d71e223d}</t>
  </si>
  <si>
    <t>Multifunkčný turistický chodník - Sivá skala</t>
  </si>
  <si>
    <t>Frička/Petrová</t>
  </si>
  <si>
    <t>-240643268</t>
  </si>
  <si>
    <t>783344495</t>
  </si>
  <si>
    <t>-1247115793</t>
  </si>
  <si>
    <t>-393934696</t>
  </si>
  <si>
    <t>-1128437895</t>
  </si>
  <si>
    <t>849412878</t>
  </si>
  <si>
    <t>595159422</t>
  </si>
  <si>
    <t>1895005138</t>
  </si>
  <si>
    <t>-641606285</t>
  </si>
  <si>
    <t>673273070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</si>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</sst>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1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9" fillId="0" borderId="0" xfId="0" applyFont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7" fontId="19" fillId="0" borderId="0" xfId="0" applyNumberFormat="1" applyFont="1" applyAlignment="1" applyProtection="1">
      <alignment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168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itgroup-my.sharepoint.com/personal/rastislav_cimbalak_yit_sk/Documents/Dokumenty/Rasto/Bike&amp;Ski/V&#253;zva%202022/Projektov&#225;%20dokument&#225;cia%202022/Multifunk&#269;n&#253;%20turistick&#253;%20chodn&#237;k%20-%20Siv&#225;%20sk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2260a - Multifunkčný turi..."/>
    </sheetNames>
    <sheetDataSet>
      <sheetData sheetId="0">
        <row r="8">
          <cell r="AN8" t="str">
            <v>16. 11. 2022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  <row r="19">
          <cell r="AN19" t="str">
            <v/>
          </cell>
        </row>
        <row r="20">
          <cell r="E20" t="str">
            <v xml:space="preserve"> </v>
          </cell>
          <cell r="AN20" t="str">
            <v/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55" zoomScale="85" zoomScaleNormal="85" workbookViewId="0">
      <selection activeCell="D5" sqref="D5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 x14ac:dyDescent="0.2">
      <c r="AR2" s="194" t="s">
        <v>5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8</v>
      </c>
      <c r="BT3" s="13" t="s">
        <v>7</v>
      </c>
    </row>
    <row r="4" spans="1:74" ht="24.9" customHeight="1" x14ac:dyDescent="0.2">
      <c r="B4" s="16"/>
      <c r="D4" s="17" t="s">
        <v>248</v>
      </c>
      <c r="AR4" s="16"/>
      <c r="AS4" s="18" t="s">
        <v>9</v>
      </c>
      <c r="BS4" s="13" t="s">
        <v>6</v>
      </c>
    </row>
    <row r="5" spans="1:74" ht="12" customHeight="1" x14ac:dyDescent="0.2">
      <c r="B5" s="16"/>
      <c r="D5" s="19" t="s">
        <v>10</v>
      </c>
      <c r="K5" s="171" t="s">
        <v>11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R5" s="16"/>
      <c r="BS5" s="13" t="s">
        <v>6</v>
      </c>
    </row>
    <row r="6" spans="1:74" ht="36.9" customHeight="1" x14ac:dyDescent="0.2">
      <c r="B6" s="16"/>
      <c r="D6" s="21" t="s">
        <v>12</v>
      </c>
      <c r="K6" s="173" t="s">
        <v>13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R6" s="16"/>
      <c r="BS6" s="13" t="s">
        <v>6</v>
      </c>
    </row>
    <row r="7" spans="1:74" ht="12" customHeight="1" x14ac:dyDescent="0.2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600000000000001" customHeight="1" x14ac:dyDescent="0.2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3.2" x14ac:dyDescent="0.2">
      <c r="B14" s="16"/>
      <c r="E14" s="20" t="s">
        <v>25</v>
      </c>
      <c r="AK14" s="22" t="s">
        <v>23</v>
      </c>
      <c r="AN14" s="20" t="s">
        <v>1</v>
      </c>
      <c r="AR14" s="16"/>
      <c r="BS14" s="13" t="s">
        <v>6</v>
      </c>
    </row>
    <row r="15" spans="1:74" ht="6.9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26</v>
      </c>
      <c r="AK16" s="22" t="s">
        <v>21</v>
      </c>
      <c r="AN16" s="20" t="s">
        <v>1</v>
      </c>
      <c r="AR16" s="16"/>
      <c r="BS16" s="13" t="s">
        <v>3</v>
      </c>
    </row>
    <row r="17" spans="2:71" ht="18.600000000000001" customHeight="1" x14ac:dyDescent="0.2">
      <c r="B17" s="16"/>
      <c r="E17" s="20" t="s">
        <v>25</v>
      </c>
      <c r="AK17" s="22" t="s">
        <v>23</v>
      </c>
      <c r="AN17" s="20" t="s">
        <v>1</v>
      </c>
      <c r="AR17" s="16"/>
      <c r="BS17" s="13" t="s">
        <v>27</v>
      </c>
    </row>
    <row r="18" spans="2:71" ht="6.9" customHeight="1" x14ac:dyDescent="0.2">
      <c r="B18" s="16"/>
      <c r="AR18" s="16"/>
      <c r="BS18" s="13" t="s">
        <v>8</v>
      </c>
    </row>
    <row r="19" spans="2:71" ht="12" customHeight="1" x14ac:dyDescent="0.2">
      <c r="B19" s="16"/>
      <c r="D19" s="22" t="s">
        <v>28</v>
      </c>
      <c r="AK19" s="22" t="s">
        <v>21</v>
      </c>
      <c r="AN19" s="20" t="s">
        <v>1</v>
      </c>
      <c r="AR19" s="16"/>
      <c r="BS19" s="13" t="s">
        <v>8</v>
      </c>
    </row>
    <row r="20" spans="2:71" ht="18.600000000000001" customHeight="1" x14ac:dyDescent="0.2">
      <c r="B20" s="16"/>
      <c r="E20" s="20" t="s">
        <v>25</v>
      </c>
      <c r="AK20" s="22" t="s">
        <v>23</v>
      </c>
      <c r="AN20" s="20" t="s">
        <v>1</v>
      </c>
      <c r="AR20" s="16"/>
      <c r="BS20" s="13" t="s">
        <v>27</v>
      </c>
    </row>
    <row r="21" spans="2:71" ht="6.9" customHeight="1" x14ac:dyDescent="0.2">
      <c r="B21" s="16"/>
      <c r="AR21" s="16"/>
    </row>
    <row r="22" spans="2:71" ht="12" customHeight="1" x14ac:dyDescent="0.2">
      <c r="B22" s="16"/>
      <c r="D22" s="22" t="s">
        <v>29</v>
      </c>
      <c r="AR22" s="16"/>
    </row>
    <row r="23" spans="2:71" ht="16.5" customHeight="1" x14ac:dyDescent="0.2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6.9" customHeight="1" x14ac:dyDescent="0.2">
      <c r="B24" s="16"/>
      <c r="AR24" s="16"/>
    </row>
    <row r="25" spans="2:71" ht="6.9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 x14ac:dyDescent="0.2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0</v>
      </c>
      <c r="AL26" s="176"/>
      <c r="AM26" s="176"/>
      <c r="AN26" s="176"/>
      <c r="AO26" s="176"/>
      <c r="AR26" s="25"/>
    </row>
    <row r="27" spans="2:71" s="1" customFormat="1" ht="6.9" customHeight="1" x14ac:dyDescent="0.2">
      <c r="B27" s="25"/>
      <c r="AR27" s="25"/>
    </row>
    <row r="28" spans="2:71" s="1" customFormat="1" ht="13.2" x14ac:dyDescent="0.2">
      <c r="B28" s="25"/>
      <c r="L28" s="177" t="s">
        <v>31</v>
      </c>
      <c r="M28" s="177"/>
      <c r="N28" s="177"/>
      <c r="O28" s="177"/>
      <c r="P28" s="177"/>
      <c r="W28" s="177" t="s">
        <v>32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33</v>
      </c>
      <c r="AL28" s="177"/>
      <c r="AM28" s="177"/>
      <c r="AN28" s="177"/>
      <c r="AO28" s="177"/>
      <c r="AR28" s="25"/>
    </row>
    <row r="29" spans="2:71" s="2" customFormat="1" ht="14.4" customHeight="1" x14ac:dyDescent="0.2">
      <c r="B29" s="29"/>
      <c r="D29" s="22" t="s">
        <v>34</v>
      </c>
      <c r="F29" s="30" t="s">
        <v>35</v>
      </c>
      <c r="L29" s="180">
        <v>0.2</v>
      </c>
      <c r="M29" s="179"/>
      <c r="N29" s="179"/>
      <c r="O29" s="179"/>
      <c r="P29" s="179"/>
      <c r="Q29" s="31"/>
      <c r="R29" s="31"/>
      <c r="S29" s="31"/>
      <c r="T29" s="31"/>
      <c r="U29" s="31"/>
      <c r="V29" s="31"/>
      <c r="W29" s="178" t="e">
        <f>ROUND(AZ94, 2)</f>
        <v>#REF!</v>
      </c>
      <c r="X29" s="179"/>
      <c r="Y29" s="179"/>
      <c r="Z29" s="179"/>
      <c r="AA29" s="179"/>
      <c r="AB29" s="179"/>
      <c r="AC29" s="179"/>
      <c r="AD29" s="179"/>
      <c r="AE29" s="179"/>
      <c r="AF29" s="31"/>
      <c r="AG29" s="31"/>
      <c r="AH29" s="31"/>
      <c r="AI29" s="31"/>
      <c r="AJ29" s="31"/>
      <c r="AK29" s="178" t="e">
        <f>ROUND(AV94, 2)</f>
        <v>#REF!</v>
      </c>
      <c r="AL29" s="179"/>
      <c r="AM29" s="179"/>
      <c r="AN29" s="179"/>
      <c r="AO29" s="179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 x14ac:dyDescent="0.2">
      <c r="B30" s="29"/>
      <c r="F30" s="30" t="s">
        <v>36</v>
      </c>
      <c r="L30" s="183">
        <v>0.2</v>
      </c>
      <c r="M30" s="182"/>
      <c r="N30" s="182"/>
      <c r="O30" s="182"/>
      <c r="P30" s="182"/>
      <c r="W30" s="181">
        <f>AG94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W30*L30</f>
        <v>0</v>
      </c>
      <c r="AL30" s="182"/>
      <c r="AM30" s="182"/>
      <c r="AN30" s="182"/>
      <c r="AO30" s="182"/>
      <c r="AR30" s="29"/>
    </row>
    <row r="31" spans="2:71" s="2" customFormat="1" ht="14.4" hidden="1" customHeight="1" x14ac:dyDescent="0.2">
      <c r="B31" s="29"/>
      <c r="F31" s="22" t="s">
        <v>37</v>
      </c>
      <c r="L31" s="183">
        <v>0.2</v>
      </c>
      <c r="M31" s="182"/>
      <c r="N31" s="182"/>
      <c r="O31" s="182"/>
      <c r="P31" s="182"/>
      <c r="W31" s="181" t="e">
        <f>ROUND(BB94, 2)</f>
        <v>#REF!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29"/>
    </row>
    <row r="32" spans="2:71" s="2" customFormat="1" ht="14.4" hidden="1" customHeight="1" x14ac:dyDescent="0.2">
      <c r="B32" s="29"/>
      <c r="F32" s="22" t="s">
        <v>38</v>
      </c>
      <c r="L32" s="183">
        <v>0.2</v>
      </c>
      <c r="M32" s="182"/>
      <c r="N32" s="182"/>
      <c r="O32" s="182"/>
      <c r="P32" s="182"/>
      <c r="W32" s="181" t="e">
        <f>ROUND(BC94, 2)</f>
        <v>#REF!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29"/>
    </row>
    <row r="33" spans="2:52" s="2" customFormat="1" ht="14.4" hidden="1" customHeight="1" x14ac:dyDescent="0.2">
      <c r="B33" s="29"/>
      <c r="F33" s="30" t="s">
        <v>39</v>
      </c>
      <c r="L33" s="180">
        <v>0</v>
      </c>
      <c r="M33" s="179"/>
      <c r="N33" s="179"/>
      <c r="O33" s="179"/>
      <c r="P33" s="179"/>
      <c r="Q33" s="31"/>
      <c r="R33" s="31"/>
      <c r="S33" s="31"/>
      <c r="T33" s="31"/>
      <c r="U33" s="31"/>
      <c r="V33" s="31"/>
      <c r="W33" s="178" t="e">
        <f>ROUND(BD94, 2)</f>
        <v>#REF!</v>
      </c>
      <c r="X33" s="179"/>
      <c r="Y33" s="179"/>
      <c r="Z33" s="179"/>
      <c r="AA33" s="179"/>
      <c r="AB33" s="179"/>
      <c r="AC33" s="179"/>
      <c r="AD33" s="179"/>
      <c r="AE33" s="179"/>
      <c r="AF33" s="31"/>
      <c r="AG33" s="31"/>
      <c r="AH33" s="31"/>
      <c r="AI33" s="31"/>
      <c r="AJ33" s="31"/>
      <c r="AK33" s="178">
        <v>0</v>
      </c>
      <c r="AL33" s="179"/>
      <c r="AM33" s="179"/>
      <c r="AN33" s="179"/>
      <c r="AO33" s="179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 x14ac:dyDescent="0.2">
      <c r="B34" s="25"/>
      <c r="AR34" s="25"/>
    </row>
    <row r="35" spans="2:52" s="1" customFormat="1" ht="25.95" customHeight="1" x14ac:dyDescent="0.2">
      <c r="B35" s="25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204" t="s">
        <v>42</v>
      </c>
      <c r="Y35" s="205"/>
      <c r="Z35" s="205"/>
      <c r="AA35" s="205"/>
      <c r="AB35" s="205"/>
      <c r="AC35" s="35"/>
      <c r="AD35" s="35"/>
      <c r="AE35" s="35"/>
      <c r="AF35" s="35"/>
      <c r="AG35" s="35"/>
      <c r="AH35" s="35"/>
      <c r="AI35" s="35"/>
      <c r="AJ35" s="35"/>
      <c r="AK35" s="206">
        <f>W30+AK30</f>
        <v>0</v>
      </c>
      <c r="AL35" s="205"/>
      <c r="AM35" s="205"/>
      <c r="AN35" s="205"/>
      <c r="AO35" s="207"/>
      <c r="AP35" s="33"/>
      <c r="AQ35" s="33"/>
      <c r="AR35" s="25"/>
    </row>
    <row r="36" spans="2:52" s="1" customFormat="1" ht="6.9" customHeight="1" x14ac:dyDescent="0.2">
      <c r="B36" s="25"/>
      <c r="AR36" s="25"/>
    </row>
    <row r="37" spans="2:52" s="1" customFormat="1" ht="14.4" customHeight="1" x14ac:dyDescent="0.2">
      <c r="B37" s="25"/>
      <c r="AR37" s="25"/>
    </row>
    <row r="38" spans="2:52" ht="14.4" customHeight="1" x14ac:dyDescent="0.2">
      <c r="B38" s="16"/>
      <c r="AR38" s="16"/>
    </row>
    <row r="39" spans="2:52" ht="14.4" customHeight="1" x14ac:dyDescent="0.2">
      <c r="B39" s="16"/>
      <c r="AR39" s="16"/>
    </row>
    <row r="40" spans="2:52" ht="14.4" customHeight="1" x14ac:dyDescent="0.2">
      <c r="B40" s="16"/>
      <c r="AR40" s="16"/>
    </row>
    <row r="41" spans="2:52" ht="14.4" customHeight="1" x14ac:dyDescent="0.2">
      <c r="B41" s="16"/>
      <c r="AR41" s="16"/>
    </row>
    <row r="42" spans="2:52" ht="14.4" customHeight="1" x14ac:dyDescent="0.2">
      <c r="B42" s="16"/>
      <c r="AR42" s="16"/>
    </row>
    <row r="43" spans="2:52" ht="14.4" customHeight="1" x14ac:dyDescent="0.2">
      <c r="B43" s="16"/>
      <c r="AR43" s="16"/>
    </row>
    <row r="44" spans="2:52" ht="14.4" customHeight="1" x14ac:dyDescent="0.2">
      <c r="B44" s="16"/>
      <c r="AR44" s="16"/>
    </row>
    <row r="45" spans="2:52" ht="14.4" customHeight="1" x14ac:dyDescent="0.2">
      <c r="B45" s="16"/>
      <c r="AR45" s="16"/>
    </row>
    <row r="46" spans="2:52" ht="14.4" customHeight="1" x14ac:dyDescent="0.2">
      <c r="B46" s="16"/>
      <c r="AR46" s="16"/>
    </row>
    <row r="47" spans="2:52" ht="14.4" customHeight="1" x14ac:dyDescent="0.2">
      <c r="B47" s="16"/>
      <c r="AR47" s="16"/>
    </row>
    <row r="48" spans="2:52" ht="14.4" customHeight="1" x14ac:dyDescent="0.2">
      <c r="B48" s="16"/>
      <c r="AR48" s="16"/>
    </row>
    <row r="49" spans="2:44" s="1" customFormat="1" ht="14.4" customHeight="1" x14ac:dyDescent="0.2">
      <c r="B49" s="25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5"/>
      <c r="D60" s="39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45</v>
      </c>
      <c r="AI60" s="27"/>
      <c r="AJ60" s="27"/>
      <c r="AK60" s="27"/>
      <c r="AL60" s="27"/>
      <c r="AM60" s="39" t="s">
        <v>46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5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5"/>
      <c r="D75" s="39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45</v>
      </c>
      <c r="AI75" s="27"/>
      <c r="AJ75" s="27"/>
      <c r="AK75" s="27"/>
      <c r="AL75" s="27"/>
      <c r="AM75" s="39" t="s">
        <v>46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 x14ac:dyDescent="0.2">
      <c r="B82" s="25"/>
      <c r="C82" s="17" t="s">
        <v>49</v>
      </c>
      <c r="AR82" s="25"/>
    </row>
    <row r="83" spans="1:91" s="1" customFormat="1" ht="6.9" customHeight="1" x14ac:dyDescent="0.2">
      <c r="B83" s="25"/>
      <c r="AR83" s="25"/>
    </row>
    <row r="84" spans="1:91" s="3" customFormat="1" ht="12" customHeight="1" x14ac:dyDescent="0.2">
      <c r="B84" s="44"/>
      <c r="C84" s="22" t="s">
        <v>10</v>
      </c>
      <c r="L84" s="3" t="str">
        <f>K5</f>
        <v>2260</v>
      </c>
      <c r="AR84" s="44"/>
    </row>
    <row r="85" spans="1:91" s="4" customFormat="1" ht="36.9" customHeight="1" x14ac:dyDescent="0.2">
      <c r="B85" s="45"/>
      <c r="C85" s="46" t="s">
        <v>12</v>
      </c>
      <c r="L85" s="195" t="str">
        <f>K6</f>
        <v>Lesy pohoria Busov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5"/>
    </row>
    <row r="86" spans="1:91" s="1" customFormat="1" ht="6.9" customHeight="1" x14ac:dyDescent="0.2">
      <c r="B86" s="25"/>
      <c r="AR86" s="25"/>
    </row>
    <row r="87" spans="1:91" s="1" customFormat="1" ht="12" customHeight="1" x14ac:dyDescent="0.2">
      <c r="B87" s="25"/>
      <c r="C87" s="22" t="s">
        <v>16</v>
      </c>
      <c r="L87" s="47" t="str">
        <f>IF(K8="","",K8)</f>
        <v xml:space="preserve">Frička, Petrová </v>
      </c>
      <c r="AI87" s="22" t="s">
        <v>18</v>
      </c>
      <c r="AM87" s="197" t="str">
        <f>IF(AN8= "","",AN8)</f>
        <v>14. 10. 2022</v>
      </c>
      <c r="AN87" s="197"/>
      <c r="AR87" s="25"/>
    </row>
    <row r="88" spans="1:91" s="1" customFormat="1" ht="6.9" customHeight="1" x14ac:dyDescent="0.2">
      <c r="B88" s="25"/>
      <c r="AR88" s="25"/>
    </row>
    <row r="89" spans="1:91" s="1" customFormat="1" ht="15.15" customHeight="1" x14ac:dyDescent="0.2">
      <c r="B89" s="25"/>
      <c r="C89" s="22" t="s">
        <v>20</v>
      </c>
      <c r="L89" s="3" t="str">
        <f>IF(E11= "","",E11)</f>
        <v>BIKE &amp; SKI BUSOV</v>
      </c>
      <c r="AI89" s="22" t="s">
        <v>26</v>
      </c>
      <c r="AM89" s="198" t="str">
        <f>IF(E17="","",E17)</f>
        <v xml:space="preserve"> </v>
      </c>
      <c r="AN89" s="199"/>
      <c r="AO89" s="199"/>
      <c r="AP89" s="199"/>
      <c r="AR89" s="25"/>
      <c r="AS89" s="200" t="s">
        <v>50</v>
      </c>
      <c r="AT89" s="20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28</v>
      </c>
      <c r="AM90" s="198" t="str">
        <f>IF(E20="","",E20)</f>
        <v xml:space="preserve"> </v>
      </c>
      <c r="AN90" s="199"/>
      <c r="AO90" s="199"/>
      <c r="AP90" s="199"/>
      <c r="AR90" s="25"/>
      <c r="AS90" s="202"/>
      <c r="AT90" s="203"/>
      <c r="BD90" s="51"/>
    </row>
    <row r="91" spans="1:91" s="1" customFormat="1" ht="10.65" customHeight="1" x14ac:dyDescent="0.2">
      <c r="B91" s="25"/>
      <c r="AR91" s="25"/>
      <c r="AS91" s="202"/>
      <c r="AT91" s="203"/>
      <c r="BD91" s="51"/>
    </row>
    <row r="92" spans="1:91" s="1" customFormat="1" ht="29.25" customHeight="1" x14ac:dyDescent="0.2">
      <c r="B92" s="25"/>
      <c r="C92" s="187" t="s">
        <v>51</v>
      </c>
      <c r="D92" s="188"/>
      <c r="E92" s="188"/>
      <c r="F92" s="188"/>
      <c r="G92" s="188"/>
      <c r="H92" s="52"/>
      <c r="I92" s="189" t="s">
        <v>52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53</v>
      </c>
      <c r="AH92" s="188"/>
      <c r="AI92" s="188"/>
      <c r="AJ92" s="188"/>
      <c r="AK92" s="188"/>
      <c r="AL92" s="188"/>
      <c r="AM92" s="188"/>
      <c r="AN92" s="189" t="s">
        <v>54</v>
      </c>
      <c r="AO92" s="188"/>
      <c r="AP92" s="191"/>
      <c r="AQ92" s="53" t="s">
        <v>55</v>
      </c>
      <c r="AR92" s="25"/>
      <c r="AS92" s="54" t="s">
        <v>56</v>
      </c>
      <c r="AT92" s="55" t="s">
        <v>57</v>
      </c>
      <c r="AU92" s="55" t="s">
        <v>58</v>
      </c>
      <c r="AV92" s="55" t="s">
        <v>59</v>
      </c>
      <c r="AW92" s="55" t="s">
        <v>60</v>
      </c>
      <c r="AX92" s="55" t="s">
        <v>61</v>
      </c>
      <c r="AY92" s="55" t="s">
        <v>62</v>
      </c>
      <c r="AZ92" s="55" t="s">
        <v>63</v>
      </c>
      <c r="BA92" s="55" t="s">
        <v>64</v>
      </c>
      <c r="BB92" s="55" t="s">
        <v>65</v>
      </c>
      <c r="BC92" s="55" t="s">
        <v>66</v>
      </c>
      <c r="BD92" s="56" t="s">
        <v>67</v>
      </c>
      <c r="BE92" s="144"/>
    </row>
    <row r="93" spans="1:91" s="1" customFormat="1" ht="10.65" customHeight="1" x14ac:dyDescent="0.2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  <c r="BE93" s="144"/>
    </row>
    <row r="94" spans="1:91" s="5" customFormat="1" ht="32.4" customHeight="1" x14ac:dyDescent="0.2">
      <c r="B94" s="58"/>
      <c r="C94" s="59" t="s">
        <v>68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2">
        <f>ROUND(SUM(AG95:AG97),2)</f>
        <v>0</v>
      </c>
      <c r="AH94" s="192"/>
      <c r="AI94" s="192"/>
      <c r="AJ94" s="192"/>
      <c r="AK94" s="192"/>
      <c r="AL94" s="192"/>
      <c r="AM94" s="192"/>
      <c r="AN94" s="193">
        <f>AN95+AN96+AN97</f>
        <v>0</v>
      </c>
      <c r="AO94" s="193"/>
      <c r="AP94" s="193"/>
      <c r="AQ94" s="62" t="s">
        <v>1</v>
      </c>
      <c r="AR94" s="58"/>
      <c r="AS94" s="63">
        <f>ROUND(SUM(AS95:AS97),2)</f>
        <v>0</v>
      </c>
      <c r="AT94" s="64" t="e">
        <f>ROUND(SUM(AV94:AW94),2)</f>
        <v>#REF!</v>
      </c>
      <c r="AU94" s="65" t="e">
        <f>ROUND(SUM(AU95:AU97),5)</f>
        <v>#REF!</v>
      </c>
      <c r="AV94" s="64" t="e">
        <f>ROUND(AZ94*L29,2)</f>
        <v>#REF!</v>
      </c>
      <c r="AW94" s="64" t="e">
        <f>ROUND(BA94*L30,2)</f>
        <v>#REF!</v>
      </c>
      <c r="AX94" s="64" t="e">
        <f>ROUND(BB94*L29,2)</f>
        <v>#REF!</v>
      </c>
      <c r="AY94" s="64" t="e">
        <f>ROUND(BC94*L30,2)</f>
        <v>#REF!</v>
      </c>
      <c r="AZ94" s="64" t="e">
        <f>ROUND(SUM(AZ95:AZ97),2)</f>
        <v>#REF!</v>
      </c>
      <c r="BA94" s="64" t="e">
        <f>ROUND(SUM(BA95:BA97),2)</f>
        <v>#REF!</v>
      </c>
      <c r="BB94" s="64" t="e">
        <f>ROUND(SUM(BB95:BB97),2)</f>
        <v>#REF!</v>
      </c>
      <c r="BC94" s="64" t="e">
        <f>ROUND(SUM(BC95:BC97),2)</f>
        <v>#REF!</v>
      </c>
      <c r="BD94" s="66" t="e">
        <f>ROUND(SUM(BD95:BD97),2)</f>
        <v>#REF!</v>
      </c>
      <c r="BS94" s="67" t="s">
        <v>69</v>
      </c>
      <c r="BT94" s="67" t="s">
        <v>70</v>
      </c>
      <c r="BU94" s="68" t="s">
        <v>71</v>
      </c>
      <c r="BV94" s="67" t="s">
        <v>72</v>
      </c>
      <c r="BW94" s="67" t="s">
        <v>4</v>
      </c>
      <c r="BX94" s="67" t="s">
        <v>73</v>
      </c>
      <c r="CL94" s="67" t="s">
        <v>1</v>
      </c>
    </row>
    <row r="95" spans="1:91" s="6" customFormat="1" ht="16.5" customHeight="1" x14ac:dyDescent="0.2">
      <c r="A95" s="69" t="s">
        <v>74</v>
      </c>
      <c r="B95" s="70"/>
      <c r="C95" s="71"/>
      <c r="D95" s="186" t="s">
        <v>75</v>
      </c>
      <c r="E95" s="186"/>
      <c r="F95" s="186"/>
      <c r="G95" s="186"/>
      <c r="H95" s="186"/>
      <c r="I95" s="72"/>
      <c r="J95" s="186" t="s">
        <v>76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'01 - Hygienické...'!J30</f>
        <v>0</v>
      </c>
      <c r="AH95" s="185"/>
      <c r="AI95" s="185"/>
      <c r="AJ95" s="185"/>
      <c r="AK95" s="185"/>
      <c r="AL95" s="185"/>
      <c r="AM95" s="185"/>
      <c r="AN95" s="184">
        <f>SUM(AG95,AT95)</f>
        <v>0</v>
      </c>
      <c r="AO95" s="185"/>
      <c r="AP95" s="185"/>
      <c r="AQ95" s="73" t="s">
        <v>77</v>
      </c>
      <c r="AR95" s="70"/>
      <c r="AS95" s="74">
        <v>0</v>
      </c>
      <c r="AT95" s="75">
        <f>ROUND(SUM(AV95:AW95),2)</f>
        <v>0</v>
      </c>
      <c r="AU95" s="76" t="e">
        <f>'01 - Hygienické...'!P128</f>
        <v>#REF!</v>
      </c>
      <c r="AV95" s="75">
        <f>'01 - Hygienické...'!J33</f>
        <v>0</v>
      </c>
      <c r="AW95" s="75">
        <f>'01 - Hygienické...'!J34</f>
        <v>0</v>
      </c>
      <c r="AX95" s="75">
        <f>'01 - Hygienické...'!J35</f>
        <v>0</v>
      </c>
      <c r="AY95" s="75">
        <f>'01 - Hygienické...'!J36</f>
        <v>0</v>
      </c>
      <c r="AZ95" s="75">
        <f>'01 - Hygienické...'!F33</f>
        <v>0</v>
      </c>
      <c r="BA95" s="75">
        <f>'01 - Hygienické...'!F34</f>
        <v>0</v>
      </c>
      <c r="BB95" s="75">
        <f>'01 - Hygienické...'!F35</f>
        <v>0</v>
      </c>
      <c r="BC95" s="75">
        <f>'01 - Hygienické...'!F36</f>
        <v>0</v>
      </c>
      <c r="BD95" s="77">
        <f>'01 - Hygienické...'!F37</f>
        <v>0</v>
      </c>
      <c r="BT95" s="78" t="s">
        <v>78</v>
      </c>
      <c r="BV95" s="78" t="s">
        <v>72</v>
      </c>
      <c r="BW95" s="78" t="s">
        <v>79</v>
      </c>
      <c r="BX95" s="78" t="s">
        <v>4</v>
      </c>
      <c r="CL95" s="78" t="s">
        <v>1</v>
      </c>
      <c r="CM95" s="78" t="s">
        <v>70</v>
      </c>
    </row>
    <row r="96" spans="1:91" s="6" customFormat="1" ht="21.9" customHeight="1" x14ac:dyDescent="0.2">
      <c r="A96" s="69" t="s">
        <v>74</v>
      </c>
      <c r="B96" s="70"/>
      <c r="C96" s="71"/>
      <c r="D96" s="186" t="s">
        <v>80</v>
      </c>
      <c r="E96" s="186"/>
      <c r="F96" s="186"/>
      <c r="G96" s="186"/>
      <c r="H96" s="186"/>
      <c r="I96" s="72"/>
      <c r="J96" s="186" t="s">
        <v>81</v>
      </c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4">
        <f>'02 - Multifunkčný turi...'!J28</f>
        <v>0</v>
      </c>
      <c r="AH96" s="185"/>
      <c r="AI96" s="185"/>
      <c r="AJ96" s="185"/>
      <c r="AK96" s="185"/>
      <c r="AL96" s="185"/>
      <c r="AM96" s="185"/>
      <c r="AN96" s="184">
        <f>AG96*1.2</f>
        <v>0</v>
      </c>
      <c r="AO96" s="185"/>
      <c r="AP96" s="185"/>
      <c r="AQ96" s="73" t="s">
        <v>77</v>
      </c>
      <c r="AR96" s="70"/>
      <c r="AS96" s="74">
        <v>0</v>
      </c>
      <c r="AT96" s="75" t="e">
        <f>ROUND(SUM(AV96:AW96),2)</f>
        <v>#REF!</v>
      </c>
      <c r="AU96" s="76" t="e">
        <f>#REF!</f>
        <v>#REF!</v>
      </c>
      <c r="AV96" s="75" t="e">
        <f>#REF!</f>
        <v>#REF!</v>
      </c>
      <c r="AW96" s="75" t="e">
        <f>#REF!</f>
        <v>#REF!</v>
      </c>
      <c r="AX96" s="75" t="e">
        <f>#REF!</f>
        <v>#REF!</v>
      </c>
      <c r="AY96" s="75" t="e">
        <f>#REF!</f>
        <v>#REF!</v>
      </c>
      <c r="AZ96" s="75" t="e">
        <f>#REF!</f>
        <v>#REF!</v>
      </c>
      <c r="BA96" s="75" t="e">
        <f>#REF!</f>
        <v>#REF!</v>
      </c>
      <c r="BB96" s="75" t="e">
        <f>#REF!</f>
        <v>#REF!</v>
      </c>
      <c r="BC96" s="75" t="e">
        <f>#REF!</f>
        <v>#REF!</v>
      </c>
      <c r="BD96" s="77" t="e">
        <f>#REF!</f>
        <v>#REF!</v>
      </c>
      <c r="BE96" s="168"/>
      <c r="BT96" s="78" t="s">
        <v>78</v>
      </c>
      <c r="BV96" s="78" t="s">
        <v>72</v>
      </c>
      <c r="BW96" s="78" t="s">
        <v>82</v>
      </c>
      <c r="BX96" s="78" t="s">
        <v>4</v>
      </c>
      <c r="CL96" s="78" t="s">
        <v>1</v>
      </c>
      <c r="CM96" s="78" t="s">
        <v>70</v>
      </c>
    </row>
    <row r="97" spans="1:91" s="6" customFormat="1" ht="24.75" customHeight="1" x14ac:dyDescent="0.2">
      <c r="A97" s="69" t="s">
        <v>74</v>
      </c>
      <c r="B97" s="70"/>
      <c r="C97" s="71"/>
      <c r="D97" s="186" t="s">
        <v>83</v>
      </c>
      <c r="E97" s="186"/>
      <c r="F97" s="186"/>
      <c r="G97" s="186"/>
      <c r="H97" s="186"/>
      <c r="I97" s="72"/>
      <c r="J97" s="186" t="s">
        <v>84</v>
      </c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4">
        <f>'03 - Multifunkčn...'!J30</f>
        <v>0</v>
      </c>
      <c r="AH97" s="185"/>
      <c r="AI97" s="185"/>
      <c r="AJ97" s="185"/>
      <c r="AK97" s="185"/>
      <c r="AL97" s="185"/>
      <c r="AM97" s="185"/>
      <c r="AN97" s="184">
        <f>SUM(AG97,AT97)</f>
        <v>0</v>
      </c>
      <c r="AO97" s="185"/>
      <c r="AP97" s="185"/>
      <c r="AQ97" s="73" t="s">
        <v>77</v>
      </c>
      <c r="AR97" s="70"/>
      <c r="AS97" s="79">
        <v>0</v>
      </c>
      <c r="AT97" s="80">
        <f>ROUND(SUM(AV97:AW97),2)</f>
        <v>0</v>
      </c>
      <c r="AU97" s="81">
        <f>'03 - Multifunkčn...'!P121</f>
        <v>1277.8262</v>
      </c>
      <c r="AV97" s="80">
        <f>'03 - Multifunkčn...'!J33</f>
        <v>0</v>
      </c>
      <c r="AW97" s="80">
        <f>'03 - Multifunkčn...'!J34</f>
        <v>0</v>
      </c>
      <c r="AX97" s="80">
        <f>'03 - Multifunkčn...'!J35</f>
        <v>0</v>
      </c>
      <c r="AY97" s="80">
        <f>'03 - Multifunkčn...'!J36</f>
        <v>0</v>
      </c>
      <c r="AZ97" s="80">
        <f>'03 - Multifunkčn...'!F33</f>
        <v>0</v>
      </c>
      <c r="BA97" s="80">
        <f>'03 - Multifunkčn...'!F34</f>
        <v>0</v>
      </c>
      <c r="BB97" s="80">
        <f>'03 - Multifunkčn...'!F35</f>
        <v>0</v>
      </c>
      <c r="BC97" s="80">
        <f>'03 - Multifunkčn...'!F36</f>
        <v>0</v>
      </c>
      <c r="BD97" s="82">
        <f>'03 - Multifunkčn...'!F37</f>
        <v>0</v>
      </c>
      <c r="BT97" s="78" t="s">
        <v>78</v>
      </c>
      <c r="BV97" s="78" t="s">
        <v>72</v>
      </c>
      <c r="BW97" s="78" t="s">
        <v>85</v>
      </c>
      <c r="BX97" s="78" t="s">
        <v>4</v>
      </c>
      <c r="CL97" s="78" t="s">
        <v>1</v>
      </c>
      <c r="CM97" s="78" t="s">
        <v>70</v>
      </c>
    </row>
    <row r="98" spans="1:91" s="1" customFormat="1" ht="30" customHeight="1" x14ac:dyDescent="0.2">
      <c r="B98" s="25"/>
      <c r="AR98" s="25"/>
      <c r="BE98" s="144"/>
    </row>
    <row r="99" spans="1:91" s="1" customFormat="1" ht="13.2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5"/>
      <c r="BE99" s="169"/>
    </row>
  </sheetData>
  <mergeCells count="48"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Altánok a hygienické...'!C2" display="/" xr:uid="{00000000-0004-0000-0000-000000000000}"/>
    <hyperlink ref="A96" location="'02 - Prestavba podkrovia ...'!C2" display="/" xr:uid="{00000000-0004-0000-0000-000001000000}"/>
    <hyperlink ref="A97" location="'03 - Výstavba multifunkčn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topLeftCell="A143" zoomScale="85" zoomScaleNormal="85" workbookViewId="0">
      <selection activeCell="J104" sqref="J104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3" max="43" width="0" hidden="1" customWidth="1"/>
    <col min="44" max="65" width="9.28515625" hidden="1" customWidth="1"/>
    <col min="66" max="66" width="0" hidden="1" customWidth="1"/>
  </cols>
  <sheetData>
    <row r="2" spans="2:46" ht="36.9" customHeight="1" x14ac:dyDescent="0.2">
      <c r="L2" s="194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79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 x14ac:dyDescent="0.2">
      <c r="B4" s="16"/>
      <c r="D4" s="17" t="s">
        <v>86</v>
      </c>
      <c r="L4" s="16"/>
      <c r="M4" s="83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12</v>
      </c>
      <c r="L6" s="16"/>
    </row>
    <row r="7" spans="2:46" ht="16.5" customHeight="1" x14ac:dyDescent="0.2">
      <c r="B7" s="16"/>
      <c r="E7" s="209" t="str">
        <f>'Rekapitulácia stavby'!K6</f>
        <v>Lesy pohoria Busov</v>
      </c>
      <c r="F7" s="210"/>
      <c r="G7" s="210"/>
      <c r="H7" s="210"/>
      <c r="L7" s="16"/>
    </row>
    <row r="8" spans="2:46" s="1" customFormat="1" ht="12" customHeight="1" x14ac:dyDescent="0.2">
      <c r="B8" s="25"/>
      <c r="D8" s="22" t="s">
        <v>87</v>
      </c>
      <c r="L8" s="25"/>
    </row>
    <row r="9" spans="2:46" s="1" customFormat="1" ht="16.5" customHeight="1" x14ac:dyDescent="0.2">
      <c r="B9" s="25"/>
      <c r="E9" s="195" t="s">
        <v>88</v>
      </c>
      <c r="F9" s="208"/>
      <c r="G9" s="208"/>
      <c r="H9" s="208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F12" s="20" t="s">
        <v>89</v>
      </c>
      <c r="I12" s="22" t="s">
        <v>18</v>
      </c>
      <c r="J12" s="48" t="str">
        <f>'Rekapitulácia stavby'!AN8</f>
        <v>14. 10. 2022</v>
      </c>
      <c r="L12" s="25"/>
    </row>
    <row r="13" spans="2:46" s="1" customFormat="1" ht="10.65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71" t="str">
        <f>'Rekapitulácia stavby'!E14</f>
        <v xml:space="preserve"> </v>
      </c>
      <c r="F18" s="171"/>
      <c r="G18" s="171"/>
      <c r="H18" s="171"/>
      <c r="I18" s="22" t="s">
        <v>23</v>
      </c>
      <c r="J18" s="20" t="str">
        <f>'Rekapitulácia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28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29</v>
      </c>
      <c r="L26" s="25"/>
    </row>
    <row r="27" spans="2:12" s="7" customFormat="1" ht="16.5" customHeight="1" x14ac:dyDescent="0.2">
      <c r="B27" s="84"/>
      <c r="E27" s="174" t="s">
        <v>1</v>
      </c>
      <c r="F27" s="174"/>
      <c r="G27" s="174"/>
      <c r="H27" s="174"/>
      <c r="L27" s="84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30</v>
      </c>
      <c r="J30" s="61">
        <f>ROUND(J128, 2)</f>
        <v>0</v>
      </c>
      <c r="L30" s="25"/>
    </row>
    <row r="31" spans="2:12" s="1" customFormat="1" ht="6.9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 x14ac:dyDescent="0.2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 x14ac:dyDescent="0.2">
      <c r="B33" s="25"/>
      <c r="D33" s="86" t="s">
        <v>34</v>
      </c>
      <c r="E33" s="30" t="s">
        <v>35</v>
      </c>
      <c r="F33" s="87">
        <f>ROUND((SUM(BE128:BE151)),  2)</f>
        <v>0</v>
      </c>
      <c r="G33" s="88"/>
      <c r="H33" s="88"/>
      <c r="I33" s="89">
        <v>0.2</v>
      </c>
      <c r="J33" s="87">
        <f>ROUND(((SUM(BE128:BE151))*I33),  2)</f>
        <v>0</v>
      </c>
      <c r="L33" s="25"/>
    </row>
    <row r="34" spans="2:12" s="1" customFormat="1" ht="14.4" customHeight="1" x14ac:dyDescent="0.2">
      <c r="B34" s="25"/>
      <c r="E34" s="30" t="s">
        <v>36</v>
      </c>
      <c r="F34" s="90">
        <f>ROUND((SUM(BF128:BF151)),  2)</f>
        <v>0</v>
      </c>
      <c r="I34" s="91">
        <v>0.2</v>
      </c>
      <c r="J34" s="90">
        <f>ROUND(((SUM(BF128:BF151))*I34),  2)</f>
        <v>0</v>
      </c>
      <c r="L34" s="25"/>
    </row>
    <row r="35" spans="2:12" s="1" customFormat="1" ht="14.4" hidden="1" customHeight="1" x14ac:dyDescent="0.2">
      <c r="B35" s="25"/>
      <c r="E35" s="22" t="s">
        <v>37</v>
      </c>
      <c r="F35" s="90">
        <f>ROUND((SUM(BG128:BG151)),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 x14ac:dyDescent="0.2">
      <c r="B36" s="25"/>
      <c r="E36" s="22" t="s">
        <v>38</v>
      </c>
      <c r="F36" s="90">
        <f>ROUND((SUM(BH128:BH151)),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 x14ac:dyDescent="0.2">
      <c r="B37" s="25"/>
      <c r="E37" s="30" t="s">
        <v>39</v>
      </c>
      <c r="F37" s="87">
        <f>ROUND((SUM(BI128:BI151)),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40</v>
      </c>
      <c r="E39" s="52"/>
      <c r="F39" s="52"/>
      <c r="G39" s="94" t="s">
        <v>41</v>
      </c>
      <c r="H39" s="95" t="s">
        <v>42</v>
      </c>
      <c r="I39" s="52"/>
      <c r="J39" s="96">
        <f>SUM(J30:J37)</f>
        <v>0</v>
      </c>
      <c r="K39" s="97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 x14ac:dyDescent="0.2">
      <c r="B82" s="25"/>
      <c r="C82" s="17" t="s">
        <v>90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12</v>
      </c>
      <c r="L84" s="25"/>
    </row>
    <row r="85" spans="2:47" s="1" customFormat="1" ht="16.5" customHeight="1" x14ac:dyDescent="0.2">
      <c r="B85" s="25"/>
      <c r="E85" s="209" t="str">
        <f>E7</f>
        <v>Lesy pohoria Busov</v>
      </c>
      <c r="F85" s="210"/>
      <c r="G85" s="210"/>
      <c r="H85" s="210"/>
      <c r="L85" s="25"/>
    </row>
    <row r="86" spans="2:47" s="1" customFormat="1" ht="12" customHeight="1" x14ac:dyDescent="0.2">
      <c r="B86" s="25"/>
      <c r="C86" s="22" t="s">
        <v>87</v>
      </c>
      <c r="L86" s="25"/>
    </row>
    <row r="87" spans="2:47" s="1" customFormat="1" ht="16.5" customHeight="1" x14ac:dyDescent="0.2">
      <c r="B87" s="25"/>
      <c r="E87" s="195" t="str">
        <f>E9</f>
        <v>01 - Hygienické zariadenie</v>
      </c>
      <c r="F87" s="208"/>
      <c r="G87" s="208"/>
      <c r="H87" s="208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16</v>
      </c>
      <c r="F89" s="20" t="str">
        <f>F12</f>
        <v xml:space="preserve">Frička </v>
      </c>
      <c r="I89" s="22" t="s">
        <v>18</v>
      </c>
      <c r="J89" s="48" t="str">
        <f>IF(J12="","",J12)</f>
        <v>14. 10. 2022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20</v>
      </c>
      <c r="F91" s="20" t="str">
        <f>E15</f>
        <v>BIKE &amp; SKI BUSOV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100" t="s">
        <v>91</v>
      </c>
      <c r="D94" s="92"/>
      <c r="E94" s="92"/>
      <c r="F94" s="92"/>
      <c r="G94" s="92"/>
      <c r="H94" s="92"/>
      <c r="I94" s="92"/>
      <c r="J94" s="101" t="s">
        <v>92</v>
      </c>
      <c r="K94" s="92"/>
      <c r="L94" s="25"/>
    </row>
    <row r="95" spans="2:47" s="1" customFormat="1" ht="10.35" customHeight="1" x14ac:dyDescent="0.2">
      <c r="B95" s="25"/>
      <c r="L95" s="25"/>
    </row>
    <row r="96" spans="2:47" s="1" customFormat="1" ht="22.65" customHeight="1" x14ac:dyDescent="0.2">
      <c r="B96" s="25"/>
      <c r="C96" s="102" t="s">
        <v>93</v>
      </c>
      <c r="J96" s="61">
        <f>J128</f>
        <v>0</v>
      </c>
      <c r="L96" s="25"/>
      <c r="AU96" s="13" t="s">
        <v>94</v>
      </c>
    </row>
    <row r="97" spans="2:12" s="8" customFormat="1" ht="24.9" customHeight="1" x14ac:dyDescent="0.2">
      <c r="B97" s="103"/>
      <c r="D97" s="104" t="s">
        <v>95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95" customHeight="1" x14ac:dyDescent="0.2">
      <c r="B98" s="107"/>
      <c r="D98" s="108" t="s">
        <v>96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95" customHeight="1" x14ac:dyDescent="0.2">
      <c r="B99" s="107"/>
      <c r="D99" s="108" t="s">
        <v>97</v>
      </c>
      <c r="E99" s="109"/>
      <c r="F99" s="109"/>
      <c r="G99" s="109"/>
      <c r="H99" s="109"/>
      <c r="I99" s="109"/>
      <c r="J99" s="110">
        <f>J135</f>
        <v>0</v>
      </c>
      <c r="L99" s="107"/>
    </row>
    <row r="100" spans="2:12" s="9" customFormat="1" ht="19.95" customHeight="1" x14ac:dyDescent="0.2">
      <c r="B100" s="107"/>
      <c r="D100" s="108" t="s">
        <v>98</v>
      </c>
      <c r="E100" s="109"/>
      <c r="F100" s="109"/>
      <c r="G100" s="109"/>
      <c r="H100" s="109"/>
      <c r="I100" s="109"/>
      <c r="J100" s="110">
        <f>J137</f>
        <v>0</v>
      </c>
      <c r="L100" s="107"/>
    </row>
    <row r="101" spans="2:12" s="9" customFormat="1" ht="19.95" customHeight="1" x14ac:dyDescent="0.2">
      <c r="B101" s="107"/>
      <c r="D101" s="108" t="s">
        <v>99</v>
      </c>
      <c r="E101" s="109"/>
      <c r="F101" s="109"/>
      <c r="G101" s="109"/>
      <c r="H101" s="109"/>
      <c r="I101" s="109"/>
      <c r="J101" s="110">
        <f>J142</f>
        <v>0</v>
      </c>
      <c r="L101" s="107"/>
    </row>
    <row r="102" spans="2:12" s="9" customFormat="1" ht="19.95" customHeight="1" x14ac:dyDescent="0.2">
      <c r="B102" s="107"/>
      <c r="D102" s="108" t="s">
        <v>100</v>
      </c>
      <c r="E102" s="109"/>
      <c r="F102" s="109"/>
      <c r="G102" s="109"/>
      <c r="H102" s="109"/>
      <c r="I102" s="109"/>
      <c r="J102" s="110">
        <f>J145</f>
        <v>0</v>
      </c>
      <c r="L102" s="107"/>
    </row>
    <row r="103" spans="2:12" s="8" customFormat="1" ht="24.9" customHeight="1" x14ac:dyDescent="0.2">
      <c r="B103" s="103"/>
      <c r="D103" s="104" t="s">
        <v>101</v>
      </c>
      <c r="E103" s="105"/>
      <c r="F103" s="105"/>
      <c r="G103" s="105"/>
      <c r="H103" s="105"/>
      <c r="I103" s="105"/>
      <c r="J103" s="106">
        <f>J147</f>
        <v>0</v>
      </c>
      <c r="L103" s="103"/>
    </row>
    <row r="104" spans="2:12" s="9" customFormat="1" ht="19.95" customHeight="1" x14ac:dyDescent="0.2">
      <c r="B104" s="107"/>
      <c r="D104" s="108" t="s">
        <v>102</v>
      </c>
      <c r="E104" s="109"/>
      <c r="F104" s="109"/>
      <c r="G104" s="109"/>
      <c r="H104" s="109"/>
      <c r="I104" s="109"/>
      <c r="J104" s="110" t="e">
        <f>#REF!</f>
        <v>#REF!</v>
      </c>
      <c r="L104" s="107"/>
    </row>
    <row r="105" spans="2:12" s="9" customFormat="1" ht="19.95" customHeight="1" x14ac:dyDescent="0.2">
      <c r="B105" s="107"/>
      <c r="D105" s="108" t="s">
        <v>103</v>
      </c>
      <c r="E105" s="109"/>
      <c r="F105" s="109"/>
      <c r="G105" s="109"/>
      <c r="H105" s="109"/>
      <c r="I105" s="109"/>
      <c r="J105" s="110" t="e">
        <f>#REF!</f>
        <v>#REF!</v>
      </c>
      <c r="L105" s="107"/>
    </row>
    <row r="106" spans="2:12" s="9" customFormat="1" ht="19.95" customHeight="1" x14ac:dyDescent="0.2">
      <c r="B106" s="107"/>
      <c r="D106" s="108" t="s">
        <v>104</v>
      </c>
      <c r="E106" s="109"/>
      <c r="F106" s="109"/>
      <c r="G106" s="109"/>
      <c r="H106" s="109"/>
      <c r="I106" s="109"/>
      <c r="J106" s="110" t="e">
        <f>#REF!</f>
        <v>#REF!</v>
      </c>
      <c r="L106" s="107"/>
    </row>
    <row r="107" spans="2:12" s="9" customFormat="1" ht="19.95" customHeight="1" x14ac:dyDescent="0.2">
      <c r="B107" s="107"/>
      <c r="D107" s="108" t="s">
        <v>105</v>
      </c>
      <c r="E107" s="109"/>
      <c r="F107" s="109"/>
      <c r="G107" s="109"/>
      <c r="H107" s="109"/>
      <c r="I107" s="109"/>
      <c r="J107" s="110">
        <f>J148</f>
        <v>0</v>
      </c>
      <c r="L107" s="107"/>
    </row>
    <row r="108" spans="2:12" s="9" customFormat="1" ht="19.95" customHeight="1" x14ac:dyDescent="0.2">
      <c r="B108" s="107"/>
      <c r="D108" s="108" t="s">
        <v>106</v>
      </c>
      <c r="E108" s="109"/>
      <c r="F108" s="109"/>
      <c r="G108" s="109"/>
      <c r="H108" s="109"/>
      <c r="I108" s="109"/>
      <c r="J108" s="110" t="e">
        <f>#REF!</f>
        <v>#REF!</v>
      </c>
      <c r="L108" s="107"/>
    </row>
    <row r="109" spans="2:12" s="1" customFormat="1" ht="21.75" customHeight="1" x14ac:dyDescent="0.2">
      <c r="B109" s="25"/>
      <c r="L109" s="25"/>
    </row>
    <row r="110" spans="2:12" s="1" customFormat="1" ht="6.9" customHeight="1" x14ac:dyDescent="0.2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4" spans="2:63" s="1" customFormat="1" ht="6.9" customHeight="1" x14ac:dyDescent="0.2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63" s="1" customFormat="1" ht="24.9" customHeight="1" x14ac:dyDescent="0.2">
      <c r="B115" s="25"/>
      <c r="C115" s="17" t="s">
        <v>107</v>
      </c>
      <c r="L115" s="25"/>
    </row>
    <row r="116" spans="2:63" s="1" customFormat="1" ht="6.9" customHeight="1" x14ac:dyDescent="0.2">
      <c r="B116" s="25"/>
      <c r="L116" s="25"/>
    </row>
    <row r="117" spans="2:63" s="1" customFormat="1" ht="12" customHeight="1" x14ac:dyDescent="0.2">
      <c r="B117" s="25"/>
      <c r="C117" s="22" t="s">
        <v>12</v>
      </c>
      <c r="L117" s="25"/>
    </row>
    <row r="118" spans="2:63" s="1" customFormat="1" ht="16.5" customHeight="1" x14ac:dyDescent="0.2">
      <c r="B118" s="25"/>
      <c r="E118" s="209" t="str">
        <f>E7</f>
        <v>Lesy pohoria Busov</v>
      </c>
      <c r="F118" s="210"/>
      <c r="G118" s="210"/>
      <c r="H118" s="210"/>
      <c r="L118" s="25"/>
    </row>
    <row r="119" spans="2:63" s="1" customFormat="1" ht="12" customHeight="1" x14ac:dyDescent="0.2">
      <c r="B119" s="25"/>
      <c r="C119" s="22" t="s">
        <v>87</v>
      </c>
      <c r="L119" s="25"/>
    </row>
    <row r="120" spans="2:63" s="1" customFormat="1" ht="16.5" customHeight="1" x14ac:dyDescent="0.2">
      <c r="B120" s="25"/>
      <c r="E120" s="195" t="str">
        <f>E9</f>
        <v>01 - Hygienické zariadenie</v>
      </c>
      <c r="F120" s="208"/>
      <c r="G120" s="208"/>
      <c r="H120" s="208"/>
      <c r="L120" s="25"/>
    </row>
    <row r="121" spans="2:63" s="1" customFormat="1" ht="6.9" customHeight="1" x14ac:dyDescent="0.2">
      <c r="B121" s="25"/>
      <c r="L121" s="25"/>
    </row>
    <row r="122" spans="2:63" s="1" customFormat="1" ht="12" customHeight="1" x14ac:dyDescent="0.2">
      <c r="B122" s="25"/>
      <c r="C122" s="22" t="s">
        <v>16</v>
      </c>
      <c r="F122" s="20" t="str">
        <f>F12</f>
        <v xml:space="preserve">Frička </v>
      </c>
      <c r="I122" s="22" t="s">
        <v>18</v>
      </c>
      <c r="J122" s="48" t="str">
        <f>IF(J12="","",J12)</f>
        <v>14. 10. 2022</v>
      </c>
      <c r="L122" s="25"/>
    </row>
    <row r="123" spans="2:63" s="1" customFormat="1" ht="6.9" customHeight="1" x14ac:dyDescent="0.2">
      <c r="B123" s="25"/>
      <c r="L123" s="25"/>
    </row>
    <row r="124" spans="2:63" s="1" customFormat="1" ht="15.15" customHeight="1" x14ac:dyDescent="0.2">
      <c r="B124" s="25"/>
      <c r="C124" s="22" t="s">
        <v>20</v>
      </c>
      <c r="F124" s="20" t="str">
        <f>E15</f>
        <v>BIKE &amp; SKI BUSOV</v>
      </c>
      <c r="I124" s="22" t="s">
        <v>26</v>
      </c>
      <c r="J124" s="23" t="str">
        <f>E21</f>
        <v xml:space="preserve"> </v>
      </c>
      <c r="L124" s="25"/>
    </row>
    <row r="125" spans="2:63" s="1" customFormat="1" ht="15.15" customHeight="1" x14ac:dyDescent="0.2">
      <c r="B125" s="25"/>
      <c r="C125" s="22" t="s">
        <v>24</v>
      </c>
      <c r="F125" s="20" t="str">
        <f>IF(E18="","",E18)</f>
        <v xml:space="preserve"> </v>
      </c>
      <c r="I125" s="22" t="s">
        <v>28</v>
      </c>
      <c r="J125" s="23" t="str">
        <f>E24</f>
        <v xml:space="preserve"> </v>
      </c>
      <c r="L125" s="25"/>
    </row>
    <row r="126" spans="2:63" s="1" customFormat="1" ht="10.35" customHeight="1" x14ac:dyDescent="0.2">
      <c r="B126" s="25"/>
      <c r="L126" s="25"/>
    </row>
    <row r="127" spans="2:63" s="10" customFormat="1" ht="29.25" customHeight="1" x14ac:dyDescent="0.2">
      <c r="B127" s="111"/>
      <c r="C127" s="112" t="s">
        <v>108</v>
      </c>
      <c r="D127" s="113" t="s">
        <v>55</v>
      </c>
      <c r="E127" s="113" t="s">
        <v>51</v>
      </c>
      <c r="F127" s="113" t="s">
        <v>52</v>
      </c>
      <c r="G127" s="113" t="s">
        <v>109</v>
      </c>
      <c r="H127" s="113" t="s">
        <v>110</v>
      </c>
      <c r="I127" s="113" t="s">
        <v>111</v>
      </c>
      <c r="J127" s="114" t="s">
        <v>92</v>
      </c>
      <c r="K127" s="115" t="s">
        <v>112</v>
      </c>
      <c r="L127" s="111"/>
      <c r="M127" s="54" t="s">
        <v>1</v>
      </c>
      <c r="N127" s="55" t="s">
        <v>34</v>
      </c>
      <c r="O127" s="55" t="s">
        <v>113</v>
      </c>
      <c r="P127" s="55" t="s">
        <v>114</v>
      </c>
      <c r="Q127" s="55" t="s">
        <v>115</v>
      </c>
      <c r="R127" s="55" t="s">
        <v>116</v>
      </c>
      <c r="S127" s="55" t="s">
        <v>117</v>
      </c>
      <c r="T127" s="56" t="s">
        <v>118</v>
      </c>
    </row>
    <row r="128" spans="2:63" s="1" customFormat="1" ht="22.65" customHeight="1" x14ac:dyDescent="0.3">
      <c r="B128" s="25"/>
      <c r="C128" s="59" t="s">
        <v>93</v>
      </c>
      <c r="J128" s="116">
        <f>BK128</f>
        <v>0</v>
      </c>
      <c r="L128" s="25"/>
      <c r="M128" s="57"/>
      <c r="N128" s="49"/>
      <c r="O128" s="49"/>
      <c r="P128" s="117" t="e">
        <f>P129+P147</f>
        <v>#REF!</v>
      </c>
      <c r="Q128" s="49"/>
      <c r="R128" s="117" t="e">
        <f>R129+R147</f>
        <v>#REF!</v>
      </c>
      <c r="S128" s="49"/>
      <c r="T128" s="118" t="e">
        <f>T129+T147</f>
        <v>#REF!</v>
      </c>
      <c r="AT128" s="13" t="s">
        <v>69</v>
      </c>
      <c r="AU128" s="13" t="s">
        <v>94</v>
      </c>
      <c r="BK128" s="119">
        <f>BK129+BK147</f>
        <v>0</v>
      </c>
    </row>
    <row r="129" spans="2:65" s="11" customFormat="1" ht="25.95" customHeight="1" x14ac:dyDescent="0.25">
      <c r="B129" s="120"/>
      <c r="D129" s="121" t="s">
        <v>69</v>
      </c>
      <c r="E129" s="122" t="s">
        <v>119</v>
      </c>
      <c r="F129" s="122" t="s">
        <v>120</v>
      </c>
      <c r="J129" s="123">
        <f>BK129</f>
        <v>0</v>
      </c>
      <c r="L129" s="120"/>
      <c r="M129" s="124"/>
      <c r="P129" s="125">
        <f>P130+P135+P137+P142+P145</f>
        <v>100.68778446</v>
      </c>
      <c r="R129" s="125">
        <f>R130+R135+R137+R142+R145</f>
        <v>147.34854499999997</v>
      </c>
      <c r="T129" s="126">
        <f>T130+T135+T137+T142+T145</f>
        <v>0</v>
      </c>
      <c r="AR129" s="121" t="s">
        <v>78</v>
      </c>
      <c r="AT129" s="127" t="s">
        <v>69</v>
      </c>
      <c r="AU129" s="127" t="s">
        <v>70</v>
      </c>
      <c r="AY129" s="121" t="s">
        <v>121</v>
      </c>
      <c r="BK129" s="128">
        <f>BK130+BK135+BK137+BK142+BK145</f>
        <v>0</v>
      </c>
    </row>
    <row r="130" spans="2:65" s="11" customFormat="1" ht="22.65" customHeight="1" x14ac:dyDescent="0.25">
      <c r="B130" s="120"/>
      <c r="D130" s="121" t="s">
        <v>69</v>
      </c>
      <c r="E130" s="129" t="s">
        <v>78</v>
      </c>
      <c r="F130" s="129" t="s">
        <v>122</v>
      </c>
      <c r="J130" s="130">
        <f>BK130</f>
        <v>0</v>
      </c>
      <c r="L130" s="120"/>
      <c r="M130" s="124"/>
      <c r="P130" s="125">
        <f>SUM(P131:P134)</f>
        <v>5.7908931000000008</v>
      </c>
      <c r="R130" s="125">
        <f>SUM(R131:R134)</f>
        <v>0</v>
      </c>
      <c r="T130" s="126">
        <f>SUM(T131:T134)</f>
        <v>0</v>
      </c>
      <c r="AR130" s="121" t="s">
        <v>78</v>
      </c>
      <c r="AT130" s="127" t="s">
        <v>69</v>
      </c>
      <c r="AU130" s="127" t="s">
        <v>78</v>
      </c>
      <c r="AY130" s="121" t="s">
        <v>121</v>
      </c>
      <c r="BK130" s="128">
        <f>SUM(BK131:BK134)</f>
        <v>0</v>
      </c>
    </row>
    <row r="131" spans="2:65" s="1" customFormat="1" ht="24.15" customHeight="1" x14ac:dyDescent="0.2">
      <c r="B131" s="131"/>
      <c r="C131" s="132" t="s">
        <v>78</v>
      </c>
      <c r="D131" s="132" t="s">
        <v>123</v>
      </c>
      <c r="E131" s="133" t="s">
        <v>124</v>
      </c>
      <c r="F131" s="134" t="s">
        <v>125</v>
      </c>
      <c r="G131" s="135" t="s">
        <v>126</v>
      </c>
      <c r="H131" s="136">
        <v>9.9290000000000003</v>
      </c>
      <c r="I131" s="136"/>
      <c r="J131" s="137">
        <f t="shared" ref="J131:J134" si="0">ROUND(I131*H131,2)</f>
        <v>0</v>
      </c>
      <c r="K131" s="138"/>
      <c r="L131" s="25"/>
      <c r="M131" s="139" t="s">
        <v>1</v>
      </c>
      <c r="N131" s="140" t="s">
        <v>36</v>
      </c>
      <c r="O131" s="141">
        <v>0.46</v>
      </c>
      <c r="P131" s="141">
        <f t="shared" ref="P131:P134" si="1">O131*H131</f>
        <v>4.5673400000000006</v>
      </c>
      <c r="Q131" s="141">
        <v>0</v>
      </c>
      <c r="R131" s="141">
        <f t="shared" ref="R131:R134" si="2">Q131*H131</f>
        <v>0</v>
      </c>
      <c r="S131" s="141">
        <v>0</v>
      </c>
      <c r="T131" s="142">
        <f t="shared" ref="T131:T134" si="3">S131*H131</f>
        <v>0</v>
      </c>
      <c r="AR131" s="143" t="s">
        <v>127</v>
      </c>
      <c r="AT131" s="143" t="s">
        <v>123</v>
      </c>
      <c r="AU131" s="143" t="s">
        <v>128</v>
      </c>
      <c r="AY131" s="13" t="s">
        <v>121</v>
      </c>
      <c r="BE131" s="144">
        <f t="shared" ref="BE131:BE134" si="4">IF(N131="základná",J131,0)</f>
        <v>0</v>
      </c>
      <c r="BF131" s="144">
        <f t="shared" ref="BF131:BF134" si="5">IF(N131="znížená",J131,0)</f>
        <v>0</v>
      </c>
      <c r="BG131" s="144">
        <f t="shared" ref="BG131:BG134" si="6">IF(N131="zákl. prenesená",J131,0)</f>
        <v>0</v>
      </c>
      <c r="BH131" s="144">
        <f t="shared" ref="BH131:BH134" si="7">IF(N131="zníž. prenesená",J131,0)</f>
        <v>0</v>
      </c>
      <c r="BI131" s="144">
        <f t="shared" ref="BI131:BI134" si="8">IF(N131="nulová",J131,0)</f>
        <v>0</v>
      </c>
      <c r="BJ131" s="13" t="s">
        <v>128</v>
      </c>
      <c r="BK131" s="144">
        <f t="shared" ref="BK131:BK134" si="9">ROUND(I131*H131,2)</f>
        <v>0</v>
      </c>
      <c r="BL131" s="13" t="s">
        <v>127</v>
      </c>
      <c r="BM131" s="143" t="s">
        <v>129</v>
      </c>
    </row>
    <row r="132" spans="2:65" s="1" customFormat="1" ht="24.15" customHeight="1" x14ac:dyDescent="0.2">
      <c r="B132" s="131"/>
      <c r="C132" s="132" t="s">
        <v>128</v>
      </c>
      <c r="D132" s="132" t="s">
        <v>123</v>
      </c>
      <c r="E132" s="133" t="s">
        <v>130</v>
      </c>
      <c r="F132" s="134" t="s">
        <v>131</v>
      </c>
      <c r="G132" s="135" t="s">
        <v>126</v>
      </c>
      <c r="H132" s="136">
        <v>9.9290000000000003</v>
      </c>
      <c r="I132" s="136"/>
      <c r="J132" s="137">
        <f t="shared" si="0"/>
        <v>0</v>
      </c>
      <c r="K132" s="138"/>
      <c r="L132" s="25"/>
      <c r="M132" s="139" t="s">
        <v>1</v>
      </c>
      <c r="N132" s="140" t="s">
        <v>36</v>
      </c>
      <c r="O132" s="141">
        <v>5.6000000000000001E-2</v>
      </c>
      <c r="P132" s="141">
        <f t="shared" si="1"/>
        <v>0.55602400000000007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127</v>
      </c>
      <c r="AT132" s="143" t="s">
        <v>123</v>
      </c>
      <c r="AU132" s="143" t="s">
        <v>128</v>
      </c>
      <c r="AY132" s="13" t="s">
        <v>121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128</v>
      </c>
      <c r="BK132" s="144">
        <f t="shared" si="9"/>
        <v>0</v>
      </c>
      <c r="BL132" s="13" t="s">
        <v>127</v>
      </c>
      <c r="BM132" s="143" t="s">
        <v>132</v>
      </c>
    </row>
    <row r="133" spans="2:65" s="1" customFormat="1" ht="33" customHeight="1" x14ac:dyDescent="0.2">
      <c r="B133" s="131"/>
      <c r="C133" s="132" t="s">
        <v>133</v>
      </c>
      <c r="D133" s="132" t="s">
        <v>123</v>
      </c>
      <c r="E133" s="133" t="s">
        <v>134</v>
      </c>
      <c r="F133" s="134" t="s">
        <v>135</v>
      </c>
      <c r="G133" s="135" t="s">
        <v>126</v>
      </c>
      <c r="H133" s="136">
        <v>11.529</v>
      </c>
      <c r="I133" s="136"/>
      <c r="J133" s="137">
        <f t="shared" si="0"/>
        <v>0</v>
      </c>
      <c r="K133" s="138"/>
      <c r="L133" s="25"/>
      <c r="M133" s="139" t="s">
        <v>1</v>
      </c>
      <c r="N133" s="140" t="s">
        <v>36</v>
      </c>
      <c r="O133" s="141">
        <v>2.69E-2</v>
      </c>
      <c r="P133" s="141">
        <f t="shared" si="1"/>
        <v>0.31013010000000002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127</v>
      </c>
      <c r="AT133" s="143" t="s">
        <v>123</v>
      </c>
      <c r="AU133" s="143" t="s">
        <v>128</v>
      </c>
      <c r="AY133" s="13" t="s">
        <v>121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128</v>
      </c>
      <c r="BK133" s="144">
        <f t="shared" si="9"/>
        <v>0</v>
      </c>
      <c r="BL133" s="13" t="s">
        <v>127</v>
      </c>
      <c r="BM133" s="143" t="s">
        <v>136</v>
      </c>
    </row>
    <row r="134" spans="2:65" s="1" customFormat="1" ht="33" customHeight="1" x14ac:dyDescent="0.2">
      <c r="B134" s="131"/>
      <c r="C134" s="132" t="s">
        <v>137</v>
      </c>
      <c r="D134" s="132" t="s">
        <v>123</v>
      </c>
      <c r="E134" s="133" t="s">
        <v>138</v>
      </c>
      <c r="F134" s="134" t="s">
        <v>139</v>
      </c>
      <c r="G134" s="135" t="s">
        <v>126</v>
      </c>
      <c r="H134" s="136">
        <v>11.529</v>
      </c>
      <c r="I134" s="136"/>
      <c r="J134" s="137">
        <f t="shared" si="0"/>
        <v>0</v>
      </c>
      <c r="K134" s="138"/>
      <c r="L134" s="25"/>
      <c r="M134" s="139" t="s">
        <v>1</v>
      </c>
      <c r="N134" s="140" t="s">
        <v>36</v>
      </c>
      <c r="O134" s="141">
        <v>3.1E-2</v>
      </c>
      <c r="P134" s="141">
        <f t="shared" si="1"/>
        <v>0.35739900000000002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127</v>
      </c>
      <c r="AT134" s="143" t="s">
        <v>123</v>
      </c>
      <c r="AU134" s="143" t="s">
        <v>128</v>
      </c>
      <c r="AY134" s="13" t="s">
        <v>121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128</v>
      </c>
      <c r="BK134" s="144">
        <f t="shared" si="9"/>
        <v>0</v>
      </c>
      <c r="BL134" s="13" t="s">
        <v>127</v>
      </c>
      <c r="BM134" s="143" t="s">
        <v>140</v>
      </c>
    </row>
    <row r="135" spans="2:65" s="11" customFormat="1" ht="22.65" customHeight="1" x14ac:dyDescent="0.25">
      <c r="B135" s="120"/>
      <c r="D135" s="121" t="s">
        <v>69</v>
      </c>
      <c r="E135" s="129" t="s">
        <v>128</v>
      </c>
      <c r="F135" s="129" t="s">
        <v>141</v>
      </c>
      <c r="J135" s="130">
        <f>BK135</f>
        <v>0</v>
      </c>
      <c r="L135" s="120"/>
      <c r="M135" s="124"/>
      <c r="P135" s="125">
        <f>P136</f>
        <v>27.866879999999998</v>
      </c>
      <c r="R135" s="125">
        <f>R136</f>
        <v>105.31536</v>
      </c>
      <c r="T135" s="126">
        <f>T136</f>
        <v>0</v>
      </c>
      <c r="AR135" s="121" t="s">
        <v>78</v>
      </c>
      <c r="AT135" s="127" t="s">
        <v>69</v>
      </c>
      <c r="AU135" s="127" t="s">
        <v>78</v>
      </c>
      <c r="AY135" s="121" t="s">
        <v>121</v>
      </c>
      <c r="BK135" s="128">
        <f>BK136</f>
        <v>0</v>
      </c>
    </row>
    <row r="136" spans="2:65" s="1" customFormat="1" ht="16.5" customHeight="1" x14ac:dyDescent="0.2">
      <c r="B136" s="131"/>
      <c r="C136" s="132" t="s">
        <v>142</v>
      </c>
      <c r="D136" s="132" t="s">
        <v>123</v>
      </c>
      <c r="E136" s="133" t="s">
        <v>143</v>
      </c>
      <c r="F136" s="134" t="s">
        <v>144</v>
      </c>
      <c r="G136" s="135" t="s">
        <v>145</v>
      </c>
      <c r="H136" s="136">
        <v>48</v>
      </c>
      <c r="I136" s="136"/>
      <c r="J136" s="137">
        <f>ROUND(I136*H136,2)</f>
        <v>0</v>
      </c>
      <c r="K136" s="138"/>
      <c r="L136" s="25"/>
      <c r="M136" s="139" t="s">
        <v>1</v>
      </c>
      <c r="N136" s="140" t="s">
        <v>36</v>
      </c>
      <c r="O136" s="141">
        <v>0.58055999999999996</v>
      </c>
      <c r="P136" s="141">
        <f>O136*H136</f>
        <v>27.866879999999998</v>
      </c>
      <c r="Q136" s="141">
        <v>2.19407</v>
      </c>
      <c r="R136" s="141">
        <f>Q136*H136</f>
        <v>105.31536</v>
      </c>
      <c r="S136" s="141">
        <v>0</v>
      </c>
      <c r="T136" s="142">
        <f>S136*H136</f>
        <v>0</v>
      </c>
      <c r="AR136" s="143" t="s">
        <v>127</v>
      </c>
      <c r="AT136" s="143" t="s">
        <v>123</v>
      </c>
      <c r="AU136" s="143" t="s">
        <v>128</v>
      </c>
      <c r="AY136" s="13" t="s">
        <v>121</v>
      </c>
      <c r="BE136" s="144">
        <f>IF(N136="základná",J136,0)</f>
        <v>0</v>
      </c>
      <c r="BF136" s="144">
        <f>IF(N136="znížená",J136,0)</f>
        <v>0</v>
      </c>
      <c r="BG136" s="144">
        <f>IF(N136="zákl. prenesená",J136,0)</f>
        <v>0</v>
      </c>
      <c r="BH136" s="144">
        <f>IF(N136="zníž. prenesená",J136,0)</f>
        <v>0</v>
      </c>
      <c r="BI136" s="144">
        <f>IF(N136="nulová",J136,0)</f>
        <v>0</v>
      </c>
      <c r="BJ136" s="13" t="s">
        <v>128</v>
      </c>
      <c r="BK136" s="144">
        <f>ROUND(I136*H136,2)</f>
        <v>0</v>
      </c>
      <c r="BL136" s="13" t="s">
        <v>127</v>
      </c>
      <c r="BM136" s="143" t="s">
        <v>146</v>
      </c>
    </row>
    <row r="137" spans="2:65" s="11" customFormat="1" ht="22.65" customHeight="1" x14ac:dyDescent="0.25">
      <c r="B137" s="120"/>
      <c r="D137" s="121" t="s">
        <v>69</v>
      </c>
      <c r="E137" s="129" t="s">
        <v>133</v>
      </c>
      <c r="F137" s="129" t="s">
        <v>147</v>
      </c>
      <c r="J137" s="130">
        <f>BK137</f>
        <v>0</v>
      </c>
      <c r="L137" s="120"/>
      <c r="M137" s="124"/>
      <c r="P137" s="125">
        <f>SUM(P138:P141)</f>
        <v>27.028179359999999</v>
      </c>
      <c r="R137" s="125">
        <f>SUM(R138:R141)</f>
        <v>23.686817599999998</v>
      </c>
      <c r="T137" s="126">
        <f>SUM(T138:T141)</f>
        <v>0</v>
      </c>
      <c r="AR137" s="121" t="s">
        <v>78</v>
      </c>
      <c r="AT137" s="127" t="s">
        <v>69</v>
      </c>
      <c r="AU137" s="127" t="s">
        <v>78</v>
      </c>
      <c r="AY137" s="121" t="s">
        <v>121</v>
      </c>
      <c r="BK137" s="128">
        <f>SUM(BK138:BK141)</f>
        <v>0</v>
      </c>
    </row>
    <row r="138" spans="2:65" s="1" customFormat="1" ht="33" customHeight="1" x14ac:dyDescent="0.2">
      <c r="B138" s="131"/>
      <c r="C138" s="132" t="s">
        <v>148</v>
      </c>
      <c r="D138" s="132" t="s">
        <v>123</v>
      </c>
      <c r="E138" s="133" t="s">
        <v>149</v>
      </c>
      <c r="F138" s="134" t="s">
        <v>150</v>
      </c>
      <c r="G138" s="135" t="s">
        <v>151</v>
      </c>
      <c r="H138" s="136">
        <v>33.095999999999997</v>
      </c>
      <c r="I138" s="136"/>
      <c r="J138" s="137">
        <f>ROUND(I138*H138,2)</f>
        <v>0</v>
      </c>
      <c r="K138" s="138"/>
      <c r="L138" s="25"/>
      <c r="M138" s="139" t="s">
        <v>1</v>
      </c>
      <c r="N138" s="140" t="s">
        <v>36</v>
      </c>
      <c r="O138" s="141">
        <v>2.512E-2</v>
      </c>
      <c r="P138" s="141">
        <f>O138*H138</f>
        <v>0.83137151999999992</v>
      </c>
      <c r="Q138" s="141">
        <v>0.19900000000000001</v>
      </c>
      <c r="R138" s="141">
        <f>Q138*H138</f>
        <v>6.5861039999999997</v>
      </c>
      <c r="S138" s="141">
        <v>0</v>
      </c>
      <c r="T138" s="142">
        <f>S138*H138</f>
        <v>0</v>
      </c>
      <c r="AR138" s="143" t="s">
        <v>127</v>
      </c>
      <c r="AT138" s="143" t="s">
        <v>123</v>
      </c>
      <c r="AU138" s="143" t="s">
        <v>128</v>
      </c>
      <c r="AY138" s="13" t="s">
        <v>121</v>
      </c>
      <c r="BE138" s="144">
        <f>IF(N138="základná",J138,0)</f>
        <v>0</v>
      </c>
      <c r="BF138" s="144">
        <f>IF(N138="znížená",J138,0)</f>
        <v>0</v>
      </c>
      <c r="BG138" s="144">
        <f>IF(N138="zákl. prenesená",J138,0)</f>
        <v>0</v>
      </c>
      <c r="BH138" s="144">
        <f>IF(N138="zníž. prenesená",J138,0)</f>
        <v>0</v>
      </c>
      <c r="BI138" s="144">
        <f>IF(N138="nulová",J138,0)</f>
        <v>0</v>
      </c>
      <c r="BJ138" s="13" t="s">
        <v>128</v>
      </c>
      <c r="BK138" s="144">
        <f>ROUND(I138*H138,2)</f>
        <v>0</v>
      </c>
      <c r="BL138" s="13" t="s">
        <v>127</v>
      </c>
      <c r="BM138" s="143" t="s">
        <v>152</v>
      </c>
    </row>
    <row r="139" spans="2:65" s="1" customFormat="1" ht="33" customHeight="1" x14ac:dyDescent="0.2">
      <c r="B139" s="131"/>
      <c r="C139" s="132" t="s">
        <v>153</v>
      </c>
      <c r="D139" s="132" t="s">
        <v>123</v>
      </c>
      <c r="E139" s="133" t="s">
        <v>154</v>
      </c>
      <c r="F139" s="134" t="s">
        <v>155</v>
      </c>
      <c r="G139" s="135" t="s">
        <v>151</v>
      </c>
      <c r="H139" s="136">
        <v>33.095999999999997</v>
      </c>
      <c r="I139" s="136"/>
      <c r="J139" s="137">
        <f>ROUND(I139*H139,2)</f>
        <v>0</v>
      </c>
      <c r="K139" s="138"/>
      <c r="L139" s="25"/>
      <c r="M139" s="139" t="s">
        <v>1</v>
      </c>
      <c r="N139" s="140" t="s">
        <v>36</v>
      </c>
      <c r="O139" s="141">
        <v>2.112E-2</v>
      </c>
      <c r="P139" s="141">
        <f>O139*H139</f>
        <v>0.69898751999999997</v>
      </c>
      <c r="Q139" s="141">
        <v>0.29160000000000003</v>
      </c>
      <c r="R139" s="141">
        <f>Q139*H139</f>
        <v>9.6507936000000001</v>
      </c>
      <c r="S139" s="141">
        <v>0</v>
      </c>
      <c r="T139" s="142">
        <f>S139*H139</f>
        <v>0</v>
      </c>
      <c r="AR139" s="143" t="s">
        <v>127</v>
      </c>
      <c r="AT139" s="143" t="s">
        <v>123</v>
      </c>
      <c r="AU139" s="143" t="s">
        <v>128</v>
      </c>
      <c r="AY139" s="13" t="s">
        <v>121</v>
      </c>
      <c r="BE139" s="144">
        <f>IF(N139="základná",J139,0)</f>
        <v>0</v>
      </c>
      <c r="BF139" s="144">
        <f>IF(N139="znížená",J139,0)</f>
        <v>0</v>
      </c>
      <c r="BG139" s="144">
        <f>IF(N139="zákl. prenesená",J139,0)</f>
        <v>0</v>
      </c>
      <c r="BH139" s="144">
        <f>IF(N139="zníž. prenesená",J139,0)</f>
        <v>0</v>
      </c>
      <c r="BI139" s="144">
        <f>IF(N139="nulová",J139,0)</f>
        <v>0</v>
      </c>
      <c r="BJ139" s="13" t="s">
        <v>128</v>
      </c>
      <c r="BK139" s="144">
        <f>ROUND(I139*H139,2)</f>
        <v>0</v>
      </c>
      <c r="BL139" s="13" t="s">
        <v>127</v>
      </c>
      <c r="BM139" s="143" t="s">
        <v>156</v>
      </c>
    </row>
    <row r="140" spans="2:65" s="1" customFormat="1" ht="37.65" customHeight="1" x14ac:dyDescent="0.2">
      <c r="B140" s="131"/>
      <c r="C140" s="132" t="s">
        <v>157</v>
      </c>
      <c r="D140" s="132" t="s">
        <v>123</v>
      </c>
      <c r="E140" s="133" t="s">
        <v>158</v>
      </c>
      <c r="F140" s="134" t="s">
        <v>159</v>
      </c>
      <c r="G140" s="135" t="s">
        <v>151</v>
      </c>
      <c r="H140" s="136">
        <v>33.095999999999997</v>
      </c>
      <c r="I140" s="136"/>
      <c r="J140" s="137">
        <f>ROUND(I140*H140,2)</f>
        <v>0</v>
      </c>
      <c r="K140" s="138"/>
      <c r="L140" s="25"/>
      <c r="M140" s="139" t="s">
        <v>1</v>
      </c>
      <c r="N140" s="140" t="s">
        <v>36</v>
      </c>
      <c r="O140" s="141">
        <v>0.77041999999999999</v>
      </c>
      <c r="P140" s="141">
        <f>O140*H140</f>
        <v>25.497820319999999</v>
      </c>
      <c r="Q140" s="141">
        <v>9.2499999999999999E-2</v>
      </c>
      <c r="R140" s="141">
        <f>Q140*H140</f>
        <v>3.0613799999999998</v>
      </c>
      <c r="S140" s="141">
        <v>0</v>
      </c>
      <c r="T140" s="142">
        <f>S140*H140</f>
        <v>0</v>
      </c>
      <c r="AR140" s="143" t="s">
        <v>127</v>
      </c>
      <c r="AT140" s="143" t="s">
        <v>123</v>
      </c>
      <c r="AU140" s="143" t="s">
        <v>128</v>
      </c>
      <c r="AY140" s="13" t="s">
        <v>121</v>
      </c>
      <c r="BE140" s="144">
        <f>IF(N140="základná",J140,0)</f>
        <v>0</v>
      </c>
      <c r="BF140" s="144">
        <f>IF(N140="znížená",J140,0)</f>
        <v>0</v>
      </c>
      <c r="BG140" s="144">
        <f>IF(N140="zákl. prenesená",J140,0)</f>
        <v>0</v>
      </c>
      <c r="BH140" s="144">
        <f>IF(N140="zníž. prenesená",J140,0)</f>
        <v>0</v>
      </c>
      <c r="BI140" s="144">
        <f>IF(N140="nulová",J140,0)</f>
        <v>0</v>
      </c>
      <c r="BJ140" s="13" t="s">
        <v>128</v>
      </c>
      <c r="BK140" s="144">
        <f>ROUND(I140*H140,2)</f>
        <v>0</v>
      </c>
      <c r="BL140" s="13" t="s">
        <v>127</v>
      </c>
      <c r="BM140" s="143" t="s">
        <v>160</v>
      </c>
    </row>
    <row r="141" spans="2:65" s="1" customFormat="1" ht="16.5" customHeight="1" x14ac:dyDescent="0.2">
      <c r="B141" s="131"/>
      <c r="C141" s="145" t="s">
        <v>161</v>
      </c>
      <c r="D141" s="145" t="s">
        <v>162</v>
      </c>
      <c r="E141" s="146" t="s">
        <v>163</v>
      </c>
      <c r="F141" s="147" t="s">
        <v>164</v>
      </c>
      <c r="G141" s="148" t="s">
        <v>151</v>
      </c>
      <c r="H141" s="149">
        <v>33.758000000000003</v>
      </c>
      <c r="I141" s="149"/>
      <c r="J141" s="150">
        <f>ROUND(I141*H141,2)</f>
        <v>0</v>
      </c>
      <c r="K141" s="151"/>
      <c r="L141" s="152"/>
      <c r="M141" s="153" t="s">
        <v>1</v>
      </c>
      <c r="N141" s="154" t="s">
        <v>36</v>
      </c>
      <c r="O141" s="141">
        <v>0</v>
      </c>
      <c r="P141" s="141">
        <f>O141*H141</f>
        <v>0</v>
      </c>
      <c r="Q141" s="141">
        <v>0.13</v>
      </c>
      <c r="R141" s="141">
        <f>Q141*H141</f>
        <v>4.3885400000000008</v>
      </c>
      <c r="S141" s="141">
        <v>0</v>
      </c>
      <c r="T141" s="142">
        <f>S141*H141</f>
        <v>0</v>
      </c>
      <c r="AR141" s="143" t="s">
        <v>148</v>
      </c>
      <c r="AT141" s="143" t="s">
        <v>162</v>
      </c>
      <c r="AU141" s="143" t="s">
        <v>128</v>
      </c>
      <c r="AY141" s="13" t="s">
        <v>121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128</v>
      </c>
      <c r="BK141" s="144">
        <f>ROUND(I141*H141,2)</f>
        <v>0</v>
      </c>
      <c r="BL141" s="13" t="s">
        <v>127</v>
      </c>
      <c r="BM141" s="143" t="s">
        <v>165</v>
      </c>
    </row>
    <row r="142" spans="2:65" s="11" customFormat="1" ht="22.65" customHeight="1" x14ac:dyDescent="0.25">
      <c r="B142" s="120"/>
      <c r="D142" s="121" t="s">
        <v>69</v>
      </c>
      <c r="E142" s="129" t="s">
        <v>153</v>
      </c>
      <c r="F142" s="129" t="s">
        <v>166</v>
      </c>
      <c r="J142" s="130">
        <f>BK142</f>
        <v>0</v>
      </c>
      <c r="L142" s="120"/>
      <c r="M142" s="124"/>
      <c r="P142" s="125">
        <f>SUM(P143:P144)</f>
        <v>22.10304</v>
      </c>
      <c r="R142" s="125">
        <f>SUM(R143:R144)</f>
        <v>18.346367400000002</v>
      </c>
      <c r="T142" s="126">
        <f>SUM(T143:T144)</f>
        <v>0</v>
      </c>
      <c r="AR142" s="121" t="s">
        <v>78</v>
      </c>
      <c r="AT142" s="127" t="s">
        <v>69</v>
      </c>
      <c r="AU142" s="127" t="s">
        <v>78</v>
      </c>
      <c r="AY142" s="121" t="s">
        <v>121</v>
      </c>
      <c r="BK142" s="128">
        <f>SUM(BK143:BK144)</f>
        <v>0</v>
      </c>
    </row>
    <row r="143" spans="2:65" s="1" customFormat="1" ht="33" customHeight="1" x14ac:dyDescent="0.2">
      <c r="B143" s="131"/>
      <c r="C143" s="132" t="s">
        <v>167</v>
      </c>
      <c r="D143" s="132" t="s">
        <v>123</v>
      </c>
      <c r="E143" s="133" t="s">
        <v>168</v>
      </c>
      <c r="F143" s="134" t="s">
        <v>169</v>
      </c>
      <c r="G143" s="135" t="s">
        <v>170</v>
      </c>
      <c r="H143" s="136">
        <v>86.34</v>
      </c>
      <c r="I143" s="136"/>
      <c r="J143" s="137">
        <f>ROUND(I143*H143,2)</f>
        <v>0</v>
      </c>
      <c r="K143" s="138"/>
      <c r="L143" s="25"/>
      <c r="M143" s="139" t="s">
        <v>1</v>
      </c>
      <c r="N143" s="140" t="s">
        <v>36</v>
      </c>
      <c r="O143" s="141">
        <v>0.25600000000000001</v>
      </c>
      <c r="P143" s="141">
        <f>O143*H143</f>
        <v>22.10304</v>
      </c>
      <c r="Q143" s="141">
        <v>0.16400999999999999</v>
      </c>
      <c r="R143" s="141">
        <f>Q143*H143</f>
        <v>14.1606234</v>
      </c>
      <c r="S143" s="141">
        <v>0</v>
      </c>
      <c r="T143" s="142">
        <f>S143*H143</f>
        <v>0</v>
      </c>
      <c r="AR143" s="143" t="s">
        <v>127</v>
      </c>
      <c r="AT143" s="143" t="s">
        <v>123</v>
      </c>
      <c r="AU143" s="143" t="s">
        <v>128</v>
      </c>
      <c r="AY143" s="13" t="s">
        <v>121</v>
      </c>
      <c r="BE143" s="144">
        <f>IF(N143="základná",J143,0)</f>
        <v>0</v>
      </c>
      <c r="BF143" s="144">
        <f>IF(N143="znížená",J143,0)</f>
        <v>0</v>
      </c>
      <c r="BG143" s="144">
        <f>IF(N143="zákl. prenesená",J143,0)</f>
        <v>0</v>
      </c>
      <c r="BH143" s="144">
        <f>IF(N143="zníž. prenesená",J143,0)</f>
        <v>0</v>
      </c>
      <c r="BI143" s="144">
        <f>IF(N143="nulová",J143,0)</f>
        <v>0</v>
      </c>
      <c r="BJ143" s="13" t="s">
        <v>128</v>
      </c>
      <c r="BK143" s="144">
        <f>ROUND(I143*H143,2)</f>
        <v>0</v>
      </c>
      <c r="BL143" s="13" t="s">
        <v>127</v>
      </c>
      <c r="BM143" s="143" t="s">
        <v>171</v>
      </c>
    </row>
    <row r="144" spans="2:65" s="1" customFormat="1" ht="16.5" customHeight="1" x14ac:dyDescent="0.2">
      <c r="B144" s="131"/>
      <c r="C144" s="145" t="s">
        <v>172</v>
      </c>
      <c r="D144" s="145" t="s">
        <v>162</v>
      </c>
      <c r="E144" s="146" t="s">
        <v>173</v>
      </c>
      <c r="F144" s="147" t="s">
        <v>174</v>
      </c>
      <c r="G144" s="148" t="s">
        <v>145</v>
      </c>
      <c r="H144" s="149">
        <v>87.203000000000003</v>
      </c>
      <c r="I144" s="149"/>
      <c r="J144" s="150">
        <f>ROUND(I144*H144,2)</f>
        <v>0</v>
      </c>
      <c r="K144" s="151"/>
      <c r="L144" s="152"/>
      <c r="M144" s="153" t="s">
        <v>1</v>
      </c>
      <c r="N144" s="154" t="s">
        <v>36</v>
      </c>
      <c r="O144" s="141">
        <v>0</v>
      </c>
      <c r="P144" s="141">
        <f>O144*H144</f>
        <v>0</v>
      </c>
      <c r="Q144" s="141">
        <v>4.8000000000000001E-2</v>
      </c>
      <c r="R144" s="141">
        <f>Q144*H144</f>
        <v>4.1857440000000006</v>
      </c>
      <c r="S144" s="141">
        <v>0</v>
      </c>
      <c r="T144" s="142">
        <f>S144*H144</f>
        <v>0</v>
      </c>
      <c r="AR144" s="143" t="s">
        <v>148</v>
      </c>
      <c r="AT144" s="143" t="s">
        <v>162</v>
      </c>
      <c r="AU144" s="143" t="s">
        <v>128</v>
      </c>
      <c r="AY144" s="13" t="s">
        <v>121</v>
      </c>
      <c r="BE144" s="144">
        <f>IF(N144="základná",J144,0)</f>
        <v>0</v>
      </c>
      <c r="BF144" s="144">
        <f>IF(N144="znížená",J144,0)</f>
        <v>0</v>
      </c>
      <c r="BG144" s="144">
        <f>IF(N144="zákl. prenesená",J144,0)</f>
        <v>0</v>
      </c>
      <c r="BH144" s="144">
        <f>IF(N144="zníž. prenesená",J144,0)</f>
        <v>0</v>
      </c>
      <c r="BI144" s="144">
        <f>IF(N144="nulová",J144,0)</f>
        <v>0</v>
      </c>
      <c r="BJ144" s="13" t="s">
        <v>128</v>
      </c>
      <c r="BK144" s="144">
        <f>ROUND(I144*H144,2)</f>
        <v>0</v>
      </c>
      <c r="BL144" s="13" t="s">
        <v>127</v>
      </c>
      <c r="BM144" s="143" t="s">
        <v>175</v>
      </c>
    </row>
    <row r="145" spans="2:65" s="11" customFormat="1" ht="22.65" customHeight="1" x14ac:dyDescent="0.25">
      <c r="B145" s="120"/>
      <c r="D145" s="121" t="s">
        <v>69</v>
      </c>
      <c r="E145" s="129" t="s">
        <v>176</v>
      </c>
      <c r="F145" s="129" t="s">
        <v>177</v>
      </c>
      <c r="J145" s="130">
        <f>BK145</f>
        <v>0</v>
      </c>
      <c r="L145" s="120"/>
      <c r="M145" s="124"/>
      <c r="P145" s="125">
        <f>P146</f>
        <v>17.898792</v>
      </c>
      <c r="R145" s="125">
        <f>R146</f>
        <v>0</v>
      </c>
      <c r="T145" s="126">
        <f>T146</f>
        <v>0</v>
      </c>
      <c r="AR145" s="121" t="s">
        <v>78</v>
      </c>
      <c r="AT145" s="127" t="s">
        <v>69</v>
      </c>
      <c r="AU145" s="127" t="s">
        <v>78</v>
      </c>
      <c r="AY145" s="121" t="s">
        <v>121</v>
      </c>
      <c r="BK145" s="128">
        <f>BK146</f>
        <v>0</v>
      </c>
    </row>
    <row r="146" spans="2:65" s="1" customFormat="1" ht="33" customHeight="1" x14ac:dyDescent="0.2">
      <c r="B146" s="131"/>
      <c r="C146" s="132" t="s">
        <v>178</v>
      </c>
      <c r="D146" s="132" t="s">
        <v>123</v>
      </c>
      <c r="E146" s="133" t="s">
        <v>179</v>
      </c>
      <c r="F146" s="134" t="s">
        <v>180</v>
      </c>
      <c r="G146" s="135" t="s">
        <v>181</v>
      </c>
      <c r="H146" s="136">
        <v>45.543999999999997</v>
      </c>
      <c r="I146" s="136"/>
      <c r="J146" s="137">
        <f>ROUND(I146*H146,2)</f>
        <v>0</v>
      </c>
      <c r="K146" s="138"/>
      <c r="L146" s="25"/>
      <c r="M146" s="139" t="s">
        <v>1</v>
      </c>
      <c r="N146" s="140" t="s">
        <v>36</v>
      </c>
      <c r="O146" s="141">
        <v>0.39300000000000002</v>
      </c>
      <c r="P146" s="141">
        <f>O146*H146</f>
        <v>17.898792</v>
      </c>
      <c r="Q146" s="141">
        <v>0</v>
      </c>
      <c r="R146" s="141">
        <f>Q146*H146</f>
        <v>0</v>
      </c>
      <c r="S146" s="141">
        <v>0</v>
      </c>
      <c r="T146" s="142">
        <f>S146*H146</f>
        <v>0</v>
      </c>
      <c r="AR146" s="143" t="s">
        <v>127</v>
      </c>
      <c r="AT146" s="143" t="s">
        <v>123</v>
      </c>
      <c r="AU146" s="143" t="s">
        <v>128</v>
      </c>
      <c r="AY146" s="13" t="s">
        <v>121</v>
      </c>
      <c r="BE146" s="144">
        <f>IF(N146="základná",J146,0)</f>
        <v>0</v>
      </c>
      <c r="BF146" s="144">
        <f>IF(N146="znížená",J146,0)</f>
        <v>0</v>
      </c>
      <c r="BG146" s="144">
        <f>IF(N146="zákl. prenesená",J146,0)</f>
        <v>0</v>
      </c>
      <c r="BH146" s="144">
        <f>IF(N146="zníž. prenesená",J146,0)</f>
        <v>0</v>
      </c>
      <c r="BI146" s="144">
        <f>IF(N146="nulová",J146,0)</f>
        <v>0</v>
      </c>
      <c r="BJ146" s="13" t="s">
        <v>128</v>
      </c>
      <c r="BK146" s="144">
        <f>ROUND(I146*H146,2)</f>
        <v>0</v>
      </c>
      <c r="BL146" s="13" t="s">
        <v>127</v>
      </c>
      <c r="BM146" s="143" t="s">
        <v>182</v>
      </c>
    </row>
    <row r="147" spans="2:65" s="11" customFormat="1" ht="25.95" customHeight="1" x14ac:dyDescent="0.25">
      <c r="B147" s="120"/>
      <c r="D147" s="121" t="s">
        <v>69</v>
      </c>
      <c r="E147" s="122" t="s">
        <v>183</v>
      </c>
      <c r="F147" s="122" t="s">
        <v>184</v>
      </c>
      <c r="J147" s="123">
        <f>BK147</f>
        <v>0</v>
      </c>
      <c r="L147" s="120"/>
      <c r="M147" s="124"/>
      <c r="P147" s="125" t="e">
        <f>#REF!+#REF!+#REF!+P148+#REF!</f>
        <v>#REF!</v>
      </c>
      <c r="R147" s="125" t="e">
        <f>#REF!+#REF!+#REF!+R148+#REF!</f>
        <v>#REF!</v>
      </c>
      <c r="T147" s="126" t="e">
        <f>#REF!+#REF!+#REF!+T148+#REF!</f>
        <v>#REF!</v>
      </c>
      <c r="AR147" s="121" t="s">
        <v>128</v>
      </c>
      <c r="AT147" s="127" t="s">
        <v>69</v>
      </c>
      <c r="AU147" s="127" t="s">
        <v>70</v>
      </c>
      <c r="AY147" s="121" t="s">
        <v>121</v>
      </c>
      <c r="BK147" s="128">
        <f>BK148</f>
        <v>0</v>
      </c>
    </row>
    <row r="148" spans="2:65" s="11" customFormat="1" ht="22.65" customHeight="1" x14ac:dyDescent="0.25">
      <c r="B148" s="120"/>
      <c r="D148" s="121" t="s">
        <v>69</v>
      </c>
      <c r="E148" s="129" t="s">
        <v>185</v>
      </c>
      <c r="F148" s="129" t="s">
        <v>186</v>
      </c>
      <c r="J148" s="130">
        <f>BK148</f>
        <v>0</v>
      </c>
      <c r="L148" s="120"/>
      <c r="M148" s="124"/>
      <c r="P148" s="125">
        <f>SUM(P149:P151)</f>
        <v>0</v>
      </c>
      <c r="R148" s="125">
        <f>SUM(R149:R151)</f>
        <v>2.5999999999999999E-3</v>
      </c>
      <c r="T148" s="126">
        <f>SUM(T149:T151)</f>
        <v>0</v>
      </c>
      <c r="AR148" s="121" t="s">
        <v>128</v>
      </c>
      <c r="AT148" s="127" t="s">
        <v>69</v>
      </c>
      <c r="AU148" s="127" t="s">
        <v>78</v>
      </c>
      <c r="AY148" s="121" t="s">
        <v>121</v>
      </c>
      <c r="BK148" s="128">
        <f>SUM(BK149:BK152)</f>
        <v>0</v>
      </c>
    </row>
    <row r="149" spans="2:65" s="1" customFormat="1" ht="24.15" customHeight="1" x14ac:dyDescent="0.2">
      <c r="B149" s="131"/>
      <c r="C149" s="132" t="s">
        <v>187</v>
      </c>
      <c r="D149" s="132" t="s">
        <v>123</v>
      </c>
      <c r="E149" s="133" t="s">
        <v>188</v>
      </c>
      <c r="F149" s="134" t="s">
        <v>189</v>
      </c>
      <c r="G149" s="135" t="s">
        <v>145</v>
      </c>
      <c r="H149" s="136">
        <v>1</v>
      </c>
      <c r="I149" s="136"/>
      <c r="J149" s="137">
        <f>ROUND(I149*H149,2)</f>
        <v>0</v>
      </c>
      <c r="K149" s="138"/>
      <c r="L149" s="25"/>
      <c r="M149" s="139" t="s">
        <v>1</v>
      </c>
      <c r="N149" s="140" t="s">
        <v>36</v>
      </c>
      <c r="O149" s="141">
        <v>0</v>
      </c>
      <c r="P149" s="141">
        <f>O149*H149</f>
        <v>0</v>
      </c>
      <c r="Q149" s="141">
        <v>2.5999999999999999E-3</v>
      </c>
      <c r="R149" s="141">
        <f>Q149*H149</f>
        <v>2.5999999999999999E-3</v>
      </c>
      <c r="S149" s="141">
        <v>0</v>
      </c>
      <c r="T149" s="142">
        <f>S149*H149</f>
        <v>0</v>
      </c>
      <c r="AR149" s="143" t="s">
        <v>190</v>
      </c>
      <c r="AT149" s="143" t="s">
        <v>123</v>
      </c>
      <c r="AU149" s="143" t="s">
        <v>128</v>
      </c>
      <c r="AY149" s="13" t="s">
        <v>121</v>
      </c>
      <c r="BE149" s="144">
        <f>IF(N149="základná",J149,0)</f>
        <v>0</v>
      </c>
      <c r="BF149" s="144">
        <f>IF(N149="znížená",J149,0)</f>
        <v>0</v>
      </c>
      <c r="BG149" s="144">
        <f>IF(N149="zákl. prenesená",J149,0)</f>
        <v>0</v>
      </c>
      <c r="BH149" s="144">
        <f>IF(N149="zníž. prenesená",J149,0)</f>
        <v>0</v>
      </c>
      <c r="BI149" s="144">
        <f>IF(N149="nulová",J149,0)</f>
        <v>0</v>
      </c>
      <c r="BJ149" s="13" t="s">
        <v>128</v>
      </c>
      <c r="BK149" s="144">
        <f>ROUND(I149*H149,2)</f>
        <v>0</v>
      </c>
      <c r="BL149" s="13" t="s">
        <v>190</v>
      </c>
      <c r="BM149" s="143" t="s">
        <v>191</v>
      </c>
    </row>
    <row r="150" spans="2:65" s="1" customFormat="1" ht="24.15" customHeight="1" x14ac:dyDescent="0.2">
      <c r="B150" s="131"/>
      <c r="C150" s="145" t="s">
        <v>192</v>
      </c>
      <c r="D150" s="145" t="s">
        <v>162</v>
      </c>
      <c r="E150" s="146" t="s">
        <v>193</v>
      </c>
      <c r="F150" s="147" t="s">
        <v>194</v>
      </c>
      <c r="G150" s="148" t="s">
        <v>151</v>
      </c>
      <c r="H150" s="149">
        <v>1</v>
      </c>
      <c r="I150" s="149"/>
      <c r="J150" s="150">
        <f>ROUND(I150*H150,2)</f>
        <v>0</v>
      </c>
      <c r="K150" s="151"/>
      <c r="L150" s="152"/>
      <c r="M150" s="153" t="s">
        <v>1</v>
      </c>
      <c r="N150" s="154" t="s">
        <v>36</v>
      </c>
      <c r="O150" s="141">
        <v>0</v>
      </c>
      <c r="P150" s="141">
        <f>O150*H150</f>
        <v>0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195</v>
      </c>
      <c r="AT150" s="143" t="s">
        <v>162</v>
      </c>
      <c r="AU150" s="143" t="s">
        <v>128</v>
      </c>
      <c r="AY150" s="13" t="s">
        <v>121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128</v>
      </c>
      <c r="BK150" s="144">
        <f>ROUND(I150*H150,2)</f>
        <v>0</v>
      </c>
      <c r="BL150" s="13" t="s">
        <v>190</v>
      </c>
      <c r="BM150" s="143" t="s">
        <v>196</v>
      </c>
    </row>
    <row r="151" spans="2:65" s="1" customFormat="1" ht="24.15" customHeight="1" x14ac:dyDescent="0.2">
      <c r="B151" s="131"/>
      <c r="C151" s="132" t="s">
        <v>197</v>
      </c>
      <c r="D151" s="132" t="s">
        <v>123</v>
      </c>
      <c r="E151" s="133" t="s">
        <v>198</v>
      </c>
      <c r="F151" s="134" t="s">
        <v>199</v>
      </c>
      <c r="G151" s="135" t="s">
        <v>200</v>
      </c>
      <c r="H151" s="136">
        <v>101.9</v>
      </c>
      <c r="I151" s="136"/>
      <c r="J151" s="137">
        <f>ROUND(I151*H151,2)</f>
        <v>0</v>
      </c>
      <c r="K151" s="138"/>
      <c r="L151" s="25"/>
      <c r="M151" s="139" t="s">
        <v>1</v>
      </c>
      <c r="N151" s="140" t="s">
        <v>36</v>
      </c>
      <c r="O151" s="141">
        <v>0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190</v>
      </c>
      <c r="AT151" s="143" t="s">
        <v>123</v>
      </c>
      <c r="AU151" s="143" t="s">
        <v>128</v>
      </c>
      <c r="AY151" s="13" t="s">
        <v>121</v>
      </c>
      <c r="BE151" s="144">
        <f>IF(N151="základná",J151,0)</f>
        <v>0</v>
      </c>
      <c r="BF151" s="144">
        <f>IF(N151="znížená",J151,0)</f>
        <v>0</v>
      </c>
      <c r="BG151" s="144">
        <f>IF(N151="zákl. prenesená",J151,0)</f>
        <v>0</v>
      </c>
      <c r="BH151" s="144">
        <f>IF(N151="zníž. prenesená",J151,0)</f>
        <v>0</v>
      </c>
      <c r="BI151" s="144">
        <f>IF(N151="nulová",J151,0)</f>
        <v>0</v>
      </c>
      <c r="BJ151" s="13" t="s">
        <v>128</v>
      </c>
      <c r="BK151" s="144">
        <f>ROUND(I151*H151,2)</f>
        <v>0</v>
      </c>
      <c r="BL151" s="13" t="s">
        <v>190</v>
      </c>
      <c r="BM151" s="143" t="s">
        <v>201</v>
      </c>
    </row>
    <row r="152" spans="2:65" s="1" customFormat="1" ht="24.15" customHeight="1" x14ac:dyDescent="0.2">
      <c r="B152" s="131"/>
      <c r="C152" s="132" t="s">
        <v>153</v>
      </c>
      <c r="D152" s="132" t="s">
        <v>123</v>
      </c>
      <c r="E152" s="133" t="s">
        <v>202</v>
      </c>
      <c r="F152" s="134" t="s">
        <v>203</v>
      </c>
      <c r="G152" s="135" t="s">
        <v>145</v>
      </c>
      <c r="H152" s="136">
        <v>1</v>
      </c>
      <c r="I152" s="136"/>
      <c r="J152" s="137">
        <f>ROUND(I152*H152,2)</f>
        <v>0</v>
      </c>
      <c r="K152" s="166"/>
      <c r="L152" s="25"/>
      <c r="M152" s="167"/>
      <c r="N152" s="140"/>
      <c r="O152" s="141"/>
      <c r="P152" s="141"/>
      <c r="Q152" s="141"/>
      <c r="R152" s="141"/>
      <c r="S152" s="141"/>
      <c r="T152" s="141"/>
      <c r="AR152" s="143"/>
      <c r="AT152" s="143"/>
      <c r="AU152" s="143"/>
      <c r="AY152" s="13"/>
      <c r="BE152" s="144"/>
      <c r="BF152" s="144"/>
      <c r="BG152" s="144"/>
      <c r="BH152" s="144"/>
      <c r="BI152" s="144"/>
      <c r="BJ152" s="13"/>
      <c r="BK152" s="144">
        <f>ROUND(I152*H152,2)</f>
        <v>0</v>
      </c>
      <c r="BL152" s="13"/>
      <c r="BM152" s="143"/>
    </row>
    <row r="153" spans="2:65" s="1" customFormat="1" ht="6.9" customHeight="1" x14ac:dyDescent="0.2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25"/>
    </row>
  </sheetData>
  <autoFilter ref="C127:K151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5146A-0AC8-4653-BB53-E459C23693EF}">
  <sheetPr>
    <pageSetUpPr fitToPage="1"/>
  </sheetPr>
  <dimension ref="B2:BM133"/>
  <sheetViews>
    <sheetView showGridLines="0" topLeftCell="A96" zoomScaleNormal="100" workbookViewId="0">
      <selection activeCell="I120" sqref="I120:I132"/>
    </sheetView>
  </sheetViews>
  <sheetFormatPr defaultColWidth="8.85546875"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0" hidden="1" customWidth="1"/>
  </cols>
  <sheetData>
    <row r="2" spans="2:46" ht="36.9" customHeight="1" x14ac:dyDescent="0.2">
      <c r="L2" s="194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235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 x14ac:dyDescent="0.2">
      <c r="B4" s="16"/>
      <c r="D4" s="17" t="s">
        <v>86</v>
      </c>
      <c r="L4" s="16"/>
      <c r="M4" s="83" t="s">
        <v>9</v>
      </c>
      <c r="AT4" s="13" t="s">
        <v>3</v>
      </c>
    </row>
    <row r="5" spans="2:46" ht="6.9" customHeight="1" x14ac:dyDescent="0.2">
      <c r="B5" s="16"/>
      <c r="L5" s="16"/>
    </row>
    <row r="6" spans="2:46" s="1" customFormat="1" ht="12" customHeight="1" x14ac:dyDescent="0.2">
      <c r="B6" s="25"/>
      <c r="D6" s="22" t="s">
        <v>12</v>
      </c>
      <c r="L6" s="25"/>
    </row>
    <row r="7" spans="2:46" s="1" customFormat="1" ht="16.5" customHeight="1" x14ac:dyDescent="0.2">
      <c r="B7" s="25"/>
      <c r="E7" s="195" t="s">
        <v>236</v>
      </c>
      <c r="F7" s="208"/>
      <c r="G7" s="208"/>
      <c r="H7" s="208"/>
      <c r="L7" s="25"/>
    </row>
    <row r="8" spans="2:46" s="1" customFormat="1" x14ac:dyDescent="0.2">
      <c r="B8" s="25"/>
      <c r="L8" s="25"/>
    </row>
    <row r="9" spans="2:46" s="1" customFormat="1" ht="12" customHeight="1" x14ac:dyDescent="0.2">
      <c r="B9" s="25"/>
      <c r="D9" s="22" t="s">
        <v>14</v>
      </c>
      <c r="F9" s="20" t="s">
        <v>1</v>
      </c>
      <c r="I9" s="22" t="s">
        <v>15</v>
      </c>
      <c r="J9" s="20" t="s">
        <v>1</v>
      </c>
      <c r="L9" s="25"/>
    </row>
    <row r="10" spans="2:46" s="1" customFormat="1" ht="12" customHeight="1" x14ac:dyDescent="0.2">
      <c r="B10" s="25"/>
      <c r="D10" s="22" t="s">
        <v>16</v>
      </c>
      <c r="F10" s="20" t="s">
        <v>237</v>
      </c>
      <c r="I10" s="22" t="s">
        <v>18</v>
      </c>
      <c r="J10" s="48" t="str">
        <f>'[1]Rekapitulácia stavby'!AN8</f>
        <v>16. 11. 2022</v>
      </c>
      <c r="L10" s="25"/>
    </row>
    <row r="11" spans="2:46" s="1" customFormat="1" ht="10.65" customHeight="1" x14ac:dyDescent="0.2">
      <c r="B11" s="25"/>
      <c r="L11" s="25"/>
    </row>
    <row r="12" spans="2:46" s="1" customFormat="1" ht="12" customHeight="1" x14ac:dyDescent="0.2">
      <c r="B12" s="25"/>
      <c r="D12" s="22" t="s">
        <v>20</v>
      </c>
      <c r="I12" s="22" t="s">
        <v>21</v>
      </c>
      <c r="J12" s="20" t="s">
        <v>1</v>
      </c>
      <c r="L12" s="25"/>
    </row>
    <row r="13" spans="2:46" s="1" customFormat="1" ht="18" customHeight="1" x14ac:dyDescent="0.2">
      <c r="B13" s="25"/>
      <c r="E13" s="20" t="s">
        <v>22</v>
      </c>
      <c r="I13" s="22" t="s">
        <v>23</v>
      </c>
      <c r="J13" s="20" t="s">
        <v>1</v>
      </c>
      <c r="L13" s="25"/>
    </row>
    <row r="14" spans="2:46" s="1" customFormat="1" ht="6.9" customHeight="1" x14ac:dyDescent="0.2">
      <c r="B14" s="25"/>
      <c r="L14" s="25"/>
    </row>
    <row r="15" spans="2:46" s="1" customFormat="1" ht="12" customHeight="1" x14ac:dyDescent="0.2">
      <c r="B15" s="25"/>
      <c r="D15" s="22" t="s">
        <v>24</v>
      </c>
      <c r="I15" s="22" t="s">
        <v>21</v>
      </c>
      <c r="J15" s="20" t="str">
        <f>'[1]Rekapitulácia stavby'!AN13</f>
        <v/>
      </c>
      <c r="L15" s="25"/>
    </row>
    <row r="16" spans="2:46" s="1" customFormat="1" ht="18" customHeight="1" x14ac:dyDescent="0.2">
      <c r="B16" s="25"/>
      <c r="E16" s="171" t="str">
        <f>'[1]Rekapitulácia stavby'!E14</f>
        <v xml:space="preserve"> </v>
      </c>
      <c r="F16" s="171"/>
      <c r="G16" s="171"/>
      <c r="H16" s="171"/>
      <c r="I16" s="22" t="s">
        <v>23</v>
      </c>
      <c r="J16" s="20" t="str">
        <f>'[1]Rekapitulácia stavby'!AN14</f>
        <v/>
      </c>
      <c r="L16" s="25"/>
    </row>
    <row r="17" spans="2:52" s="1" customFormat="1" ht="6.9" customHeight="1" x14ac:dyDescent="0.2">
      <c r="B17" s="25"/>
      <c r="L17" s="25"/>
    </row>
    <row r="18" spans="2:52" s="1" customFormat="1" ht="12" customHeight="1" x14ac:dyDescent="0.2">
      <c r="B18" s="25"/>
      <c r="D18" s="22" t="s">
        <v>26</v>
      </c>
      <c r="I18" s="22" t="s">
        <v>21</v>
      </c>
      <c r="J18" s="20" t="str">
        <f>IF('[1]Rekapitulácia stavby'!AN16="","",'[1]Rekapitulácia stavby'!AN16)</f>
        <v/>
      </c>
      <c r="L18" s="25"/>
    </row>
    <row r="19" spans="2:52" s="1" customFormat="1" ht="18" customHeight="1" x14ac:dyDescent="0.2">
      <c r="B19" s="25"/>
      <c r="E19" s="20" t="str">
        <f>IF('[1]Rekapitulácia stavby'!E17="","",'[1]Rekapitulácia stavby'!E17)</f>
        <v xml:space="preserve"> </v>
      </c>
      <c r="I19" s="22" t="s">
        <v>23</v>
      </c>
      <c r="J19" s="20" t="str">
        <f>IF('[1]Rekapitulácia stavby'!AN17="","",'[1]Rekapitulácia stavby'!AN17)</f>
        <v/>
      </c>
      <c r="L19" s="25"/>
    </row>
    <row r="20" spans="2:52" s="1" customFormat="1" ht="6.9" customHeight="1" x14ac:dyDescent="0.2">
      <c r="B20" s="25"/>
      <c r="L20" s="25"/>
    </row>
    <row r="21" spans="2:52" s="1" customFormat="1" ht="12" customHeight="1" x14ac:dyDescent="0.2">
      <c r="B21" s="25"/>
      <c r="D21" s="22" t="s">
        <v>28</v>
      </c>
      <c r="I21" s="22" t="s">
        <v>21</v>
      </c>
      <c r="J21" s="20" t="str">
        <f>IF('[1]Rekapitulácia stavby'!AN19="","",'[1]Rekapitulácia stavby'!AN19)</f>
        <v/>
      </c>
      <c r="L21" s="25"/>
    </row>
    <row r="22" spans="2:52" s="1" customFormat="1" ht="18" customHeight="1" x14ac:dyDescent="0.2">
      <c r="B22" s="25"/>
      <c r="E22" s="20" t="str">
        <f>IF('[1]Rekapitulácia stavby'!E20="","",'[1]Rekapitulácia stavby'!E20)</f>
        <v xml:space="preserve"> </v>
      </c>
      <c r="I22" s="22" t="s">
        <v>23</v>
      </c>
      <c r="J22" s="20" t="str">
        <f>IF('[1]Rekapitulácia stavby'!AN20="","",'[1]Rekapitulácia stavby'!AN20)</f>
        <v/>
      </c>
      <c r="L22" s="25"/>
    </row>
    <row r="23" spans="2:52" s="1" customFormat="1" ht="6.9" customHeight="1" x14ac:dyDescent="0.2">
      <c r="B23" s="25"/>
      <c r="L23" s="25"/>
    </row>
    <row r="24" spans="2:52" s="1" customFormat="1" ht="12" customHeight="1" x14ac:dyDescent="0.2">
      <c r="B24" s="25"/>
      <c r="D24" s="22" t="s">
        <v>29</v>
      </c>
      <c r="L24" s="25"/>
    </row>
    <row r="25" spans="2:52" s="7" customFormat="1" ht="16.5" customHeight="1" x14ac:dyDescent="0.2">
      <c r="B25" s="84"/>
      <c r="E25" s="174" t="s">
        <v>1</v>
      </c>
      <c r="F25" s="174"/>
      <c r="G25" s="174"/>
      <c r="H25" s="174"/>
      <c r="L25" s="84"/>
    </row>
    <row r="26" spans="2:52" s="1" customFormat="1" ht="6.9" customHeight="1" x14ac:dyDescent="0.2">
      <c r="B26" s="25"/>
      <c r="L26" s="25"/>
    </row>
    <row r="27" spans="2:52" s="1" customFormat="1" ht="6.9" customHeight="1" x14ac:dyDescent="0.2">
      <c r="B27" s="25"/>
      <c r="D27" s="49"/>
      <c r="E27" s="49"/>
      <c r="F27" s="49"/>
      <c r="G27" s="49"/>
      <c r="H27" s="49"/>
      <c r="I27" s="49"/>
      <c r="J27" s="49"/>
      <c r="K27" s="49"/>
      <c r="L27" s="25"/>
    </row>
    <row r="28" spans="2:52" s="1" customFormat="1" ht="25.35" customHeight="1" x14ac:dyDescent="0.2">
      <c r="B28" s="25"/>
      <c r="D28" s="85" t="s">
        <v>30</v>
      </c>
      <c r="J28" s="61">
        <f>ROUND(J117, 2)</f>
        <v>0</v>
      </c>
      <c r="L28" s="25"/>
    </row>
    <row r="29" spans="2:52" s="1" customFormat="1" ht="6.9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159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</row>
    <row r="30" spans="2:52" s="1" customFormat="1" ht="14.4" customHeight="1" x14ac:dyDescent="0.2">
      <c r="B30" s="25"/>
      <c r="F30" s="28" t="s">
        <v>32</v>
      </c>
      <c r="I30" s="28" t="s">
        <v>31</v>
      </c>
      <c r="J30" s="28" t="s">
        <v>33</v>
      </c>
      <c r="L30" s="159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</row>
    <row r="31" spans="2:52" s="1" customFormat="1" ht="14.4" customHeight="1" x14ac:dyDescent="0.2">
      <c r="B31" s="25"/>
      <c r="D31" s="86" t="s">
        <v>34</v>
      </c>
      <c r="E31" s="30" t="s">
        <v>35</v>
      </c>
      <c r="F31" s="87">
        <f>ROUND((SUM(BE117:BE132)),  2)</f>
        <v>0</v>
      </c>
      <c r="G31" s="88"/>
      <c r="H31" s="88"/>
      <c r="I31" s="89">
        <v>0.2</v>
      </c>
      <c r="J31" s="87">
        <f>ROUND(((SUM(BE117:BE132))*I31),  2)</f>
        <v>0</v>
      </c>
      <c r="L31" s="25"/>
    </row>
    <row r="32" spans="2:52" s="1" customFormat="1" ht="14.4" customHeight="1" x14ac:dyDescent="0.2">
      <c r="B32" s="25"/>
      <c r="E32" s="30" t="s">
        <v>36</v>
      </c>
      <c r="F32" s="90">
        <f>ROUND((SUM(BF117:BF132)),  2)</f>
        <v>0</v>
      </c>
      <c r="I32" s="91">
        <v>0.2</v>
      </c>
      <c r="J32" s="90">
        <f>ROUND(((SUM(BF117:BF132))*I32),  2)</f>
        <v>0</v>
      </c>
      <c r="L32" s="25"/>
    </row>
    <row r="33" spans="2:52" s="1" customFormat="1" ht="14.4" hidden="1" customHeight="1" x14ac:dyDescent="0.2">
      <c r="B33" s="25"/>
      <c r="E33" s="22" t="s">
        <v>37</v>
      </c>
      <c r="F33" s="90">
        <f>ROUND((SUM(BG117:BG132)),  2)</f>
        <v>0</v>
      </c>
      <c r="I33" s="91">
        <v>0.2</v>
      </c>
      <c r="J33" s="90">
        <f>0</f>
        <v>0</v>
      </c>
      <c r="L33" s="159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</row>
    <row r="34" spans="2:52" s="1" customFormat="1" ht="14.4" hidden="1" customHeight="1" x14ac:dyDescent="0.2">
      <c r="B34" s="25"/>
      <c r="E34" s="22" t="s">
        <v>38</v>
      </c>
      <c r="F34" s="90">
        <f>ROUND((SUM(BH117:BH132)),  2)</f>
        <v>0</v>
      </c>
      <c r="I34" s="91">
        <v>0.2</v>
      </c>
      <c r="J34" s="90">
        <f>0</f>
        <v>0</v>
      </c>
      <c r="L34" s="25"/>
    </row>
    <row r="35" spans="2:52" s="1" customFormat="1" ht="14.4" hidden="1" customHeight="1" x14ac:dyDescent="0.2">
      <c r="B35" s="25"/>
      <c r="E35" s="30" t="s">
        <v>39</v>
      </c>
      <c r="F35" s="87">
        <f>ROUND((SUM(BI117:BI132)),  2)</f>
        <v>0</v>
      </c>
      <c r="G35" s="88"/>
      <c r="H35" s="88"/>
      <c r="I35" s="89">
        <v>0</v>
      </c>
      <c r="J35" s="87">
        <f>0</f>
        <v>0</v>
      </c>
      <c r="L35" s="25"/>
    </row>
    <row r="36" spans="2:52" s="1" customFormat="1" ht="6.9" customHeight="1" x14ac:dyDescent="0.2">
      <c r="B36" s="25"/>
      <c r="L36" s="25"/>
    </row>
    <row r="37" spans="2:52" s="1" customFormat="1" ht="25.35" customHeight="1" x14ac:dyDescent="0.2">
      <c r="B37" s="25"/>
      <c r="C37" s="92"/>
      <c r="D37" s="93" t="s">
        <v>40</v>
      </c>
      <c r="E37" s="52"/>
      <c r="F37" s="52"/>
      <c r="G37" s="94" t="s">
        <v>41</v>
      </c>
      <c r="H37" s="95" t="s">
        <v>42</v>
      </c>
      <c r="I37" s="52"/>
      <c r="J37" s="96">
        <f>SUM(J28:J35)</f>
        <v>0</v>
      </c>
      <c r="K37" s="97"/>
      <c r="L37" s="25"/>
    </row>
    <row r="38" spans="2:52" s="1" customFormat="1" ht="14.4" customHeight="1" x14ac:dyDescent="0.2">
      <c r="B38" s="25"/>
      <c r="L38" s="25"/>
    </row>
    <row r="39" spans="2:52" ht="14.4" customHeight="1" x14ac:dyDescent="0.2">
      <c r="B39" s="16"/>
      <c r="L39" s="16"/>
    </row>
    <row r="40" spans="2:52" ht="14.4" customHeight="1" x14ac:dyDescent="0.2">
      <c r="B40" s="16"/>
      <c r="L40" s="16"/>
    </row>
    <row r="41" spans="2:52" ht="14.4" customHeight="1" x14ac:dyDescent="0.2">
      <c r="B41" s="16"/>
      <c r="L41" s="16"/>
    </row>
    <row r="42" spans="2:52" ht="14.4" customHeight="1" x14ac:dyDescent="0.2">
      <c r="B42" s="16"/>
      <c r="L42" s="16"/>
    </row>
    <row r="43" spans="2:52" ht="14.4" customHeight="1" x14ac:dyDescent="0.2">
      <c r="B43" s="16"/>
      <c r="L43" s="16"/>
    </row>
    <row r="44" spans="2:52" ht="14.4" customHeight="1" x14ac:dyDescent="0.2">
      <c r="B44" s="16"/>
      <c r="L44" s="16"/>
    </row>
    <row r="45" spans="2:52" ht="14.4" customHeight="1" x14ac:dyDescent="0.2">
      <c r="B45" s="16"/>
      <c r="L45" s="16"/>
    </row>
    <row r="46" spans="2:52" ht="14.4" customHeight="1" x14ac:dyDescent="0.2">
      <c r="B46" s="16"/>
      <c r="L46" s="16"/>
    </row>
    <row r="47" spans="2:52" ht="14.4" customHeight="1" x14ac:dyDescent="0.2">
      <c r="B47" s="16"/>
      <c r="L47" s="16"/>
    </row>
    <row r="48" spans="2:5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 x14ac:dyDescent="0.2">
      <c r="B82" s="25"/>
      <c r="C82" s="17" t="s">
        <v>90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12</v>
      </c>
      <c r="L84" s="25"/>
    </row>
    <row r="85" spans="2:47" s="1" customFormat="1" ht="16.5" customHeight="1" x14ac:dyDescent="0.2">
      <c r="B85" s="25"/>
      <c r="E85" s="195" t="str">
        <f>E7</f>
        <v>Multifunkčný turistický chodník - Sivá skala</v>
      </c>
      <c r="F85" s="208"/>
      <c r="G85" s="208"/>
      <c r="H85" s="208"/>
      <c r="L85" s="25"/>
    </row>
    <row r="86" spans="2:47" s="1" customFormat="1" ht="6.9" customHeight="1" x14ac:dyDescent="0.2">
      <c r="B86" s="25"/>
      <c r="L86" s="25"/>
    </row>
    <row r="87" spans="2:47" s="1" customFormat="1" ht="12" customHeight="1" x14ac:dyDescent="0.2">
      <c r="B87" s="25"/>
      <c r="C87" s="22" t="s">
        <v>16</v>
      </c>
      <c r="F87" s="20" t="str">
        <f>F10</f>
        <v>Frička/Petrová</v>
      </c>
      <c r="I87" s="22" t="s">
        <v>18</v>
      </c>
      <c r="J87" s="48" t="str">
        <f>IF(J10="","",J10)</f>
        <v>16. 11. 2022</v>
      </c>
      <c r="L87" s="25"/>
    </row>
    <row r="88" spans="2:47" s="1" customFormat="1" ht="6.9" customHeight="1" x14ac:dyDescent="0.2">
      <c r="B88" s="25"/>
      <c r="L88" s="25"/>
    </row>
    <row r="89" spans="2:47" s="1" customFormat="1" ht="15.15" customHeight="1" x14ac:dyDescent="0.2">
      <c r="B89" s="25"/>
      <c r="C89" s="22" t="s">
        <v>20</v>
      </c>
      <c r="F89" s="20" t="str">
        <f>E13</f>
        <v>BIKE &amp; SKI BUSOV</v>
      </c>
      <c r="I89" s="22" t="s">
        <v>26</v>
      </c>
      <c r="J89" s="23" t="str">
        <f>E19</f>
        <v xml:space="preserve"> </v>
      </c>
      <c r="L89" s="25"/>
    </row>
    <row r="90" spans="2:47" s="1" customFormat="1" ht="15.15" customHeight="1" x14ac:dyDescent="0.2">
      <c r="B90" s="25"/>
      <c r="C90" s="22" t="s">
        <v>24</v>
      </c>
      <c r="F90" s="20" t="str">
        <f>IF(E16="","",E16)</f>
        <v xml:space="preserve"> </v>
      </c>
      <c r="I90" s="22" t="s">
        <v>28</v>
      </c>
      <c r="J90" s="23" t="str">
        <f>E22</f>
        <v xml:space="preserve"> </v>
      </c>
      <c r="L90" s="25"/>
    </row>
    <row r="91" spans="2:47" s="1" customFormat="1" ht="10.35" customHeight="1" x14ac:dyDescent="0.2">
      <c r="B91" s="25"/>
      <c r="L91" s="25"/>
    </row>
    <row r="92" spans="2:47" s="1" customFormat="1" ht="29.25" customHeight="1" x14ac:dyDescent="0.2">
      <c r="B92" s="25"/>
      <c r="C92" s="100" t="s">
        <v>91</v>
      </c>
      <c r="D92" s="92"/>
      <c r="E92" s="92"/>
      <c r="F92" s="92"/>
      <c r="G92" s="92"/>
      <c r="H92" s="92"/>
      <c r="I92" s="92"/>
      <c r="J92" s="101" t="s">
        <v>92</v>
      </c>
      <c r="K92" s="92"/>
      <c r="L92" s="25"/>
    </row>
    <row r="93" spans="2:47" s="1" customFormat="1" ht="10.35" customHeight="1" x14ac:dyDescent="0.2">
      <c r="B93" s="25"/>
      <c r="L93" s="25"/>
    </row>
    <row r="94" spans="2:47" s="1" customFormat="1" ht="22.65" customHeight="1" x14ac:dyDescent="0.2">
      <c r="B94" s="25"/>
      <c r="C94" s="102" t="s">
        <v>93</v>
      </c>
      <c r="J94" s="61">
        <f>J117</f>
        <v>0</v>
      </c>
      <c r="L94" s="25"/>
      <c r="AU94" s="13" t="s">
        <v>94</v>
      </c>
    </row>
    <row r="95" spans="2:47" s="8" customFormat="1" ht="24.9" customHeight="1" x14ac:dyDescent="0.2">
      <c r="B95" s="103"/>
      <c r="D95" s="104" t="s">
        <v>95</v>
      </c>
      <c r="E95" s="105"/>
      <c r="F95" s="105"/>
      <c r="G95" s="105"/>
      <c r="H95" s="105"/>
      <c r="I95" s="105"/>
      <c r="J95" s="106">
        <f>J118</f>
        <v>0</v>
      </c>
      <c r="L95" s="103"/>
    </row>
    <row r="96" spans="2:47" s="9" customFormat="1" ht="19.95" customHeight="1" x14ac:dyDescent="0.2">
      <c r="B96" s="107"/>
      <c r="D96" s="108" t="s">
        <v>96</v>
      </c>
      <c r="E96" s="109"/>
      <c r="F96" s="109"/>
      <c r="G96" s="109"/>
      <c r="H96" s="109"/>
      <c r="I96" s="109"/>
      <c r="J96" s="110">
        <f>J119</f>
        <v>0</v>
      </c>
      <c r="L96" s="107"/>
    </row>
    <row r="97" spans="2:12" s="9" customFormat="1" ht="19.95" customHeight="1" x14ac:dyDescent="0.2">
      <c r="B97" s="107"/>
      <c r="D97" s="108" t="s">
        <v>99</v>
      </c>
      <c r="E97" s="109"/>
      <c r="F97" s="109"/>
      <c r="G97" s="109"/>
      <c r="H97" s="109"/>
      <c r="I97" s="109"/>
      <c r="J97" s="110">
        <f>J127</f>
        <v>0</v>
      </c>
      <c r="L97" s="107"/>
    </row>
    <row r="98" spans="2:12" s="8" customFormat="1" ht="24.9" customHeight="1" x14ac:dyDescent="0.2">
      <c r="B98" s="103"/>
      <c r="D98" s="104" t="s">
        <v>101</v>
      </c>
      <c r="E98" s="105"/>
      <c r="F98" s="105"/>
      <c r="G98" s="105"/>
      <c r="H98" s="105"/>
      <c r="I98" s="105"/>
      <c r="J98" s="106">
        <f>J130</f>
        <v>0</v>
      </c>
      <c r="L98" s="103"/>
    </row>
    <row r="99" spans="2:12" s="9" customFormat="1" ht="19.95" customHeight="1" x14ac:dyDescent="0.2">
      <c r="B99" s="107"/>
      <c r="D99" s="108" t="s">
        <v>103</v>
      </c>
      <c r="E99" s="109"/>
      <c r="F99" s="109"/>
      <c r="G99" s="109"/>
      <c r="H99" s="109"/>
      <c r="I99" s="109"/>
      <c r="J99" s="110">
        <f>J131</f>
        <v>0</v>
      </c>
      <c r="L99" s="107"/>
    </row>
    <row r="100" spans="2:12" s="1" customFormat="1" ht="21.75" customHeight="1" x14ac:dyDescent="0.2">
      <c r="B100" s="25"/>
      <c r="L100" s="25"/>
    </row>
    <row r="101" spans="2:12" s="1" customFormat="1" ht="6.9" customHeight="1" x14ac:dyDescent="0.2"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25"/>
    </row>
    <row r="105" spans="2:12" s="1" customFormat="1" ht="6.9" customHeight="1" x14ac:dyDescent="0.2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25"/>
    </row>
    <row r="106" spans="2:12" s="1" customFormat="1" ht="24.9" customHeight="1" x14ac:dyDescent="0.2">
      <c r="B106" s="25"/>
      <c r="C106" s="17" t="s">
        <v>107</v>
      </c>
      <c r="L106" s="25"/>
    </row>
    <row r="107" spans="2:12" s="1" customFormat="1" ht="6.9" customHeight="1" x14ac:dyDescent="0.2">
      <c r="B107" s="25"/>
      <c r="L107" s="25"/>
    </row>
    <row r="108" spans="2:12" s="1" customFormat="1" ht="12" customHeight="1" x14ac:dyDescent="0.2">
      <c r="B108" s="25"/>
      <c r="C108" s="22" t="s">
        <v>12</v>
      </c>
      <c r="L108" s="25"/>
    </row>
    <row r="109" spans="2:12" s="1" customFormat="1" ht="16.5" customHeight="1" x14ac:dyDescent="0.2">
      <c r="B109" s="25"/>
      <c r="E109" s="195" t="str">
        <f>E7</f>
        <v>Multifunkčný turistický chodník - Sivá skala</v>
      </c>
      <c r="F109" s="208"/>
      <c r="G109" s="208"/>
      <c r="H109" s="208"/>
      <c r="L109" s="25"/>
    </row>
    <row r="110" spans="2:12" s="1" customFormat="1" ht="6.9" customHeight="1" x14ac:dyDescent="0.2">
      <c r="B110" s="25"/>
      <c r="L110" s="25"/>
    </row>
    <row r="111" spans="2:12" s="1" customFormat="1" ht="12" customHeight="1" x14ac:dyDescent="0.2">
      <c r="B111" s="25"/>
      <c r="C111" s="22" t="s">
        <v>16</v>
      </c>
      <c r="F111" s="20" t="str">
        <f>F10</f>
        <v>Frička/Petrová</v>
      </c>
      <c r="I111" s="22" t="s">
        <v>18</v>
      </c>
      <c r="J111" s="48" t="str">
        <f>IF(J10="","",J10)</f>
        <v>16. 11. 2022</v>
      </c>
      <c r="L111" s="25"/>
    </row>
    <row r="112" spans="2:12" s="1" customFormat="1" ht="6.9" customHeight="1" x14ac:dyDescent="0.2">
      <c r="B112" s="25"/>
      <c r="L112" s="25"/>
    </row>
    <row r="113" spans="2:65" s="1" customFormat="1" ht="15.15" customHeight="1" x14ac:dyDescent="0.2">
      <c r="B113" s="25"/>
      <c r="C113" s="22" t="s">
        <v>20</v>
      </c>
      <c r="F113" s="20" t="str">
        <f>E13</f>
        <v>BIKE &amp; SKI BUSOV</v>
      </c>
      <c r="I113" s="22" t="s">
        <v>26</v>
      </c>
      <c r="J113" s="23" t="str">
        <f>E19</f>
        <v xml:space="preserve"> </v>
      </c>
      <c r="L113" s="25"/>
    </row>
    <row r="114" spans="2:65" s="1" customFormat="1" ht="15.15" customHeight="1" x14ac:dyDescent="0.2">
      <c r="B114" s="25"/>
      <c r="C114" s="22" t="s">
        <v>24</v>
      </c>
      <c r="F114" s="20" t="str">
        <f>IF(E16="","",E16)</f>
        <v xml:space="preserve"> </v>
      </c>
      <c r="I114" s="22" t="s">
        <v>28</v>
      </c>
      <c r="J114" s="23" t="str">
        <f>E22</f>
        <v xml:space="preserve"> </v>
      </c>
      <c r="L114" s="25"/>
    </row>
    <row r="115" spans="2:65" s="1" customFormat="1" ht="10.35" customHeight="1" x14ac:dyDescent="0.2">
      <c r="B115" s="25"/>
      <c r="L115" s="25"/>
    </row>
    <row r="116" spans="2:65" s="10" customFormat="1" ht="29.25" customHeight="1" x14ac:dyDescent="0.2">
      <c r="B116" s="111"/>
      <c r="C116" s="112" t="s">
        <v>108</v>
      </c>
      <c r="D116" s="113" t="s">
        <v>55</v>
      </c>
      <c r="E116" s="113" t="s">
        <v>51</v>
      </c>
      <c r="F116" s="113" t="s">
        <v>52</v>
      </c>
      <c r="G116" s="113" t="s">
        <v>109</v>
      </c>
      <c r="H116" s="113" t="s">
        <v>110</v>
      </c>
      <c r="I116" s="113" t="s">
        <v>111</v>
      </c>
      <c r="J116" s="114" t="s">
        <v>92</v>
      </c>
      <c r="K116" s="115" t="s">
        <v>112</v>
      </c>
      <c r="L116" s="111"/>
      <c r="M116" s="54" t="s">
        <v>1</v>
      </c>
      <c r="N116" s="55" t="s">
        <v>34</v>
      </c>
      <c r="O116" s="55" t="s">
        <v>113</v>
      </c>
      <c r="P116" s="55" t="s">
        <v>114</v>
      </c>
      <c r="Q116" s="55" t="s">
        <v>115</v>
      </c>
      <c r="R116" s="55" t="s">
        <v>116</v>
      </c>
      <c r="S116" s="55" t="s">
        <v>117</v>
      </c>
      <c r="T116" s="56" t="s">
        <v>118</v>
      </c>
    </row>
    <row r="117" spans="2:65" s="1" customFormat="1" ht="22.65" customHeight="1" x14ac:dyDescent="0.3">
      <c r="B117" s="25"/>
      <c r="C117" s="59" t="s">
        <v>93</v>
      </c>
      <c r="J117" s="116">
        <f>BK117</f>
        <v>0</v>
      </c>
      <c r="L117" s="25"/>
      <c r="M117" s="57"/>
      <c r="N117" s="49"/>
      <c r="O117" s="49"/>
      <c r="P117" s="117">
        <f>P118+P130</f>
        <v>1794.4759999999999</v>
      </c>
      <c r="Q117" s="49"/>
      <c r="R117" s="117">
        <f>R118+R130</f>
        <v>1.5200000000000001E-3</v>
      </c>
      <c r="S117" s="49"/>
      <c r="T117" s="118">
        <f>T118+T130</f>
        <v>0</v>
      </c>
      <c r="W117" s="144"/>
      <c r="X117" s="144"/>
      <c r="AT117" s="13" t="s">
        <v>69</v>
      </c>
      <c r="AU117" s="13" t="s">
        <v>94</v>
      </c>
      <c r="BK117" s="119">
        <f>BK118+BK130</f>
        <v>0</v>
      </c>
    </row>
    <row r="118" spans="2:65" s="11" customFormat="1" ht="25.95" customHeight="1" x14ac:dyDescent="0.25">
      <c r="B118" s="120"/>
      <c r="D118" s="121" t="s">
        <v>69</v>
      </c>
      <c r="E118" s="122" t="s">
        <v>119</v>
      </c>
      <c r="F118" s="122" t="s">
        <v>120</v>
      </c>
      <c r="J118" s="123">
        <f>BK118</f>
        <v>0</v>
      </c>
      <c r="L118" s="120"/>
      <c r="M118" s="124"/>
      <c r="P118" s="125">
        <f>P119+P127</f>
        <v>1794.347</v>
      </c>
      <c r="R118" s="125">
        <f>R119+R127</f>
        <v>1.5200000000000001E-3</v>
      </c>
      <c r="T118" s="126">
        <f>T119+T127</f>
        <v>0</v>
      </c>
      <c r="AR118" s="121" t="s">
        <v>78</v>
      </c>
      <c r="AT118" s="127" t="s">
        <v>69</v>
      </c>
      <c r="AU118" s="127" t="s">
        <v>70</v>
      </c>
      <c r="AY118" s="121" t="s">
        <v>121</v>
      </c>
      <c r="BK118" s="128">
        <f>BK119+BK127</f>
        <v>0</v>
      </c>
    </row>
    <row r="119" spans="2:65" s="11" customFormat="1" ht="22.65" customHeight="1" x14ac:dyDescent="0.25">
      <c r="B119" s="120"/>
      <c r="D119" s="121" t="s">
        <v>69</v>
      </c>
      <c r="E119" s="129" t="s">
        <v>78</v>
      </c>
      <c r="F119" s="129" t="s">
        <v>122</v>
      </c>
      <c r="J119" s="130">
        <f>BK119</f>
        <v>0</v>
      </c>
      <c r="L119" s="120"/>
      <c r="M119" s="124"/>
      <c r="P119" s="125">
        <f>SUM(P120:P126)</f>
        <v>1794.2629999999999</v>
      </c>
      <c r="R119" s="125">
        <f>SUM(R120:R126)</f>
        <v>0</v>
      </c>
      <c r="T119" s="126">
        <f>SUM(T120:T126)</f>
        <v>0</v>
      </c>
      <c r="AR119" s="121" t="s">
        <v>78</v>
      </c>
      <c r="AT119" s="127" t="s">
        <v>69</v>
      </c>
      <c r="AU119" s="127" t="s">
        <v>78</v>
      </c>
      <c r="AY119" s="121" t="s">
        <v>121</v>
      </c>
      <c r="BK119" s="128">
        <f>SUM(BK120:BK126)</f>
        <v>0</v>
      </c>
    </row>
    <row r="120" spans="2:65" s="1" customFormat="1" ht="33" customHeight="1" x14ac:dyDescent="0.2">
      <c r="B120" s="131"/>
      <c r="C120" s="132" t="s">
        <v>78</v>
      </c>
      <c r="D120" s="132" t="s">
        <v>123</v>
      </c>
      <c r="E120" s="133" t="s">
        <v>206</v>
      </c>
      <c r="F120" s="134" t="s">
        <v>207</v>
      </c>
      <c r="G120" s="135" t="s">
        <v>151</v>
      </c>
      <c r="H120" s="136">
        <v>3430</v>
      </c>
      <c r="I120" s="136"/>
      <c r="J120" s="137">
        <f t="shared" ref="J120:J126" si="0">ROUND(I120*H120,2)</f>
        <v>0</v>
      </c>
      <c r="K120" s="138"/>
      <c r="L120" s="25"/>
      <c r="M120" s="139" t="s">
        <v>1</v>
      </c>
      <c r="N120" s="140" t="s">
        <v>36</v>
      </c>
      <c r="O120" s="141">
        <v>6.6000000000000003E-2</v>
      </c>
      <c r="P120" s="141">
        <f t="shared" ref="P120:P126" si="1">O120*H120</f>
        <v>226.38000000000002</v>
      </c>
      <c r="Q120" s="141">
        <v>0</v>
      </c>
      <c r="R120" s="141">
        <f t="shared" ref="R120:R126" si="2">Q120*H120</f>
        <v>0</v>
      </c>
      <c r="S120" s="141">
        <v>0</v>
      </c>
      <c r="T120" s="142">
        <f t="shared" ref="T120:T126" si="3">S120*H120</f>
        <v>0</v>
      </c>
      <c r="AR120" s="143" t="s">
        <v>127</v>
      </c>
      <c r="AT120" s="143" t="s">
        <v>123</v>
      </c>
      <c r="AU120" s="143" t="s">
        <v>128</v>
      </c>
      <c r="AY120" s="13" t="s">
        <v>121</v>
      </c>
      <c r="BE120" s="144">
        <f t="shared" ref="BE120:BE126" si="4">IF(N120="základná",J120,0)</f>
        <v>0</v>
      </c>
      <c r="BF120" s="144">
        <f t="shared" ref="BF120:BF126" si="5">IF(N120="znížená",J120,0)</f>
        <v>0</v>
      </c>
      <c r="BG120" s="144">
        <f t="shared" ref="BG120:BG126" si="6">IF(N120="zákl. prenesená",J120,0)</f>
        <v>0</v>
      </c>
      <c r="BH120" s="144">
        <f t="shared" ref="BH120:BH126" si="7">IF(N120="zníž. prenesená",J120,0)</f>
        <v>0</v>
      </c>
      <c r="BI120" s="144">
        <f t="shared" ref="BI120:BI126" si="8">IF(N120="nulová",J120,0)</f>
        <v>0</v>
      </c>
      <c r="BJ120" s="13" t="s">
        <v>128</v>
      </c>
      <c r="BK120" s="144">
        <f t="shared" ref="BK120:BK126" si="9">ROUND(I120*H120,2)</f>
        <v>0</v>
      </c>
      <c r="BL120" s="13" t="s">
        <v>127</v>
      </c>
      <c r="BM120" s="143" t="s">
        <v>238</v>
      </c>
    </row>
    <row r="121" spans="2:65" s="1" customFormat="1" ht="33" customHeight="1" x14ac:dyDescent="0.2">
      <c r="B121" s="131"/>
      <c r="C121" s="132" t="s">
        <v>128</v>
      </c>
      <c r="D121" s="132" t="s">
        <v>123</v>
      </c>
      <c r="E121" s="133" t="s">
        <v>209</v>
      </c>
      <c r="F121" s="134" t="s">
        <v>210</v>
      </c>
      <c r="G121" s="135" t="s">
        <v>151</v>
      </c>
      <c r="H121" s="136">
        <v>686</v>
      </c>
      <c r="I121" s="136"/>
      <c r="J121" s="137">
        <f t="shared" si="0"/>
        <v>0</v>
      </c>
      <c r="K121" s="138"/>
      <c r="L121" s="25"/>
      <c r="M121" s="139" t="s">
        <v>1</v>
      </c>
      <c r="N121" s="140" t="s">
        <v>36</v>
      </c>
      <c r="O121" s="141">
        <v>0.78100000000000003</v>
      </c>
      <c r="P121" s="141">
        <f t="shared" si="1"/>
        <v>535.76599999999996</v>
      </c>
      <c r="Q121" s="141">
        <v>0</v>
      </c>
      <c r="R121" s="141">
        <f t="shared" si="2"/>
        <v>0</v>
      </c>
      <c r="S121" s="141">
        <v>0</v>
      </c>
      <c r="T121" s="142">
        <f t="shared" si="3"/>
        <v>0</v>
      </c>
      <c r="AR121" s="143" t="s">
        <v>127</v>
      </c>
      <c r="AT121" s="143" t="s">
        <v>123</v>
      </c>
      <c r="AU121" s="143" t="s">
        <v>128</v>
      </c>
      <c r="AY121" s="13" t="s">
        <v>121</v>
      </c>
      <c r="BE121" s="144">
        <f t="shared" si="4"/>
        <v>0</v>
      </c>
      <c r="BF121" s="144">
        <f t="shared" si="5"/>
        <v>0</v>
      </c>
      <c r="BG121" s="144">
        <f t="shared" si="6"/>
        <v>0</v>
      </c>
      <c r="BH121" s="144">
        <f t="shared" si="7"/>
        <v>0</v>
      </c>
      <c r="BI121" s="144">
        <f t="shared" si="8"/>
        <v>0</v>
      </c>
      <c r="BJ121" s="13" t="s">
        <v>128</v>
      </c>
      <c r="BK121" s="144">
        <f t="shared" si="9"/>
        <v>0</v>
      </c>
      <c r="BL121" s="13" t="s">
        <v>127</v>
      </c>
      <c r="BM121" s="143" t="s">
        <v>239</v>
      </c>
    </row>
    <row r="122" spans="2:65" s="1" customFormat="1" ht="24.15" customHeight="1" x14ac:dyDescent="0.2">
      <c r="B122" s="131"/>
      <c r="C122" s="132" t="s">
        <v>212</v>
      </c>
      <c r="D122" s="132" t="s">
        <v>123</v>
      </c>
      <c r="E122" s="133" t="s">
        <v>213</v>
      </c>
      <c r="F122" s="134" t="s">
        <v>214</v>
      </c>
      <c r="G122" s="135" t="s">
        <v>145</v>
      </c>
      <c r="H122" s="136">
        <v>60</v>
      </c>
      <c r="I122" s="136"/>
      <c r="J122" s="137">
        <f t="shared" si="0"/>
        <v>0</v>
      </c>
      <c r="K122" s="138"/>
      <c r="L122" s="25"/>
      <c r="M122" s="139" t="s">
        <v>1</v>
      </c>
      <c r="N122" s="140" t="s">
        <v>36</v>
      </c>
      <c r="O122" s="141">
        <v>4.056</v>
      </c>
      <c r="P122" s="141">
        <f t="shared" si="1"/>
        <v>243.36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127</v>
      </c>
      <c r="AT122" s="143" t="s">
        <v>123</v>
      </c>
      <c r="AU122" s="143" t="s">
        <v>128</v>
      </c>
      <c r="AY122" s="13" t="s">
        <v>121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128</v>
      </c>
      <c r="BK122" s="144">
        <f t="shared" si="9"/>
        <v>0</v>
      </c>
      <c r="BL122" s="13" t="s">
        <v>127</v>
      </c>
      <c r="BM122" s="143" t="s">
        <v>240</v>
      </c>
    </row>
    <row r="123" spans="2:65" s="1" customFormat="1" ht="24.15" customHeight="1" x14ac:dyDescent="0.2">
      <c r="B123" s="131"/>
      <c r="C123" s="132" t="s">
        <v>127</v>
      </c>
      <c r="D123" s="132" t="s">
        <v>123</v>
      </c>
      <c r="E123" s="133" t="s">
        <v>124</v>
      </c>
      <c r="F123" s="134" t="s">
        <v>125</v>
      </c>
      <c r="G123" s="135" t="s">
        <v>126</v>
      </c>
      <c r="H123" s="136">
        <v>255</v>
      </c>
      <c r="I123" s="136"/>
      <c r="J123" s="137">
        <f t="shared" si="0"/>
        <v>0</v>
      </c>
      <c r="K123" s="138"/>
      <c r="L123" s="25"/>
      <c r="M123" s="139" t="s">
        <v>1</v>
      </c>
      <c r="N123" s="140" t="s">
        <v>36</v>
      </c>
      <c r="O123" s="141">
        <v>0.46</v>
      </c>
      <c r="P123" s="141">
        <f t="shared" si="1"/>
        <v>117.30000000000001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127</v>
      </c>
      <c r="AT123" s="143" t="s">
        <v>123</v>
      </c>
      <c r="AU123" s="143" t="s">
        <v>128</v>
      </c>
      <c r="AY123" s="13" t="s">
        <v>121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128</v>
      </c>
      <c r="BK123" s="144">
        <f t="shared" si="9"/>
        <v>0</v>
      </c>
      <c r="BL123" s="13" t="s">
        <v>127</v>
      </c>
      <c r="BM123" s="143" t="s">
        <v>241</v>
      </c>
    </row>
    <row r="124" spans="2:65" s="1" customFormat="1" ht="24.15" customHeight="1" x14ac:dyDescent="0.2">
      <c r="B124" s="131"/>
      <c r="C124" s="132" t="s">
        <v>133</v>
      </c>
      <c r="D124" s="132" t="s">
        <v>123</v>
      </c>
      <c r="E124" s="133" t="s">
        <v>130</v>
      </c>
      <c r="F124" s="134" t="s">
        <v>131</v>
      </c>
      <c r="G124" s="135" t="s">
        <v>126</v>
      </c>
      <c r="H124" s="136">
        <v>255</v>
      </c>
      <c r="I124" s="136"/>
      <c r="J124" s="137">
        <f t="shared" si="0"/>
        <v>0</v>
      </c>
      <c r="K124" s="138"/>
      <c r="L124" s="25"/>
      <c r="M124" s="139" t="s">
        <v>1</v>
      </c>
      <c r="N124" s="140" t="s">
        <v>36</v>
      </c>
      <c r="O124" s="141">
        <v>5.6000000000000001E-2</v>
      </c>
      <c r="P124" s="141">
        <f t="shared" si="1"/>
        <v>14.280000000000001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127</v>
      </c>
      <c r="AT124" s="143" t="s">
        <v>123</v>
      </c>
      <c r="AU124" s="143" t="s">
        <v>128</v>
      </c>
      <c r="AY124" s="13" t="s">
        <v>121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128</v>
      </c>
      <c r="BK124" s="144">
        <f t="shared" si="9"/>
        <v>0</v>
      </c>
      <c r="BL124" s="13" t="s">
        <v>127</v>
      </c>
      <c r="BM124" s="143" t="s">
        <v>242</v>
      </c>
    </row>
    <row r="125" spans="2:65" s="1" customFormat="1" ht="24.15" customHeight="1" x14ac:dyDescent="0.2">
      <c r="B125" s="131"/>
      <c r="C125" s="132" t="s">
        <v>137</v>
      </c>
      <c r="D125" s="132" t="s">
        <v>123</v>
      </c>
      <c r="E125" s="133" t="s">
        <v>218</v>
      </c>
      <c r="F125" s="134" t="s">
        <v>219</v>
      </c>
      <c r="G125" s="135" t="s">
        <v>126</v>
      </c>
      <c r="H125" s="136">
        <v>25.5</v>
      </c>
      <c r="I125" s="136"/>
      <c r="J125" s="137">
        <f t="shared" si="0"/>
        <v>0</v>
      </c>
      <c r="K125" s="138"/>
      <c r="L125" s="25"/>
      <c r="M125" s="139" t="s">
        <v>1</v>
      </c>
      <c r="N125" s="140" t="s">
        <v>36</v>
      </c>
      <c r="O125" s="141">
        <v>3.1739999999999999</v>
      </c>
      <c r="P125" s="141">
        <f t="shared" si="1"/>
        <v>80.936999999999998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127</v>
      </c>
      <c r="AT125" s="143" t="s">
        <v>123</v>
      </c>
      <c r="AU125" s="143" t="s">
        <v>128</v>
      </c>
      <c r="AY125" s="13" t="s">
        <v>121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128</v>
      </c>
      <c r="BK125" s="144">
        <f t="shared" si="9"/>
        <v>0</v>
      </c>
      <c r="BL125" s="13" t="s">
        <v>127</v>
      </c>
      <c r="BM125" s="143" t="s">
        <v>243</v>
      </c>
    </row>
    <row r="126" spans="2:65" s="1" customFormat="1" ht="24.15" customHeight="1" x14ac:dyDescent="0.2">
      <c r="B126" s="131"/>
      <c r="C126" s="132" t="s">
        <v>142</v>
      </c>
      <c r="D126" s="132" t="s">
        <v>123</v>
      </c>
      <c r="E126" s="133" t="s">
        <v>224</v>
      </c>
      <c r="F126" s="134" t="s">
        <v>225</v>
      </c>
      <c r="G126" s="135" t="s">
        <v>151</v>
      </c>
      <c r="H126" s="136">
        <v>3430</v>
      </c>
      <c r="I126" s="136"/>
      <c r="J126" s="137">
        <f t="shared" si="0"/>
        <v>0</v>
      </c>
      <c r="K126" s="138"/>
      <c r="L126" s="25"/>
      <c r="M126" s="139" t="s">
        <v>1</v>
      </c>
      <c r="N126" s="140" t="s">
        <v>36</v>
      </c>
      <c r="O126" s="141">
        <v>0.16800000000000001</v>
      </c>
      <c r="P126" s="141">
        <f t="shared" si="1"/>
        <v>576.24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127</v>
      </c>
      <c r="AT126" s="143" t="s">
        <v>123</v>
      </c>
      <c r="AU126" s="143" t="s">
        <v>128</v>
      </c>
      <c r="AY126" s="13" t="s">
        <v>121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128</v>
      </c>
      <c r="BK126" s="144">
        <f t="shared" si="9"/>
        <v>0</v>
      </c>
      <c r="BL126" s="13" t="s">
        <v>127</v>
      </c>
      <c r="BM126" s="143" t="s">
        <v>244</v>
      </c>
    </row>
    <row r="127" spans="2:65" s="11" customFormat="1" ht="22.65" customHeight="1" x14ac:dyDescent="0.25">
      <c r="B127" s="120"/>
      <c r="D127" s="121" t="s">
        <v>69</v>
      </c>
      <c r="E127" s="129" t="s">
        <v>153</v>
      </c>
      <c r="F127" s="129" t="s">
        <v>166</v>
      </c>
      <c r="J127" s="130">
        <f>BK127</f>
        <v>0</v>
      </c>
      <c r="L127" s="120"/>
      <c r="M127" s="124"/>
      <c r="P127" s="125">
        <f>SUM(P128:P129)</f>
        <v>8.4000000000000005E-2</v>
      </c>
      <c r="R127" s="125">
        <f>SUM(R128:R129)</f>
        <v>1.5200000000000001E-3</v>
      </c>
      <c r="T127" s="126">
        <f>SUM(T128:T129)</f>
        <v>0</v>
      </c>
      <c r="W127" s="1"/>
      <c r="AR127" s="121" t="s">
        <v>78</v>
      </c>
      <c r="AT127" s="127" t="s">
        <v>69</v>
      </c>
      <c r="AU127" s="127" t="s">
        <v>78</v>
      </c>
      <c r="AY127" s="121" t="s">
        <v>121</v>
      </c>
      <c r="BK127" s="128">
        <f>SUM(BK128:BK129)</f>
        <v>0</v>
      </c>
    </row>
    <row r="128" spans="2:65" s="1" customFormat="1" ht="16.5" customHeight="1" x14ac:dyDescent="0.2">
      <c r="B128" s="131"/>
      <c r="C128" s="132" t="s">
        <v>148</v>
      </c>
      <c r="D128" s="132" t="s">
        <v>123</v>
      </c>
      <c r="E128" s="133" t="s">
        <v>227</v>
      </c>
      <c r="F128" s="134" t="s">
        <v>228</v>
      </c>
      <c r="G128" s="135" t="s">
        <v>229</v>
      </c>
      <c r="H128" s="136">
        <v>1</v>
      </c>
      <c r="I128" s="136"/>
      <c r="J128" s="137">
        <f>ROUND(I128*H128,2)</f>
        <v>0</v>
      </c>
      <c r="K128" s="138"/>
      <c r="L128" s="25"/>
      <c r="M128" s="139" t="s">
        <v>1</v>
      </c>
      <c r="N128" s="140" t="s">
        <v>36</v>
      </c>
      <c r="O128" s="141">
        <v>2.1000000000000001E-2</v>
      </c>
      <c r="P128" s="141">
        <f>O128*H128</f>
        <v>2.1000000000000001E-2</v>
      </c>
      <c r="Q128" s="141">
        <v>3.8000000000000002E-4</v>
      </c>
      <c r="R128" s="141">
        <f>Q128*H128</f>
        <v>3.8000000000000002E-4</v>
      </c>
      <c r="S128" s="141">
        <v>0</v>
      </c>
      <c r="T128" s="142">
        <f>S128*H128</f>
        <v>0</v>
      </c>
      <c r="AR128" s="143" t="s">
        <v>127</v>
      </c>
      <c r="AT128" s="143" t="s">
        <v>123</v>
      </c>
      <c r="AU128" s="143" t="s">
        <v>128</v>
      </c>
      <c r="AY128" s="13" t="s">
        <v>121</v>
      </c>
      <c r="BE128" s="144">
        <f>IF(N128="základná",J128,0)</f>
        <v>0</v>
      </c>
      <c r="BF128" s="144">
        <f>IF(N128="znížená",J128,0)</f>
        <v>0</v>
      </c>
      <c r="BG128" s="144">
        <f>IF(N128="zákl. prenesená",J128,0)</f>
        <v>0</v>
      </c>
      <c r="BH128" s="144">
        <f>IF(N128="zníž. prenesená",J128,0)</f>
        <v>0</v>
      </c>
      <c r="BI128" s="144">
        <f>IF(N128="nulová",J128,0)</f>
        <v>0</v>
      </c>
      <c r="BJ128" s="13" t="s">
        <v>128</v>
      </c>
      <c r="BK128" s="144">
        <f>ROUND(I128*H128,2)</f>
        <v>0</v>
      </c>
      <c r="BL128" s="13" t="s">
        <v>127</v>
      </c>
      <c r="BM128" s="143" t="s">
        <v>245</v>
      </c>
    </row>
    <row r="129" spans="2:65" s="1" customFormat="1" ht="16.5" customHeight="1" x14ac:dyDescent="0.2">
      <c r="B129" s="131"/>
      <c r="C129" s="132" t="s">
        <v>153</v>
      </c>
      <c r="D129" s="132" t="s">
        <v>123</v>
      </c>
      <c r="E129" s="133" t="s">
        <v>202</v>
      </c>
      <c r="F129" s="134" t="s">
        <v>203</v>
      </c>
      <c r="G129" s="135" t="s">
        <v>145</v>
      </c>
      <c r="H129" s="136">
        <v>3</v>
      </c>
      <c r="I129" s="136"/>
      <c r="J129" s="137">
        <f>ROUND(I129*H129,2)</f>
        <v>0</v>
      </c>
      <c r="K129" s="138"/>
      <c r="L129" s="25"/>
      <c r="M129" s="139" t="s">
        <v>1</v>
      </c>
      <c r="N129" s="140" t="s">
        <v>36</v>
      </c>
      <c r="O129" s="141">
        <v>2.1000000000000001E-2</v>
      </c>
      <c r="P129" s="141">
        <f>O129*H129</f>
        <v>6.3E-2</v>
      </c>
      <c r="Q129" s="141">
        <v>3.8000000000000002E-4</v>
      </c>
      <c r="R129" s="141">
        <f>Q129*H129</f>
        <v>1.14E-3</v>
      </c>
      <c r="S129" s="141">
        <v>0</v>
      </c>
      <c r="T129" s="142">
        <f>S129*H129</f>
        <v>0</v>
      </c>
      <c r="AR129" s="143" t="s">
        <v>127</v>
      </c>
      <c r="AT129" s="143" t="s">
        <v>123</v>
      </c>
      <c r="AU129" s="143" t="s">
        <v>128</v>
      </c>
      <c r="AY129" s="13" t="s">
        <v>121</v>
      </c>
      <c r="BE129" s="144">
        <f>IF(N129="základná",J129,0)</f>
        <v>0</v>
      </c>
      <c r="BF129" s="144">
        <f>IF(N129="znížená",J129,0)</f>
        <v>0</v>
      </c>
      <c r="BG129" s="144">
        <f>IF(N129="zákl. prenesená",J129,0)</f>
        <v>0</v>
      </c>
      <c r="BH129" s="144">
        <f>IF(N129="zníž. prenesená",J129,0)</f>
        <v>0</v>
      </c>
      <c r="BI129" s="144">
        <f>IF(N129="nulová",J129,0)</f>
        <v>0</v>
      </c>
      <c r="BJ129" s="13" t="s">
        <v>128</v>
      </c>
      <c r="BK129" s="144">
        <f>ROUND(I129*H129,2)</f>
        <v>0</v>
      </c>
      <c r="BL129" s="13" t="s">
        <v>127</v>
      </c>
      <c r="BM129" s="143" t="s">
        <v>246</v>
      </c>
    </row>
    <row r="130" spans="2:65" s="11" customFormat="1" ht="25.95" customHeight="1" x14ac:dyDescent="0.25">
      <c r="B130" s="120"/>
      <c r="D130" s="121" t="s">
        <v>69</v>
      </c>
      <c r="E130" s="122" t="s">
        <v>183</v>
      </c>
      <c r="F130" s="122" t="s">
        <v>184</v>
      </c>
      <c r="J130" s="123">
        <f>BK130</f>
        <v>0</v>
      </c>
      <c r="L130" s="120"/>
      <c r="M130" s="124"/>
      <c r="P130" s="125">
        <f>P131</f>
        <v>0.129</v>
      </c>
      <c r="R130" s="125">
        <f>R131</f>
        <v>0</v>
      </c>
      <c r="T130" s="126">
        <f>T131</f>
        <v>0</v>
      </c>
      <c r="W130" s="1"/>
      <c r="AR130" s="121" t="s">
        <v>128</v>
      </c>
      <c r="AT130" s="127" t="s">
        <v>69</v>
      </c>
      <c r="AU130" s="127" t="s">
        <v>70</v>
      </c>
      <c r="AY130" s="121" t="s">
        <v>121</v>
      </c>
      <c r="BK130" s="128">
        <f>BK131</f>
        <v>0</v>
      </c>
    </row>
    <row r="131" spans="2:65" s="11" customFormat="1" ht="22.65" customHeight="1" x14ac:dyDescent="0.25">
      <c r="B131" s="120"/>
      <c r="D131" s="121" t="s">
        <v>69</v>
      </c>
      <c r="E131" s="129" t="s">
        <v>231</v>
      </c>
      <c r="F131" s="129" t="s">
        <v>232</v>
      </c>
      <c r="J131" s="130">
        <f>BK131</f>
        <v>0</v>
      </c>
      <c r="L131" s="120"/>
      <c r="M131" s="124"/>
      <c r="P131" s="125">
        <f>P132</f>
        <v>0.129</v>
      </c>
      <c r="R131" s="125">
        <f>R132</f>
        <v>0</v>
      </c>
      <c r="T131" s="126">
        <f>T132</f>
        <v>0</v>
      </c>
      <c r="W131" s="1"/>
      <c r="AR131" s="121" t="s">
        <v>128</v>
      </c>
      <c r="AT131" s="127" t="s">
        <v>69</v>
      </c>
      <c r="AU131" s="127" t="s">
        <v>78</v>
      </c>
      <c r="AY131" s="121" t="s">
        <v>121</v>
      </c>
      <c r="BK131" s="128">
        <f>BK132</f>
        <v>0</v>
      </c>
    </row>
    <row r="132" spans="2:65" s="1" customFormat="1" ht="16.5" customHeight="1" x14ac:dyDescent="0.2">
      <c r="B132" s="131"/>
      <c r="C132" s="132" t="s">
        <v>157</v>
      </c>
      <c r="D132" s="132" t="s">
        <v>123</v>
      </c>
      <c r="E132" s="133" t="s">
        <v>233</v>
      </c>
      <c r="F132" s="134" t="s">
        <v>234</v>
      </c>
      <c r="G132" s="135" t="s">
        <v>229</v>
      </c>
      <c r="H132" s="136">
        <v>1</v>
      </c>
      <c r="I132" s="136"/>
      <c r="J132" s="137">
        <f>ROUND(I132*H132,2)</f>
        <v>0</v>
      </c>
      <c r="K132" s="138"/>
      <c r="L132" s="25"/>
      <c r="M132" s="155" t="s">
        <v>1</v>
      </c>
      <c r="N132" s="156" t="s">
        <v>36</v>
      </c>
      <c r="O132" s="157">
        <v>0.129</v>
      </c>
      <c r="P132" s="157">
        <f>O132*H132</f>
        <v>0.129</v>
      </c>
      <c r="Q132" s="157">
        <v>0</v>
      </c>
      <c r="R132" s="157">
        <f>Q132*H132</f>
        <v>0</v>
      </c>
      <c r="S132" s="157">
        <v>0</v>
      </c>
      <c r="T132" s="158">
        <f>S132*H132</f>
        <v>0</v>
      </c>
      <c r="AR132" s="143" t="s">
        <v>190</v>
      </c>
      <c r="AT132" s="143" t="s">
        <v>123</v>
      </c>
      <c r="AU132" s="143" t="s">
        <v>128</v>
      </c>
      <c r="AY132" s="13" t="s">
        <v>121</v>
      </c>
      <c r="BE132" s="144">
        <f>IF(N132="základná",J132,0)</f>
        <v>0</v>
      </c>
      <c r="BF132" s="144">
        <f>IF(N132="znížená",J132,0)</f>
        <v>0</v>
      </c>
      <c r="BG132" s="144">
        <f>IF(N132="zákl. prenesená",J132,0)</f>
        <v>0</v>
      </c>
      <c r="BH132" s="144">
        <f>IF(N132="zníž. prenesená",J132,0)</f>
        <v>0</v>
      </c>
      <c r="BI132" s="144">
        <f>IF(N132="nulová",J132,0)</f>
        <v>0</v>
      </c>
      <c r="BJ132" s="13" t="s">
        <v>128</v>
      </c>
      <c r="BK132" s="144">
        <f>ROUND(I132*H132,2)</f>
        <v>0</v>
      </c>
      <c r="BL132" s="13" t="s">
        <v>190</v>
      </c>
      <c r="BM132" s="143" t="s">
        <v>247</v>
      </c>
    </row>
    <row r="133" spans="2:65" s="1" customFormat="1" ht="6.9" customHeight="1" x14ac:dyDescent="0.2"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25"/>
    </row>
  </sheetData>
  <autoFilter ref="C116:K132" xr:uid="{00000000-0009-0000-0000-000001000000}"/>
  <mergeCells count="6">
    <mergeCell ref="E109:H109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3"/>
  <sheetViews>
    <sheetView showGridLines="0" zoomScale="85" zoomScaleNormal="85" workbookViewId="0">
      <selection activeCell="F39" sqref="F3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3" max="43" width="8.85546875" customWidth="1"/>
    <col min="44" max="65" width="9.28515625" hidden="1" customWidth="1"/>
    <col min="66" max="66" width="8.85546875" customWidth="1"/>
  </cols>
  <sheetData>
    <row r="2" spans="2:46" ht="36.9" customHeight="1" x14ac:dyDescent="0.2">
      <c r="L2" s="194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85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 x14ac:dyDescent="0.2">
      <c r="B4" s="16"/>
      <c r="D4" s="17" t="s">
        <v>86</v>
      </c>
      <c r="L4" s="16"/>
      <c r="M4" s="83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12</v>
      </c>
      <c r="L6" s="16"/>
    </row>
    <row r="7" spans="2:46" ht="16.5" customHeight="1" x14ac:dyDescent="0.2">
      <c r="B7" s="16"/>
      <c r="E7" s="209" t="str">
        <f>'Rekapitulácia stavby'!K6</f>
        <v>Lesy pohoria Busov</v>
      </c>
      <c r="F7" s="210"/>
      <c r="G7" s="210"/>
      <c r="H7" s="210"/>
      <c r="L7" s="16"/>
    </row>
    <row r="8" spans="2:46" s="1" customFormat="1" ht="12" customHeight="1" x14ac:dyDescent="0.2">
      <c r="B8" s="25"/>
      <c r="D8" s="22" t="s">
        <v>87</v>
      </c>
      <c r="L8" s="25"/>
    </row>
    <row r="9" spans="2:46" s="1" customFormat="1" ht="16.5" customHeight="1" x14ac:dyDescent="0.2">
      <c r="B9" s="25"/>
      <c r="E9" s="195" t="s">
        <v>204</v>
      </c>
      <c r="F9" s="208"/>
      <c r="G9" s="208"/>
      <c r="H9" s="208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16</v>
      </c>
      <c r="F12" s="20" t="s">
        <v>89</v>
      </c>
      <c r="I12" s="22" t="s">
        <v>18</v>
      </c>
      <c r="J12" s="48" t="str">
        <f>'Rekapitulácia stavby'!AN8</f>
        <v>14. 10. 2022</v>
      </c>
      <c r="L12" s="25"/>
    </row>
    <row r="13" spans="2:46" s="1" customFormat="1" ht="10.65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71" t="str">
        <f>'Rekapitulácia stavby'!E14</f>
        <v xml:space="preserve"> </v>
      </c>
      <c r="F18" s="171"/>
      <c r="G18" s="171"/>
      <c r="H18" s="171"/>
      <c r="I18" s="22" t="s">
        <v>23</v>
      </c>
      <c r="J18" s="20" t="str">
        <f>'Rekapitulácia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26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28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29</v>
      </c>
      <c r="L26" s="25"/>
    </row>
    <row r="27" spans="2:12" s="7" customFormat="1" ht="16.5" customHeight="1" x14ac:dyDescent="0.2">
      <c r="B27" s="84"/>
      <c r="E27" s="174" t="s">
        <v>1</v>
      </c>
      <c r="F27" s="174"/>
      <c r="G27" s="174"/>
      <c r="H27" s="174"/>
      <c r="L27" s="84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30</v>
      </c>
      <c r="J30" s="61">
        <f>ROUND(J121, 2)</f>
        <v>0</v>
      </c>
      <c r="L30" s="25"/>
    </row>
    <row r="31" spans="2:12" s="1" customFormat="1" ht="6.9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 x14ac:dyDescent="0.2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 x14ac:dyDescent="0.2">
      <c r="B33" s="25"/>
      <c r="D33" s="86" t="s">
        <v>34</v>
      </c>
      <c r="E33" s="30" t="s">
        <v>35</v>
      </c>
      <c r="F33" s="87">
        <f>ROUND((SUM(BE121:BE133)),  2)</f>
        <v>0</v>
      </c>
      <c r="G33" s="88"/>
      <c r="H33" s="88"/>
      <c r="I33" s="89">
        <v>0.2</v>
      </c>
      <c r="J33" s="87">
        <f>ROUND(((SUM(BE121:BE133))*I33),  2)</f>
        <v>0</v>
      </c>
      <c r="L33" s="25"/>
    </row>
    <row r="34" spans="2:12" s="1" customFormat="1" ht="14.4" customHeight="1" x14ac:dyDescent="0.2">
      <c r="B34" s="25"/>
      <c r="E34" s="30" t="s">
        <v>36</v>
      </c>
      <c r="F34" s="90">
        <f>ROUND((SUM(BF121:BF133)),  2)</f>
        <v>0</v>
      </c>
      <c r="I34" s="91">
        <v>0.2</v>
      </c>
      <c r="J34" s="90">
        <f>ROUND(((SUM(BF121:BF133))*I34),  2)</f>
        <v>0</v>
      </c>
      <c r="L34" s="25"/>
    </row>
    <row r="35" spans="2:12" s="1" customFormat="1" ht="14.4" hidden="1" customHeight="1" x14ac:dyDescent="0.2">
      <c r="B35" s="25"/>
      <c r="E35" s="22" t="s">
        <v>37</v>
      </c>
      <c r="F35" s="90">
        <f>ROUND((SUM(BG121:BG133)),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 x14ac:dyDescent="0.2">
      <c r="B36" s="25"/>
      <c r="E36" s="22" t="s">
        <v>38</v>
      </c>
      <c r="F36" s="90">
        <f>ROUND((SUM(BH121:BH133)),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 x14ac:dyDescent="0.2">
      <c r="B37" s="25"/>
      <c r="E37" s="30" t="s">
        <v>39</v>
      </c>
      <c r="F37" s="87">
        <f>ROUND((SUM(BI121:BI133)),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40</v>
      </c>
      <c r="E39" s="52"/>
      <c r="F39" s="52"/>
      <c r="G39" s="94" t="s">
        <v>41</v>
      </c>
      <c r="H39" s="95" t="s">
        <v>42</v>
      </c>
      <c r="I39" s="52"/>
      <c r="J39" s="96">
        <f>SUM(J30:J37)</f>
        <v>0</v>
      </c>
      <c r="K39" s="97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 x14ac:dyDescent="0.2">
      <c r="B82" s="25"/>
      <c r="C82" s="17" t="s">
        <v>90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12</v>
      </c>
      <c r="L84" s="25"/>
    </row>
    <row r="85" spans="2:47" s="1" customFormat="1" ht="16.5" customHeight="1" x14ac:dyDescent="0.2">
      <c r="B85" s="25"/>
      <c r="E85" s="209" t="str">
        <f>E7</f>
        <v>Lesy pohoria Busov</v>
      </c>
      <c r="F85" s="210"/>
      <c r="G85" s="210"/>
      <c r="H85" s="210"/>
      <c r="L85" s="25"/>
    </row>
    <row r="86" spans="2:47" s="1" customFormat="1" ht="12" customHeight="1" x14ac:dyDescent="0.2">
      <c r="B86" s="25"/>
      <c r="C86" s="22" t="s">
        <v>87</v>
      </c>
      <c r="L86" s="25"/>
    </row>
    <row r="87" spans="2:47" s="1" customFormat="1" ht="16.5" customHeight="1" x14ac:dyDescent="0.2">
      <c r="B87" s="25"/>
      <c r="E87" s="195" t="str">
        <f>E9</f>
        <v>03 - Multifunkčný turistický chodník Polianka</v>
      </c>
      <c r="F87" s="208"/>
      <c r="G87" s="208"/>
      <c r="H87" s="208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16</v>
      </c>
      <c r="F89" s="20" t="str">
        <f>F12</f>
        <v xml:space="preserve">Frička </v>
      </c>
      <c r="I89" s="22" t="s">
        <v>18</v>
      </c>
      <c r="J89" s="48" t="str">
        <f>IF(J12="","",J12)</f>
        <v>14. 10. 2022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20</v>
      </c>
      <c r="F91" s="20" t="str">
        <f>E15</f>
        <v>BIKE &amp; SKI BUSOV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100" t="s">
        <v>91</v>
      </c>
      <c r="D94" s="92"/>
      <c r="E94" s="92"/>
      <c r="F94" s="92"/>
      <c r="G94" s="92"/>
      <c r="H94" s="92"/>
      <c r="I94" s="92"/>
      <c r="J94" s="101" t="s">
        <v>92</v>
      </c>
      <c r="K94" s="92"/>
      <c r="L94" s="25"/>
    </row>
    <row r="95" spans="2:47" s="1" customFormat="1" ht="10.35" customHeight="1" x14ac:dyDescent="0.2">
      <c r="B95" s="25"/>
      <c r="L95" s="25"/>
    </row>
    <row r="96" spans="2:47" s="1" customFormat="1" ht="22.65" customHeight="1" x14ac:dyDescent="0.2">
      <c r="B96" s="25"/>
      <c r="C96" s="102" t="s">
        <v>93</v>
      </c>
      <c r="J96" s="61">
        <f>J121</f>
        <v>0</v>
      </c>
      <c r="L96" s="25"/>
      <c r="AU96" s="13" t="s">
        <v>94</v>
      </c>
    </row>
    <row r="97" spans="2:12" s="8" customFormat="1" ht="24.9" customHeight="1" x14ac:dyDescent="0.2">
      <c r="B97" s="103"/>
      <c r="D97" s="104" t="s">
        <v>95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19.95" customHeight="1" x14ac:dyDescent="0.2">
      <c r="B98" s="107"/>
      <c r="D98" s="108" t="s">
        <v>96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19.95" customHeight="1" x14ac:dyDescent="0.2">
      <c r="B99" s="107"/>
      <c r="D99" s="108" t="s">
        <v>99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12" s="9" customFormat="1" ht="19.95" customHeight="1" x14ac:dyDescent="0.2">
      <c r="B100" s="107"/>
      <c r="D100" s="104" t="s">
        <v>101</v>
      </c>
      <c r="E100" s="105"/>
      <c r="F100" s="105"/>
      <c r="G100" s="105"/>
      <c r="H100" s="105"/>
      <c r="I100" s="105"/>
      <c r="J100" s="106">
        <f>J101</f>
        <v>0</v>
      </c>
      <c r="L100" s="107"/>
    </row>
    <row r="101" spans="2:12" s="9" customFormat="1" ht="19.95" customHeight="1" x14ac:dyDescent="0.2">
      <c r="B101" s="107"/>
      <c r="D101" s="108" t="s">
        <v>205</v>
      </c>
      <c r="E101" s="109"/>
      <c r="F101" s="109"/>
      <c r="G101" s="109"/>
      <c r="H101" s="109"/>
      <c r="I101" s="109"/>
      <c r="J101" s="110">
        <f>J136</f>
        <v>0</v>
      </c>
      <c r="L101" s="107"/>
    </row>
    <row r="102" spans="2:12" s="1" customFormat="1" ht="21.75" customHeight="1" x14ac:dyDescent="0.2">
      <c r="B102" s="25"/>
      <c r="L102" s="25"/>
    </row>
    <row r="103" spans="2:12" s="1" customFormat="1" ht="6.9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" customHeight="1" x14ac:dyDescent="0.2">
      <c r="B108" s="25"/>
      <c r="C108" s="17" t="s">
        <v>107</v>
      </c>
      <c r="L108" s="25"/>
    </row>
    <row r="109" spans="2:12" s="1" customFormat="1" ht="6.9" customHeight="1" x14ac:dyDescent="0.2">
      <c r="B109" s="25"/>
      <c r="L109" s="25"/>
    </row>
    <row r="110" spans="2:12" s="1" customFormat="1" ht="12" customHeight="1" x14ac:dyDescent="0.2">
      <c r="B110" s="25"/>
      <c r="C110" s="22" t="s">
        <v>12</v>
      </c>
      <c r="L110" s="25"/>
    </row>
    <row r="111" spans="2:12" s="1" customFormat="1" ht="16.5" customHeight="1" x14ac:dyDescent="0.2">
      <c r="B111" s="25"/>
      <c r="E111" s="209" t="str">
        <f>E7</f>
        <v>Lesy pohoria Busov</v>
      </c>
      <c r="F111" s="210"/>
      <c r="G111" s="210"/>
      <c r="H111" s="210"/>
      <c r="L111" s="25"/>
    </row>
    <row r="112" spans="2:12" s="1" customFormat="1" ht="12" customHeight="1" x14ac:dyDescent="0.2">
      <c r="B112" s="25"/>
      <c r="C112" s="22" t="s">
        <v>87</v>
      </c>
      <c r="L112" s="25"/>
    </row>
    <row r="113" spans="2:65" s="1" customFormat="1" ht="16.5" customHeight="1" x14ac:dyDescent="0.2">
      <c r="B113" s="25"/>
      <c r="E113" s="195" t="str">
        <f>E9</f>
        <v>03 - Multifunkčný turistický chodník Polianka</v>
      </c>
      <c r="F113" s="208"/>
      <c r="G113" s="208"/>
      <c r="H113" s="208"/>
      <c r="L113" s="25"/>
    </row>
    <row r="114" spans="2:65" s="1" customFormat="1" ht="6.9" customHeight="1" x14ac:dyDescent="0.2">
      <c r="B114" s="25"/>
      <c r="L114" s="25"/>
    </row>
    <row r="115" spans="2:65" s="1" customFormat="1" ht="12" customHeight="1" x14ac:dyDescent="0.2">
      <c r="B115" s="25"/>
      <c r="C115" s="22" t="s">
        <v>16</v>
      </c>
      <c r="F115" s="20" t="str">
        <f>F12</f>
        <v xml:space="preserve">Frička </v>
      </c>
      <c r="I115" s="22" t="s">
        <v>18</v>
      </c>
      <c r="J115" s="48" t="str">
        <f>IF(J12="","",J12)</f>
        <v>14. 10. 2022</v>
      </c>
      <c r="L115" s="25"/>
    </row>
    <row r="116" spans="2:65" s="1" customFormat="1" ht="6.9" customHeight="1" x14ac:dyDescent="0.2">
      <c r="B116" s="25"/>
      <c r="L116" s="25"/>
    </row>
    <row r="117" spans="2:65" s="1" customFormat="1" ht="15.15" customHeight="1" x14ac:dyDescent="0.2">
      <c r="B117" s="25"/>
      <c r="C117" s="22" t="s">
        <v>20</v>
      </c>
      <c r="F117" s="20" t="str">
        <f>E15</f>
        <v>BIKE &amp; SKI BUSOV</v>
      </c>
      <c r="I117" s="22" t="s">
        <v>26</v>
      </c>
      <c r="J117" s="23" t="str">
        <f>E21</f>
        <v xml:space="preserve"> </v>
      </c>
      <c r="L117" s="25"/>
    </row>
    <row r="118" spans="2:65" s="1" customFormat="1" ht="15.15" customHeight="1" x14ac:dyDescent="0.2">
      <c r="B118" s="25"/>
      <c r="C118" s="22" t="s">
        <v>24</v>
      </c>
      <c r="F118" s="20" t="str">
        <f>IF(E18="","",E18)</f>
        <v xml:space="preserve"> </v>
      </c>
      <c r="I118" s="22" t="s">
        <v>28</v>
      </c>
      <c r="J118" s="23" t="str">
        <f>E24</f>
        <v xml:space="preserve"> </v>
      </c>
      <c r="L118" s="25"/>
    </row>
    <row r="119" spans="2:65" s="1" customFormat="1" ht="10.35" customHeight="1" x14ac:dyDescent="0.2">
      <c r="B119" s="25"/>
      <c r="L119" s="25"/>
    </row>
    <row r="120" spans="2:65" s="10" customFormat="1" ht="29.25" customHeight="1" x14ac:dyDescent="0.2">
      <c r="B120" s="111"/>
      <c r="C120" s="112" t="s">
        <v>108</v>
      </c>
      <c r="D120" s="113" t="s">
        <v>55</v>
      </c>
      <c r="E120" s="113" t="s">
        <v>51</v>
      </c>
      <c r="F120" s="113" t="s">
        <v>52</v>
      </c>
      <c r="G120" s="113" t="s">
        <v>109</v>
      </c>
      <c r="H120" s="113" t="s">
        <v>110</v>
      </c>
      <c r="I120" s="113" t="s">
        <v>111</v>
      </c>
      <c r="J120" s="114" t="s">
        <v>92</v>
      </c>
      <c r="K120" s="115" t="s">
        <v>112</v>
      </c>
      <c r="L120" s="111"/>
      <c r="M120" s="54" t="s">
        <v>1</v>
      </c>
      <c r="N120" s="55" t="s">
        <v>34</v>
      </c>
      <c r="O120" s="55" t="s">
        <v>113</v>
      </c>
      <c r="P120" s="55" t="s">
        <v>114</v>
      </c>
      <c r="Q120" s="55" t="s">
        <v>115</v>
      </c>
      <c r="R120" s="55" t="s">
        <v>116</v>
      </c>
      <c r="S120" s="55" t="s">
        <v>117</v>
      </c>
      <c r="T120" s="56" t="s">
        <v>118</v>
      </c>
    </row>
    <row r="121" spans="2:65" s="1" customFormat="1" ht="22.65" customHeight="1" x14ac:dyDescent="0.3">
      <c r="B121" s="25"/>
      <c r="C121" s="59" t="s">
        <v>93</v>
      </c>
      <c r="J121" s="116">
        <f>BK121</f>
        <v>0</v>
      </c>
      <c r="L121" s="25"/>
      <c r="M121" s="57"/>
      <c r="N121" s="49"/>
      <c r="O121" s="49"/>
      <c r="P121" s="117">
        <f>P122</f>
        <v>1277.8262</v>
      </c>
      <c r="Q121" s="49"/>
      <c r="R121" s="117">
        <f>R122</f>
        <v>3.8000000000000002E-4</v>
      </c>
      <c r="S121" s="49"/>
      <c r="T121" s="118">
        <f>T122</f>
        <v>0</v>
      </c>
      <c r="AT121" s="13" t="s">
        <v>69</v>
      </c>
      <c r="AU121" s="13" t="s">
        <v>94</v>
      </c>
      <c r="BK121" s="119">
        <f>BK122+BK135</f>
        <v>0</v>
      </c>
    </row>
    <row r="122" spans="2:65" s="11" customFormat="1" ht="25.95" customHeight="1" x14ac:dyDescent="0.25">
      <c r="B122" s="120"/>
      <c r="D122" s="121" t="s">
        <v>69</v>
      </c>
      <c r="E122" s="122" t="s">
        <v>119</v>
      </c>
      <c r="F122" s="122" t="s">
        <v>120</v>
      </c>
      <c r="J122" s="123">
        <f>BK122</f>
        <v>0</v>
      </c>
      <c r="L122" s="120"/>
      <c r="M122" s="124"/>
      <c r="P122" s="125">
        <f>P123+P132</f>
        <v>1277.8262</v>
      </c>
      <c r="R122" s="125">
        <f>R123+R132</f>
        <v>3.8000000000000002E-4</v>
      </c>
      <c r="T122" s="126">
        <f>T123+T132</f>
        <v>0</v>
      </c>
      <c r="AR122" s="121" t="s">
        <v>78</v>
      </c>
      <c r="AT122" s="127" t="s">
        <v>69</v>
      </c>
      <c r="AU122" s="127" t="s">
        <v>70</v>
      </c>
      <c r="AY122" s="121" t="s">
        <v>121</v>
      </c>
      <c r="BK122" s="128">
        <f>BK123+BK132+BK135</f>
        <v>0</v>
      </c>
    </row>
    <row r="123" spans="2:65" s="11" customFormat="1" ht="22.65" customHeight="1" x14ac:dyDescent="0.25">
      <c r="B123" s="120"/>
      <c r="D123" s="121" t="s">
        <v>69</v>
      </c>
      <c r="E123" s="129" t="s">
        <v>78</v>
      </c>
      <c r="F123" s="129" t="s">
        <v>122</v>
      </c>
      <c r="J123" s="130">
        <f>BK123</f>
        <v>0</v>
      </c>
      <c r="L123" s="120"/>
      <c r="M123" s="124"/>
      <c r="P123" s="125">
        <f>SUM(P124:P131)</f>
        <v>1277.8052</v>
      </c>
      <c r="R123" s="125">
        <f>SUM(R124:R131)</f>
        <v>0</v>
      </c>
      <c r="T123" s="126">
        <f>SUM(T124:T131)</f>
        <v>0</v>
      </c>
      <c r="AR123" s="121" t="s">
        <v>78</v>
      </c>
      <c r="AT123" s="127" t="s">
        <v>69</v>
      </c>
      <c r="AU123" s="127" t="s">
        <v>78</v>
      </c>
      <c r="AY123" s="121" t="s">
        <v>121</v>
      </c>
      <c r="BK123" s="128">
        <f>SUM(BK124:BK131)</f>
        <v>0</v>
      </c>
    </row>
    <row r="124" spans="2:65" s="1" customFormat="1" ht="33" customHeight="1" x14ac:dyDescent="0.2">
      <c r="B124" s="131"/>
      <c r="C124" s="132" t="s">
        <v>78</v>
      </c>
      <c r="D124" s="132" t="s">
        <v>123</v>
      </c>
      <c r="E124" s="133" t="s">
        <v>206</v>
      </c>
      <c r="F124" s="134" t="s">
        <v>207</v>
      </c>
      <c r="G124" s="135" t="s">
        <v>151</v>
      </c>
      <c r="H124" s="136">
        <v>1790</v>
      </c>
      <c r="J124" s="137">
        <f t="shared" ref="J124:J131" si="0">ROUND(I124*H124,2)</f>
        <v>0</v>
      </c>
      <c r="K124" s="138"/>
      <c r="L124" s="25"/>
      <c r="M124" s="139" t="s">
        <v>1</v>
      </c>
      <c r="N124" s="140" t="s">
        <v>36</v>
      </c>
      <c r="O124" s="141">
        <v>6.6000000000000003E-2</v>
      </c>
      <c r="P124" s="141">
        <f t="shared" ref="P124:P131" si="1">O124*H124</f>
        <v>118.14</v>
      </c>
      <c r="Q124" s="141">
        <v>0</v>
      </c>
      <c r="R124" s="141">
        <f t="shared" ref="R124:R131" si="2">Q124*H124</f>
        <v>0</v>
      </c>
      <c r="S124" s="141">
        <v>0</v>
      </c>
      <c r="T124" s="142">
        <f t="shared" ref="T124:T131" si="3">S124*H124</f>
        <v>0</v>
      </c>
      <c r="AR124" s="143" t="s">
        <v>127</v>
      </c>
      <c r="AT124" s="143" t="s">
        <v>123</v>
      </c>
      <c r="AU124" s="143" t="s">
        <v>128</v>
      </c>
      <c r="AY124" s="13" t="s">
        <v>121</v>
      </c>
      <c r="BE124" s="144">
        <f t="shared" ref="BE124:BE131" si="4">IF(N124="základná",J124,0)</f>
        <v>0</v>
      </c>
      <c r="BF124" s="144">
        <f t="shared" ref="BF124:BF131" si="5">IF(N124="znížená",J124,0)</f>
        <v>0</v>
      </c>
      <c r="BG124" s="144">
        <f t="shared" ref="BG124:BG131" si="6">IF(N124="zákl. prenesená",J124,0)</f>
        <v>0</v>
      </c>
      <c r="BH124" s="144">
        <f t="shared" ref="BH124:BH131" si="7">IF(N124="zníž. prenesená",J124,0)</f>
        <v>0</v>
      </c>
      <c r="BI124" s="144">
        <f t="shared" ref="BI124:BI131" si="8">IF(N124="nulová",J124,0)</f>
        <v>0</v>
      </c>
      <c r="BJ124" s="13" t="s">
        <v>128</v>
      </c>
      <c r="BK124" s="144">
        <f t="shared" ref="BK124:BK131" si="9">ROUND(I124*H124,2)</f>
        <v>0</v>
      </c>
      <c r="BL124" s="13" t="s">
        <v>127</v>
      </c>
      <c r="BM124" s="143" t="s">
        <v>208</v>
      </c>
    </row>
    <row r="125" spans="2:65" s="1" customFormat="1" ht="33" customHeight="1" x14ac:dyDescent="0.2">
      <c r="B125" s="131"/>
      <c r="C125" s="132" t="s">
        <v>128</v>
      </c>
      <c r="D125" s="132" t="s">
        <v>123</v>
      </c>
      <c r="E125" s="133" t="s">
        <v>209</v>
      </c>
      <c r="F125" s="134" t="s">
        <v>210</v>
      </c>
      <c r="G125" s="135" t="s">
        <v>151</v>
      </c>
      <c r="H125" s="136">
        <v>358</v>
      </c>
      <c r="J125" s="137">
        <f t="shared" si="0"/>
        <v>0</v>
      </c>
      <c r="K125" s="138"/>
      <c r="L125" s="25"/>
      <c r="M125" s="139" t="s">
        <v>1</v>
      </c>
      <c r="N125" s="140" t="s">
        <v>36</v>
      </c>
      <c r="O125" s="141">
        <v>0.78100000000000003</v>
      </c>
      <c r="P125" s="141">
        <f t="shared" si="1"/>
        <v>279.59800000000001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127</v>
      </c>
      <c r="AT125" s="143" t="s">
        <v>123</v>
      </c>
      <c r="AU125" s="143" t="s">
        <v>128</v>
      </c>
      <c r="AY125" s="13" t="s">
        <v>121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128</v>
      </c>
      <c r="BK125" s="144">
        <f t="shared" si="9"/>
        <v>0</v>
      </c>
      <c r="BL125" s="13" t="s">
        <v>127</v>
      </c>
      <c r="BM125" s="143" t="s">
        <v>211</v>
      </c>
    </row>
    <row r="126" spans="2:65" s="1" customFormat="1" ht="24.15" customHeight="1" x14ac:dyDescent="0.2">
      <c r="B126" s="131"/>
      <c r="C126" s="132" t="s">
        <v>212</v>
      </c>
      <c r="D126" s="132" t="s">
        <v>123</v>
      </c>
      <c r="E126" s="133" t="s">
        <v>213</v>
      </c>
      <c r="F126" s="134" t="s">
        <v>214</v>
      </c>
      <c r="G126" s="135" t="s">
        <v>145</v>
      </c>
      <c r="H126" s="136">
        <v>30</v>
      </c>
      <c r="I126" s="170"/>
      <c r="J126" s="137">
        <f t="shared" si="0"/>
        <v>0</v>
      </c>
      <c r="K126" s="138"/>
      <c r="L126" s="25"/>
      <c r="M126" s="139" t="s">
        <v>1</v>
      </c>
      <c r="N126" s="140" t="s">
        <v>36</v>
      </c>
      <c r="O126" s="141">
        <v>4.056</v>
      </c>
      <c r="P126" s="141">
        <f t="shared" si="1"/>
        <v>121.68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127</v>
      </c>
      <c r="AT126" s="143" t="s">
        <v>123</v>
      </c>
      <c r="AU126" s="143" t="s">
        <v>128</v>
      </c>
      <c r="AY126" s="13" t="s">
        <v>121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128</v>
      </c>
      <c r="BK126" s="144">
        <f t="shared" si="9"/>
        <v>0</v>
      </c>
      <c r="BL126" s="13" t="s">
        <v>127</v>
      </c>
      <c r="BM126" s="143" t="s">
        <v>215</v>
      </c>
    </row>
    <row r="127" spans="2:65" s="1" customFormat="1" ht="24.15" customHeight="1" x14ac:dyDescent="0.2">
      <c r="B127" s="131"/>
      <c r="C127" s="132" t="s">
        <v>127</v>
      </c>
      <c r="D127" s="132" t="s">
        <v>123</v>
      </c>
      <c r="E127" s="133" t="s">
        <v>124</v>
      </c>
      <c r="F127" s="134" t="s">
        <v>125</v>
      </c>
      <c r="G127" s="135" t="s">
        <v>126</v>
      </c>
      <c r="H127" s="136">
        <v>358</v>
      </c>
      <c r="J127" s="137">
        <f t="shared" si="0"/>
        <v>0</v>
      </c>
      <c r="K127" s="138"/>
      <c r="L127" s="25"/>
      <c r="M127" s="139" t="s">
        <v>1</v>
      </c>
      <c r="N127" s="140" t="s">
        <v>36</v>
      </c>
      <c r="O127" s="141">
        <v>0.46</v>
      </c>
      <c r="P127" s="141">
        <f t="shared" si="1"/>
        <v>164.68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127</v>
      </c>
      <c r="AT127" s="143" t="s">
        <v>123</v>
      </c>
      <c r="AU127" s="143" t="s">
        <v>128</v>
      </c>
      <c r="AY127" s="13" t="s">
        <v>121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128</v>
      </c>
      <c r="BK127" s="144">
        <f t="shared" si="9"/>
        <v>0</v>
      </c>
      <c r="BL127" s="13" t="s">
        <v>127</v>
      </c>
      <c r="BM127" s="143" t="s">
        <v>216</v>
      </c>
    </row>
    <row r="128" spans="2:65" s="1" customFormat="1" ht="24.15" customHeight="1" x14ac:dyDescent="0.2">
      <c r="B128" s="131"/>
      <c r="C128" s="132" t="s">
        <v>133</v>
      </c>
      <c r="D128" s="132" t="s">
        <v>123</v>
      </c>
      <c r="E128" s="133" t="s">
        <v>130</v>
      </c>
      <c r="F128" s="134" t="s">
        <v>131</v>
      </c>
      <c r="G128" s="135" t="s">
        <v>126</v>
      </c>
      <c r="H128" s="136">
        <v>358</v>
      </c>
      <c r="J128" s="137">
        <f t="shared" si="0"/>
        <v>0</v>
      </c>
      <c r="K128" s="138"/>
      <c r="L128" s="25"/>
      <c r="M128" s="139" t="s">
        <v>1</v>
      </c>
      <c r="N128" s="140" t="s">
        <v>36</v>
      </c>
      <c r="O128" s="141">
        <v>5.6000000000000001E-2</v>
      </c>
      <c r="P128" s="141">
        <f t="shared" si="1"/>
        <v>20.048000000000002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127</v>
      </c>
      <c r="AT128" s="143" t="s">
        <v>123</v>
      </c>
      <c r="AU128" s="143" t="s">
        <v>128</v>
      </c>
      <c r="AY128" s="13" t="s">
        <v>121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128</v>
      </c>
      <c r="BK128" s="144">
        <f t="shared" si="9"/>
        <v>0</v>
      </c>
      <c r="BL128" s="13" t="s">
        <v>127</v>
      </c>
      <c r="BM128" s="143" t="s">
        <v>217</v>
      </c>
    </row>
    <row r="129" spans="2:65" s="1" customFormat="1" ht="24.15" customHeight="1" x14ac:dyDescent="0.2">
      <c r="B129" s="131"/>
      <c r="C129" s="132" t="s">
        <v>137</v>
      </c>
      <c r="D129" s="132" t="s">
        <v>123</v>
      </c>
      <c r="E129" s="133" t="s">
        <v>218</v>
      </c>
      <c r="F129" s="134" t="s">
        <v>219</v>
      </c>
      <c r="G129" s="135" t="s">
        <v>126</v>
      </c>
      <c r="H129" s="136">
        <v>35.799999999999997</v>
      </c>
      <c r="J129" s="137">
        <f t="shared" si="0"/>
        <v>0</v>
      </c>
      <c r="K129" s="138"/>
      <c r="L129" s="25"/>
      <c r="M129" s="139" t="s">
        <v>1</v>
      </c>
      <c r="N129" s="140" t="s">
        <v>36</v>
      </c>
      <c r="O129" s="141">
        <v>3.1739999999999999</v>
      </c>
      <c r="P129" s="141">
        <f t="shared" si="1"/>
        <v>113.62919999999998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127</v>
      </c>
      <c r="AT129" s="143" t="s">
        <v>123</v>
      </c>
      <c r="AU129" s="143" t="s">
        <v>128</v>
      </c>
      <c r="AY129" s="13" t="s">
        <v>121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128</v>
      </c>
      <c r="BK129" s="144">
        <f t="shared" si="9"/>
        <v>0</v>
      </c>
      <c r="BL129" s="13" t="s">
        <v>127</v>
      </c>
      <c r="BM129" s="143" t="s">
        <v>220</v>
      </c>
    </row>
    <row r="130" spans="2:65" s="1" customFormat="1" ht="33" customHeight="1" x14ac:dyDescent="0.2">
      <c r="B130" s="131"/>
      <c r="C130" s="132" t="s">
        <v>142</v>
      </c>
      <c r="D130" s="132" t="s">
        <v>123</v>
      </c>
      <c r="E130" s="133" t="s">
        <v>221</v>
      </c>
      <c r="F130" s="134" t="s">
        <v>222</v>
      </c>
      <c r="G130" s="135" t="s">
        <v>151</v>
      </c>
      <c r="H130" s="136">
        <v>1790</v>
      </c>
      <c r="I130" s="136"/>
      <c r="J130" s="137">
        <f t="shared" si="0"/>
        <v>0</v>
      </c>
      <c r="K130" s="138"/>
      <c r="L130" s="25"/>
      <c r="M130" s="139" t="s">
        <v>1</v>
      </c>
      <c r="N130" s="140" t="s">
        <v>36</v>
      </c>
      <c r="O130" s="141">
        <v>8.8999999999999996E-2</v>
      </c>
      <c r="P130" s="141">
        <f t="shared" si="1"/>
        <v>159.31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127</v>
      </c>
      <c r="AT130" s="143" t="s">
        <v>123</v>
      </c>
      <c r="AU130" s="143" t="s">
        <v>128</v>
      </c>
      <c r="AY130" s="13" t="s">
        <v>121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128</v>
      </c>
      <c r="BK130" s="144">
        <f t="shared" si="9"/>
        <v>0</v>
      </c>
      <c r="BL130" s="13" t="s">
        <v>127</v>
      </c>
      <c r="BM130" s="143" t="s">
        <v>223</v>
      </c>
    </row>
    <row r="131" spans="2:65" s="1" customFormat="1" ht="24.15" customHeight="1" x14ac:dyDescent="0.2">
      <c r="B131" s="131"/>
      <c r="C131" s="132" t="s">
        <v>148</v>
      </c>
      <c r="D131" s="132" t="s">
        <v>123</v>
      </c>
      <c r="E131" s="133" t="s">
        <v>224</v>
      </c>
      <c r="F131" s="134" t="s">
        <v>225</v>
      </c>
      <c r="G131" s="135" t="s">
        <v>151</v>
      </c>
      <c r="H131" s="136">
        <v>1790</v>
      </c>
      <c r="J131" s="137">
        <f t="shared" si="0"/>
        <v>0</v>
      </c>
      <c r="K131" s="138"/>
      <c r="L131" s="25"/>
      <c r="M131" s="139" t="s">
        <v>1</v>
      </c>
      <c r="N131" s="140" t="s">
        <v>36</v>
      </c>
      <c r="O131" s="141">
        <v>0.16800000000000001</v>
      </c>
      <c r="P131" s="141">
        <f t="shared" si="1"/>
        <v>300.72000000000003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127</v>
      </c>
      <c r="AT131" s="143" t="s">
        <v>123</v>
      </c>
      <c r="AU131" s="143" t="s">
        <v>128</v>
      </c>
      <c r="AY131" s="13" t="s">
        <v>121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128</v>
      </c>
      <c r="BK131" s="144">
        <f t="shared" si="9"/>
        <v>0</v>
      </c>
      <c r="BL131" s="13" t="s">
        <v>127</v>
      </c>
      <c r="BM131" s="143" t="s">
        <v>226</v>
      </c>
    </row>
    <row r="132" spans="2:65" s="11" customFormat="1" ht="22.65" customHeight="1" x14ac:dyDescent="0.25">
      <c r="B132" s="120"/>
      <c r="D132" s="121" t="s">
        <v>69</v>
      </c>
      <c r="E132" s="129" t="s">
        <v>153</v>
      </c>
      <c r="F132" s="129" t="s">
        <v>166</v>
      </c>
      <c r="J132" s="130">
        <f>BK132</f>
        <v>0</v>
      </c>
      <c r="L132" s="120"/>
      <c r="M132" s="124"/>
      <c r="P132" s="125">
        <f>P133</f>
        <v>2.1000000000000001E-2</v>
      </c>
      <c r="R132" s="125">
        <f>R133</f>
        <v>3.8000000000000002E-4</v>
      </c>
      <c r="T132" s="126">
        <f>T133</f>
        <v>0</v>
      </c>
      <c r="AR132" s="121" t="s">
        <v>78</v>
      </c>
      <c r="AT132" s="127" t="s">
        <v>69</v>
      </c>
      <c r="AU132" s="127" t="s">
        <v>78</v>
      </c>
      <c r="AY132" s="121" t="s">
        <v>121</v>
      </c>
      <c r="BK132" s="128">
        <f>SUM(BK133:BK134)</f>
        <v>0</v>
      </c>
    </row>
    <row r="133" spans="2:65" s="1" customFormat="1" ht="16.5" customHeight="1" x14ac:dyDescent="0.2">
      <c r="B133" s="131"/>
      <c r="C133" s="132" t="s">
        <v>153</v>
      </c>
      <c r="D133" s="132" t="s">
        <v>123</v>
      </c>
      <c r="E133" s="133" t="s">
        <v>227</v>
      </c>
      <c r="F133" s="134" t="s">
        <v>228</v>
      </c>
      <c r="G133" s="135" t="s">
        <v>229</v>
      </c>
      <c r="H133" s="136">
        <v>1</v>
      </c>
      <c r="I133" s="136"/>
      <c r="J133" s="137">
        <f>ROUND(I133*H133,2)</f>
        <v>0</v>
      </c>
      <c r="K133" s="138"/>
      <c r="L133" s="25"/>
      <c r="M133" s="155" t="s">
        <v>1</v>
      </c>
      <c r="N133" s="156" t="s">
        <v>36</v>
      </c>
      <c r="O133" s="157">
        <v>2.1000000000000001E-2</v>
      </c>
      <c r="P133" s="157">
        <f>O133*H133</f>
        <v>2.1000000000000001E-2</v>
      </c>
      <c r="Q133" s="157">
        <v>3.8000000000000002E-4</v>
      </c>
      <c r="R133" s="157">
        <f>Q133*H133</f>
        <v>3.8000000000000002E-4</v>
      </c>
      <c r="S133" s="157">
        <v>0</v>
      </c>
      <c r="T133" s="158">
        <f>S133*H133</f>
        <v>0</v>
      </c>
      <c r="AR133" s="143" t="s">
        <v>127</v>
      </c>
      <c r="AT133" s="143" t="s">
        <v>123</v>
      </c>
      <c r="AU133" s="143" t="s">
        <v>128</v>
      </c>
      <c r="AY133" s="13" t="s">
        <v>121</v>
      </c>
      <c r="BE133" s="144">
        <f>IF(N133="základná",J133,0)</f>
        <v>0</v>
      </c>
      <c r="BF133" s="144">
        <f>IF(N133="znížená",J133,0)</f>
        <v>0</v>
      </c>
      <c r="BG133" s="144">
        <f>IF(N133="zákl. prenesená",J133,0)</f>
        <v>0</v>
      </c>
      <c r="BH133" s="144">
        <f>IF(N133="zníž. prenesená",J133,0)</f>
        <v>0</v>
      </c>
      <c r="BI133" s="144">
        <f>IF(N133="nulová",J133,0)</f>
        <v>0</v>
      </c>
      <c r="BJ133" s="13" t="s">
        <v>128</v>
      </c>
      <c r="BK133" s="144">
        <f>ROUND(I133*H133,2)</f>
        <v>0</v>
      </c>
      <c r="BL133" s="13" t="s">
        <v>127</v>
      </c>
      <c r="BM133" s="143" t="s">
        <v>230</v>
      </c>
    </row>
    <row r="134" spans="2:65" s="1" customFormat="1" ht="16.5" customHeight="1" x14ac:dyDescent="0.2">
      <c r="B134" s="131"/>
      <c r="C134" s="132" t="s">
        <v>153</v>
      </c>
      <c r="D134" s="132" t="s">
        <v>123</v>
      </c>
      <c r="E134" s="133" t="s">
        <v>202</v>
      </c>
      <c r="F134" s="134" t="s">
        <v>203</v>
      </c>
      <c r="G134" s="135" t="s">
        <v>145</v>
      </c>
      <c r="H134" s="136">
        <v>2</v>
      </c>
      <c r="I134" s="136"/>
      <c r="J134" s="137">
        <f>ROUND(I134*H134,2)</f>
        <v>0</v>
      </c>
      <c r="K134" s="166"/>
      <c r="L134" s="25"/>
      <c r="M134" s="167"/>
      <c r="N134" s="140"/>
      <c r="O134" s="141"/>
      <c r="P134" s="141"/>
      <c r="Q134" s="141"/>
      <c r="R134" s="141"/>
      <c r="S134" s="141"/>
      <c r="T134" s="141"/>
      <c r="AR134" s="143"/>
      <c r="AT134" s="143"/>
      <c r="AU134" s="143"/>
      <c r="AY134" s="13"/>
      <c r="BE134" s="144"/>
      <c r="BF134" s="144"/>
      <c r="BG134" s="144"/>
      <c r="BH134" s="144"/>
      <c r="BI134" s="144"/>
      <c r="BJ134" s="13"/>
      <c r="BK134" s="144">
        <f>ROUND(I134*H134,2)</f>
        <v>0</v>
      </c>
      <c r="BL134" s="13"/>
      <c r="BM134" s="143"/>
    </row>
    <row r="135" spans="2:65" s="1" customFormat="1" ht="30.9" customHeight="1" x14ac:dyDescent="0.25">
      <c r="B135" s="131"/>
      <c r="C135" s="11"/>
      <c r="D135" s="121" t="s">
        <v>69</v>
      </c>
      <c r="E135" s="122" t="s">
        <v>183</v>
      </c>
      <c r="F135" s="122" t="s">
        <v>184</v>
      </c>
      <c r="G135" s="11"/>
      <c r="H135" s="11"/>
      <c r="I135" s="11"/>
      <c r="J135" s="123">
        <f>BK135</f>
        <v>0</v>
      </c>
      <c r="K135" s="166"/>
      <c r="L135" s="25"/>
      <c r="M135" s="167"/>
      <c r="N135" s="140"/>
      <c r="O135" s="141"/>
      <c r="P135" s="141"/>
      <c r="Q135" s="141"/>
      <c r="R135" s="141"/>
      <c r="S135" s="141"/>
      <c r="T135" s="141"/>
      <c r="AR135" s="143"/>
      <c r="AT135" s="143"/>
      <c r="AU135" s="143"/>
      <c r="AY135" s="13"/>
      <c r="BE135" s="144"/>
      <c r="BF135" s="144"/>
      <c r="BG135" s="144"/>
      <c r="BH135" s="144"/>
      <c r="BI135" s="144"/>
      <c r="BJ135" s="13"/>
      <c r="BK135" s="144">
        <f>BK136</f>
        <v>0</v>
      </c>
      <c r="BL135" s="13"/>
      <c r="BM135" s="143"/>
    </row>
    <row r="136" spans="2:65" s="1" customFormat="1" ht="16.5" customHeight="1" x14ac:dyDescent="0.25">
      <c r="B136" s="131"/>
      <c r="C136" s="11"/>
      <c r="D136" s="121" t="s">
        <v>69</v>
      </c>
      <c r="E136" s="129" t="s">
        <v>231</v>
      </c>
      <c r="F136" s="129" t="s">
        <v>232</v>
      </c>
      <c r="G136" s="11"/>
      <c r="H136" s="11"/>
      <c r="I136" s="11"/>
      <c r="J136" s="130">
        <f>BK136</f>
        <v>0</v>
      </c>
      <c r="K136" s="166"/>
      <c r="L136" s="25"/>
      <c r="M136" s="167"/>
      <c r="N136" s="140"/>
      <c r="O136" s="141"/>
      <c r="P136" s="141"/>
      <c r="Q136" s="141"/>
      <c r="R136" s="141"/>
      <c r="S136" s="141"/>
      <c r="T136" s="141"/>
      <c r="AR136" s="143"/>
      <c r="AT136" s="143"/>
      <c r="AU136" s="143"/>
      <c r="AY136" s="13"/>
      <c r="BE136" s="144"/>
      <c r="BF136" s="144"/>
      <c r="BG136" s="144"/>
      <c r="BH136" s="144"/>
      <c r="BI136" s="144"/>
      <c r="BJ136" s="13"/>
      <c r="BK136" s="144">
        <f>BK137</f>
        <v>0</v>
      </c>
      <c r="BL136" s="13"/>
      <c r="BM136" s="143"/>
    </row>
    <row r="137" spans="2:65" s="1" customFormat="1" ht="16.5" customHeight="1" x14ac:dyDescent="0.2">
      <c r="B137" s="131"/>
      <c r="C137" s="132" t="s">
        <v>157</v>
      </c>
      <c r="D137" s="132" t="s">
        <v>123</v>
      </c>
      <c r="E137" s="133" t="s">
        <v>233</v>
      </c>
      <c r="F137" s="134" t="s">
        <v>234</v>
      </c>
      <c r="G137" s="135" t="s">
        <v>229</v>
      </c>
      <c r="H137" s="136">
        <v>1</v>
      </c>
      <c r="I137" s="136"/>
      <c r="J137" s="137">
        <f>ROUND(I137*H137,2)</f>
        <v>0</v>
      </c>
      <c r="K137" s="166"/>
      <c r="L137" s="25"/>
      <c r="M137" s="167"/>
      <c r="N137" s="140"/>
      <c r="O137" s="141"/>
      <c r="P137" s="141"/>
      <c r="Q137" s="141"/>
      <c r="R137" s="141"/>
      <c r="S137" s="141"/>
      <c r="T137" s="141"/>
      <c r="AR137" s="143"/>
      <c r="AT137" s="143"/>
      <c r="AU137" s="143"/>
      <c r="AY137" s="13"/>
      <c r="BE137" s="144"/>
      <c r="BF137" s="144"/>
      <c r="BG137" s="144"/>
      <c r="BH137" s="144"/>
      <c r="BI137" s="144"/>
      <c r="BJ137" s="13"/>
      <c r="BK137" s="144">
        <f t="shared" ref="BK137:BK143" si="10">ROUND(I137*H137,2)</f>
        <v>0</v>
      </c>
      <c r="BL137" s="13"/>
      <c r="BM137" s="143"/>
    </row>
    <row r="138" spans="2:65" s="1" customFormat="1" ht="16.5" customHeight="1" x14ac:dyDescent="0.2">
      <c r="B138" s="131"/>
      <c r="C138" s="160"/>
      <c r="D138" s="160"/>
      <c r="E138" s="161"/>
      <c r="F138" s="162"/>
      <c r="G138" s="163"/>
      <c r="H138" s="164"/>
      <c r="I138" s="164"/>
      <c r="J138" s="165"/>
      <c r="K138" s="166"/>
      <c r="L138" s="25"/>
      <c r="M138" s="167"/>
      <c r="N138" s="140"/>
      <c r="O138" s="141"/>
      <c r="P138" s="141"/>
      <c r="Q138" s="141"/>
      <c r="R138" s="141"/>
      <c r="S138" s="141"/>
      <c r="T138" s="141"/>
      <c r="AR138" s="143"/>
      <c r="AT138" s="143"/>
      <c r="AU138" s="143"/>
      <c r="AY138" s="13"/>
      <c r="BE138" s="144"/>
      <c r="BF138" s="144"/>
      <c r="BG138" s="144"/>
      <c r="BH138" s="144"/>
      <c r="BI138" s="144"/>
      <c r="BJ138" s="13"/>
      <c r="BK138" s="144">
        <f t="shared" si="10"/>
        <v>0</v>
      </c>
      <c r="BL138" s="13"/>
      <c r="BM138" s="143"/>
    </row>
    <row r="139" spans="2:65" s="1" customFormat="1" ht="16.5" customHeight="1" x14ac:dyDescent="0.2">
      <c r="B139" s="131"/>
      <c r="C139" s="160"/>
      <c r="D139" s="160"/>
      <c r="E139" s="161"/>
      <c r="F139" s="162"/>
      <c r="G139" s="163"/>
      <c r="H139" s="164"/>
      <c r="I139" s="164"/>
      <c r="J139" s="165"/>
      <c r="K139" s="166"/>
      <c r="L139" s="25"/>
      <c r="M139" s="167"/>
      <c r="N139" s="140"/>
      <c r="O139" s="141"/>
      <c r="P139" s="141"/>
      <c r="Q139" s="141"/>
      <c r="R139" s="141"/>
      <c r="S139" s="141"/>
      <c r="T139" s="141"/>
      <c r="AR139" s="143"/>
      <c r="AT139" s="143"/>
      <c r="AU139" s="143"/>
      <c r="AY139" s="13"/>
      <c r="BE139" s="144"/>
      <c r="BF139" s="144"/>
      <c r="BG139" s="144"/>
      <c r="BH139" s="144"/>
      <c r="BI139" s="144"/>
      <c r="BJ139" s="13"/>
      <c r="BK139" s="144">
        <f t="shared" si="10"/>
        <v>0</v>
      </c>
      <c r="BL139" s="13"/>
      <c r="BM139" s="143"/>
    </row>
    <row r="140" spans="2:65" s="1" customFormat="1" ht="16.5" customHeight="1" x14ac:dyDescent="0.2">
      <c r="B140" s="131"/>
      <c r="C140" s="160"/>
      <c r="D140" s="160"/>
      <c r="E140" s="161"/>
      <c r="F140" s="162"/>
      <c r="G140" s="163"/>
      <c r="H140" s="164"/>
      <c r="I140" s="164"/>
      <c r="J140" s="165"/>
      <c r="K140" s="166"/>
      <c r="L140" s="25"/>
      <c r="M140" s="167"/>
      <c r="N140" s="140"/>
      <c r="O140" s="141"/>
      <c r="P140" s="141"/>
      <c r="Q140" s="141"/>
      <c r="R140" s="141"/>
      <c r="S140" s="141"/>
      <c r="T140" s="141"/>
      <c r="AR140" s="143"/>
      <c r="AT140" s="143"/>
      <c r="AU140" s="143"/>
      <c r="AY140" s="13"/>
      <c r="BE140" s="144"/>
      <c r="BF140" s="144"/>
      <c r="BG140" s="144"/>
      <c r="BH140" s="144"/>
      <c r="BI140" s="144"/>
      <c r="BJ140" s="13"/>
      <c r="BK140" s="144">
        <f t="shared" si="10"/>
        <v>0</v>
      </c>
      <c r="BL140" s="13"/>
      <c r="BM140" s="143"/>
    </row>
    <row r="141" spans="2:65" s="1" customFormat="1" ht="16.5" customHeight="1" x14ac:dyDescent="0.2">
      <c r="B141" s="131"/>
      <c r="C141" s="160"/>
      <c r="D141" s="160"/>
      <c r="E141" s="161"/>
      <c r="F141" s="162"/>
      <c r="G141" s="163"/>
      <c r="H141" s="164"/>
      <c r="I141" s="164"/>
      <c r="J141" s="165"/>
      <c r="K141" s="166"/>
      <c r="L141" s="25"/>
      <c r="M141" s="167"/>
      <c r="N141" s="140"/>
      <c r="O141" s="141"/>
      <c r="P141" s="141"/>
      <c r="Q141" s="141"/>
      <c r="R141" s="141"/>
      <c r="S141" s="141"/>
      <c r="T141" s="141"/>
      <c r="AR141" s="143"/>
      <c r="AT141" s="143"/>
      <c r="AU141" s="143"/>
      <c r="AY141" s="13"/>
      <c r="BE141" s="144"/>
      <c r="BF141" s="144"/>
      <c r="BG141" s="144"/>
      <c r="BH141" s="144"/>
      <c r="BI141" s="144"/>
      <c r="BJ141" s="13"/>
      <c r="BK141" s="144">
        <f t="shared" si="10"/>
        <v>0</v>
      </c>
      <c r="BL141" s="13"/>
      <c r="BM141" s="143"/>
    </row>
    <row r="142" spans="2:65" s="1" customFormat="1" ht="6.9" customHeight="1" x14ac:dyDescent="0.2">
      <c r="B142" s="40"/>
      <c r="C142" s="41"/>
      <c r="D142" s="41"/>
      <c r="E142" s="41"/>
      <c r="F142" s="41"/>
      <c r="G142" s="41"/>
      <c r="H142" s="41"/>
      <c r="I142" s="41"/>
      <c r="J142" s="41"/>
      <c r="K142" s="41"/>
      <c r="L142" s="25"/>
      <c r="BK142" s="144">
        <f t="shared" si="10"/>
        <v>0</v>
      </c>
    </row>
    <row r="143" spans="2:65" x14ac:dyDescent="0.2">
      <c r="BK143" s="144">
        <f t="shared" si="10"/>
        <v>0</v>
      </c>
    </row>
  </sheetData>
  <autoFilter ref="C120:K133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Hygienické...</vt:lpstr>
      <vt:lpstr>02 - Multifunkčný turi...</vt:lpstr>
      <vt:lpstr>03 - Multifunkčn...</vt:lpstr>
      <vt:lpstr>'01 - Hygienické...'!Názvy_tlače</vt:lpstr>
      <vt:lpstr>'02 - Multifunkčný turi...'!Názvy_tlače</vt:lpstr>
      <vt:lpstr>'03 - Multifunkčn...'!Názvy_tlače</vt:lpstr>
      <vt:lpstr>'Rekapitulácia stavby'!Názvy_tlače</vt:lpstr>
      <vt:lpstr>'01 - Hygienické...'!Oblasť_tlače</vt:lpstr>
      <vt:lpstr>'02 - Multifunkčný turi...'!Oblasť_tlače</vt:lpstr>
      <vt:lpstr>'03 - Multifunkčn...'!Oblasť_tlače</vt:lpstr>
      <vt:lpstr>'Rekapitulácia stavby'!Oblasť_tlače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Martina-HP\Martina</dc:creator>
  <cp:keywords/>
  <dc:description/>
  <cp:lastModifiedBy>hp 1</cp:lastModifiedBy>
  <cp:revision/>
  <dcterms:created xsi:type="dcterms:W3CDTF">2022-10-17T19:47:21Z</dcterms:created>
  <dcterms:modified xsi:type="dcterms:W3CDTF">2022-12-19T17:35:28Z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0d4c88-3773-4a01-8567-b4ed9ea2ad09_Enabled">
    <vt:lpwstr>true</vt:lpwstr>
  </property>
  <property fmtid="{D5CDD505-2E9C-101B-9397-08002B2CF9AE}" pid="3" name="MSIP_Label_450d4c88-3773-4a01-8567-b4ed9ea2ad09_SetDate">
    <vt:lpwstr>2022-10-27T05:14:40Z</vt:lpwstr>
  </property>
  <property fmtid="{D5CDD505-2E9C-101B-9397-08002B2CF9AE}" pid="4" name="MSIP_Label_450d4c88-3773-4a01-8567-b4ed9ea2ad09_Method">
    <vt:lpwstr>Standard</vt:lpwstr>
  </property>
  <property fmtid="{D5CDD505-2E9C-101B-9397-08002B2CF9AE}" pid="5" name="MSIP_Label_450d4c88-3773-4a01-8567-b4ed9ea2ad09_Name">
    <vt:lpwstr>450d4c88-3773-4a01-8567-b4ed9ea2ad09</vt:lpwstr>
  </property>
  <property fmtid="{D5CDD505-2E9C-101B-9397-08002B2CF9AE}" pid="6" name="MSIP_Label_450d4c88-3773-4a01-8567-b4ed9ea2ad09_SiteId">
    <vt:lpwstr>de5d17d0-fbc2-4c29-b0f7-d6685b6c3ef0</vt:lpwstr>
  </property>
  <property fmtid="{D5CDD505-2E9C-101B-9397-08002B2CF9AE}" pid="7" name="MSIP_Label_450d4c88-3773-4a01-8567-b4ed9ea2ad09_ActionId">
    <vt:lpwstr>c99fd979-3918-4d4a-8914-d85fd1171024</vt:lpwstr>
  </property>
  <property fmtid="{D5CDD505-2E9C-101B-9397-08002B2CF9AE}" pid="8" name="MSIP_Label_450d4c88-3773-4a01-8567-b4ed9ea2ad09_ContentBits">
    <vt:lpwstr>0</vt:lpwstr>
  </property>
</Properties>
</file>