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hlacik\Desktop\VO_AKTÍVNE\Thurzov Dom\Časť 1 - Reštaurovanie fasády\"/>
    </mc:Choice>
  </mc:AlternateContent>
  <bookViews>
    <workbookView xWindow="0" yWindow="0" windowWidth="28800" windowHeight="12300"/>
  </bookViews>
  <sheets>
    <sheet name="Rekapitulácia stavby" sheetId="1" r:id="rId1"/>
    <sheet name="Čelná fasáda" sheetId="2" r:id="rId2"/>
    <sheet name="Dvorná fasáda" sheetId="3" r:id="rId3"/>
    <sheet name="Fasáda podjazdu" sheetId="4" r:id="rId4"/>
    <sheet name="Atika a portál" sheetId="5" r:id="rId5"/>
    <sheet name="Oprava vchod.dverí" sheetId="6" r:id="rId6"/>
  </sheets>
  <definedNames>
    <definedName name="_xlnm.Print_Titles" localSheetId="1">'Čelná fasáda'!$13:$13</definedName>
    <definedName name="_xlnm.Print_Titles" localSheetId="0">'Rekapitulácia stavby'!$85:$85</definedName>
    <definedName name="_xlnm.Print_Area" localSheetId="1">'Čelná fasáda'!#REF!,'Čelná fasáda'!#REF!,'Čelná fasáda'!$C$3:$M$34</definedName>
    <definedName name="_xlnm.Print_Area" localSheetId="0">'Rekapitulácia stavby'!$C$4:$AP$70,'Rekapitulácia stavby'!$C$76:$AP$96</definedName>
  </definedNames>
  <calcPr calcId="162913"/>
</workbook>
</file>

<file path=xl/calcChain.xml><?xml version="1.0" encoding="utf-8"?>
<calcChain xmlns="http://schemas.openxmlformats.org/spreadsheetml/2006/main">
  <c r="M36" i="3" l="1"/>
  <c r="M35" i="3"/>
  <c r="M37" i="3" l="1"/>
  <c r="M35" i="2"/>
  <c r="BG35" i="2"/>
  <c r="M17" i="5" l="1"/>
  <c r="M18" i="5"/>
  <c r="M19" i="5"/>
  <c r="M20" i="5"/>
  <c r="M21" i="5"/>
  <c r="M23" i="5"/>
  <c r="M22" i="5" s="1"/>
  <c r="M24" i="5"/>
  <c r="M25" i="5"/>
  <c r="M26" i="5"/>
  <c r="M27" i="5"/>
  <c r="M29" i="5"/>
  <c r="M28" i="5" s="1"/>
  <c r="M16" i="5"/>
  <c r="M17" i="4"/>
  <c r="M18" i="4"/>
  <c r="M19" i="4"/>
  <c r="M20" i="4"/>
  <c r="M21" i="4"/>
  <c r="M23" i="4"/>
  <c r="M22" i="4" s="1"/>
  <c r="M24" i="4"/>
  <c r="M25" i="4"/>
  <c r="M26" i="4"/>
  <c r="M27" i="4"/>
  <c r="M29" i="4"/>
  <c r="M30" i="4"/>
  <c r="M31" i="4"/>
  <c r="M32" i="4"/>
  <c r="M33" i="4"/>
  <c r="M34" i="4"/>
  <c r="M16" i="4"/>
  <c r="M17" i="3"/>
  <c r="M18" i="3"/>
  <c r="M19" i="3"/>
  <c r="M20" i="3"/>
  <c r="M21" i="3"/>
  <c r="M22" i="3"/>
  <c r="M25" i="3"/>
  <c r="M26" i="3"/>
  <c r="M17" i="2"/>
  <c r="M18" i="2"/>
  <c r="M19" i="2"/>
  <c r="M20" i="2"/>
  <c r="M21" i="2"/>
  <c r="M22" i="2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16" i="6"/>
  <c r="W25" i="6"/>
  <c r="U25" i="6"/>
  <c r="S25" i="6"/>
  <c r="W24" i="6"/>
  <c r="U24" i="6"/>
  <c r="S24" i="6"/>
  <c r="W23" i="6"/>
  <c r="U23" i="6"/>
  <c r="S23" i="6"/>
  <c r="W22" i="6"/>
  <c r="U22" i="6"/>
  <c r="S22" i="6"/>
  <c r="W21" i="6"/>
  <c r="U21" i="6"/>
  <c r="S21" i="6"/>
  <c r="W17" i="6"/>
  <c r="U17" i="6"/>
  <c r="S17" i="6"/>
  <c r="U14" i="6"/>
  <c r="S14" i="6"/>
  <c r="W14" i="6"/>
  <c r="W27" i="5"/>
  <c r="U27" i="5"/>
  <c r="S27" i="5"/>
  <c r="W26" i="5"/>
  <c r="U26" i="5"/>
  <c r="S26" i="5"/>
  <c r="W25" i="5"/>
  <c r="U25" i="5"/>
  <c r="S25" i="5"/>
  <c r="W24" i="5"/>
  <c r="U24" i="5"/>
  <c r="S24" i="5"/>
  <c r="W23" i="5"/>
  <c r="U23" i="5"/>
  <c r="S23" i="5"/>
  <c r="W18" i="5"/>
  <c r="U18" i="5"/>
  <c r="S18" i="5"/>
  <c r="W17" i="5"/>
  <c r="U17" i="5"/>
  <c r="S17" i="5"/>
  <c r="W16" i="5"/>
  <c r="U16" i="5"/>
  <c r="S16" i="5"/>
  <c r="W15" i="5"/>
  <c r="W14" i="5" s="1"/>
  <c r="U15" i="5"/>
  <c r="U14" i="5" s="1"/>
  <c r="S15" i="5"/>
  <c r="S14" i="5" s="1"/>
  <c r="W27" i="4"/>
  <c r="U27" i="4"/>
  <c r="S27" i="4"/>
  <c r="W26" i="4"/>
  <c r="U26" i="4"/>
  <c r="S26" i="4"/>
  <c r="W25" i="4"/>
  <c r="U25" i="4"/>
  <c r="S25" i="4"/>
  <c r="W24" i="4"/>
  <c r="U24" i="4"/>
  <c r="S24" i="4"/>
  <c r="W23" i="4"/>
  <c r="U23" i="4"/>
  <c r="S23" i="4"/>
  <c r="W18" i="4"/>
  <c r="U18" i="4"/>
  <c r="S18" i="4"/>
  <c r="W17" i="4"/>
  <c r="U17" i="4"/>
  <c r="S17" i="4"/>
  <c r="W16" i="4"/>
  <c r="U16" i="4"/>
  <c r="S16" i="4"/>
  <c r="W38" i="3"/>
  <c r="U38" i="3"/>
  <c r="S38" i="3"/>
  <c r="M38" i="3"/>
  <c r="W34" i="3"/>
  <c r="U34" i="3"/>
  <c r="S34" i="3"/>
  <c r="M34" i="3"/>
  <c r="W33" i="3"/>
  <c r="U33" i="3"/>
  <c r="S33" i="3"/>
  <c r="M33" i="3"/>
  <c r="W32" i="3"/>
  <c r="U32" i="3"/>
  <c r="S32" i="3"/>
  <c r="M32" i="3"/>
  <c r="W31" i="3"/>
  <c r="U31" i="3"/>
  <c r="S31" i="3"/>
  <c r="M31" i="3"/>
  <c r="W30" i="3"/>
  <c r="U30" i="3"/>
  <c r="S30" i="3"/>
  <c r="M30" i="3"/>
  <c r="W28" i="3"/>
  <c r="U28" i="3"/>
  <c r="S28" i="3"/>
  <c r="M28" i="3"/>
  <c r="W25" i="3"/>
  <c r="U25" i="3"/>
  <c r="S25" i="3"/>
  <c r="W24" i="3"/>
  <c r="U24" i="3"/>
  <c r="S24" i="3"/>
  <c r="M24" i="3"/>
  <c r="W18" i="3"/>
  <c r="U18" i="3"/>
  <c r="S18" i="3"/>
  <c r="W17" i="3"/>
  <c r="U17" i="3"/>
  <c r="S17" i="3"/>
  <c r="W16" i="3"/>
  <c r="U16" i="3"/>
  <c r="S16" i="3"/>
  <c r="M16" i="3"/>
  <c r="BG36" i="2"/>
  <c r="BE36" i="2"/>
  <c r="BD36" i="2"/>
  <c r="BC36" i="2"/>
  <c r="BA36" i="2"/>
  <c r="W36" i="2"/>
  <c r="U36" i="2"/>
  <c r="S36" i="2"/>
  <c r="M36" i="2"/>
  <c r="BB36" i="2" s="1"/>
  <c r="M16" i="2"/>
  <c r="M24" i="2"/>
  <c r="M23" i="2" s="1"/>
  <c r="M25" i="2"/>
  <c r="M26" i="2"/>
  <c r="M28" i="2"/>
  <c r="M30" i="2"/>
  <c r="M31" i="2"/>
  <c r="M32" i="2"/>
  <c r="M33" i="2"/>
  <c r="M34" i="2"/>
  <c r="M23" i="3" l="1"/>
  <c r="S23" i="3"/>
  <c r="M15" i="2"/>
  <c r="M15" i="3"/>
  <c r="M29" i="2"/>
  <c r="M29" i="3"/>
  <c r="M14" i="6"/>
  <c r="AG92" i="1" s="1"/>
  <c r="AN92" i="1" s="1"/>
  <c r="M28" i="4"/>
  <c r="M15" i="5"/>
  <c r="M14" i="5" s="1"/>
  <c r="AG91" i="1" s="1"/>
  <c r="U22" i="5"/>
  <c r="M15" i="4"/>
  <c r="U29" i="3"/>
  <c r="U27" i="3" s="1"/>
  <c r="U15" i="3" s="1"/>
  <c r="U14" i="3" s="1"/>
  <c r="U23" i="3"/>
  <c r="S29" i="3"/>
  <c r="S27" i="3" s="1"/>
  <c r="S15" i="3" s="1"/>
  <c r="S14" i="3" s="1"/>
  <c r="S22" i="5"/>
  <c r="W22" i="5"/>
  <c r="S22" i="4"/>
  <c r="U22" i="4"/>
  <c r="W22" i="4"/>
  <c r="U15" i="4"/>
  <c r="U14" i="4" s="1"/>
  <c r="S15" i="4"/>
  <c r="S14" i="4" s="1"/>
  <c r="W15" i="4"/>
  <c r="W14" i="4" s="1"/>
  <c r="W23" i="3"/>
  <c r="M27" i="3"/>
  <c r="W29" i="3"/>
  <c r="W27" i="3" s="1"/>
  <c r="W15" i="3" s="1"/>
  <c r="W14" i="3" s="1"/>
  <c r="M27" i="2"/>
  <c r="AN95" i="1"/>
  <c r="AG94" i="1"/>
  <c r="M14" i="3" l="1"/>
  <c r="AG89" i="1" s="1"/>
  <c r="AN89" i="1" s="1"/>
  <c r="AN94" i="1"/>
  <c r="AK27" i="1"/>
  <c r="M14" i="2"/>
  <c r="AG88" i="1" s="1"/>
  <c r="AN88" i="1" s="1"/>
  <c r="M14" i="4"/>
  <c r="AG90" i="1" s="1"/>
  <c r="AN90" i="1" s="1"/>
  <c r="AN91" i="1"/>
  <c r="AY88" i="1"/>
  <c r="AX88" i="1"/>
  <c r="BE34" i="2"/>
  <c r="BD34" i="2"/>
  <c r="BC34" i="2"/>
  <c r="BA34" i="2"/>
  <c r="W34" i="2"/>
  <c r="U34" i="2"/>
  <c r="S34" i="2"/>
  <c r="BG34" i="2"/>
  <c r="BB34" i="2"/>
  <c r="BE33" i="2"/>
  <c r="BD33" i="2"/>
  <c r="BC33" i="2"/>
  <c r="BA33" i="2"/>
  <c r="W33" i="2"/>
  <c r="U33" i="2"/>
  <c r="S33" i="2"/>
  <c r="BG33" i="2"/>
  <c r="BB33" i="2"/>
  <c r="BE32" i="2"/>
  <c r="BD32" i="2"/>
  <c r="BC32" i="2"/>
  <c r="BA32" i="2"/>
  <c r="W32" i="2"/>
  <c r="U32" i="2"/>
  <c r="S32" i="2"/>
  <c r="BG32" i="2"/>
  <c r="BE31" i="2"/>
  <c r="BD31" i="2"/>
  <c r="BC31" i="2"/>
  <c r="BA31" i="2"/>
  <c r="W31" i="2"/>
  <c r="U31" i="2"/>
  <c r="S31" i="2"/>
  <c r="BG31" i="2"/>
  <c r="BB31" i="2"/>
  <c r="BE30" i="2"/>
  <c r="BD30" i="2"/>
  <c r="BC30" i="2"/>
  <c r="BA30" i="2"/>
  <c r="W30" i="2"/>
  <c r="U30" i="2"/>
  <c r="S30" i="2"/>
  <c r="BG30" i="2"/>
  <c r="BB30" i="2"/>
  <c r="BE28" i="2"/>
  <c r="BD28" i="2"/>
  <c r="BC28" i="2"/>
  <c r="BA28" i="2"/>
  <c r="W28" i="2"/>
  <c r="U28" i="2"/>
  <c r="S28" i="2"/>
  <c r="BG28" i="2"/>
  <c r="BE26" i="2"/>
  <c r="BD26" i="2"/>
  <c r="BC26" i="2"/>
  <c r="BA26" i="2"/>
  <c r="W26" i="2"/>
  <c r="U26" i="2"/>
  <c r="S26" i="2"/>
  <c r="BG26" i="2"/>
  <c r="BB26" i="2"/>
  <c r="BE25" i="2"/>
  <c r="BD25" i="2"/>
  <c r="BC25" i="2"/>
  <c r="BA25" i="2"/>
  <c r="W25" i="2"/>
  <c r="U25" i="2"/>
  <c r="S25" i="2"/>
  <c r="BG25" i="2"/>
  <c r="BB25" i="2"/>
  <c r="BE24" i="2"/>
  <c r="BD24" i="2"/>
  <c r="BC24" i="2"/>
  <c r="BA24" i="2"/>
  <c r="W24" i="2"/>
  <c r="U24" i="2"/>
  <c r="S24" i="2"/>
  <c r="BG24" i="2"/>
  <c r="BB24" i="2"/>
  <c r="BE18" i="2"/>
  <c r="BD18" i="2"/>
  <c r="BC18" i="2"/>
  <c r="BB18" i="2"/>
  <c r="BA18" i="2"/>
  <c r="W18" i="2"/>
  <c r="U18" i="2"/>
  <c r="S18" i="2"/>
  <c r="BG18" i="2"/>
  <c r="BE17" i="2"/>
  <c r="BD17" i="2"/>
  <c r="BC17" i="2"/>
  <c r="BA17" i="2"/>
  <c r="W17" i="2"/>
  <c r="U17" i="2"/>
  <c r="S17" i="2"/>
  <c r="BG17" i="2"/>
  <c r="BB17" i="2"/>
  <c r="BE16" i="2"/>
  <c r="BD88" i="1" s="1"/>
  <c r="BD87" i="1" s="1"/>
  <c r="W35" i="1" s="1"/>
  <c r="BD16" i="2"/>
  <c r="BC16" i="2"/>
  <c r="BA16" i="2"/>
  <c r="AV88" i="1" s="1"/>
  <c r="W16" i="2"/>
  <c r="U16" i="2"/>
  <c r="S16" i="2"/>
  <c r="BG16" i="2"/>
  <c r="BB16" i="2"/>
  <c r="AS88" i="1"/>
  <c r="AS87" i="1" s="1"/>
  <c r="AM83" i="1"/>
  <c r="L83" i="1"/>
  <c r="AM82" i="1"/>
  <c r="L80" i="1"/>
  <c r="AG87" i="1" l="1"/>
  <c r="W23" i="2"/>
  <c r="S29" i="2"/>
  <c r="S27" i="2" s="1"/>
  <c r="U29" i="2"/>
  <c r="U27" i="2" s="1"/>
  <c r="BB28" i="2"/>
  <c r="BB88" i="1"/>
  <c r="BB87" i="1" s="1"/>
  <c r="AX87" i="1" s="1"/>
  <c r="S23" i="2"/>
  <c r="W29" i="2"/>
  <c r="W27" i="2" s="1"/>
  <c r="BG23" i="2"/>
  <c r="BC88" i="1"/>
  <c r="BC87" i="1" s="1"/>
  <c r="AY87" i="1" s="1"/>
  <c r="U23" i="2"/>
  <c r="BG29" i="2"/>
  <c r="BB32" i="2"/>
  <c r="AZ88" i="1"/>
  <c r="AZ87" i="1" s="1"/>
  <c r="AK26" i="1" l="1"/>
  <c r="AK29" i="1" s="1"/>
  <c r="AN87" i="1"/>
  <c r="AN96" i="1" s="1"/>
  <c r="BG27" i="2"/>
  <c r="BG15" i="2" s="1"/>
  <c r="W33" i="1"/>
  <c r="S15" i="2"/>
  <c r="S14" i="2" s="1"/>
  <c r="AU88" i="1" s="1"/>
  <c r="AU87" i="1" s="1"/>
  <c r="W34" i="1"/>
  <c r="U15" i="2"/>
  <c r="U14" i="2" s="1"/>
  <c r="W15" i="2"/>
  <c r="W14" i="2" s="1"/>
  <c r="AV87" i="1"/>
  <c r="BG14" i="2" l="1"/>
  <c r="AW88" i="1" l="1"/>
  <c r="AT88" i="1" s="1"/>
  <c r="BA88" i="1"/>
  <c r="BA87" i="1" s="1"/>
  <c r="AW87" i="1" s="1"/>
  <c r="AT87" i="1" s="1"/>
  <c r="AG96" i="1" l="1"/>
  <c r="W32" i="1" l="1"/>
  <c r="AK32" i="1" s="1"/>
  <c r="AK37" i="1" s="1"/>
</calcChain>
</file>

<file path=xl/sharedStrings.xml><?xml version="1.0" encoding="utf-8"?>
<sst xmlns="http://schemas.openxmlformats.org/spreadsheetml/2006/main" count="727" uniqueCount="195">
  <si>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</si>
  <si>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</si>
  <si>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</si>
  <si>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</si>
  <si>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</si>
  <si>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</si>
  <si>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</si>
  <si>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</si>
  <si>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</si>
  <si>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</si>
  <si>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</si>
  <si>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</si>
  <si>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</si>
  <si>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</si>
  <si>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</si>
  <si>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</si>
  <si>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</si>
  <si>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</si>
  <si>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</si>
  <si>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</si>
  <si>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</si>
  <si>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</si>
  <si>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</si>
  <si>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</si>
  <si>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</si>
  <si>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</si>
  <si>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</si>
  <si>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</si>
  <si>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</si>
  <si>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</si>
  <si>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</si>
  <si>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</si>
  <si>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</si>
  <si>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</si>
  <si>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</si>
  <si>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</si>
  <si>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</si>
  <si>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</si>
  <si>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</si>
  <si>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</si>
  <si>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</si>
  <si>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</si>
  <si>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</si>
  <si>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</si>
  <si>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</si>
  <si>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</si>
  <si>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</si>
  <si>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</si>
  <si>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</si>
  <si>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</si>
  <si>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</si>
  <si>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</si>
  <si>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</si>
  <si>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</si>
  <si>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</si>
  <si>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</si>
  <si>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</si>
  <si>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</si>
  <si>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</si>
  <si>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</si>
  <si>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</si>
  <si>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</si>
  <si>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</si>
  <si>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</si>
  <si>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</si>
  <si>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</si>
  <si>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</si>
  <si>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</si>
  <si>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</si>
  <si>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{d3edc37f-db19-489c-a0ee-5c04518e169c}</t>
  </si>
  <si>
    <t>{00000000-0000-0000-0000-000000000000}</t>
  </si>
  <si>
    <t>01</t>
  </si>
  <si>
    <t>1</t>
  </si>
  <si>
    <t>{63612777-77f2-4dd7-ad82-fe876276849d}</t>
  </si>
  <si>
    <t>2) Ostatné náklady zo súhrnného listu</t>
  </si>
  <si>
    <t>Percent. zadanie_x000D_
[% nákladov rozpočtu]</t>
  </si>
  <si>
    <t>Zaradenie nákladov</t>
  </si>
  <si>
    <t>Celkové náklady za stavbu 1) + 2)</t>
  </si>
  <si>
    <t>Objekt:</t>
  </si>
  <si>
    <t>Náklady z rozpočtu</t>
  </si>
  <si>
    <t>Cena celkom [EUR]</t>
  </si>
  <si>
    <t>-1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</si>
  <si>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</si>
  <si>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</si>
  <si>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</si>
  <si>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</si>
  <si>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</si>
  <si>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</si>
  <si>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</si>
  <si>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</si>
  <si>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</si>
  <si>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</si>
  <si>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</si>
  <si>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</si>
  <si>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</si>
  <si>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2</t>
  </si>
  <si>
    <t>ROZPOCET</t>
  </si>
  <si>
    <t>K</t>
  </si>
  <si>
    <t>m2</t>
  </si>
  <si>
    <t>16</t>
  </si>
  <si>
    <t>2019506969</t>
  </si>
  <si>
    <t>M</t>
  </si>
  <si>
    <t>32</t>
  </si>
  <si>
    <t>1059000731</t>
  </si>
  <si>
    <t>3</t>
  </si>
  <si>
    <t>t</t>
  </si>
  <si>
    <t>964345115</t>
  </si>
  <si>
    <t>4</t>
  </si>
  <si>
    <t>-1000453763</t>
  </si>
  <si>
    <t>5</t>
  </si>
  <si>
    <t>-1299455574</t>
  </si>
  <si>
    <t>6</t>
  </si>
  <si>
    <t>874576270</t>
  </si>
  <si>
    <t>7</t>
  </si>
  <si>
    <t>m</t>
  </si>
  <si>
    <t>219772049</t>
  </si>
  <si>
    <t>573721161</t>
  </si>
  <si>
    <t>-1365824506</t>
  </si>
  <si>
    <t>1949506472</t>
  </si>
  <si>
    <t>396543186</t>
  </si>
  <si>
    <t>-644909149</t>
  </si>
  <si>
    <t>1) Súhrnný list stavby</t>
  </si>
  <si>
    <t>2) Rekapitulácia objektov</t>
  </si>
  <si>
    <t>/</t>
  </si>
  <si>
    <t>STREDOSLOVENSKÉ MÚZEUM  v Banskej Bystrici</t>
  </si>
  <si>
    <t>Vedľajšie rozpočtové náklady</t>
  </si>
  <si>
    <t>Thurzov dom - Stredoslovenské múzeum v B.Bystrici</t>
  </si>
  <si>
    <t>Reštaurovanie čelnej fasády objektu</t>
  </si>
  <si>
    <t>Banská Bystrica</t>
  </si>
  <si>
    <t>Odstránenie soklových cementových omietok, zasolených omietok, odsoľovanie, presušenie</t>
  </si>
  <si>
    <t>Odstránenie sekundárnych omietok</t>
  </si>
  <si>
    <t>Konsolidácia originálnej omietkovej vrstvy</t>
  </si>
  <si>
    <t>Injektáž dutín a prasklín pastou PLM-AL</t>
  </si>
  <si>
    <t>Vyrovnanie novej podkladovej omietky do výšky fragm.originálov</t>
  </si>
  <si>
    <t>Rekonštrukcia sgrafitovej výzdoby</t>
  </si>
  <si>
    <t>Záverečná fixácia povrchu</t>
  </si>
  <si>
    <t>Fasáda - ploché steny</t>
  </si>
  <si>
    <t>Reštaurovanie architektonicko-výtvarných prvkov</t>
  </si>
  <si>
    <t>Kamenné články okien</t>
  </si>
  <si>
    <t>ks</t>
  </si>
  <si>
    <t>Tvarová rekonštrukcia konzoly s tvárou</t>
  </si>
  <si>
    <t>Rekonštrukcia sokla prízemná časť s odsolením</t>
  </si>
  <si>
    <t>Reštaurátorská dokumentácia z priebehu prác</t>
  </si>
  <si>
    <t>sub</t>
  </si>
  <si>
    <t>Ostatné konštrukcie a práce</t>
  </si>
  <si>
    <t>Demontáž lešenia</t>
  </si>
  <si>
    <t>Ochranná sieť na lešenie</t>
  </si>
  <si>
    <t>Prenájom lešenia</t>
  </si>
  <si>
    <t>Oplotenie pracovného priestoru pletivom</t>
  </si>
  <si>
    <t>Dvorná rfasáda</t>
  </si>
  <si>
    <t>Reštaurovanie dvornej fasády objektu</t>
  </si>
  <si>
    <t>Montáž lešenia ľahkého radového s podlahami š.do 1,5m,  v.do 25 m</t>
  </si>
  <si>
    <t>Odvoz stavebného odpadu, prenájom a stojné kontajneru</t>
  </si>
  <si>
    <t>Reštaurovanie fasády podjazdu objektu</t>
  </si>
  <si>
    <t>Vyspravenie omietok</t>
  </si>
  <si>
    <t>Konsolidácia omietkovej vrstvy</t>
  </si>
  <si>
    <t>Penetrácia omietky</t>
  </si>
  <si>
    <t>Náter omietky fasádnou farbou</t>
  </si>
  <si>
    <t>Konštrukcie klampiarske</t>
  </si>
  <si>
    <t xml:space="preserve">Demontáž žľabov pododkvapových </t>
  </si>
  <si>
    <t>Demontáž kotlíka</t>
  </si>
  <si>
    <t>Žľaby z medeného Cu plechu polkruhové</t>
  </si>
  <si>
    <t>Montáž kotlíka z medeného Cu plechu</t>
  </si>
  <si>
    <t>Tesnenie stykov klampiarskym tmelom</t>
  </si>
  <si>
    <t>Presun hmôt pre konštrukcie klampiarske</t>
  </si>
  <si>
    <t>Odstránenie omietok, zasolených omietok, odsoľovanie, presušenie</t>
  </si>
  <si>
    <t>Omietka hrubá</t>
  </si>
  <si>
    <t>Omietka jemná</t>
  </si>
  <si>
    <t>Injektáž zvetralého podkladu</t>
  </si>
  <si>
    <t>Olemovanie atiky</t>
  </si>
  <si>
    <t>Vstupné dvere 1970/2770</t>
  </si>
  <si>
    <t>Demontáž dverí, provizórne debnenie</t>
  </si>
  <si>
    <t>Oprava, repas, obrúsenie starého náteru</t>
  </si>
  <si>
    <t>Oprava, repas kovania</t>
  </si>
  <si>
    <t>Oprava, repas zárubni</t>
  </si>
  <si>
    <t>Povrchová úprava</t>
  </si>
  <si>
    <t>Montáž a osadenie</t>
  </si>
  <si>
    <t>Bočné dvere</t>
  </si>
  <si>
    <t>Oprava, repas zárubne</t>
  </si>
  <si>
    <t>Bočné dvere pivničné</t>
  </si>
  <si>
    <t>Oprava, repas, brúsenie starého laku</t>
  </si>
  <si>
    <t>Doprava a presun hmôt</t>
  </si>
  <si>
    <t>Ján Parobek - INŠTAL, s.r.o.</t>
  </si>
  <si>
    <t>Rekonštrukcia sokla - prízemná časť s odsolením</t>
  </si>
  <si>
    <t>O2</t>
  </si>
  <si>
    <t>O3</t>
  </si>
  <si>
    <t>O4</t>
  </si>
  <si>
    <t>O5</t>
  </si>
  <si>
    <t>Oprava vchodových dverí</t>
  </si>
  <si>
    <t>Reštaurovanie fasády atiky a portálu brány objektu</t>
  </si>
  <si>
    <t>Tvarové riešenie zastrešenia schodiska a vstupu, drevená konštrukcia, klampiarske konštrukcie, krytina, odstráneniie starej</t>
  </si>
  <si>
    <t>náter okenných mreží</t>
  </si>
  <si>
    <t>Žľaby polkruhové r.š.330mm Cu</t>
  </si>
  <si>
    <t>Odpadové rúry 150mm Cu   D+M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</si>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</sst>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9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  <charset val="238"/>
    </font>
    <font>
      <sz val="1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9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1"/>
      <name val="Trebuchet MS"/>
      <family val="2"/>
      <charset val="238"/>
    </font>
    <font>
      <b/>
      <sz val="11"/>
      <color rgb="FF969696"/>
      <name val="Trebuchet MS"/>
      <family val="2"/>
      <charset val="238"/>
    </font>
    <font>
      <b/>
      <sz val="12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8"/>
      <color rgb="FF969696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0" fillId="2" borderId="0" xfId="0" applyFill="1"/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8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center"/>
    </xf>
    <xf numFmtId="0" fontId="0" fillId="0" borderId="6" xfId="0" applyBorder="1"/>
    <xf numFmtId="0" fontId="11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6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6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3" fillId="0" borderId="16" xfId="0" applyNumberFormat="1" applyFont="1" applyBorder="1" applyAlignment="1">
      <alignment vertical="center"/>
    </xf>
    <xf numFmtId="4" fontId="23" fillId="0" borderId="17" xfId="0" applyNumberFormat="1" applyFont="1" applyBorder="1" applyAlignment="1">
      <alignment vertical="center"/>
    </xf>
    <xf numFmtId="166" fontId="23" fillId="0" borderId="17" xfId="0" applyNumberFormat="1" applyFont="1" applyBorder="1" applyAlignment="1">
      <alignment vertical="center"/>
    </xf>
    <xf numFmtId="4" fontId="23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9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5" fillId="0" borderId="12" xfId="0" applyNumberFormat="1" applyFont="1" applyBorder="1" applyAlignment="1"/>
    <xf numFmtId="166" fontId="25" fillId="0" borderId="13" xfId="0" applyNumberFormat="1" applyFont="1" applyBorder="1" applyAlignment="1"/>
    <xf numFmtId="167" fontId="26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14" xfId="0" applyFont="1" applyBorder="1" applyAlignment="1"/>
    <xf numFmtId="166" fontId="6" fillId="0" borderId="0" xfId="0" applyNumberFormat="1" applyFont="1" applyBorder="1" applyAlignment="1"/>
    <xf numFmtId="166" fontId="6" fillId="0" borderId="15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28" fillId="0" borderId="0" xfId="1" applyFont="1" applyAlignment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30" fillId="2" borderId="0" xfId="0" applyFont="1" applyFill="1" applyAlignment="1" applyProtection="1">
      <alignment vertical="center"/>
    </xf>
    <xf numFmtId="0" fontId="29" fillId="2" borderId="0" xfId="0" applyFont="1" applyFill="1" applyAlignment="1" applyProtection="1">
      <alignment horizontal="left" vertical="center"/>
    </xf>
    <xf numFmtId="0" fontId="31" fillId="2" borderId="0" xfId="1" applyFont="1" applyFill="1" applyAlignment="1" applyProtection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/>
    <xf numFmtId="0" fontId="0" fillId="0" borderId="12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7" fontId="19" fillId="0" borderId="12" xfId="0" applyNumberFormat="1" applyFont="1" applyBorder="1" applyAlignment="1"/>
    <xf numFmtId="167" fontId="5" fillId="0" borderId="0" xfId="0" applyNumberFormat="1" applyFont="1" applyBorder="1" applyAlignment="1"/>
    <xf numFmtId="0" fontId="2" fillId="5" borderId="23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0" fontId="34" fillId="0" borderId="0" xfId="0" applyFont="1" applyAlignment="1">
      <alignment vertical="center"/>
    </xf>
    <xf numFmtId="0" fontId="34" fillId="0" borderId="4" xfId="0" applyFont="1" applyBorder="1" applyAlignment="1" applyProtection="1">
      <alignment vertical="center"/>
      <protection locked="0"/>
    </xf>
    <xf numFmtId="0" fontId="34" fillId="0" borderId="25" xfId="0" applyFont="1" applyBorder="1" applyAlignment="1" applyProtection="1">
      <alignment horizontal="center" vertical="center"/>
      <protection locked="0"/>
    </xf>
    <xf numFmtId="49" fontId="34" fillId="0" borderId="25" xfId="0" applyNumberFormat="1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0" fontId="34" fillId="0" borderId="5" xfId="0" applyFont="1" applyBorder="1" applyAlignment="1" applyProtection="1">
      <alignment vertical="center"/>
      <protection locked="0"/>
    </xf>
    <xf numFmtId="0" fontId="35" fillId="0" borderId="25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166" fontId="35" fillId="0" borderId="0" xfId="0" applyNumberFormat="1" applyFont="1" applyBorder="1" applyAlignment="1">
      <alignment vertical="center"/>
    </xf>
    <xf numFmtId="166" fontId="35" fillId="0" borderId="15" xfId="0" applyNumberFormat="1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0" fillId="0" borderId="2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4" fontId="19" fillId="5" borderId="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4" fontId="19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0" xfId="0"/>
    <xf numFmtId="4" fontId="12" fillId="0" borderId="0" xfId="0" applyNumberFormat="1" applyFont="1" applyBorder="1" applyAlignment="1">
      <alignment vertical="center"/>
    </xf>
    <xf numFmtId="0" fontId="0" fillId="0" borderId="0" xfId="0" applyBorder="1"/>
    <xf numFmtId="4" fontId="13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19" fillId="0" borderId="0" xfId="0" applyNumberFormat="1" applyFont="1" applyBorder="1" applyAlignment="1">
      <alignment horizontal="right" vertical="center"/>
    </xf>
    <xf numFmtId="0" fontId="18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left" vertical="center" wrapText="1"/>
    </xf>
    <xf numFmtId="0" fontId="34" fillId="0" borderId="25" xfId="0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D1A6D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60BC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60BC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60BC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60BC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60BC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3" name="Obrázok 2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4B0C1332-7424-450E-9E23-DF84B09802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2</xdr:row>
      <xdr:rowOff>19050</xdr:rowOff>
    </xdr:to>
    <xdr:pic>
      <xdr:nvPicPr>
        <xdr:cNvPr id="3" name="Obrázok 2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150DB375-7B16-4F96-BD27-8BE292511F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2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BFD0A54C-B5A6-4FD3-A981-D85ADB235F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2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189A104B-946C-491C-9892-EE9A95CBBC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2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C11E7C15-E522-41B2-81D5-D8364D0323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57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117475</xdr:colOff>
      <xdr:row>2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17E9584A-C5B6-4685-A0DD-345FA518FF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tabSelected="1" zoomScaleNormal="100" workbookViewId="0">
      <pane ySplit="1" topLeftCell="A2" activePane="bottomLeft" state="frozen"/>
      <selection pane="bottomLeft" activeCell="BE17" sqref="BE17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5" width="2.5" customWidth="1"/>
    <col min="6" max="6" width="1.83203125" customWidth="1"/>
    <col min="7" max="8" width="2.5" hidden="1" customWidth="1"/>
    <col min="9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20" t="s">
        <v>0</v>
      </c>
      <c r="B1" s="121"/>
      <c r="C1" s="121"/>
      <c r="D1" s="122" t="s">
        <v>1</v>
      </c>
      <c r="E1" s="121"/>
      <c r="F1" s="121"/>
      <c r="G1" s="121"/>
      <c r="H1" s="121"/>
      <c r="I1" s="121"/>
      <c r="J1" s="121"/>
      <c r="K1" s="123" t="s">
        <v>121</v>
      </c>
      <c r="L1" s="123"/>
      <c r="M1" s="123"/>
      <c r="N1" s="123"/>
      <c r="O1" s="123"/>
      <c r="P1" s="123"/>
      <c r="Q1" s="123"/>
      <c r="R1" s="123"/>
      <c r="S1" s="123"/>
      <c r="T1" s="121"/>
      <c r="U1" s="121"/>
      <c r="V1" s="121"/>
      <c r="W1" s="123" t="s">
        <v>122</v>
      </c>
      <c r="X1" s="123"/>
      <c r="Y1" s="123"/>
      <c r="Z1" s="123"/>
      <c r="AA1" s="123"/>
      <c r="AB1" s="123"/>
      <c r="AC1" s="123"/>
      <c r="AD1" s="123"/>
      <c r="AE1" s="123"/>
      <c r="AF1" s="123"/>
      <c r="AG1" s="121"/>
      <c r="AH1" s="121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8" t="s">
        <v>2</v>
      </c>
      <c r="BB1" s="8" t="s">
        <v>3</v>
      </c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T1" s="10" t="s">
        <v>4</v>
      </c>
      <c r="BU1" s="10" t="s">
        <v>4</v>
      </c>
    </row>
    <row r="2" spans="1:73" ht="36.950000000000003" customHeight="1" x14ac:dyDescent="0.3">
      <c r="C2" s="185" t="s">
        <v>5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R2" s="160" t="s">
        <v>6</v>
      </c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S2" s="11" t="s">
        <v>7</v>
      </c>
      <c r="BT2" s="11" t="s">
        <v>8</v>
      </c>
    </row>
    <row r="3" spans="1:73" ht="6.95" customHeigh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4"/>
      <c r="BS3" s="11" t="s">
        <v>7</v>
      </c>
      <c r="BT3" s="11" t="s">
        <v>8</v>
      </c>
    </row>
    <row r="4" spans="1:73" ht="36.950000000000003" customHeight="1" x14ac:dyDescent="0.3">
      <c r="B4" s="15"/>
      <c r="C4" s="179" t="s">
        <v>9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7"/>
      <c r="AS4" s="18" t="s">
        <v>10</v>
      </c>
      <c r="BS4" s="11" t="s">
        <v>7</v>
      </c>
    </row>
    <row r="5" spans="1:73" ht="14.45" customHeight="1" x14ac:dyDescent="0.3">
      <c r="B5" s="15"/>
      <c r="C5" s="16"/>
      <c r="D5" s="19" t="s">
        <v>11</v>
      </c>
      <c r="E5" s="16"/>
      <c r="F5" s="16"/>
      <c r="G5" s="16"/>
      <c r="H5" s="16"/>
      <c r="I5" s="16"/>
      <c r="J5" s="16"/>
      <c r="K5" s="186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"/>
      <c r="AQ5" s="17"/>
      <c r="BS5" s="11" t="s">
        <v>7</v>
      </c>
    </row>
    <row r="6" spans="1:73" ht="36.950000000000003" customHeight="1" x14ac:dyDescent="0.3">
      <c r="B6" s="15"/>
      <c r="C6" s="16"/>
      <c r="D6" s="21" t="s">
        <v>12</v>
      </c>
      <c r="E6" s="16"/>
      <c r="F6" s="16"/>
      <c r="G6" s="16"/>
      <c r="H6" s="16"/>
      <c r="I6" s="16"/>
      <c r="J6" s="16"/>
      <c r="K6" s="187" t="s">
        <v>126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"/>
      <c r="AQ6" s="17"/>
      <c r="BS6" s="11" t="s">
        <v>7</v>
      </c>
    </row>
    <row r="7" spans="1:73" ht="14.45" customHeight="1" x14ac:dyDescent="0.3">
      <c r="B7" s="15"/>
      <c r="C7" s="16"/>
      <c r="D7" s="22" t="s">
        <v>13</v>
      </c>
      <c r="E7" s="16"/>
      <c r="F7" s="16"/>
      <c r="G7" s="16"/>
      <c r="H7" s="16"/>
      <c r="I7" s="16"/>
      <c r="J7" s="16"/>
      <c r="K7" s="20" t="s">
        <v>3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22" t="s">
        <v>14</v>
      </c>
      <c r="AL7" s="16"/>
      <c r="AM7" s="16"/>
      <c r="AN7" s="20" t="s">
        <v>3</v>
      </c>
      <c r="AO7" s="16"/>
      <c r="AP7" s="16"/>
      <c r="AQ7" s="17"/>
      <c r="BS7" s="11" t="s">
        <v>7</v>
      </c>
    </row>
    <row r="8" spans="1:73" ht="14.45" customHeight="1" x14ac:dyDescent="0.3">
      <c r="B8" s="15"/>
      <c r="C8" s="16"/>
      <c r="D8" s="22" t="s">
        <v>15</v>
      </c>
      <c r="E8" s="16"/>
      <c r="F8" s="16"/>
      <c r="G8" s="16"/>
      <c r="H8" s="16"/>
      <c r="I8" s="16"/>
      <c r="J8" s="16"/>
      <c r="K8" s="20" t="s">
        <v>16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2" t="s">
        <v>17</v>
      </c>
      <c r="AL8" s="16"/>
      <c r="AM8" s="16"/>
      <c r="AN8" s="20"/>
      <c r="AO8" s="16"/>
      <c r="AP8" s="16"/>
      <c r="AQ8" s="17"/>
      <c r="BS8" s="11" t="s">
        <v>7</v>
      </c>
    </row>
    <row r="9" spans="1:73" ht="14.45" customHeight="1" x14ac:dyDescent="0.3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7"/>
      <c r="BS9" s="11" t="s">
        <v>7</v>
      </c>
    </row>
    <row r="10" spans="1:73" ht="14.45" customHeight="1" x14ac:dyDescent="0.3">
      <c r="B10" s="15"/>
      <c r="C10" s="16"/>
      <c r="D10" s="22" t="s">
        <v>18</v>
      </c>
      <c r="E10" s="16"/>
      <c r="F10" s="16"/>
      <c r="G10" s="16"/>
      <c r="H10" s="16"/>
      <c r="I10" s="16"/>
      <c r="J10" s="16"/>
      <c r="K10" s="16" t="s">
        <v>124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22" t="s">
        <v>19</v>
      </c>
      <c r="AL10" s="16"/>
      <c r="AM10" s="16"/>
      <c r="AN10" s="20" t="s">
        <v>3</v>
      </c>
      <c r="AO10" s="16"/>
      <c r="AP10" s="16"/>
      <c r="AQ10" s="17"/>
      <c r="BS10" s="11" t="s">
        <v>7</v>
      </c>
    </row>
    <row r="11" spans="1:73" ht="18.399999999999999" customHeight="1" x14ac:dyDescent="0.3">
      <c r="B11" s="15"/>
      <c r="C11" s="16"/>
      <c r="D11" s="16"/>
      <c r="E11" s="20" t="s">
        <v>16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22" t="s">
        <v>20</v>
      </c>
      <c r="AL11" s="16"/>
      <c r="AM11" s="16"/>
      <c r="AN11" s="20" t="s">
        <v>3</v>
      </c>
      <c r="AO11" s="16"/>
      <c r="AP11" s="16"/>
      <c r="AQ11" s="17"/>
      <c r="BS11" s="11" t="s">
        <v>7</v>
      </c>
    </row>
    <row r="12" spans="1:73" ht="6.95" customHeight="1" x14ac:dyDescent="0.3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7"/>
      <c r="BS12" s="11" t="s">
        <v>7</v>
      </c>
    </row>
    <row r="13" spans="1:73" ht="14.45" customHeight="1" x14ac:dyDescent="0.3">
      <c r="B13" s="15"/>
      <c r="C13" s="16"/>
      <c r="D13" s="22" t="s">
        <v>21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22" t="s">
        <v>19</v>
      </c>
      <c r="AL13" s="16"/>
      <c r="AM13" s="16"/>
      <c r="AN13" s="20" t="s">
        <v>3</v>
      </c>
      <c r="AO13" s="16"/>
      <c r="AP13" s="16"/>
      <c r="AQ13" s="17"/>
      <c r="BS13" s="11" t="s">
        <v>7</v>
      </c>
    </row>
    <row r="14" spans="1:73" ht="15" x14ac:dyDescent="0.3">
      <c r="B14" s="15"/>
      <c r="C14" s="16"/>
      <c r="D14" s="16"/>
      <c r="E14" s="20" t="s">
        <v>16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22" t="s">
        <v>20</v>
      </c>
      <c r="AL14" s="16"/>
      <c r="AM14" s="16"/>
      <c r="AN14" s="20" t="s">
        <v>3</v>
      </c>
      <c r="AO14" s="16"/>
      <c r="AP14" s="16"/>
      <c r="AQ14" s="17"/>
      <c r="BS14" s="11" t="s">
        <v>7</v>
      </c>
    </row>
    <row r="15" spans="1:73" ht="6.95" customHeight="1" x14ac:dyDescent="0.3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7"/>
      <c r="BS15" s="11" t="s">
        <v>4</v>
      </c>
    </row>
    <row r="16" spans="1:73" ht="14.45" customHeight="1" x14ac:dyDescent="0.3">
      <c r="B16" s="15"/>
      <c r="C16" s="16"/>
      <c r="D16" s="22" t="s">
        <v>22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22" t="s">
        <v>19</v>
      </c>
      <c r="AL16" s="16"/>
      <c r="AM16" s="16"/>
      <c r="AN16" s="20" t="s">
        <v>3</v>
      </c>
      <c r="AO16" s="16"/>
      <c r="AP16" s="16"/>
      <c r="AQ16" s="17"/>
      <c r="BS16" s="11" t="s">
        <v>4</v>
      </c>
    </row>
    <row r="17" spans="2:71" ht="18.399999999999999" customHeight="1" x14ac:dyDescent="0.3">
      <c r="B17" s="15"/>
      <c r="C17" s="16"/>
      <c r="D17" s="16"/>
      <c r="E17" s="20" t="s">
        <v>16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22" t="s">
        <v>20</v>
      </c>
      <c r="AL17" s="16"/>
      <c r="AM17" s="16"/>
      <c r="AN17" s="20" t="s">
        <v>3</v>
      </c>
      <c r="AO17" s="16"/>
      <c r="AP17" s="16"/>
      <c r="AQ17" s="17"/>
      <c r="BS17" s="11" t="s">
        <v>23</v>
      </c>
    </row>
    <row r="18" spans="2:71" ht="6.95" customHeight="1" x14ac:dyDescent="0.3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7"/>
      <c r="BS18" s="11" t="s">
        <v>24</v>
      </c>
    </row>
    <row r="19" spans="2:71" ht="14.45" customHeight="1" x14ac:dyDescent="0.3">
      <c r="B19" s="15"/>
      <c r="C19" s="16"/>
      <c r="D19" s="22" t="s">
        <v>25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22" t="s">
        <v>19</v>
      </c>
      <c r="AL19" s="16"/>
      <c r="AM19" s="16"/>
      <c r="AN19" s="20" t="s">
        <v>3</v>
      </c>
      <c r="AO19" s="16"/>
      <c r="AP19" s="16"/>
      <c r="AQ19" s="17"/>
      <c r="BS19" s="11" t="s">
        <v>24</v>
      </c>
    </row>
    <row r="20" spans="2:71" ht="18.399999999999999" customHeight="1" x14ac:dyDescent="0.3">
      <c r="B20" s="15"/>
      <c r="C20" s="16"/>
      <c r="D20" s="16"/>
      <c r="E20" s="20" t="s">
        <v>16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22" t="s">
        <v>20</v>
      </c>
      <c r="AL20" s="16"/>
      <c r="AM20" s="16"/>
      <c r="AN20" s="20" t="s">
        <v>3</v>
      </c>
      <c r="AO20" s="16"/>
      <c r="AP20" s="16"/>
      <c r="AQ20" s="17"/>
    </row>
    <row r="21" spans="2:71" ht="6.95" customHeight="1" x14ac:dyDescent="0.3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7"/>
    </row>
    <row r="22" spans="2:71" ht="15" x14ac:dyDescent="0.3">
      <c r="B22" s="15"/>
      <c r="C22" s="16"/>
      <c r="D22" s="22" t="s">
        <v>26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7"/>
    </row>
    <row r="23" spans="2:71" ht="22.5" customHeight="1" x14ac:dyDescent="0.3">
      <c r="B23" s="15"/>
      <c r="C23" s="16"/>
      <c r="D23" s="16"/>
      <c r="E23" s="188" t="s">
        <v>3</v>
      </c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"/>
      <c r="AP23" s="16"/>
      <c r="AQ23" s="17"/>
    </row>
    <row r="24" spans="2:71" ht="6.95" customHeight="1" x14ac:dyDescent="0.3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7"/>
    </row>
    <row r="25" spans="2:71" ht="6.95" customHeight="1" x14ac:dyDescent="0.3">
      <c r="B25" s="15"/>
      <c r="C25" s="16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16"/>
      <c r="AQ25" s="17"/>
    </row>
    <row r="26" spans="2:71" ht="14.45" customHeight="1" x14ac:dyDescent="0.3">
      <c r="B26" s="15"/>
      <c r="C26" s="16"/>
      <c r="D26" s="24" t="s">
        <v>27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2">
        <f>AG87</f>
        <v>0</v>
      </c>
      <c r="AL26" s="163"/>
      <c r="AM26" s="163"/>
      <c r="AN26" s="163"/>
      <c r="AO26" s="163"/>
      <c r="AP26" s="16"/>
      <c r="AQ26" s="17"/>
    </row>
    <row r="27" spans="2:71" ht="14.45" customHeight="1" x14ac:dyDescent="0.3">
      <c r="B27" s="15"/>
      <c r="C27" s="16"/>
      <c r="D27" s="24" t="s">
        <v>28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2">
        <f>AG94</f>
        <v>0</v>
      </c>
      <c r="AL27" s="163"/>
      <c r="AM27" s="163"/>
      <c r="AN27" s="163"/>
      <c r="AO27" s="163"/>
      <c r="AP27" s="16"/>
      <c r="AQ27" s="17"/>
    </row>
    <row r="28" spans="2:71" s="1" customFormat="1" ht="6.95" customHeight="1" x14ac:dyDescent="0.3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</row>
    <row r="29" spans="2:71" s="1" customFormat="1" ht="25.9" customHeight="1" x14ac:dyDescent="0.3">
      <c r="B29" s="25"/>
      <c r="C29" s="26"/>
      <c r="D29" s="28" t="s">
        <v>29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164">
        <f>SUM(AK26:AO28)</f>
        <v>0</v>
      </c>
      <c r="AL29" s="165"/>
      <c r="AM29" s="165"/>
      <c r="AN29" s="165"/>
      <c r="AO29" s="165"/>
      <c r="AP29" s="26"/>
      <c r="AQ29" s="27"/>
    </row>
    <row r="30" spans="2:71" s="1" customFormat="1" ht="6.95" customHeight="1" x14ac:dyDescent="0.3"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</row>
    <row r="31" spans="2:71" s="2" customFormat="1" ht="14.45" hidden="1" customHeight="1" x14ac:dyDescent="0.3">
      <c r="B31" s="30"/>
      <c r="C31" s="31"/>
      <c r="D31" s="32" t="s">
        <v>30</v>
      </c>
      <c r="E31" s="31"/>
      <c r="F31" s="32" t="s">
        <v>31</v>
      </c>
      <c r="G31" s="31"/>
      <c r="H31" s="31"/>
      <c r="I31" s="31"/>
      <c r="J31" s="31"/>
      <c r="K31" s="31"/>
      <c r="L31" s="182">
        <v>0.2</v>
      </c>
      <c r="M31" s="183"/>
      <c r="N31" s="183"/>
      <c r="O31" s="183"/>
      <c r="P31" s="31"/>
      <c r="Q31" s="31"/>
      <c r="R31" s="31"/>
      <c r="S31" s="31"/>
      <c r="T31" s="33" t="s">
        <v>32</v>
      </c>
      <c r="U31" s="31"/>
      <c r="V31" s="31"/>
      <c r="W31" s="184"/>
      <c r="X31" s="183"/>
      <c r="Y31" s="183"/>
      <c r="Z31" s="183"/>
      <c r="AA31" s="183"/>
      <c r="AB31" s="183"/>
      <c r="AC31" s="183"/>
      <c r="AD31" s="183"/>
      <c r="AE31" s="183"/>
      <c r="AF31" s="31"/>
      <c r="AG31" s="31"/>
      <c r="AH31" s="31"/>
      <c r="AI31" s="31"/>
      <c r="AJ31" s="31"/>
      <c r="AK31" s="184"/>
      <c r="AL31" s="183"/>
      <c r="AM31" s="183"/>
      <c r="AN31" s="183"/>
      <c r="AO31" s="183"/>
      <c r="AP31" s="31"/>
      <c r="AQ31" s="34"/>
    </row>
    <row r="32" spans="2:71" s="2" customFormat="1" ht="14.45" customHeight="1" x14ac:dyDescent="0.3">
      <c r="B32" s="30"/>
      <c r="C32" s="31"/>
      <c r="D32" s="150" t="s">
        <v>30</v>
      </c>
      <c r="E32" s="31"/>
      <c r="F32" s="149" t="s">
        <v>31</v>
      </c>
      <c r="G32" s="31"/>
      <c r="H32" s="31"/>
      <c r="I32" s="31"/>
      <c r="J32" s="31"/>
      <c r="K32" s="31"/>
      <c r="L32" s="182">
        <v>0.2</v>
      </c>
      <c r="M32" s="183"/>
      <c r="N32" s="183"/>
      <c r="O32" s="183"/>
      <c r="P32" s="31"/>
      <c r="Q32" s="31"/>
      <c r="R32" s="31"/>
      <c r="S32" s="31"/>
      <c r="T32" s="33" t="s">
        <v>32</v>
      </c>
      <c r="U32" s="31"/>
      <c r="V32" s="31"/>
      <c r="W32" s="184">
        <f>AK29</f>
        <v>0</v>
      </c>
      <c r="X32" s="183"/>
      <c r="Y32" s="183"/>
      <c r="Z32" s="183"/>
      <c r="AA32" s="183"/>
      <c r="AB32" s="183"/>
      <c r="AC32" s="183"/>
      <c r="AD32" s="183"/>
      <c r="AE32" s="183"/>
      <c r="AF32" s="31"/>
      <c r="AG32" s="31"/>
      <c r="AH32" s="31"/>
      <c r="AI32" s="31"/>
      <c r="AJ32" s="31"/>
      <c r="AK32" s="184">
        <f>W32*20%</f>
        <v>0</v>
      </c>
      <c r="AL32" s="183"/>
      <c r="AM32" s="183"/>
      <c r="AN32" s="183"/>
      <c r="AO32" s="183"/>
      <c r="AP32" s="31"/>
      <c r="AQ32" s="34"/>
    </row>
    <row r="33" spans="2:43" s="2" customFormat="1" ht="14.45" hidden="1" customHeight="1" x14ac:dyDescent="0.3">
      <c r="B33" s="30"/>
      <c r="C33" s="31"/>
      <c r="D33" s="31"/>
      <c r="E33" s="31"/>
      <c r="F33" s="32" t="s">
        <v>34</v>
      </c>
      <c r="G33" s="31"/>
      <c r="H33" s="31"/>
      <c r="I33" s="31"/>
      <c r="J33" s="31"/>
      <c r="K33" s="31"/>
      <c r="L33" s="182">
        <v>0.2</v>
      </c>
      <c r="M33" s="183"/>
      <c r="N33" s="183"/>
      <c r="O33" s="183"/>
      <c r="P33" s="31"/>
      <c r="Q33" s="31"/>
      <c r="R33" s="31"/>
      <c r="S33" s="31"/>
      <c r="T33" s="33" t="s">
        <v>32</v>
      </c>
      <c r="U33" s="31"/>
      <c r="V33" s="31"/>
      <c r="W33" s="184" t="e">
        <f>ROUND(BB87+SUM(CF95),2)</f>
        <v>#REF!</v>
      </c>
      <c r="X33" s="183"/>
      <c r="Y33" s="183"/>
      <c r="Z33" s="183"/>
      <c r="AA33" s="183"/>
      <c r="AB33" s="183"/>
      <c r="AC33" s="183"/>
      <c r="AD33" s="183"/>
      <c r="AE33" s="183"/>
      <c r="AF33" s="31"/>
      <c r="AG33" s="31"/>
      <c r="AH33" s="31"/>
      <c r="AI33" s="31"/>
      <c r="AJ33" s="31"/>
      <c r="AK33" s="184">
        <v>0</v>
      </c>
      <c r="AL33" s="183"/>
      <c r="AM33" s="183"/>
      <c r="AN33" s="183"/>
      <c r="AO33" s="183"/>
      <c r="AP33" s="31"/>
      <c r="AQ33" s="34"/>
    </row>
    <row r="34" spans="2:43" s="2" customFormat="1" ht="14.45" hidden="1" customHeight="1" x14ac:dyDescent="0.3">
      <c r="B34" s="30"/>
      <c r="C34" s="31"/>
      <c r="D34" s="31"/>
      <c r="E34" s="31"/>
      <c r="F34" s="32" t="s">
        <v>35</v>
      </c>
      <c r="G34" s="31"/>
      <c r="H34" s="31"/>
      <c r="I34" s="31"/>
      <c r="J34" s="31"/>
      <c r="K34" s="31"/>
      <c r="L34" s="182">
        <v>0.2</v>
      </c>
      <c r="M34" s="183"/>
      <c r="N34" s="183"/>
      <c r="O34" s="183"/>
      <c r="P34" s="31"/>
      <c r="Q34" s="31"/>
      <c r="R34" s="31"/>
      <c r="S34" s="31"/>
      <c r="T34" s="33" t="s">
        <v>32</v>
      </c>
      <c r="U34" s="31"/>
      <c r="V34" s="31"/>
      <c r="W34" s="184" t="e">
        <f>ROUND(BC87+SUM(CG95),2)</f>
        <v>#REF!</v>
      </c>
      <c r="X34" s="183"/>
      <c r="Y34" s="183"/>
      <c r="Z34" s="183"/>
      <c r="AA34" s="183"/>
      <c r="AB34" s="183"/>
      <c r="AC34" s="183"/>
      <c r="AD34" s="183"/>
      <c r="AE34" s="183"/>
      <c r="AF34" s="31"/>
      <c r="AG34" s="31"/>
      <c r="AH34" s="31"/>
      <c r="AI34" s="31"/>
      <c r="AJ34" s="31"/>
      <c r="AK34" s="184">
        <v>0</v>
      </c>
      <c r="AL34" s="183"/>
      <c r="AM34" s="183"/>
      <c r="AN34" s="183"/>
      <c r="AO34" s="183"/>
      <c r="AP34" s="31"/>
      <c r="AQ34" s="34"/>
    </row>
    <row r="35" spans="2:43" s="2" customFormat="1" ht="14.45" hidden="1" customHeight="1" x14ac:dyDescent="0.3">
      <c r="B35" s="30"/>
      <c r="C35" s="31"/>
      <c r="D35" s="31"/>
      <c r="E35" s="31"/>
      <c r="F35" s="32" t="s">
        <v>36</v>
      </c>
      <c r="G35" s="31"/>
      <c r="H35" s="31"/>
      <c r="I35" s="31"/>
      <c r="J35" s="31"/>
      <c r="K35" s="31"/>
      <c r="L35" s="182">
        <v>0</v>
      </c>
      <c r="M35" s="183"/>
      <c r="N35" s="183"/>
      <c r="O35" s="183"/>
      <c r="P35" s="31"/>
      <c r="Q35" s="31"/>
      <c r="R35" s="31"/>
      <c r="S35" s="31"/>
      <c r="T35" s="33" t="s">
        <v>32</v>
      </c>
      <c r="U35" s="31"/>
      <c r="V35" s="31"/>
      <c r="W35" s="184" t="e">
        <f>ROUND(BD87+SUM(CH95),2)</f>
        <v>#REF!</v>
      </c>
      <c r="X35" s="183"/>
      <c r="Y35" s="183"/>
      <c r="Z35" s="183"/>
      <c r="AA35" s="183"/>
      <c r="AB35" s="183"/>
      <c r="AC35" s="183"/>
      <c r="AD35" s="183"/>
      <c r="AE35" s="183"/>
      <c r="AF35" s="31"/>
      <c r="AG35" s="31"/>
      <c r="AH35" s="31"/>
      <c r="AI35" s="31"/>
      <c r="AJ35" s="31"/>
      <c r="AK35" s="184">
        <v>0</v>
      </c>
      <c r="AL35" s="183"/>
      <c r="AM35" s="183"/>
      <c r="AN35" s="183"/>
      <c r="AO35" s="183"/>
      <c r="AP35" s="31"/>
      <c r="AQ35" s="34"/>
    </row>
    <row r="36" spans="2:43" s="1" customFormat="1" ht="6.95" customHeight="1" x14ac:dyDescent="0.3"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</row>
    <row r="37" spans="2:43" s="1" customFormat="1" ht="25.9" customHeight="1" x14ac:dyDescent="0.3">
      <c r="B37" s="25"/>
      <c r="C37" s="35"/>
      <c r="D37" s="36" t="s">
        <v>37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s">
        <v>38</v>
      </c>
      <c r="U37" s="37"/>
      <c r="V37" s="37"/>
      <c r="W37" s="37"/>
      <c r="X37" s="175" t="s">
        <v>39</v>
      </c>
      <c r="Y37" s="176"/>
      <c r="Z37" s="176"/>
      <c r="AA37" s="176"/>
      <c r="AB37" s="176"/>
      <c r="AC37" s="37"/>
      <c r="AD37" s="37"/>
      <c r="AE37" s="37"/>
      <c r="AF37" s="37"/>
      <c r="AG37" s="37"/>
      <c r="AH37" s="37"/>
      <c r="AI37" s="37"/>
      <c r="AJ37" s="37"/>
      <c r="AK37" s="177">
        <f>SUM(AK29:AK35)</f>
        <v>0</v>
      </c>
      <c r="AL37" s="176"/>
      <c r="AM37" s="176"/>
      <c r="AN37" s="176"/>
      <c r="AO37" s="178"/>
      <c r="AP37" s="35"/>
      <c r="AQ37" s="27"/>
    </row>
    <row r="38" spans="2:43" s="1" customFormat="1" ht="14.45" customHeight="1" x14ac:dyDescent="0.3"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</row>
    <row r="39" spans="2:43" x14ac:dyDescent="0.3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7"/>
    </row>
    <row r="40" spans="2:43" x14ac:dyDescent="0.3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7"/>
    </row>
    <row r="41" spans="2:43" x14ac:dyDescent="0.3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7"/>
    </row>
    <row r="42" spans="2:43" x14ac:dyDescent="0.3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7"/>
    </row>
    <row r="43" spans="2:43" x14ac:dyDescent="0.3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7"/>
    </row>
    <row r="44" spans="2:43" x14ac:dyDescent="0.3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7"/>
    </row>
    <row r="45" spans="2:43" x14ac:dyDescent="0.3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7"/>
    </row>
    <row r="46" spans="2:43" x14ac:dyDescent="0.3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7"/>
    </row>
    <row r="47" spans="2:43" x14ac:dyDescent="0.3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7"/>
    </row>
    <row r="48" spans="2:43" x14ac:dyDescent="0.3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7"/>
    </row>
    <row r="49" spans="2:43" s="1" customFormat="1" ht="15" x14ac:dyDescent="0.3">
      <c r="B49" s="25"/>
      <c r="C49" s="26"/>
      <c r="D49" s="39" t="s">
        <v>40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26"/>
      <c r="AB49" s="26"/>
      <c r="AC49" s="39" t="s">
        <v>41</v>
      </c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1"/>
      <c r="AP49" s="26"/>
      <c r="AQ49" s="27"/>
    </row>
    <row r="50" spans="2:43" x14ac:dyDescent="0.3">
      <c r="B50" s="15"/>
      <c r="C50" s="16"/>
      <c r="D50" s="42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43"/>
      <c r="AA50" s="16"/>
      <c r="AB50" s="16"/>
      <c r="AC50" s="42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43"/>
      <c r="AP50" s="16"/>
      <c r="AQ50" s="17"/>
    </row>
    <row r="51" spans="2:43" x14ac:dyDescent="0.3">
      <c r="B51" s="15"/>
      <c r="C51" s="16"/>
      <c r="D51" s="42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43"/>
      <c r="AA51" s="16"/>
      <c r="AB51" s="16"/>
      <c r="AC51" s="42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43"/>
      <c r="AP51" s="16"/>
      <c r="AQ51" s="17"/>
    </row>
    <row r="52" spans="2:43" x14ac:dyDescent="0.3">
      <c r="B52" s="15"/>
      <c r="C52" s="16"/>
      <c r="D52" s="42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43"/>
      <c r="AA52" s="16"/>
      <c r="AB52" s="16"/>
      <c r="AC52" s="42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43"/>
      <c r="AP52" s="16"/>
      <c r="AQ52" s="17"/>
    </row>
    <row r="53" spans="2:43" x14ac:dyDescent="0.3">
      <c r="B53" s="15"/>
      <c r="C53" s="16"/>
      <c r="D53" s="42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43"/>
      <c r="AA53" s="16"/>
      <c r="AB53" s="16"/>
      <c r="AC53" s="42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43"/>
      <c r="AP53" s="16"/>
      <c r="AQ53" s="17"/>
    </row>
    <row r="54" spans="2:43" x14ac:dyDescent="0.3">
      <c r="B54" s="15"/>
      <c r="C54" s="16"/>
      <c r="D54" s="42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43"/>
      <c r="AA54" s="16"/>
      <c r="AB54" s="16"/>
      <c r="AC54" s="42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43"/>
      <c r="AP54" s="16"/>
      <c r="AQ54" s="17"/>
    </row>
    <row r="55" spans="2:43" x14ac:dyDescent="0.3">
      <c r="B55" s="15"/>
      <c r="C55" s="16"/>
      <c r="D55" s="42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43"/>
      <c r="AA55" s="16"/>
      <c r="AB55" s="16"/>
      <c r="AC55" s="42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43"/>
      <c r="AP55" s="16"/>
      <c r="AQ55" s="17"/>
    </row>
    <row r="56" spans="2:43" x14ac:dyDescent="0.3">
      <c r="B56" s="15"/>
      <c r="C56" s="16"/>
      <c r="D56" s="42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43"/>
      <c r="AA56" s="16"/>
      <c r="AB56" s="16"/>
      <c r="AC56" s="42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43"/>
      <c r="AP56" s="16"/>
      <c r="AQ56" s="17"/>
    </row>
    <row r="57" spans="2:43" x14ac:dyDescent="0.3">
      <c r="B57" s="15"/>
      <c r="C57" s="16"/>
      <c r="D57" s="42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43"/>
      <c r="AA57" s="16"/>
      <c r="AB57" s="16"/>
      <c r="AC57" s="42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43"/>
      <c r="AP57" s="16"/>
      <c r="AQ57" s="17"/>
    </row>
    <row r="58" spans="2:43" s="1" customFormat="1" ht="15" x14ac:dyDescent="0.3">
      <c r="B58" s="25"/>
      <c r="C58" s="26"/>
      <c r="D58" s="44" t="s">
        <v>42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6" t="s">
        <v>43</v>
      </c>
      <c r="S58" s="45"/>
      <c r="T58" s="45"/>
      <c r="U58" s="45"/>
      <c r="V58" s="45"/>
      <c r="W58" s="45"/>
      <c r="X58" s="45"/>
      <c r="Y58" s="45"/>
      <c r="Z58" s="47"/>
      <c r="AA58" s="26"/>
      <c r="AB58" s="26"/>
      <c r="AC58" s="44" t="s">
        <v>42</v>
      </c>
      <c r="AD58" s="45"/>
      <c r="AE58" s="45"/>
      <c r="AF58" s="45"/>
      <c r="AG58" s="45"/>
      <c r="AH58" s="45"/>
      <c r="AI58" s="45"/>
      <c r="AJ58" s="45"/>
      <c r="AK58" s="45"/>
      <c r="AL58" s="45"/>
      <c r="AM58" s="46" t="s">
        <v>43</v>
      </c>
      <c r="AN58" s="45"/>
      <c r="AO58" s="47"/>
      <c r="AP58" s="26"/>
      <c r="AQ58" s="27"/>
    </row>
    <row r="59" spans="2:43" x14ac:dyDescent="0.3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7"/>
    </row>
    <row r="60" spans="2:43" s="1" customFormat="1" ht="15" x14ac:dyDescent="0.3">
      <c r="B60" s="25"/>
      <c r="C60" s="26"/>
      <c r="D60" s="39" t="s">
        <v>44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1"/>
      <c r="AA60" s="26"/>
      <c r="AB60" s="26"/>
      <c r="AC60" s="39" t="s">
        <v>45</v>
      </c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1"/>
      <c r="AP60" s="26"/>
      <c r="AQ60" s="27"/>
    </row>
    <row r="61" spans="2:43" x14ac:dyDescent="0.3">
      <c r="B61" s="15"/>
      <c r="C61" s="16"/>
      <c r="D61" s="42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43"/>
      <c r="AA61" s="16"/>
      <c r="AB61" s="16"/>
      <c r="AC61" s="42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43"/>
      <c r="AP61" s="16"/>
      <c r="AQ61" s="17"/>
    </row>
    <row r="62" spans="2:43" x14ac:dyDescent="0.3">
      <c r="B62" s="15"/>
      <c r="C62" s="16"/>
      <c r="D62" s="42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43"/>
      <c r="AA62" s="16"/>
      <c r="AB62" s="16"/>
      <c r="AC62" s="42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43"/>
      <c r="AP62" s="16"/>
      <c r="AQ62" s="17"/>
    </row>
    <row r="63" spans="2:43" x14ac:dyDescent="0.3">
      <c r="B63" s="15"/>
      <c r="C63" s="16"/>
      <c r="D63" s="42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43"/>
      <c r="AA63" s="16"/>
      <c r="AB63" s="16"/>
      <c r="AC63" s="42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43"/>
      <c r="AP63" s="16"/>
      <c r="AQ63" s="17"/>
    </row>
    <row r="64" spans="2:43" x14ac:dyDescent="0.3">
      <c r="B64" s="15"/>
      <c r="C64" s="16"/>
      <c r="D64" s="42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43"/>
      <c r="AA64" s="16"/>
      <c r="AB64" s="16"/>
      <c r="AC64" s="42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43"/>
      <c r="AP64" s="16"/>
      <c r="AQ64" s="17"/>
    </row>
    <row r="65" spans="2:43" x14ac:dyDescent="0.3">
      <c r="B65" s="15"/>
      <c r="C65" s="16"/>
      <c r="D65" s="42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43"/>
      <c r="AA65" s="16"/>
      <c r="AB65" s="16"/>
      <c r="AC65" s="42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43"/>
      <c r="AP65" s="16"/>
      <c r="AQ65" s="17"/>
    </row>
    <row r="66" spans="2:43" x14ac:dyDescent="0.3">
      <c r="B66" s="15"/>
      <c r="C66" s="16"/>
      <c r="D66" s="42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43"/>
      <c r="AA66" s="16"/>
      <c r="AB66" s="16"/>
      <c r="AC66" s="42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43"/>
      <c r="AP66" s="16"/>
      <c r="AQ66" s="17"/>
    </row>
    <row r="67" spans="2:43" x14ac:dyDescent="0.3">
      <c r="B67" s="15"/>
      <c r="C67" s="16"/>
      <c r="D67" s="42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43"/>
      <c r="AA67" s="16"/>
      <c r="AB67" s="16"/>
      <c r="AC67" s="42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43"/>
      <c r="AP67" s="16"/>
      <c r="AQ67" s="17"/>
    </row>
    <row r="68" spans="2:43" x14ac:dyDescent="0.3">
      <c r="B68" s="15"/>
      <c r="C68" s="16"/>
      <c r="D68" s="42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43"/>
      <c r="AA68" s="16"/>
      <c r="AB68" s="16"/>
      <c r="AC68" s="42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43"/>
      <c r="AP68" s="16"/>
      <c r="AQ68" s="17"/>
    </row>
    <row r="69" spans="2:43" s="1" customFormat="1" ht="15" x14ac:dyDescent="0.3">
      <c r="B69" s="25"/>
      <c r="C69" s="26"/>
      <c r="D69" s="44" t="s">
        <v>42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6" t="s">
        <v>43</v>
      </c>
      <c r="S69" s="45"/>
      <c r="T69" s="45"/>
      <c r="U69" s="45"/>
      <c r="V69" s="45"/>
      <c r="W69" s="45"/>
      <c r="X69" s="45"/>
      <c r="Y69" s="45"/>
      <c r="Z69" s="47"/>
      <c r="AA69" s="26"/>
      <c r="AB69" s="26"/>
      <c r="AC69" s="44" t="s">
        <v>42</v>
      </c>
      <c r="AD69" s="45"/>
      <c r="AE69" s="45"/>
      <c r="AF69" s="45"/>
      <c r="AG69" s="45"/>
      <c r="AH69" s="45"/>
      <c r="AI69" s="45"/>
      <c r="AJ69" s="45"/>
      <c r="AK69" s="45"/>
      <c r="AL69" s="45"/>
      <c r="AM69" s="46" t="s">
        <v>43</v>
      </c>
      <c r="AN69" s="45"/>
      <c r="AO69" s="47"/>
      <c r="AP69" s="26"/>
      <c r="AQ69" s="27"/>
    </row>
    <row r="70" spans="2:43" s="1" customFormat="1" ht="6.95" customHeight="1" x14ac:dyDescent="0.3">
      <c r="B70" s="25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</row>
    <row r="71" spans="2:43" s="1" customFormat="1" ht="6.95" customHeight="1" x14ac:dyDescent="0.3"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50"/>
    </row>
    <row r="75" spans="2:43" s="1" customFormat="1" ht="6.95" customHeight="1" x14ac:dyDescent="0.3"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3"/>
    </row>
    <row r="76" spans="2:43" s="1" customFormat="1" ht="36.950000000000003" customHeight="1" x14ac:dyDescent="0.3">
      <c r="B76" s="25"/>
      <c r="C76" s="179" t="s">
        <v>46</v>
      </c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27"/>
    </row>
    <row r="77" spans="2:43" s="3" customFormat="1" ht="14.45" customHeight="1" x14ac:dyDescent="0.3">
      <c r="B77" s="54"/>
      <c r="C77" s="22" t="s">
        <v>11</v>
      </c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6"/>
    </row>
    <row r="78" spans="2:43" s="4" customFormat="1" ht="36.950000000000003" customHeight="1" x14ac:dyDescent="0.3">
      <c r="B78" s="57"/>
      <c r="C78" s="58" t="s">
        <v>12</v>
      </c>
      <c r="D78" s="59"/>
      <c r="E78" s="59"/>
      <c r="F78" s="59"/>
      <c r="G78" s="59"/>
      <c r="H78" s="59"/>
      <c r="I78" s="59"/>
      <c r="J78" s="59"/>
      <c r="K78" s="59"/>
      <c r="L78" s="180" t="s">
        <v>126</v>
      </c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59"/>
      <c r="AQ78" s="60"/>
    </row>
    <row r="79" spans="2:43" s="1" customFormat="1" ht="6.95" customHeight="1" x14ac:dyDescent="0.3">
      <c r="B79" s="25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</row>
    <row r="80" spans="2:43" s="1" customFormat="1" ht="15" x14ac:dyDescent="0.3">
      <c r="B80" s="25"/>
      <c r="C80" s="22" t="s">
        <v>15</v>
      </c>
      <c r="D80" s="26"/>
      <c r="E80" s="26"/>
      <c r="F80" s="26"/>
      <c r="G80" s="26"/>
      <c r="H80" s="26"/>
      <c r="I80" s="26"/>
      <c r="J80" s="26"/>
      <c r="K80" s="26"/>
      <c r="L80" s="61" t="str">
        <f>IF(K8="","",K8)</f>
        <v xml:space="preserve"> </v>
      </c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2" t="s">
        <v>17</v>
      </c>
      <c r="AJ80" s="26"/>
      <c r="AK80" s="26"/>
      <c r="AL80" s="26"/>
      <c r="AM80" s="62"/>
      <c r="AN80" s="26"/>
      <c r="AO80" s="26"/>
      <c r="AP80" s="26"/>
      <c r="AQ80" s="27"/>
    </row>
    <row r="81" spans="1:76" s="1" customFormat="1" ht="6.95" customHeight="1" x14ac:dyDescent="0.3">
      <c r="B81" s="25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</row>
    <row r="82" spans="1:76" s="1" customFormat="1" ht="15" x14ac:dyDescent="0.3">
      <c r="B82" s="25"/>
      <c r="C82" s="22" t="s">
        <v>18</v>
      </c>
      <c r="D82" s="26"/>
      <c r="E82" s="26"/>
      <c r="F82" s="26"/>
      <c r="G82" s="26"/>
      <c r="H82" s="26"/>
      <c r="I82" s="26"/>
      <c r="J82" s="26"/>
      <c r="K82" s="26"/>
      <c r="L82" s="55" t="s">
        <v>124</v>
      </c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2" t="s">
        <v>22</v>
      </c>
      <c r="AJ82" s="26"/>
      <c r="AK82" s="26"/>
      <c r="AL82" s="26"/>
      <c r="AM82" s="170" t="str">
        <f>IF(E17="","",E17)</f>
        <v xml:space="preserve"> </v>
      </c>
      <c r="AN82" s="159"/>
      <c r="AO82" s="159"/>
      <c r="AP82" s="159"/>
      <c r="AQ82" s="27"/>
      <c r="AS82" s="167" t="s">
        <v>47</v>
      </c>
      <c r="AT82" s="168"/>
      <c r="AU82" s="40"/>
      <c r="AV82" s="40"/>
      <c r="AW82" s="40"/>
      <c r="AX82" s="40"/>
      <c r="AY82" s="40"/>
      <c r="AZ82" s="40"/>
      <c r="BA82" s="40"/>
      <c r="BB82" s="40"/>
      <c r="BC82" s="40"/>
      <c r="BD82" s="41"/>
    </row>
    <row r="83" spans="1:76" s="1" customFormat="1" ht="15" x14ac:dyDescent="0.3">
      <c r="B83" s="25"/>
      <c r="C83" s="22" t="s">
        <v>21</v>
      </c>
      <c r="D83" s="26"/>
      <c r="E83" s="26"/>
      <c r="F83" s="26"/>
      <c r="G83" s="26"/>
      <c r="H83" s="26"/>
      <c r="I83" s="26"/>
      <c r="J83" s="26"/>
      <c r="K83" s="26"/>
      <c r="L83" s="55" t="str">
        <f>IF(E14="","",E14)</f>
        <v xml:space="preserve"> </v>
      </c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2" t="s">
        <v>25</v>
      </c>
      <c r="AJ83" s="26"/>
      <c r="AK83" s="26"/>
      <c r="AL83" s="26"/>
      <c r="AM83" s="170" t="str">
        <f>IF(E20="","",E20)</f>
        <v xml:space="preserve"> </v>
      </c>
      <c r="AN83" s="159"/>
      <c r="AO83" s="159"/>
      <c r="AP83" s="159"/>
      <c r="AQ83" s="27"/>
      <c r="AS83" s="169"/>
      <c r="AT83" s="159"/>
      <c r="AU83" s="26"/>
      <c r="AV83" s="26"/>
      <c r="AW83" s="26"/>
      <c r="AX83" s="26"/>
      <c r="AY83" s="26"/>
      <c r="AZ83" s="26"/>
      <c r="BA83" s="26"/>
      <c r="BB83" s="26"/>
      <c r="BC83" s="26"/>
      <c r="BD83" s="63"/>
    </row>
    <row r="84" spans="1:76" s="1" customFormat="1" ht="10.9" customHeight="1" x14ac:dyDescent="0.3">
      <c r="B84" s="2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S84" s="169"/>
      <c r="AT84" s="159"/>
      <c r="AU84" s="26"/>
      <c r="AV84" s="26"/>
      <c r="AW84" s="26"/>
      <c r="AX84" s="26"/>
      <c r="AY84" s="26"/>
      <c r="AZ84" s="26"/>
      <c r="BA84" s="26"/>
      <c r="BB84" s="26"/>
      <c r="BC84" s="26"/>
      <c r="BD84" s="63"/>
    </row>
    <row r="85" spans="1:76" s="1" customFormat="1" ht="29.25" customHeight="1" x14ac:dyDescent="0.3">
      <c r="B85" s="25"/>
      <c r="C85" s="171" t="s">
        <v>48</v>
      </c>
      <c r="D85" s="172"/>
      <c r="E85" s="172"/>
      <c r="F85" s="172"/>
      <c r="G85" s="172"/>
      <c r="H85" s="64"/>
      <c r="I85" s="173" t="s">
        <v>49</v>
      </c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3" t="s">
        <v>50</v>
      </c>
      <c r="AH85" s="172"/>
      <c r="AI85" s="172"/>
      <c r="AJ85" s="172"/>
      <c r="AK85" s="172"/>
      <c r="AL85" s="172"/>
      <c r="AM85" s="172"/>
      <c r="AN85" s="173" t="s">
        <v>51</v>
      </c>
      <c r="AO85" s="172"/>
      <c r="AP85" s="174"/>
      <c r="AQ85" s="27"/>
      <c r="AS85" s="65" t="s">
        <v>52</v>
      </c>
      <c r="AT85" s="66" t="s">
        <v>53</v>
      </c>
      <c r="AU85" s="66" t="s">
        <v>54</v>
      </c>
      <c r="AV85" s="66" t="s">
        <v>55</v>
      </c>
      <c r="AW85" s="66" t="s">
        <v>56</v>
      </c>
      <c r="AX85" s="66" t="s">
        <v>57</v>
      </c>
      <c r="AY85" s="66" t="s">
        <v>58</v>
      </c>
      <c r="AZ85" s="66" t="s">
        <v>59</v>
      </c>
      <c r="BA85" s="66" t="s">
        <v>60</v>
      </c>
      <c r="BB85" s="66" t="s">
        <v>61</v>
      </c>
      <c r="BC85" s="66" t="s">
        <v>62</v>
      </c>
      <c r="BD85" s="67" t="s">
        <v>63</v>
      </c>
    </row>
    <row r="86" spans="1:76" s="1" customFormat="1" ht="10.9" customHeight="1" x14ac:dyDescent="0.3">
      <c r="B86" s="25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S86" s="68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1"/>
    </row>
    <row r="87" spans="1:76" s="4" customFormat="1" ht="32.450000000000003" customHeight="1" x14ac:dyDescent="0.3">
      <c r="B87" s="57"/>
      <c r="C87" s="69" t="s">
        <v>64</v>
      </c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166">
        <f>SUM(AG88:AM92)</f>
        <v>0</v>
      </c>
      <c r="AH87" s="166"/>
      <c r="AI87" s="166"/>
      <c r="AJ87" s="166"/>
      <c r="AK87" s="166"/>
      <c r="AL87" s="166"/>
      <c r="AM87" s="166"/>
      <c r="AN87" s="158">
        <f>AG87*1.2</f>
        <v>0</v>
      </c>
      <c r="AO87" s="158"/>
      <c r="AP87" s="158"/>
      <c r="AQ87" s="60"/>
      <c r="AS87" s="71" t="e">
        <f>ROUND(AS88,2)</f>
        <v>#REF!</v>
      </c>
      <c r="AT87" s="72" t="e">
        <f>ROUND(SUM(AV87:AW87),2)</f>
        <v>#REF!</v>
      </c>
      <c r="AU87" s="73" t="e">
        <f>ROUND(AU88,5)</f>
        <v>#REF!</v>
      </c>
      <c r="AV87" s="72" t="e">
        <f>ROUND(AZ87*L31,2)</f>
        <v>#REF!</v>
      </c>
      <c r="AW87" s="72" t="e">
        <f>ROUND(BA87*L32,2)</f>
        <v>#REF!</v>
      </c>
      <c r="AX87" s="72" t="e">
        <f>ROUND(BB87*L31,2)</f>
        <v>#REF!</v>
      </c>
      <c r="AY87" s="72" t="e">
        <f>ROUND(BC87*L32,2)</f>
        <v>#REF!</v>
      </c>
      <c r="AZ87" s="72" t="e">
        <f>ROUND(AZ88,2)</f>
        <v>#REF!</v>
      </c>
      <c r="BA87" s="72" t="e">
        <f>ROUND(BA88,2)</f>
        <v>#REF!</v>
      </c>
      <c r="BB87" s="72" t="e">
        <f>ROUND(BB88,2)</f>
        <v>#REF!</v>
      </c>
      <c r="BC87" s="72" t="e">
        <f>ROUND(BC88,2)</f>
        <v>#REF!</v>
      </c>
      <c r="BD87" s="74" t="e">
        <f>ROUND(BD88,2)</f>
        <v>#REF!</v>
      </c>
      <c r="BS87" s="75" t="s">
        <v>65</v>
      </c>
      <c r="BT87" s="75" t="s">
        <v>66</v>
      </c>
      <c r="BU87" s="76" t="s">
        <v>67</v>
      </c>
      <c r="BV87" s="75" t="s">
        <v>68</v>
      </c>
      <c r="BW87" s="75" t="s">
        <v>69</v>
      </c>
      <c r="BX87" s="75" t="s">
        <v>70</v>
      </c>
    </row>
    <row r="88" spans="1:76" s="5" customFormat="1" ht="22.5" customHeight="1" x14ac:dyDescent="0.3">
      <c r="A88" s="119" t="s">
        <v>123</v>
      </c>
      <c r="B88" s="77"/>
      <c r="C88" s="78"/>
      <c r="D88" s="157" t="s">
        <v>71</v>
      </c>
      <c r="E88" s="154"/>
      <c r="F88" s="154"/>
      <c r="G88" s="154"/>
      <c r="H88" s="154"/>
      <c r="I88" s="79"/>
      <c r="J88" s="153" t="s">
        <v>127</v>
      </c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5">
        <f>'Čelná fasáda'!M14</f>
        <v>0</v>
      </c>
      <c r="AH88" s="154"/>
      <c r="AI88" s="154"/>
      <c r="AJ88" s="154"/>
      <c r="AK88" s="154"/>
      <c r="AL88" s="154"/>
      <c r="AM88" s="154"/>
      <c r="AN88" s="155">
        <f>AG88*1.2</f>
        <v>0</v>
      </c>
      <c r="AO88" s="154"/>
      <c r="AP88" s="154"/>
      <c r="AQ88" s="80"/>
      <c r="AS88" s="81" t="e">
        <f>'Čelná fasáda'!#REF!</f>
        <v>#REF!</v>
      </c>
      <c r="AT88" s="82" t="e">
        <f>ROUND(SUM(AV88:AW88),2)</f>
        <v>#REF!</v>
      </c>
      <c r="AU88" s="83" t="e">
        <f>'Čelná fasáda'!S14</f>
        <v>#REF!</v>
      </c>
      <c r="AV88" s="82" t="e">
        <f>'Čelná fasáda'!#REF!</f>
        <v>#REF!</v>
      </c>
      <c r="AW88" s="82" t="e">
        <f>'Čelná fasáda'!#REF!</f>
        <v>#REF!</v>
      </c>
      <c r="AX88" s="82" t="e">
        <f>'Čelná fasáda'!#REF!</f>
        <v>#REF!</v>
      </c>
      <c r="AY88" s="82" t="e">
        <f>'Čelná fasáda'!#REF!</f>
        <v>#REF!</v>
      </c>
      <c r="AZ88" s="82" t="e">
        <f>'Čelná fasáda'!#REF!</f>
        <v>#REF!</v>
      </c>
      <c r="BA88" s="82" t="e">
        <f>'Čelná fasáda'!#REF!</f>
        <v>#REF!</v>
      </c>
      <c r="BB88" s="82" t="e">
        <f>'Čelná fasáda'!#REF!</f>
        <v>#REF!</v>
      </c>
      <c r="BC88" s="82" t="e">
        <f>'Čelná fasáda'!#REF!</f>
        <v>#REF!</v>
      </c>
      <c r="BD88" s="84" t="e">
        <f>'Čelná fasáda'!#REF!</f>
        <v>#REF!</v>
      </c>
      <c r="BT88" s="85" t="s">
        <v>72</v>
      </c>
      <c r="BV88" s="85" t="s">
        <v>68</v>
      </c>
      <c r="BW88" s="85" t="s">
        <v>73</v>
      </c>
      <c r="BX88" s="85" t="s">
        <v>69</v>
      </c>
    </row>
    <row r="89" spans="1:76" s="5" customFormat="1" ht="22.5" customHeight="1" x14ac:dyDescent="0.3">
      <c r="A89" s="119"/>
      <c r="B89" s="77"/>
      <c r="C89" s="78"/>
      <c r="D89" s="153" t="s">
        <v>184</v>
      </c>
      <c r="E89" s="154"/>
      <c r="F89" s="154"/>
      <c r="G89" s="154"/>
      <c r="H89" s="154"/>
      <c r="I89" s="125"/>
      <c r="J89" s="153" t="s">
        <v>150</v>
      </c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5">
        <f>'Dvorná fasáda'!M14</f>
        <v>0</v>
      </c>
      <c r="AH89" s="154"/>
      <c r="AI89" s="154"/>
      <c r="AJ89" s="154"/>
      <c r="AK89" s="154"/>
      <c r="AL89" s="154"/>
      <c r="AM89" s="154"/>
      <c r="AN89" s="155">
        <f t="shared" ref="AN89:AN92" si="0">AG89*1.2</f>
        <v>0</v>
      </c>
      <c r="AO89" s="154"/>
      <c r="AP89" s="154"/>
      <c r="AQ89" s="80"/>
      <c r="AS89" s="81"/>
      <c r="AT89" s="82"/>
      <c r="AU89" s="83"/>
      <c r="AV89" s="82"/>
      <c r="AW89" s="82"/>
      <c r="AX89" s="82"/>
      <c r="AY89" s="82"/>
      <c r="AZ89" s="82"/>
      <c r="BA89" s="82"/>
      <c r="BB89" s="82"/>
      <c r="BC89" s="82"/>
      <c r="BD89" s="84"/>
      <c r="BT89" s="85"/>
      <c r="BV89" s="85"/>
      <c r="BW89" s="85"/>
      <c r="BX89" s="85"/>
    </row>
    <row r="90" spans="1:76" s="5" customFormat="1" ht="22.5" customHeight="1" x14ac:dyDescent="0.3">
      <c r="A90" s="119"/>
      <c r="B90" s="77"/>
      <c r="C90" s="78"/>
      <c r="D90" s="153" t="s">
        <v>185</v>
      </c>
      <c r="E90" s="154"/>
      <c r="F90" s="154"/>
      <c r="G90" s="154"/>
      <c r="H90" s="154"/>
      <c r="I90" s="125"/>
      <c r="J90" s="153" t="s">
        <v>153</v>
      </c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5">
        <f>'Fasáda podjazdu'!M14</f>
        <v>0</v>
      </c>
      <c r="AH90" s="154"/>
      <c r="AI90" s="154"/>
      <c r="AJ90" s="154"/>
      <c r="AK90" s="154"/>
      <c r="AL90" s="154"/>
      <c r="AM90" s="154"/>
      <c r="AN90" s="155">
        <f t="shared" si="0"/>
        <v>0</v>
      </c>
      <c r="AO90" s="154"/>
      <c r="AP90" s="154"/>
      <c r="AQ90" s="80"/>
      <c r="AS90" s="81"/>
      <c r="AT90" s="82"/>
      <c r="AU90" s="83"/>
      <c r="AV90" s="82"/>
      <c r="AW90" s="82"/>
      <c r="AX90" s="82"/>
      <c r="AY90" s="82"/>
      <c r="AZ90" s="82"/>
      <c r="BA90" s="82"/>
      <c r="BB90" s="82"/>
      <c r="BC90" s="82"/>
      <c r="BD90" s="84"/>
      <c r="BT90" s="85"/>
      <c r="BV90" s="85"/>
      <c r="BW90" s="85"/>
      <c r="BX90" s="85"/>
    </row>
    <row r="91" spans="1:76" s="5" customFormat="1" ht="33" customHeight="1" x14ac:dyDescent="0.3">
      <c r="A91" s="119"/>
      <c r="B91" s="77"/>
      <c r="C91" s="78"/>
      <c r="D91" s="153" t="s">
        <v>186</v>
      </c>
      <c r="E91" s="154"/>
      <c r="F91" s="154"/>
      <c r="G91" s="154"/>
      <c r="H91" s="154"/>
      <c r="I91" s="125"/>
      <c r="J91" s="153" t="s">
        <v>189</v>
      </c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5">
        <f>'Atika a portál'!M14</f>
        <v>0</v>
      </c>
      <c r="AH91" s="154"/>
      <c r="AI91" s="154"/>
      <c r="AJ91" s="154"/>
      <c r="AK91" s="154"/>
      <c r="AL91" s="154"/>
      <c r="AM91" s="154"/>
      <c r="AN91" s="155">
        <f t="shared" si="0"/>
        <v>0</v>
      </c>
      <c r="AO91" s="154"/>
      <c r="AP91" s="154"/>
      <c r="AQ91" s="80"/>
      <c r="AS91" s="81"/>
      <c r="AT91" s="82"/>
      <c r="AU91" s="83"/>
      <c r="AV91" s="82"/>
      <c r="AW91" s="82"/>
      <c r="AX91" s="82"/>
      <c r="AY91" s="82"/>
      <c r="AZ91" s="82"/>
      <c r="BA91" s="82"/>
      <c r="BB91" s="82"/>
      <c r="BC91" s="82"/>
      <c r="BD91" s="84"/>
      <c r="BT91" s="85"/>
      <c r="BV91" s="85"/>
      <c r="BW91" s="85"/>
      <c r="BX91" s="85"/>
    </row>
    <row r="92" spans="1:76" s="5" customFormat="1" ht="22.5" customHeight="1" x14ac:dyDescent="0.3">
      <c r="A92" s="119"/>
      <c r="B92" s="77"/>
      <c r="C92" s="78"/>
      <c r="D92" s="153" t="s">
        <v>187</v>
      </c>
      <c r="E92" s="154"/>
      <c r="F92" s="154"/>
      <c r="G92" s="154"/>
      <c r="H92" s="154"/>
      <c r="I92" s="125"/>
      <c r="J92" s="153" t="s">
        <v>188</v>
      </c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5">
        <f>'Oprava vchod.dverí'!M14</f>
        <v>0</v>
      </c>
      <c r="AH92" s="154"/>
      <c r="AI92" s="154"/>
      <c r="AJ92" s="154"/>
      <c r="AK92" s="154"/>
      <c r="AL92" s="154"/>
      <c r="AM92" s="154"/>
      <c r="AN92" s="155">
        <f t="shared" si="0"/>
        <v>0</v>
      </c>
      <c r="AO92" s="154"/>
      <c r="AP92" s="154"/>
      <c r="AQ92" s="80"/>
      <c r="AS92" s="81"/>
      <c r="AT92" s="82"/>
      <c r="AU92" s="83"/>
      <c r="AV92" s="82"/>
      <c r="AW92" s="82"/>
      <c r="AX92" s="82"/>
      <c r="AY92" s="82"/>
      <c r="AZ92" s="82"/>
      <c r="BA92" s="82"/>
      <c r="BB92" s="82"/>
      <c r="BC92" s="82"/>
      <c r="BD92" s="84"/>
      <c r="BT92" s="85"/>
      <c r="BV92" s="85"/>
      <c r="BW92" s="85"/>
      <c r="BX92" s="85"/>
    </row>
    <row r="93" spans="1:76" x14ac:dyDescent="0.3">
      <c r="B93" s="15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7"/>
    </row>
    <row r="94" spans="1:76" s="1" customFormat="1" ht="30" customHeight="1" x14ac:dyDescent="0.3">
      <c r="B94" s="25"/>
      <c r="C94" s="69" t="s">
        <v>74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158">
        <f>AG95</f>
        <v>0</v>
      </c>
      <c r="AH94" s="159"/>
      <c r="AI94" s="159"/>
      <c r="AJ94" s="159"/>
      <c r="AK94" s="159"/>
      <c r="AL94" s="159"/>
      <c r="AM94" s="159"/>
      <c r="AN94" s="158">
        <f>AG94*1.2</f>
        <v>0</v>
      </c>
      <c r="AO94" s="159"/>
      <c r="AP94" s="159"/>
      <c r="AQ94" s="27"/>
      <c r="AS94" s="65" t="s">
        <v>75</v>
      </c>
      <c r="AT94" s="66" t="s">
        <v>76</v>
      </c>
      <c r="AU94" s="66" t="s">
        <v>30</v>
      </c>
      <c r="AV94" s="67" t="s">
        <v>53</v>
      </c>
    </row>
    <row r="95" spans="1:76" s="5" customFormat="1" ht="22.5" customHeight="1" x14ac:dyDescent="0.3">
      <c r="A95" s="119"/>
      <c r="B95" s="77"/>
      <c r="C95" s="78"/>
      <c r="I95" s="124"/>
      <c r="J95" s="157" t="s">
        <v>125</v>
      </c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24"/>
      <c r="AC95" s="124"/>
      <c r="AD95" s="124"/>
      <c r="AE95" s="124"/>
      <c r="AF95" s="124"/>
      <c r="AG95" s="155"/>
      <c r="AH95" s="154"/>
      <c r="AI95" s="154"/>
      <c r="AJ95" s="154"/>
      <c r="AK95" s="154"/>
      <c r="AL95" s="154"/>
      <c r="AM95" s="154"/>
      <c r="AN95" s="155">
        <f>AG95*1.2</f>
        <v>0</v>
      </c>
      <c r="AO95" s="154"/>
      <c r="AP95" s="154"/>
      <c r="AQ95" s="80"/>
      <c r="AS95" s="81"/>
      <c r="AT95" s="82"/>
      <c r="AU95" s="83"/>
      <c r="AV95" s="82"/>
      <c r="AW95" s="82"/>
      <c r="AX95" s="82"/>
      <c r="AY95" s="82"/>
      <c r="AZ95" s="82"/>
      <c r="BA95" s="82"/>
      <c r="BB95" s="82"/>
      <c r="BC95" s="82"/>
      <c r="BD95" s="84"/>
      <c r="BT95" s="85"/>
      <c r="BV95" s="85"/>
      <c r="BW95" s="85"/>
      <c r="BX95" s="85"/>
    </row>
    <row r="96" spans="1:76" s="1" customFormat="1" ht="30" customHeight="1" x14ac:dyDescent="0.3">
      <c r="B96" s="25"/>
      <c r="C96" s="86" t="s">
        <v>77</v>
      </c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156">
        <f>AG87+AG94</f>
        <v>0</v>
      </c>
      <c r="AH96" s="156"/>
      <c r="AI96" s="156"/>
      <c r="AJ96" s="156"/>
      <c r="AK96" s="156"/>
      <c r="AL96" s="156"/>
      <c r="AM96" s="156"/>
      <c r="AN96" s="156">
        <f>AN94+AN87</f>
        <v>0</v>
      </c>
      <c r="AO96" s="156"/>
      <c r="AP96" s="156"/>
      <c r="AQ96" s="27"/>
    </row>
    <row r="97" spans="2:43" s="1" customFormat="1" ht="6.95" customHeight="1" x14ac:dyDescent="0.3"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50"/>
    </row>
  </sheetData>
  <mergeCells count="64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AG94:AM94"/>
    <mergeCell ref="AN94:AP94"/>
    <mergeCell ref="AR2:BE2"/>
    <mergeCell ref="AN88:AP88"/>
    <mergeCell ref="AG88:AM88"/>
    <mergeCell ref="AK26:AO26"/>
    <mergeCell ref="AK27:AO27"/>
    <mergeCell ref="AK29:AO29"/>
    <mergeCell ref="AG96:AM96"/>
    <mergeCell ref="AN96:AP96"/>
    <mergeCell ref="AG95:AM95"/>
    <mergeCell ref="AN95:AP95"/>
    <mergeCell ref="J95:AA95"/>
    <mergeCell ref="D89:H89"/>
    <mergeCell ref="J89:AF89"/>
    <mergeCell ref="AG89:AM89"/>
    <mergeCell ref="AN89:AP89"/>
    <mergeCell ref="D90:H90"/>
    <mergeCell ref="J90:AF90"/>
    <mergeCell ref="AG90:AM90"/>
    <mergeCell ref="AN90:AP90"/>
    <mergeCell ref="D91:H91"/>
    <mergeCell ref="J91:AF91"/>
    <mergeCell ref="AG91:AM91"/>
    <mergeCell ref="AN91:AP91"/>
    <mergeCell ref="D92:H92"/>
    <mergeCell ref="J92:AF92"/>
    <mergeCell ref="AG92:AM92"/>
    <mergeCell ref="AN92:AP92"/>
  </mergeCells>
  <hyperlinks>
    <hyperlink ref="K1:S1" location="C2" tooltip="Súhrnný list stavby" display="1) Súhrnný list stavby"/>
    <hyperlink ref="W1:AF1" location="C87" tooltip="Rekapitulácia objektov" display="2) Rekapitulácia objektov"/>
    <hyperlink ref="A88" location="'01 - Zateplenie pokrovia'!C2" tooltip="01 - Zateplenie pokrovia" display="/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I37"/>
  <sheetViews>
    <sheetView showGridLines="0" zoomScaleNormal="100" workbookViewId="0">
      <pane ySplit="1" topLeftCell="A2" activePane="bottomLeft" state="frozen"/>
      <selection pane="bottomLeft" activeCell="K19" sqref="K19"/>
    </sheetView>
  </sheetViews>
  <sheetFormatPr defaultRowHeight="13.5" x14ac:dyDescent="0.3"/>
  <cols>
    <col min="1" max="1" width="5.83203125" customWidth="1"/>
    <col min="2" max="2" width="1.6640625" customWidth="1"/>
    <col min="3" max="3" width="4.1640625" customWidth="1"/>
    <col min="4" max="4" width="4.33203125" hidden="1" customWidth="1"/>
    <col min="5" max="5" width="1.5" customWidth="1"/>
    <col min="6" max="7" width="11.1640625" customWidth="1"/>
    <col min="8" max="8" width="12.5" customWidth="1"/>
    <col min="9" max="9" width="11.33203125" customWidth="1"/>
    <col min="10" max="10" width="12.33203125" customWidth="1"/>
    <col min="11" max="11" width="11.5" customWidth="1"/>
    <col min="12" max="12" width="16" customWidth="1"/>
    <col min="13" max="13" width="19" customWidth="1"/>
    <col min="14" max="14" width="1.6640625" customWidth="1"/>
    <col min="15" max="15" width="8.1640625" customWidth="1"/>
    <col min="16" max="16" width="29.6640625" hidden="1" customWidth="1"/>
    <col min="17" max="17" width="16.33203125" hidden="1" customWidth="1"/>
    <col min="18" max="18" width="12.33203125" hidden="1" customWidth="1"/>
    <col min="19" max="19" width="16.33203125" hidden="1" customWidth="1"/>
    <col min="20" max="20" width="12.1640625" hidden="1" customWidth="1"/>
    <col min="21" max="21" width="15" hidden="1" customWidth="1"/>
    <col min="22" max="22" width="11" hidden="1" customWidth="1"/>
    <col min="23" max="23" width="15" hidden="1" customWidth="1"/>
    <col min="24" max="24" width="16.33203125" hidden="1" customWidth="1"/>
    <col min="25" max="25" width="11" customWidth="1"/>
    <col min="26" max="26" width="15" customWidth="1"/>
    <col min="27" max="27" width="16.33203125" customWidth="1"/>
    <col min="40" max="61" width="9.33203125" hidden="1"/>
  </cols>
  <sheetData>
    <row r="2" spans="2:61" s="1" customFormat="1" ht="6.95" customHeight="1" x14ac:dyDescent="0.3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2:61" s="1" customFormat="1" ht="36.950000000000003" customHeight="1" x14ac:dyDescent="0.3">
      <c r="B3" s="25"/>
      <c r="C3" s="179" t="s">
        <v>194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27"/>
    </row>
    <row r="4" spans="2:61" s="1" customFormat="1" ht="6.95" customHeight="1" x14ac:dyDescent="0.3"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2:61" s="1" customFormat="1" ht="30" customHeight="1" x14ac:dyDescent="0.3">
      <c r="B5" s="25"/>
      <c r="C5" s="22" t="s">
        <v>12</v>
      </c>
      <c r="D5" s="26"/>
      <c r="E5" s="26"/>
      <c r="F5" s="189" t="s">
        <v>126</v>
      </c>
      <c r="G5" s="159"/>
      <c r="H5" s="159"/>
      <c r="I5" s="159"/>
      <c r="J5" s="159"/>
      <c r="K5" s="159"/>
      <c r="L5" s="159"/>
      <c r="M5" s="159"/>
      <c r="N5" s="27"/>
    </row>
    <row r="6" spans="2:61" s="1" customFormat="1" ht="36.950000000000003" customHeight="1" x14ac:dyDescent="0.3">
      <c r="B6" s="25"/>
      <c r="C6" s="58" t="s">
        <v>78</v>
      </c>
      <c r="D6" s="26"/>
      <c r="E6" s="26"/>
      <c r="F6" s="180" t="s">
        <v>127</v>
      </c>
      <c r="G6" s="159"/>
      <c r="H6" s="159"/>
      <c r="I6" s="159"/>
      <c r="J6" s="159"/>
      <c r="K6" s="159"/>
      <c r="L6" s="159"/>
      <c r="M6" s="159"/>
      <c r="N6" s="27"/>
    </row>
    <row r="7" spans="2:61" s="1" customFormat="1" ht="6.95" customHeight="1" x14ac:dyDescent="0.3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</row>
    <row r="8" spans="2:61" s="1" customFormat="1" ht="18" customHeight="1" x14ac:dyDescent="0.3">
      <c r="B8" s="25"/>
      <c r="C8" s="22" t="s">
        <v>15</v>
      </c>
      <c r="D8" s="26"/>
      <c r="E8" s="26"/>
      <c r="F8" s="20" t="s">
        <v>128</v>
      </c>
      <c r="G8" s="26"/>
      <c r="H8" s="26"/>
      <c r="I8" s="26"/>
      <c r="J8" s="26"/>
      <c r="K8" s="22" t="s">
        <v>17</v>
      </c>
      <c r="L8" s="26"/>
      <c r="M8" s="126"/>
      <c r="N8" s="27"/>
    </row>
    <row r="9" spans="2:61" s="1" customFormat="1" ht="6.95" customHeight="1" x14ac:dyDescent="0.3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</row>
    <row r="10" spans="2:61" s="1" customFormat="1" ht="15" x14ac:dyDescent="0.3">
      <c r="B10" s="25"/>
      <c r="C10" s="22" t="s">
        <v>18</v>
      </c>
      <c r="D10" s="26"/>
      <c r="E10" s="26"/>
      <c r="F10" s="20" t="s">
        <v>124</v>
      </c>
      <c r="G10" s="26"/>
      <c r="H10" s="26"/>
      <c r="I10" s="26"/>
      <c r="J10" s="26"/>
      <c r="K10" s="22" t="s">
        <v>22</v>
      </c>
      <c r="L10" s="26"/>
      <c r="M10" s="126"/>
      <c r="N10" s="27"/>
    </row>
    <row r="11" spans="2:61" s="1" customFormat="1" ht="14.45" customHeight="1" x14ac:dyDescent="0.3">
      <c r="B11" s="25"/>
      <c r="C11" s="22" t="s">
        <v>21</v>
      </c>
      <c r="D11" s="26"/>
      <c r="E11" s="26"/>
      <c r="F11" s="20"/>
      <c r="G11" s="26"/>
      <c r="H11" s="26"/>
      <c r="I11" s="26"/>
      <c r="J11" s="26"/>
      <c r="K11" s="22" t="s">
        <v>25</v>
      </c>
      <c r="L11" s="26"/>
      <c r="M11" s="126"/>
      <c r="N11" s="27"/>
    </row>
    <row r="12" spans="2:61" s="1" customFormat="1" ht="10.35" customHeight="1" x14ac:dyDescent="0.3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</row>
    <row r="13" spans="2:61" s="6" customFormat="1" ht="29.25" customHeight="1" x14ac:dyDescent="0.3">
      <c r="B13" s="88"/>
      <c r="C13" s="89" t="s">
        <v>82</v>
      </c>
      <c r="D13" s="90" t="s">
        <v>83</v>
      </c>
      <c r="E13" s="90" t="s">
        <v>48</v>
      </c>
      <c r="F13" s="190" t="s">
        <v>84</v>
      </c>
      <c r="G13" s="191"/>
      <c r="H13" s="191"/>
      <c r="I13" s="191"/>
      <c r="J13" s="90" t="s">
        <v>85</v>
      </c>
      <c r="K13" s="90" t="s">
        <v>86</v>
      </c>
      <c r="L13" s="133" t="s">
        <v>87</v>
      </c>
      <c r="M13" s="132" t="s">
        <v>80</v>
      </c>
      <c r="N13" s="91"/>
      <c r="P13" s="65" t="s">
        <v>88</v>
      </c>
      <c r="Q13" s="66" t="s">
        <v>30</v>
      </c>
      <c r="R13" s="66" t="s">
        <v>89</v>
      </c>
      <c r="S13" s="66" t="s">
        <v>90</v>
      </c>
      <c r="T13" s="66" t="s">
        <v>91</v>
      </c>
      <c r="U13" s="66" t="s">
        <v>92</v>
      </c>
      <c r="V13" s="66" t="s">
        <v>93</v>
      </c>
      <c r="W13" s="67" t="s">
        <v>94</v>
      </c>
    </row>
    <row r="14" spans="2:61" s="1" customFormat="1" ht="29.25" customHeight="1" x14ac:dyDescent="0.35">
      <c r="B14" s="25"/>
      <c r="C14" s="69" t="s">
        <v>79</v>
      </c>
      <c r="D14" s="26"/>
      <c r="E14" s="26"/>
      <c r="F14" s="26"/>
      <c r="G14" s="26"/>
      <c r="H14" s="26"/>
      <c r="I14" s="26"/>
      <c r="J14" s="26"/>
      <c r="K14" s="26"/>
      <c r="L14" s="26"/>
      <c r="M14" s="130">
        <f>M15+M23+M27+M29</f>
        <v>0</v>
      </c>
      <c r="N14" s="27"/>
      <c r="P14" s="68"/>
      <c r="Q14" s="40"/>
      <c r="R14" s="40"/>
      <c r="S14" s="92" t="e">
        <f>S15</f>
        <v>#REF!</v>
      </c>
      <c r="T14" s="40"/>
      <c r="U14" s="92" t="e">
        <f>U15</f>
        <v>#REF!</v>
      </c>
      <c r="V14" s="40"/>
      <c r="W14" s="93" t="e">
        <f>W15</f>
        <v>#REF!</v>
      </c>
      <c r="AP14" s="11" t="s">
        <v>65</v>
      </c>
      <c r="AQ14" s="11" t="s">
        <v>81</v>
      </c>
      <c r="BG14" s="94" t="e">
        <f>BG15</f>
        <v>#REF!</v>
      </c>
    </row>
    <row r="15" spans="2:61" s="7" customFormat="1" ht="37.35" customHeight="1" x14ac:dyDescent="0.35">
      <c r="B15" s="95"/>
      <c r="C15" s="96"/>
      <c r="D15" s="97" t="s">
        <v>136</v>
      </c>
      <c r="E15" s="97"/>
      <c r="F15" s="97"/>
      <c r="G15" s="97"/>
      <c r="H15" s="97"/>
      <c r="I15" s="97"/>
      <c r="J15" s="97"/>
      <c r="K15" s="97"/>
      <c r="L15" s="97"/>
      <c r="M15" s="131">
        <f>SUM(M16:M22)</f>
        <v>0</v>
      </c>
      <c r="N15" s="98"/>
      <c r="P15" s="99"/>
      <c r="Q15" s="96"/>
      <c r="R15" s="96"/>
      <c r="S15" s="100" t="e">
        <f>#REF!+S23+S27+#REF!</f>
        <v>#REF!</v>
      </c>
      <c r="T15" s="96"/>
      <c r="U15" s="100" t="e">
        <f>#REF!+U23+U27+#REF!</f>
        <v>#REF!</v>
      </c>
      <c r="V15" s="96"/>
      <c r="W15" s="101" t="e">
        <f>#REF!+W23+W27+#REF!</f>
        <v>#REF!</v>
      </c>
      <c r="AN15" s="102" t="s">
        <v>95</v>
      </c>
      <c r="AP15" s="103" t="s">
        <v>65</v>
      </c>
      <c r="AQ15" s="103" t="s">
        <v>66</v>
      </c>
      <c r="AU15" s="102" t="s">
        <v>96</v>
      </c>
      <c r="BG15" s="104" t="e">
        <f>#REF!+BG23+BG27+#REF!</f>
        <v>#REF!</v>
      </c>
    </row>
    <row r="16" spans="2:61" s="1" customFormat="1" ht="31.5" customHeight="1" x14ac:dyDescent="0.3">
      <c r="B16" s="105"/>
      <c r="C16" s="106" t="s">
        <v>72</v>
      </c>
      <c r="D16" s="106"/>
      <c r="E16" s="107"/>
      <c r="F16" s="192" t="s">
        <v>129</v>
      </c>
      <c r="G16" s="193"/>
      <c r="H16" s="193"/>
      <c r="I16" s="193"/>
      <c r="J16" s="108" t="s">
        <v>98</v>
      </c>
      <c r="K16" s="109">
        <v>84</v>
      </c>
      <c r="L16" s="135"/>
      <c r="M16" s="134">
        <f>ROUND(L16*K16,3)</f>
        <v>0</v>
      </c>
      <c r="N16" s="110"/>
      <c r="P16" s="111" t="s">
        <v>3</v>
      </c>
      <c r="Q16" s="33" t="s">
        <v>33</v>
      </c>
      <c r="R16" s="112">
        <v>4.9020000000000001E-2</v>
      </c>
      <c r="S16" s="112">
        <f>R16*K16</f>
        <v>4.11768</v>
      </c>
      <c r="T16" s="112">
        <v>0</v>
      </c>
      <c r="U16" s="112">
        <f>T16*K16</f>
        <v>0</v>
      </c>
      <c r="V16" s="112">
        <v>0</v>
      </c>
      <c r="W16" s="113">
        <f>V16*K16</f>
        <v>0</v>
      </c>
      <c r="AN16" s="11" t="s">
        <v>99</v>
      </c>
      <c r="AP16" s="11" t="s">
        <v>97</v>
      </c>
      <c r="AQ16" s="11" t="s">
        <v>95</v>
      </c>
      <c r="AU16" s="11" t="s">
        <v>96</v>
      </c>
      <c r="BA16" s="114">
        <f>IF(Q16="základná",M16,0)</f>
        <v>0</v>
      </c>
      <c r="BB16" s="114">
        <f>IF(Q16="znížená",M16,0)</f>
        <v>0</v>
      </c>
      <c r="BC16" s="114">
        <f>IF(Q16="zákl. prenesená",M16,0)</f>
        <v>0</v>
      </c>
      <c r="BD16" s="114">
        <f>IF(Q16="zníž. prenesená",M16,0)</f>
        <v>0</v>
      </c>
      <c r="BE16" s="114">
        <f>IF(Q16="nulová",M16,0)</f>
        <v>0</v>
      </c>
      <c r="BF16" s="11" t="s">
        <v>95</v>
      </c>
      <c r="BG16" s="115">
        <f>ROUND(L16*K16,3)</f>
        <v>0</v>
      </c>
      <c r="BH16" s="11" t="s">
        <v>99</v>
      </c>
      <c r="BI16" s="11" t="s">
        <v>100</v>
      </c>
    </row>
    <row r="17" spans="2:61" s="1" customFormat="1" ht="21" customHeight="1" x14ac:dyDescent="0.3">
      <c r="B17" s="105"/>
      <c r="C17" s="106" t="s">
        <v>95</v>
      </c>
      <c r="D17" s="106"/>
      <c r="E17" s="107"/>
      <c r="F17" s="192" t="s">
        <v>130</v>
      </c>
      <c r="G17" s="193"/>
      <c r="H17" s="193"/>
      <c r="I17" s="193"/>
      <c r="J17" s="108" t="s">
        <v>98</v>
      </c>
      <c r="K17" s="134">
        <v>190</v>
      </c>
      <c r="L17" s="135"/>
      <c r="M17" s="134">
        <f t="shared" ref="M17:M22" si="0">ROUND(L17*K17,3)</f>
        <v>0</v>
      </c>
      <c r="N17" s="110"/>
      <c r="P17" s="111" t="s">
        <v>3</v>
      </c>
      <c r="Q17" s="33" t="s">
        <v>33</v>
      </c>
      <c r="R17" s="112">
        <v>0</v>
      </c>
      <c r="S17" s="112">
        <f>R17*K17</f>
        <v>0</v>
      </c>
      <c r="T17" s="112">
        <v>1.8000000000000001E-4</v>
      </c>
      <c r="U17" s="112">
        <f>T17*K17</f>
        <v>3.4200000000000001E-2</v>
      </c>
      <c r="V17" s="112">
        <v>0</v>
      </c>
      <c r="W17" s="113">
        <f>V17*K17</f>
        <v>0</v>
      </c>
      <c r="AN17" s="11" t="s">
        <v>102</v>
      </c>
      <c r="AP17" s="11" t="s">
        <v>101</v>
      </c>
      <c r="AQ17" s="11" t="s">
        <v>95</v>
      </c>
      <c r="AU17" s="11" t="s">
        <v>96</v>
      </c>
      <c r="BA17" s="114">
        <f>IF(Q17="základná",M17,0)</f>
        <v>0</v>
      </c>
      <c r="BB17" s="114">
        <f>IF(Q17="znížená",M17,0)</f>
        <v>0</v>
      </c>
      <c r="BC17" s="114">
        <f>IF(Q17="zákl. prenesená",M17,0)</f>
        <v>0</v>
      </c>
      <c r="BD17" s="114">
        <f>IF(Q17="zníž. prenesená",M17,0)</f>
        <v>0</v>
      </c>
      <c r="BE17" s="114">
        <f>IF(Q17="nulová",M17,0)</f>
        <v>0</v>
      </c>
      <c r="BF17" s="11" t="s">
        <v>95</v>
      </c>
      <c r="BG17" s="115">
        <f>ROUND(L17*K17,3)</f>
        <v>0</v>
      </c>
      <c r="BH17" s="11" t="s">
        <v>99</v>
      </c>
      <c r="BI17" s="11" t="s">
        <v>103</v>
      </c>
    </row>
    <row r="18" spans="2:61" s="1" customFormat="1" ht="21" customHeight="1" x14ac:dyDescent="0.3">
      <c r="B18" s="105"/>
      <c r="C18" s="106" t="s">
        <v>104</v>
      </c>
      <c r="D18" s="106"/>
      <c r="E18" s="107"/>
      <c r="F18" s="192" t="s">
        <v>131</v>
      </c>
      <c r="G18" s="193"/>
      <c r="H18" s="193"/>
      <c r="I18" s="193"/>
      <c r="J18" s="108" t="s">
        <v>98</v>
      </c>
      <c r="K18" s="134">
        <v>160</v>
      </c>
      <c r="L18" s="135"/>
      <c r="M18" s="134">
        <f t="shared" si="0"/>
        <v>0</v>
      </c>
      <c r="N18" s="110"/>
      <c r="P18" s="111" t="s">
        <v>3</v>
      </c>
      <c r="Q18" s="33" t="s">
        <v>33</v>
      </c>
      <c r="R18" s="112">
        <v>1.629</v>
      </c>
      <c r="S18" s="112">
        <f>R18*K18</f>
        <v>260.64</v>
      </c>
      <c r="T18" s="112">
        <v>0</v>
      </c>
      <c r="U18" s="112">
        <f>T18*K18</f>
        <v>0</v>
      </c>
      <c r="V18" s="112">
        <v>0</v>
      </c>
      <c r="W18" s="113">
        <f>V18*K18</f>
        <v>0</v>
      </c>
      <c r="AN18" s="11" t="s">
        <v>99</v>
      </c>
      <c r="AP18" s="11" t="s">
        <v>97</v>
      </c>
      <c r="AQ18" s="11" t="s">
        <v>95</v>
      </c>
      <c r="AU18" s="11" t="s">
        <v>96</v>
      </c>
      <c r="BA18" s="114">
        <f>IF(Q18="základná",M18,0)</f>
        <v>0</v>
      </c>
      <c r="BB18" s="114">
        <f>IF(Q18="znížená",M18,0)</f>
        <v>0</v>
      </c>
      <c r="BC18" s="114">
        <f>IF(Q18="zákl. prenesená",M18,0)</f>
        <v>0</v>
      </c>
      <c r="BD18" s="114">
        <f>IF(Q18="zníž. prenesená",M18,0)</f>
        <v>0</v>
      </c>
      <c r="BE18" s="114">
        <f>IF(Q18="nulová",M18,0)</f>
        <v>0</v>
      </c>
      <c r="BF18" s="11" t="s">
        <v>95</v>
      </c>
      <c r="BG18" s="115">
        <f>ROUND(L18*K18,3)</f>
        <v>0</v>
      </c>
      <c r="BH18" s="11" t="s">
        <v>99</v>
      </c>
      <c r="BI18" s="11" t="s">
        <v>106</v>
      </c>
    </row>
    <row r="19" spans="2:61" s="1" customFormat="1" ht="21" customHeight="1" x14ac:dyDescent="0.3">
      <c r="B19" s="105"/>
      <c r="C19" s="106" t="s">
        <v>107</v>
      </c>
      <c r="D19" s="106"/>
      <c r="E19" s="107"/>
      <c r="F19" s="192" t="s">
        <v>132</v>
      </c>
      <c r="G19" s="193"/>
      <c r="H19" s="193"/>
      <c r="I19" s="193"/>
      <c r="J19" s="108" t="s">
        <v>98</v>
      </c>
      <c r="K19" s="134">
        <v>341.44</v>
      </c>
      <c r="L19" s="135"/>
      <c r="M19" s="134">
        <f t="shared" si="0"/>
        <v>0</v>
      </c>
      <c r="N19" s="110"/>
      <c r="P19" s="111"/>
      <c r="Q19" s="33"/>
      <c r="R19" s="112"/>
      <c r="S19" s="112"/>
      <c r="T19" s="112"/>
      <c r="U19" s="112"/>
      <c r="V19" s="112"/>
      <c r="W19" s="113"/>
      <c r="AN19" s="11"/>
      <c r="AP19" s="11"/>
      <c r="AQ19" s="11"/>
      <c r="AU19" s="11"/>
      <c r="BA19" s="114"/>
      <c r="BB19" s="114"/>
      <c r="BC19" s="114"/>
      <c r="BD19" s="114"/>
      <c r="BE19" s="114"/>
      <c r="BF19" s="11"/>
      <c r="BG19" s="115"/>
      <c r="BH19" s="11"/>
      <c r="BI19" s="11"/>
    </row>
    <row r="20" spans="2:61" s="1" customFormat="1" ht="31.5" customHeight="1" x14ac:dyDescent="0.3">
      <c r="B20" s="105"/>
      <c r="C20" s="106" t="s">
        <v>109</v>
      </c>
      <c r="D20" s="106"/>
      <c r="E20" s="107"/>
      <c r="F20" s="192" t="s">
        <v>133</v>
      </c>
      <c r="G20" s="193"/>
      <c r="H20" s="193"/>
      <c r="I20" s="193"/>
      <c r="J20" s="108" t="s">
        <v>98</v>
      </c>
      <c r="K20" s="134">
        <v>341.44</v>
      </c>
      <c r="L20" s="135"/>
      <c r="M20" s="134">
        <f t="shared" si="0"/>
        <v>0</v>
      </c>
      <c r="N20" s="110"/>
      <c r="P20" s="111"/>
      <c r="Q20" s="33"/>
      <c r="R20" s="112"/>
      <c r="S20" s="112"/>
      <c r="T20" s="112"/>
      <c r="U20" s="112"/>
      <c r="V20" s="112"/>
      <c r="W20" s="113"/>
      <c r="AN20" s="11"/>
      <c r="AP20" s="11"/>
      <c r="AQ20" s="11"/>
      <c r="AU20" s="11"/>
      <c r="BA20" s="114"/>
      <c r="BB20" s="114"/>
      <c r="BC20" s="114"/>
      <c r="BD20" s="114"/>
      <c r="BE20" s="114"/>
      <c r="BF20" s="11"/>
      <c r="BG20" s="115"/>
      <c r="BH20" s="11"/>
      <c r="BI20" s="11"/>
    </row>
    <row r="21" spans="2:61" s="1" customFormat="1" ht="21" customHeight="1" x14ac:dyDescent="0.3">
      <c r="B21" s="105"/>
      <c r="C21" s="106" t="s">
        <v>111</v>
      </c>
      <c r="D21" s="106"/>
      <c r="E21" s="107"/>
      <c r="F21" s="192" t="s">
        <v>134</v>
      </c>
      <c r="G21" s="193"/>
      <c r="H21" s="193"/>
      <c r="I21" s="193"/>
      <c r="J21" s="108" t="s">
        <v>98</v>
      </c>
      <c r="K21" s="134">
        <v>198</v>
      </c>
      <c r="L21" s="135"/>
      <c r="M21" s="134">
        <f t="shared" si="0"/>
        <v>0</v>
      </c>
      <c r="N21" s="110"/>
      <c r="P21" s="111"/>
      <c r="Q21" s="33"/>
      <c r="R21" s="112"/>
      <c r="S21" s="112"/>
      <c r="T21" s="112"/>
      <c r="U21" s="112"/>
      <c r="V21" s="112"/>
      <c r="W21" s="113"/>
      <c r="AN21" s="11"/>
      <c r="AP21" s="11"/>
      <c r="AQ21" s="11"/>
      <c r="AU21" s="11"/>
      <c r="BA21" s="114"/>
      <c r="BB21" s="114"/>
      <c r="BC21" s="114"/>
      <c r="BD21" s="114"/>
      <c r="BE21" s="114"/>
      <c r="BF21" s="11"/>
      <c r="BG21" s="115"/>
      <c r="BH21" s="11"/>
      <c r="BI21" s="11"/>
    </row>
    <row r="22" spans="2:61" s="1" customFormat="1" ht="21" customHeight="1" x14ac:dyDescent="0.3">
      <c r="B22" s="105"/>
      <c r="C22" s="106" t="s">
        <v>113</v>
      </c>
      <c r="D22" s="106"/>
      <c r="E22" s="107"/>
      <c r="F22" s="192" t="s">
        <v>135</v>
      </c>
      <c r="G22" s="193"/>
      <c r="H22" s="193"/>
      <c r="I22" s="193"/>
      <c r="J22" s="108" t="s">
        <v>98</v>
      </c>
      <c r="K22" s="134">
        <v>341.11</v>
      </c>
      <c r="L22" s="135"/>
      <c r="M22" s="134">
        <f t="shared" si="0"/>
        <v>0</v>
      </c>
      <c r="N22" s="110"/>
      <c r="P22" s="111"/>
      <c r="Q22" s="33"/>
      <c r="R22" s="112"/>
      <c r="S22" s="112"/>
      <c r="T22" s="112"/>
      <c r="U22" s="112"/>
      <c r="V22" s="112"/>
      <c r="W22" s="113"/>
      <c r="AN22" s="11"/>
      <c r="AP22" s="11"/>
      <c r="AQ22" s="11"/>
      <c r="AU22" s="11"/>
      <c r="BA22" s="114"/>
      <c r="BB22" s="114"/>
      <c r="BC22" s="114"/>
      <c r="BD22" s="114"/>
      <c r="BE22" s="114"/>
      <c r="BF22" s="11"/>
      <c r="BG22" s="115"/>
      <c r="BH22" s="11"/>
      <c r="BI22" s="11"/>
    </row>
    <row r="23" spans="2:61" s="7" customFormat="1" ht="37.35" customHeight="1" x14ac:dyDescent="0.35">
      <c r="B23" s="95"/>
      <c r="C23" s="96"/>
      <c r="D23" s="97" t="s">
        <v>137</v>
      </c>
      <c r="E23" s="97"/>
      <c r="F23" s="97"/>
      <c r="G23" s="97"/>
      <c r="H23" s="97"/>
      <c r="I23" s="97"/>
      <c r="J23" s="97"/>
      <c r="K23" s="97"/>
      <c r="L23" s="97"/>
      <c r="M23" s="131">
        <f>SUM(M24:M26)</f>
        <v>0</v>
      </c>
      <c r="N23" s="98"/>
      <c r="P23" s="99"/>
      <c r="Q23" s="96"/>
      <c r="R23" s="96"/>
      <c r="S23" s="100">
        <f>SUM(S24:S26)</f>
        <v>64.953999999999994</v>
      </c>
      <c r="T23" s="96"/>
      <c r="U23" s="100">
        <f>SUM(U24:U26)</f>
        <v>0.01</v>
      </c>
      <c r="V23" s="96"/>
      <c r="W23" s="101">
        <f>SUM(W24:W26)</f>
        <v>0</v>
      </c>
      <c r="AN23" s="102" t="s">
        <v>95</v>
      </c>
      <c r="AP23" s="103" t="s">
        <v>65</v>
      </c>
      <c r="AQ23" s="103" t="s">
        <v>72</v>
      </c>
      <c r="AU23" s="102" t="s">
        <v>96</v>
      </c>
      <c r="BG23" s="104">
        <f>SUM(BG24:BG26)</f>
        <v>0</v>
      </c>
    </row>
    <row r="24" spans="2:61" s="1" customFormat="1" ht="26.25" customHeight="1" x14ac:dyDescent="0.3">
      <c r="B24" s="105"/>
      <c r="C24" s="106">
        <v>8</v>
      </c>
      <c r="D24" s="106"/>
      <c r="E24" s="107"/>
      <c r="F24" s="192" t="s">
        <v>138</v>
      </c>
      <c r="G24" s="193"/>
      <c r="H24" s="193"/>
      <c r="I24" s="193"/>
      <c r="J24" s="108" t="s">
        <v>139</v>
      </c>
      <c r="K24" s="109">
        <v>16</v>
      </c>
      <c r="L24" s="135"/>
      <c r="M24" s="134">
        <f>ROUND(L24*K24,3)</f>
        <v>0</v>
      </c>
      <c r="N24" s="110"/>
      <c r="P24" s="111" t="s">
        <v>3</v>
      </c>
      <c r="Q24" s="33" t="s">
        <v>33</v>
      </c>
      <c r="R24" s="112">
        <v>7.0999999999999994E-2</v>
      </c>
      <c r="S24" s="112">
        <f>R24*K24</f>
        <v>1.1359999999999999</v>
      </c>
      <c r="T24" s="112">
        <v>0</v>
      </c>
      <c r="U24" s="112">
        <f>T24*K24</f>
        <v>0</v>
      </c>
      <c r="V24" s="112">
        <v>0</v>
      </c>
      <c r="W24" s="113">
        <f>V24*K24</f>
        <v>0</v>
      </c>
      <c r="AN24" s="11" t="s">
        <v>99</v>
      </c>
      <c r="AP24" s="11" t="s">
        <v>97</v>
      </c>
      <c r="AQ24" s="11" t="s">
        <v>95</v>
      </c>
      <c r="AU24" s="11" t="s">
        <v>96</v>
      </c>
      <c r="BA24" s="114">
        <f>IF(Q24="základná",M24,0)</f>
        <v>0</v>
      </c>
      <c r="BB24" s="114">
        <f>IF(Q24="znížená",M24,0)</f>
        <v>0</v>
      </c>
      <c r="BC24" s="114">
        <f>IF(Q24="zákl. prenesená",M24,0)</f>
        <v>0</v>
      </c>
      <c r="BD24" s="114">
        <f>IF(Q24="zníž. prenesená",M24,0)</f>
        <v>0</v>
      </c>
      <c r="BE24" s="114">
        <f>IF(Q24="nulová",M24,0)</f>
        <v>0</v>
      </c>
      <c r="BF24" s="11" t="s">
        <v>95</v>
      </c>
      <c r="BG24" s="115">
        <f>ROUND(L24*K24,3)</f>
        <v>0</v>
      </c>
      <c r="BH24" s="11" t="s">
        <v>99</v>
      </c>
      <c r="BI24" s="11" t="s">
        <v>108</v>
      </c>
    </row>
    <row r="25" spans="2:61" s="1" customFormat="1" ht="26.25" customHeight="1" x14ac:dyDescent="0.3">
      <c r="B25" s="105"/>
      <c r="C25" s="106">
        <v>9</v>
      </c>
      <c r="D25" s="106"/>
      <c r="E25" s="107"/>
      <c r="F25" s="192" t="s">
        <v>140</v>
      </c>
      <c r="G25" s="193"/>
      <c r="H25" s="193"/>
      <c r="I25" s="193"/>
      <c r="J25" s="108" t="s">
        <v>139</v>
      </c>
      <c r="K25" s="134">
        <v>1</v>
      </c>
      <c r="L25" s="135"/>
      <c r="M25" s="134">
        <f>ROUND(L25*K25,3)</f>
        <v>0</v>
      </c>
      <c r="N25" s="110"/>
      <c r="P25" s="111" t="s">
        <v>3</v>
      </c>
      <c r="Q25" s="33" t="s">
        <v>33</v>
      </c>
      <c r="R25" s="112">
        <v>0</v>
      </c>
      <c r="S25" s="112">
        <f>R25*K25</f>
        <v>0</v>
      </c>
      <c r="T25" s="112">
        <v>0.01</v>
      </c>
      <c r="U25" s="112">
        <f>T25*K25</f>
        <v>0.01</v>
      </c>
      <c r="V25" s="112">
        <v>0</v>
      </c>
      <c r="W25" s="113">
        <f>V25*K25</f>
        <v>0</v>
      </c>
      <c r="AN25" s="11" t="s">
        <v>102</v>
      </c>
      <c r="AP25" s="11" t="s">
        <v>101</v>
      </c>
      <c r="AQ25" s="11" t="s">
        <v>95</v>
      </c>
      <c r="AU25" s="11" t="s">
        <v>96</v>
      </c>
      <c r="BA25" s="114">
        <f>IF(Q25="základná",M25,0)</f>
        <v>0</v>
      </c>
      <c r="BB25" s="114">
        <f>IF(Q25="znížená",M25,0)</f>
        <v>0</v>
      </c>
      <c r="BC25" s="114">
        <f>IF(Q25="zákl. prenesená",M25,0)</f>
        <v>0</v>
      </c>
      <c r="BD25" s="114">
        <f>IF(Q25="zníž. prenesená",M25,0)</f>
        <v>0</v>
      </c>
      <c r="BE25" s="114">
        <f>IF(Q25="nulová",M25,0)</f>
        <v>0</v>
      </c>
      <c r="BF25" s="11" t="s">
        <v>95</v>
      </c>
      <c r="BG25" s="115">
        <f>ROUND(L25*K25,3)</f>
        <v>0</v>
      </c>
      <c r="BH25" s="11" t="s">
        <v>99</v>
      </c>
      <c r="BI25" s="11" t="s">
        <v>110</v>
      </c>
    </row>
    <row r="26" spans="2:61" s="1" customFormat="1" ht="26.25" customHeight="1" x14ac:dyDescent="0.3">
      <c r="B26" s="105"/>
      <c r="C26" s="106">
        <v>10</v>
      </c>
      <c r="D26" s="106"/>
      <c r="E26" s="107"/>
      <c r="F26" s="192" t="s">
        <v>141</v>
      </c>
      <c r="G26" s="193"/>
      <c r="H26" s="193"/>
      <c r="I26" s="193"/>
      <c r="J26" s="108" t="s">
        <v>98</v>
      </c>
      <c r="K26" s="134">
        <v>34</v>
      </c>
      <c r="L26" s="135"/>
      <c r="M26" s="134">
        <f>ROUND(L26*K26,3)</f>
        <v>0</v>
      </c>
      <c r="N26" s="110"/>
      <c r="P26" s="111" t="s">
        <v>3</v>
      </c>
      <c r="Q26" s="33" t="s">
        <v>33</v>
      </c>
      <c r="R26" s="112">
        <v>1.877</v>
      </c>
      <c r="S26" s="112">
        <f>R26*K26</f>
        <v>63.817999999999998</v>
      </c>
      <c r="T26" s="112">
        <v>0</v>
      </c>
      <c r="U26" s="112">
        <f>T26*K26</f>
        <v>0</v>
      </c>
      <c r="V26" s="112">
        <v>0</v>
      </c>
      <c r="W26" s="113">
        <f>V26*K26</f>
        <v>0</v>
      </c>
      <c r="AN26" s="11" t="s">
        <v>99</v>
      </c>
      <c r="AP26" s="11" t="s">
        <v>97</v>
      </c>
      <c r="AQ26" s="11" t="s">
        <v>95</v>
      </c>
      <c r="AU26" s="11" t="s">
        <v>96</v>
      </c>
      <c r="BA26" s="114">
        <f>IF(Q26="základná",M26,0)</f>
        <v>0</v>
      </c>
      <c r="BB26" s="114">
        <f>IF(Q26="znížená",M26,0)</f>
        <v>0</v>
      </c>
      <c r="BC26" s="114">
        <f>IF(Q26="zákl. prenesená",M26,0)</f>
        <v>0</v>
      </c>
      <c r="BD26" s="114">
        <f>IF(Q26="zníž. prenesená",M26,0)</f>
        <v>0</v>
      </c>
      <c r="BE26" s="114">
        <f>IF(Q26="nulová",M26,0)</f>
        <v>0</v>
      </c>
      <c r="BF26" s="11" t="s">
        <v>95</v>
      </c>
      <c r="BG26" s="115">
        <f>ROUND(L26*K26,3)</f>
        <v>0</v>
      </c>
      <c r="BH26" s="11" t="s">
        <v>99</v>
      </c>
      <c r="BI26" s="11" t="s">
        <v>112</v>
      </c>
    </row>
    <row r="27" spans="2:61" s="7" customFormat="1" ht="37.35" customHeight="1" x14ac:dyDescent="0.35">
      <c r="B27" s="95"/>
      <c r="C27" s="96"/>
      <c r="D27" s="97" t="s">
        <v>142</v>
      </c>
      <c r="E27" s="97"/>
      <c r="F27" s="97"/>
      <c r="G27" s="97"/>
      <c r="H27" s="97"/>
      <c r="I27" s="97"/>
      <c r="J27" s="97"/>
      <c r="K27" s="97"/>
      <c r="L27" s="97"/>
      <c r="M27" s="131">
        <f>SUM(M28:M28)</f>
        <v>0</v>
      </c>
      <c r="N27" s="98"/>
      <c r="P27" s="99"/>
      <c r="Q27" s="96"/>
      <c r="R27" s="96"/>
      <c r="S27" s="100">
        <f>S28+SUM(S29:S29)</f>
        <v>997.19605000000001</v>
      </c>
      <c r="T27" s="96"/>
      <c r="U27" s="100">
        <f>U28+SUM(U29:U29)</f>
        <v>4.6130000000000004</v>
      </c>
      <c r="V27" s="96"/>
      <c r="W27" s="101">
        <f>W28+SUM(W29:W29)</f>
        <v>0</v>
      </c>
      <c r="AN27" s="102" t="s">
        <v>95</v>
      </c>
      <c r="AP27" s="103" t="s">
        <v>65</v>
      </c>
      <c r="AQ27" s="103" t="s">
        <v>72</v>
      </c>
      <c r="AU27" s="102" t="s">
        <v>96</v>
      </c>
      <c r="BG27" s="104">
        <f>BG28+SUM(BG29:BG29)</f>
        <v>0</v>
      </c>
    </row>
    <row r="28" spans="2:61" s="1" customFormat="1" ht="22.5" customHeight="1" x14ac:dyDescent="0.3">
      <c r="B28" s="105"/>
      <c r="C28" s="106">
        <v>11</v>
      </c>
      <c r="D28" s="106"/>
      <c r="E28" s="107"/>
      <c r="F28" s="192" t="s">
        <v>142</v>
      </c>
      <c r="G28" s="193"/>
      <c r="H28" s="193"/>
      <c r="I28" s="193"/>
      <c r="J28" s="108" t="s">
        <v>143</v>
      </c>
      <c r="K28" s="134">
        <v>1</v>
      </c>
      <c r="L28" s="135"/>
      <c r="M28" s="134">
        <f>ROUND(L28*K28,3)</f>
        <v>0</v>
      </c>
      <c r="N28" s="110"/>
      <c r="P28" s="111" t="s">
        <v>3</v>
      </c>
      <c r="Q28" s="33" t="s">
        <v>33</v>
      </c>
      <c r="R28" s="112">
        <v>4.6050000000000001E-2</v>
      </c>
      <c r="S28" s="112">
        <f>R28*K28</f>
        <v>4.6050000000000001E-2</v>
      </c>
      <c r="T28" s="112">
        <v>0</v>
      </c>
      <c r="U28" s="112">
        <f>T28*K28</f>
        <v>0</v>
      </c>
      <c r="V28" s="112">
        <v>0</v>
      </c>
      <c r="W28" s="113">
        <f>V28*K28</f>
        <v>0</v>
      </c>
      <c r="AN28" s="11" t="s">
        <v>99</v>
      </c>
      <c r="AP28" s="11" t="s">
        <v>97</v>
      </c>
      <c r="AQ28" s="11" t="s">
        <v>95</v>
      </c>
      <c r="AU28" s="11" t="s">
        <v>96</v>
      </c>
      <c r="BA28" s="114">
        <f>IF(Q28="základná",M28,0)</f>
        <v>0</v>
      </c>
      <c r="BB28" s="114">
        <f>IF(Q28="znížená",M28,0)</f>
        <v>0</v>
      </c>
      <c r="BC28" s="114">
        <f>IF(Q28="zákl. prenesená",M28,0)</f>
        <v>0</v>
      </c>
      <c r="BD28" s="114">
        <f>IF(Q28="zníž. prenesená",M28,0)</f>
        <v>0</v>
      </c>
      <c r="BE28" s="114">
        <f>IF(Q28="nulová",M28,0)</f>
        <v>0</v>
      </c>
      <c r="BF28" s="11" t="s">
        <v>95</v>
      </c>
      <c r="BG28" s="115">
        <f>ROUND(L28*K28,3)</f>
        <v>0</v>
      </c>
      <c r="BH28" s="11" t="s">
        <v>99</v>
      </c>
      <c r="BI28" s="11" t="s">
        <v>115</v>
      </c>
    </row>
    <row r="29" spans="2:61" s="7" customFormat="1" ht="37.35" customHeight="1" x14ac:dyDescent="0.35">
      <c r="B29" s="95"/>
      <c r="C29" s="96"/>
      <c r="D29" s="97" t="s">
        <v>144</v>
      </c>
      <c r="E29" s="97"/>
      <c r="F29" s="97"/>
      <c r="G29" s="97"/>
      <c r="H29" s="97"/>
      <c r="I29" s="97"/>
      <c r="J29" s="97"/>
      <c r="K29" s="97"/>
      <c r="L29" s="97"/>
      <c r="M29" s="131">
        <f>SUM(M30:M36)</f>
        <v>0</v>
      </c>
      <c r="N29" s="98"/>
      <c r="P29" s="99"/>
      <c r="Q29" s="96"/>
      <c r="R29" s="96"/>
      <c r="S29" s="100">
        <f>SUM(S30:S31)</f>
        <v>997.15</v>
      </c>
      <c r="T29" s="96"/>
      <c r="U29" s="100">
        <f>SUM(U30:U31)</f>
        <v>4.6130000000000004</v>
      </c>
      <c r="V29" s="96"/>
      <c r="W29" s="101">
        <f>SUM(W30:W31)</f>
        <v>0</v>
      </c>
      <c r="AN29" s="102" t="s">
        <v>95</v>
      </c>
      <c r="AP29" s="103" t="s">
        <v>65</v>
      </c>
      <c r="AQ29" s="103" t="s">
        <v>95</v>
      </c>
      <c r="AU29" s="102" t="s">
        <v>96</v>
      </c>
      <c r="BG29" s="104">
        <f>SUM(BG30:BG31)</f>
        <v>0</v>
      </c>
    </row>
    <row r="30" spans="2:61" s="1" customFormat="1" ht="44.25" customHeight="1" x14ac:dyDescent="0.3">
      <c r="B30" s="105"/>
      <c r="C30" s="106">
        <v>12</v>
      </c>
      <c r="D30" s="106"/>
      <c r="E30" s="107"/>
      <c r="F30" s="192" t="s">
        <v>151</v>
      </c>
      <c r="G30" s="193"/>
      <c r="H30" s="193"/>
      <c r="I30" s="193"/>
      <c r="J30" s="108" t="s">
        <v>98</v>
      </c>
      <c r="K30" s="109">
        <v>350</v>
      </c>
      <c r="L30" s="135"/>
      <c r="M30" s="134">
        <f t="shared" ref="M30:M36" si="1">ROUND(L30*K30,3)</f>
        <v>0</v>
      </c>
      <c r="N30" s="110"/>
      <c r="P30" s="111" t="s">
        <v>3</v>
      </c>
      <c r="Q30" s="33" t="s">
        <v>33</v>
      </c>
      <c r="R30" s="112">
        <v>0.92100000000000004</v>
      </c>
      <c r="S30" s="112">
        <f t="shared" ref="S30:S36" si="2">R30*K30</f>
        <v>322.35000000000002</v>
      </c>
      <c r="T30" s="112">
        <v>1.3180000000000001E-2</v>
      </c>
      <c r="U30" s="112">
        <f t="shared" ref="U30:U36" si="3">T30*K30</f>
        <v>4.6130000000000004</v>
      </c>
      <c r="V30" s="112">
        <v>0</v>
      </c>
      <c r="W30" s="113">
        <f t="shared" ref="W30:W36" si="4">V30*K30</f>
        <v>0</v>
      </c>
      <c r="AN30" s="11" t="s">
        <v>99</v>
      </c>
      <c r="AP30" s="11" t="s">
        <v>97</v>
      </c>
      <c r="AQ30" s="11" t="s">
        <v>104</v>
      </c>
      <c r="AU30" s="11" t="s">
        <v>96</v>
      </c>
      <c r="BA30" s="114">
        <f t="shared" ref="BA30:BA36" si="5">IF(Q30="základná",M30,0)</f>
        <v>0</v>
      </c>
      <c r="BB30" s="114">
        <f t="shared" ref="BB30:BB36" si="6">IF(Q30="znížená",M30,0)</f>
        <v>0</v>
      </c>
      <c r="BC30" s="114">
        <f t="shared" ref="BC30:BC36" si="7">IF(Q30="zákl. prenesená",M30,0)</f>
        <v>0</v>
      </c>
      <c r="BD30" s="114">
        <f t="shared" ref="BD30:BD36" si="8">IF(Q30="zníž. prenesená",M30,0)</f>
        <v>0</v>
      </c>
      <c r="BE30" s="114">
        <f t="shared" ref="BE30:BE36" si="9">IF(Q30="nulová",M30,0)</f>
        <v>0</v>
      </c>
      <c r="BF30" s="11" t="s">
        <v>95</v>
      </c>
      <c r="BG30" s="115">
        <f t="shared" ref="BG30:BG36" si="10">ROUND(L30*K30,3)</f>
        <v>0</v>
      </c>
      <c r="BH30" s="11" t="s">
        <v>99</v>
      </c>
      <c r="BI30" s="11" t="s">
        <v>116</v>
      </c>
    </row>
    <row r="31" spans="2:61" s="1" customFormat="1" ht="27" customHeight="1" x14ac:dyDescent="0.3">
      <c r="B31" s="105"/>
      <c r="C31" s="106">
        <v>13</v>
      </c>
      <c r="D31" s="106"/>
      <c r="E31" s="107"/>
      <c r="F31" s="192" t="s">
        <v>147</v>
      </c>
      <c r="G31" s="193"/>
      <c r="H31" s="193"/>
      <c r="I31" s="193"/>
      <c r="J31" s="108" t="s">
        <v>98</v>
      </c>
      <c r="K31" s="109">
        <v>350</v>
      </c>
      <c r="L31" s="135"/>
      <c r="M31" s="134">
        <f t="shared" si="1"/>
        <v>0</v>
      </c>
      <c r="N31" s="110"/>
      <c r="P31" s="111" t="s">
        <v>3</v>
      </c>
      <c r="Q31" s="33" t="s">
        <v>33</v>
      </c>
      <c r="R31" s="112">
        <v>1.9279999999999999</v>
      </c>
      <c r="S31" s="112">
        <f t="shared" si="2"/>
        <v>674.8</v>
      </c>
      <c r="T31" s="112">
        <v>0</v>
      </c>
      <c r="U31" s="112">
        <f t="shared" si="3"/>
        <v>0</v>
      </c>
      <c r="V31" s="112">
        <v>0</v>
      </c>
      <c r="W31" s="113">
        <f t="shared" si="4"/>
        <v>0</v>
      </c>
      <c r="AN31" s="11" t="s">
        <v>99</v>
      </c>
      <c r="AP31" s="11" t="s">
        <v>97</v>
      </c>
      <c r="AQ31" s="11" t="s">
        <v>104</v>
      </c>
      <c r="AU31" s="11" t="s">
        <v>96</v>
      </c>
      <c r="BA31" s="114">
        <f t="shared" si="5"/>
        <v>0</v>
      </c>
      <c r="BB31" s="114">
        <f t="shared" si="6"/>
        <v>0</v>
      </c>
      <c r="BC31" s="114">
        <f t="shared" si="7"/>
        <v>0</v>
      </c>
      <c r="BD31" s="114">
        <f t="shared" si="8"/>
        <v>0</v>
      </c>
      <c r="BE31" s="114">
        <f t="shared" si="9"/>
        <v>0</v>
      </c>
      <c r="BF31" s="11" t="s">
        <v>95</v>
      </c>
      <c r="BG31" s="115">
        <f t="shared" si="10"/>
        <v>0</v>
      </c>
      <c r="BH31" s="11" t="s">
        <v>99</v>
      </c>
      <c r="BI31" s="11" t="s">
        <v>117</v>
      </c>
    </row>
    <row r="32" spans="2:61" s="1" customFormat="1" ht="27" customHeight="1" x14ac:dyDescent="0.3">
      <c r="B32" s="105"/>
      <c r="C32" s="106">
        <v>14</v>
      </c>
      <c r="D32" s="106"/>
      <c r="E32" s="107"/>
      <c r="F32" s="192" t="s">
        <v>145</v>
      </c>
      <c r="G32" s="193"/>
      <c r="H32" s="193"/>
      <c r="I32" s="193"/>
      <c r="J32" s="108" t="s">
        <v>98</v>
      </c>
      <c r="K32" s="109">
        <v>350</v>
      </c>
      <c r="L32" s="135"/>
      <c r="M32" s="134">
        <f t="shared" si="1"/>
        <v>0</v>
      </c>
      <c r="N32" s="110"/>
      <c r="P32" s="111" t="s">
        <v>3</v>
      </c>
      <c r="Q32" s="33" t="s">
        <v>33</v>
      </c>
      <c r="R32" s="112">
        <v>9.1299999999999992E-3</v>
      </c>
      <c r="S32" s="112">
        <f t="shared" si="2"/>
        <v>3.1954999999999996</v>
      </c>
      <c r="T32" s="112">
        <v>0</v>
      </c>
      <c r="U32" s="112">
        <f t="shared" si="3"/>
        <v>0</v>
      </c>
      <c r="V32" s="112">
        <v>0</v>
      </c>
      <c r="W32" s="113">
        <f t="shared" si="4"/>
        <v>0</v>
      </c>
      <c r="AN32" s="11" t="s">
        <v>99</v>
      </c>
      <c r="AP32" s="11" t="s">
        <v>97</v>
      </c>
      <c r="AQ32" s="11" t="s">
        <v>95</v>
      </c>
      <c r="AU32" s="11" t="s">
        <v>96</v>
      </c>
      <c r="BA32" s="114">
        <f t="shared" si="5"/>
        <v>0</v>
      </c>
      <c r="BB32" s="114">
        <f t="shared" si="6"/>
        <v>0</v>
      </c>
      <c r="BC32" s="114">
        <f t="shared" si="7"/>
        <v>0</v>
      </c>
      <c r="BD32" s="114">
        <f t="shared" si="8"/>
        <v>0</v>
      </c>
      <c r="BE32" s="114">
        <f t="shared" si="9"/>
        <v>0</v>
      </c>
      <c r="BF32" s="11" t="s">
        <v>95</v>
      </c>
      <c r="BG32" s="115">
        <f t="shared" si="10"/>
        <v>0</v>
      </c>
      <c r="BH32" s="11" t="s">
        <v>99</v>
      </c>
      <c r="BI32" s="11" t="s">
        <v>118</v>
      </c>
    </row>
    <row r="33" spans="2:61" s="1" customFormat="1" ht="27" customHeight="1" x14ac:dyDescent="0.3">
      <c r="B33" s="105"/>
      <c r="C33" s="106">
        <v>15</v>
      </c>
      <c r="D33" s="106"/>
      <c r="E33" s="107"/>
      <c r="F33" s="192" t="s">
        <v>146</v>
      </c>
      <c r="G33" s="193"/>
      <c r="H33" s="193"/>
      <c r="I33" s="193"/>
      <c r="J33" s="108" t="s">
        <v>98</v>
      </c>
      <c r="K33" s="109">
        <v>350</v>
      </c>
      <c r="L33" s="135"/>
      <c r="M33" s="134">
        <f t="shared" si="1"/>
        <v>0</v>
      </c>
      <c r="N33" s="110"/>
      <c r="P33" s="111" t="s">
        <v>3</v>
      </c>
      <c r="Q33" s="33" t="s">
        <v>33</v>
      </c>
      <c r="R33" s="112">
        <v>3.9E-2</v>
      </c>
      <c r="S33" s="112">
        <f t="shared" si="2"/>
        <v>13.65</v>
      </c>
      <c r="T33" s="112">
        <v>1.8000000000000001E-4</v>
      </c>
      <c r="U33" s="112">
        <f t="shared" si="3"/>
        <v>6.3E-2</v>
      </c>
      <c r="V33" s="112">
        <v>0</v>
      </c>
      <c r="W33" s="113">
        <f t="shared" si="4"/>
        <v>0</v>
      </c>
      <c r="AN33" s="11" t="s">
        <v>99</v>
      </c>
      <c r="AP33" s="11" t="s">
        <v>97</v>
      </c>
      <c r="AQ33" s="11" t="s">
        <v>95</v>
      </c>
      <c r="AU33" s="11" t="s">
        <v>96</v>
      </c>
      <c r="BA33" s="114">
        <f t="shared" si="5"/>
        <v>0</v>
      </c>
      <c r="BB33" s="114">
        <f t="shared" si="6"/>
        <v>0</v>
      </c>
      <c r="BC33" s="114">
        <f t="shared" si="7"/>
        <v>0</v>
      </c>
      <c r="BD33" s="114">
        <f t="shared" si="8"/>
        <v>0</v>
      </c>
      <c r="BE33" s="114">
        <f t="shared" si="9"/>
        <v>0</v>
      </c>
      <c r="BF33" s="11" t="s">
        <v>95</v>
      </c>
      <c r="BG33" s="115">
        <f t="shared" si="10"/>
        <v>0</v>
      </c>
      <c r="BH33" s="11" t="s">
        <v>99</v>
      </c>
      <c r="BI33" s="11" t="s">
        <v>119</v>
      </c>
    </row>
    <row r="34" spans="2:61" s="1" customFormat="1" ht="27" customHeight="1" x14ac:dyDescent="0.3">
      <c r="B34" s="105"/>
      <c r="C34" s="106">
        <v>16</v>
      </c>
      <c r="D34" s="106"/>
      <c r="E34" s="107"/>
      <c r="F34" s="192" t="s">
        <v>148</v>
      </c>
      <c r="G34" s="193"/>
      <c r="H34" s="193"/>
      <c r="I34" s="193"/>
      <c r="J34" s="108" t="s">
        <v>114</v>
      </c>
      <c r="K34" s="109">
        <v>14</v>
      </c>
      <c r="L34" s="135"/>
      <c r="M34" s="134">
        <f t="shared" si="1"/>
        <v>0</v>
      </c>
      <c r="N34" s="110"/>
      <c r="P34" s="111" t="s">
        <v>3</v>
      </c>
      <c r="Q34" s="116" t="s">
        <v>33</v>
      </c>
      <c r="R34" s="117">
        <v>0.13827999999999999</v>
      </c>
      <c r="S34" s="117">
        <f t="shared" si="2"/>
        <v>1.9359199999999999</v>
      </c>
      <c r="T34" s="117">
        <v>1.92E-3</v>
      </c>
      <c r="U34" s="117">
        <f t="shared" si="3"/>
        <v>2.6880000000000001E-2</v>
      </c>
      <c r="V34" s="117">
        <v>0</v>
      </c>
      <c r="W34" s="118">
        <f t="shared" si="4"/>
        <v>0</v>
      </c>
      <c r="AN34" s="11" t="s">
        <v>107</v>
      </c>
      <c r="AP34" s="11" t="s">
        <v>97</v>
      </c>
      <c r="AQ34" s="11" t="s">
        <v>104</v>
      </c>
      <c r="AU34" s="11" t="s">
        <v>96</v>
      </c>
      <c r="BA34" s="114">
        <f t="shared" si="5"/>
        <v>0</v>
      </c>
      <c r="BB34" s="114">
        <f t="shared" si="6"/>
        <v>0</v>
      </c>
      <c r="BC34" s="114">
        <f t="shared" si="7"/>
        <v>0</v>
      </c>
      <c r="BD34" s="114">
        <f t="shared" si="8"/>
        <v>0</v>
      </c>
      <c r="BE34" s="114">
        <f t="shared" si="9"/>
        <v>0</v>
      </c>
      <c r="BF34" s="11" t="s">
        <v>95</v>
      </c>
      <c r="BG34" s="115">
        <f t="shared" si="10"/>
        <v>0</v>
      </c>
      <c r="BH34" s="11" t="s">
        <v>107</v>
      </c>
      <c r="BI34" s="11" t="s">
        <v>120</v>
      </c>
    </row>
    <row r="35" spans="2:61" s="1" customFormat="1" ht="27" customHeight="1" x14ac:dyDescent="0.3">
      <c r="B35" s="105"/>
      <c r="C35" s="106">
        <v>17</v>
      </c>
      <c r="D35" s="106"/>
      <c r="E35" s="107"/>
      <c r="F35" s="152" t="s">
        <v>191</v>
      </c>
      <c r="G35" s="151"/>
      <c r="H35" s="151"/>
      <c r="I35" s="151"/>
      <c r="J35" s="108" t="s">
        <v>98</v>
      </c>
      <c r="K35" s="134">
        <v>12</v>
      </c>
      <c r="L35" s="135"/>
      <c r="M35" s="134">
        <f t="shared" si="1"/>
        <v>0</v>
      </c>
      <c r="N35" s="110"/>
      <c r="P35" s="111"/>
      <c r="Q35" s="116"/>
      <c r="R35" s="117"/>
      <c r="S35" s="117"/>
      <c r="T35" s="117"/>
      <c r="U35" s="117"/>
      <c r="V35" s="117"/>
      <c r="W35" s="118"/>
      <c r="AN35" s="11"/>
      <c r="AP35" s="11"/>
      <c r="AQ35" s="11"/>
      <c r="AU35" s="11"/>
      <c r="BA35" s="114"/>
      <c r="BB35" s="114"/>
      <c r="BC35" s="114"/>
      <c r="BD35" s="114"/>
      <c r="BE35" s="114"/>
      <c r="BF35" s="11"/>
      <c r="BG35" s="115">
        <f t="shared" si="10"/>
        <v>0</v>
      </c>
      <c r="BH35" s="11"/>
      <c r="BI35" s="11"/>
    </row>
    <row r="36" spans="2:61" s="1" customFormat="1" ht="31.5" customHeight="1" x14ac:dyDescent="0.3">
      <c r="B36" s="105"/>
      <c r="C36" s="106">
        <v>18</v>
      </c>
      <c r="D36" s="106"/>
      <c r="E36" s="107"/>
      <c r="F36" s="192" t="s">
        <v>152</v>
      </c>
      <c r="G36" s="193"/>
      <c r="H36" s="193"/>
      <c r="I36" s="193"/>
      <c r="J36" s="108" t="s">
        <v>139</v>
      </c>
      <c r="K36" s="134">
        <v>3</v>
      </c>
      <c r="L36" s="135"/>
      <c r="M36" s="134">
        <f t="shared" si="1"/>
        <v>0</v>
      </c>
      <c r="N36" s="110"/>
      <c r="P36" s="111" t="s">
        <v>3</v>
      </c>
      <c r="Q36" s="116" t="s">
        <v>33</v>
      </c>
      <c r="R36" s="117">
        <v>0.13827999999999999</v>
      </c>
      <c r="S36" s="117">
        <f t="shared" si="2"/>
        <v>0.41483999999999999</v>
      </c>
      <c r="T36" s="117">
        <v>1.92E-3</v>
      </c>
      <c r="U36" s="117">
        <f t="shared" si="3"/>
        <v>5.7600000000000004E-3</v>
      </c>
      <c r="V36" s="117">
        <v>0</v>
      </c>
      <c r="W36" s="118">
        <f t="shared" si="4"/>
        <v>0</v>
      </c>
      <c r="AN36" s="11" t="s">
        <v>107</v>
      </c>
      <c r="AP36" s="11" t="s">
        <v>97</v>
      </c>
      <c r="AQ36" s="11" t="s">
        <v>104</v>
      </c>
      <c r="AU36" s="11" t="s">
        <v>96</v>
      </c>
      <c r="BA36" s="114">
        <f t="shared" si="5"/>
        <v>0</v>
      </c>
      <c r="BB36" s="114">
        <f t="shared" si="6"/>
        <v>0</v>
      </c>
      <c r="BC36" s="114">
        <f t="shared" si="7"/>
        <v>0</v>
      </c>
      <c r="BD36" s="114">
        <f t="shared" si="8"/>
        <v>0</v>
      </c>
      <c r="BE36" s="114">
        <f t="shared" si="9"/>
        <v>0</v>
      </c>
      <c r="BF36" s="11" t="s">
        <v>95</v>
      </c>
      <c r="BG36" s="115">
        <f t="shared" si="10"/>
        <v>0</v>
      </c>
      <c r="BH36" s="11" t="s">
        <v>107</v>
      </c>
      <c r="BI36" s="11" t="s">
        <v>120</v>
      </c>
    </row>
    <row r="37" spans="2:61" s="1" customFormat="1" ht="6.95" customHeight="1" x14ac:dyDescent="0.3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</row>
  </sheetData>
  <mergeCells count="21">
    <mergeCell ref="F36:I36"/>
    <mergeCell ref="F19:I19"/>
    <mergeCell ref="F20:I20"/>
    <mergeCell ref="F21:I21"/>
    <mergeCell ref="F22:I22"/>
    <mergeCell ref="F33:I33"/>
    <mergeCell ref="F34:I34"/>
    <mergeCell ref="F30:I30"/>
    <mergeCell ref="F31:I31"/>
    <mergeCell ref="F28:I28"/>
    <mergeCell ref="C3:M3"/>
    <mergeCell ref="F5:M5"/>
    <mergeCell ref="F6:M6"/>
    <mergeCell ref="F13:I13"/>
    <mergeCell ref="F32:I32"/>
    <mergeCell ref="F24:I24"/>
    <mergeCell ref="F25:I25"/>
    <mergeCell ref="F26:I26"/>
    <mergeCell ref="F16:I16"/>
    <mergeCell ref="F17:I17"/>
    <mergeCell ref="F18:I18"/>
  </mergeCell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B1" zoomScaleNormal="100" workbookViewId="0">
      <selection activeCell="Z22" sqref="Z22"/>
    </sheetView>
  </sheetViews>
  <sheetFormatPr defaultRowHeight="13.5" x14ac:dyDescent="0.3"/>
  <cols>
    <col min="1" max="1" width="8.33203125" style="127" customWidth="1"/>
    <col min="2" max="2" width="1.6640625" style="127" customWidth="1"/>
    <col min="3" max="3" width="4.1640625" style="127" customWidth="1"/>
    <col min="4" max="4" width="4.33203125" style="127" hidden="1" customWidth="1"/>
    <col min="5" max="5" width="2.33203125" style="127" customWidth="1"/>
    <col min="6" max="7" width="11.1640625" style="127" customWidth="1"/>
    <col min="8" max="8" width="12.5" style="127" customWidth="1"/>
    <col min="9" max="9" width="7" style="127" customWidth="1"/>
    <col min="10" max="10" width="8.33203125" style="127" customWidth="1"/>
    <col min="11" max="11" width="11.5" style="127" customWidth="1"/>
    <col min="12" max="12" width="16" style="127" customWidth="1"/>
    <col min="13" max="13" width="20.1640625" style="127" customWidth="1"/>
    <col min="14" max="14" width="1.6640625" style="127" customWidth="1"/>
    <col min="15" max="15" width="8.1640625" style="127" customWidth="1"/>
    <col min="16" max="16" width="29.6640625" style="127" hidden="1" customWidth="1"/>
    <col min="17" max="17" width="16.33203125" style="127" hidden="1" customWidth="1"/>
    <col min="18" max="18" width="12.33203125" style="127" hidden="1" customWidth="1"/>
    <col min="19" max="19" width="16.33203125" style="127" hidden="1" customWidth="1"/>
    <col min="20" max="20" width="12.1640625" style="127" hidden="1" customWidth="1"/>
    <col min="21" max="21" width="15" style="127" hidden="1" customWidth="1"/>
    <col min="22" max="22" width="11" style="127" hidden="1" customWidth="1"/>
    <col min="23" max="23" width="15" style="127" hidden="1" customWidth="1"/>
    <col min="24" max="24" width="16.33203125" style="127" hidden="1" customWidth="1"/>
    <col min="25" max="25" width="11" style="127" customWidth="1"/>
    <col min="26" max="26" width="15" style="127" customWidth="1"/>
    <col min="27" max="16384" width="9.33203125" style="127"/>
  </cols>
  <sheetData>
    <row r="1" spans="1:23" x14ac:dyDescent="0.3">
      <c r="A1" s="127" t="s">
        <v>149</v>
      </c>
    </row>
    <row r="2" spans="1:23" s="1" customFormat="1" ht="6.95" customHeight="1" x14ac:dyDescent="0.3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23" s="1" customFormat="1" ht="36.950000000000003" customHeight="1" x14ac:dyDescent="0.3">
      <c r="B3" s="25"/>
      <c r="C3" s="179" t="s">
        <v>194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27"/>
    </row>
    <row r="4" spans="1:23" s="1" customFormat="1" ht="6.95" customHeight="1" x14ac:dyDescent="0.3">
      <c r="B4" s="2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27"/>
    </row>
    <row r="5" spans="1:23" s="1" customFormat="1" ht="30" customHeight="1" x14ac:dyDescent="0.3">
      <c r="B5" s="25"/>
      <c r="C5" s="22" t="s">
        <v>12</v>
      </c>
      <c r="D5" s="126"/>
      <c r="E5" s="126"/>
      <c r="F5" s="197" t="s">
        <v>126</v>
      </c>
      <c r="G5" s="159"/>
      <c r="H5" s="159"/>
      <c r="I5" s="159"/>
      <c r="J5" s="159"/>
      <c r="K5" s="159"/>
      <c r="L5" s="159"/>
      <c r="M5" s="159"/>
      <c r="N5" s="27"/>
    </row>
    <row r="6" spans="1:23" s="1" customFormat="1" ht="36.950000000000003" customHeight="1" x14ac:dyDescent="0.3">
      <c r="B6" s="25"/>
      <c r="C6" s="58" t="s">
        <v>78</v>
      </c>
      <c r="D6" s="126"/>
      <c r="E6" s="126"/>
      <c r="F6" s="180" t="s">
        <v>150</v>
      </c>
      <c r="G6" s="159"/>
      <c r="H6" s="159"/>
      <c r="I6" s="159"/>
      <c r="J6" s="159"/>
      <c r="K6" s="159"/>
      <c r="L6" s="159"/>
      <c r="M6" s="159"/>
      <c r="N6" s="27"/>
    </row>
    <row r="7" spans="1:23" s="1" customFormat="1" ht="6.95" customHeight="1" x14ac:dyDescent="0.3">
      <c r="B7" s="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27"/>
    </row>
    <row r="8" spans="1:23" s="1" customFormat="1" ht="18" customHeight="1" x14ac:dyDescent="0.3">
      <c r="B8" s="25"/>
      <c r="C8" s="22" t="s">
        <v>15</v>
      </c>
      <c r="D8" s="126"/>
      <c r="E8" s="126"/>
      <c r="F8" s="129" t="s">
        <v>128</v>
      </c>
      <c r="G8" s="126"/>
      <c r="H8" s="126"/>
      <c r="I8" s="126"/>
      <c r="J8" s="126"/>
      <c r="K8" s="22" t="s">
        <v>17</v>
      </c>
      <c r="L8" s="126"/>
      <c r="M8" s="126"/>
      <c r="N8" s="27"/>
    </row>
    <row r="9" spans="1:23" s="1" customFormat="1" ht="6.95" customHeight="1" x14ac:dyDescent="0.3">
      <c r="B9" s="25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27"/>
    </row>
    <row r="10" spans="1:23" s="1" customFormat="1" ht="15" x14ac:dyDescent="0.3">
      <c r="B10" s="25"/>
      <c r="C10" s="22" t="s">
        <v>18</v>
      </c>
      <c r="D10" s="126"/>
      <c r="E10" s="126"/>
      <c r="F10" s="129" t="s">
        <v>124</v>
      </c>
      <c r="G10" s="126"/>
      <c r="H10" s="126"/>
      <c r="I10" s="126"/>
      <c r="J10" s="126"/>
      <c r="K10" s="22" t="s">
        <v>22</v>
      </c>
      <c r="L10" s="126"/>
      <c r="M10" s="126"/>
      <c r="N10" s="27"/>
    </row>
    <row r="11" spans="1:23" s="1" customFormat="1" ht="14.45" customHeight="1" x14ac:dyDescent="0.3">
      <c r="B11" s="25"/>
      <c r="C11" s="22" t="s">
        <v>21</v>
      </c>
      <c r="D11" s="126"/>
      <c r="E11" s="126"/>
      <c r="F11" s="129"/>
      <c r="G11" s="126"/>
      <c r="H11" s="126"/>
      <c r="I11" s="126"/>
      <c r="J11" s="126"/>
      <c r="K11" s="22" t="s">
        <v>25</v>
      </c>
      <c r="L11" s="126"/>
      <c r="M11" s="126"/>
      <c r="N11" s="27"/>
    </row>
    <row r="12" spans="1:23" s="1" customFormat="1" ht="10.35" customHeight="1" x14ac:dyDescent="0.3">
      <c r="B12" s="25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27"/>
    </row>
    <row r="13" spans="1:23" s="6" customFormat="1" ht="29.25" customHeight="1" x14ac:dyDescent="0.3">
      <c r="B13" s="88"/>
      <c r="C13" s="89" t="s">
        <v>82</v>
      </c>
      <c r="D13" s="132" t="s">
        <v>83</v>
      </c>
      <c r="E13" s="132" t="s">
        <v>48</v>
      </c>
      <c r="F13" s="190" t="s">
        <v>84</v>
      </c>
      <c r="G13" s="191"/>
      <c r="H13" s="191"/>
      <c r="I13" s="191"/>
      <c r="J13" s="132" t="s">
        <v>85</v>
      </c>
      <c r="K13" s="132" t="s">
        <v>86</v>
      </c>
      <c r="L13" s="133" t="s">
        <v>87</v>
      </c>
      <c r="M13" s="132" t="s">
        <v>80</v>
      </c>
      <c r="N13" s="91"/>
      <c r="P13" s="65" t="s">
        <v>88</v>
      </c>
      <c r="Q13" s="66" t="s">
        <v>30</v>
      </c>
      <c r="R13" s="66" t="s">
        <v>89</v>
      </c>
      <c r="S13" s="66" t="s">
        <v>90</v>
      </c>
      <c r="T13" s="66" t="s">
        <v>91</v>
      </c>
      <c r="U13" s="66" t="s">
        <v>92</v>
      </c>
      <c r="V13" s="66" t="s">
        <v>93</v>
      </c>
      <c r="W13" s="67" t="s">
        <v>94</v>
      </c>
    </row>
    <row r="14" spans="1:23" s="1" customFormat="1" ht="29.25" customHeight="1" x14ac:dyDescent="0.35">
      <c r="B14" s="25"/>
      <c r="C14" s="69" t="s">
        <v>79</v>
      </c>
      <c r="D14" s="126"/>
      <c r="E14" s="126"/>
      <c r="F14" s="126"/>
      <c r="G14" s="126"/>
      <c r="H14" s="126"/>
      <c r="I14" s="126"/>
      <c r="J14" s="126"/>
      <c r="K14" s="126"/>
      <c r="L14" s="126"/>
      <c r="M14" s="130">
        <f>M15+M23+M27+M29</f>
        <v>0</v>
      </c>
      <c r="N14" s="27"/>
      <c r="P14" s="68"/>
      <c r="Q14" s="128"/>
      <c r="R14" s="128"/>
      <c r="S14" s="92" t="e">
        <f>S15</f>
        <v>#REF!</v>
      </c>
      <c r="T14" s="128"/>
      <c r="U14" s="92" t="e">
        <f>U15</f>
        <v>#REF!</v>
      </c>
      <c r="V14" s="128"/>
      <c r="W14" s="93" t="e">
        <f>W15</f>
        <v>#REF!</v>
      </c>
    </row>
    <row r="15" spans="1:23" s="7" customFormat="1" ht="37.35" customHeight="1" x14ac:dyDescent="0.35">
      <c r="B15" s="95"/>
      <c r="C15" s="96"/>
      <c r="D15" s="97" t="s">
        <v>136</v>
      </c>
      <c r="E15" s="97"/>
      <c r="F15" s="97"/>
      <c r="G15" s="97"/>
      <c r="H15" s="97"/>
      <c r="I15" s="97"/>
      <c r="J15" s="97"/>
      <c r="K15" s="97"/>
      <c r="L15" s="97"/>
      <c r="M15" s="131">
        <f>SUM(M16:M22)</f>
        <v>0</v>
      </c>
      <c r="N15" s="98"/>
      <c r="P15" s="99"/>
      <c r="Q15" s="96"/>
      <c r="R15" s="96"/>
      <c r="S15" s="100" t="e">
        <f>#REF!+S23+S27+#REF!</f>
        <v>#REF!</v>
      </c>
      <c r="T15" s="96"/>
      <c r="U15" s="100" t="e">
        <f>#REF!+U23+U27+#REF!</f>
        <v>#REF!</v>
      </c>
      <c r="V15" s="96"/>
      <c r="W15" s="101" t="e">
        <f>#REF!+W23+W27+#REF!</f>
        <v>#REF!</v>
      </c>
    </row>
    <row r="16" spans="1:23" s="1" customFormat="1" ht="31.5" customHeight="1" x14ac:dyDescent="0.3">
      <c r="B16" s="105"/>
      <c r="C16" s="106" t="s">
        <v>72</v>
      </c>
      <c r="D16" s="106"/>
      <c r="E16" s="107"/>
      <c r="F16" s="192" t="s">
        <v>129</v>
      </c>
      <c r="G16" s="193"/>
      <c r="H16" s="193"/>
      <c r="I16" s="193"/>
      <c r="J16" s="108" t="s">
        <v>98</v>
      </c>
      <c r="K16" s="134">
        <v>34</v>
      </c>
      <c r="L16" s="135"/>
      <c r="M16" s="134">
        <f>ROUND(L16*K16,3)</f>
        <v>0</v>
      </c>
      <c r="N16" s="110"/>
      <c r="P16" s="111" t="s">
        <v>3</v>
      </c>
      <c r="Q16" s="33" t="s">
        <v>33</v>
      </c>
      <c r="R16" s="112">
        <v>4.9020000000000001E-2</v>
      </c>
      <c r="S16" s="112">
        <f>R16*K16</f>
        <v>1.6666799999999999</v>
      </c>
      <c r="T16" s="112">
        <v>0</v>
      </c>
      <c r="U16" s="112">
        <f>T16*K16</f>
        <v>0</v>
      </c>
      <c r="V16" s="112">
        <v>0</v>
      </c>
      <c r="W16" s="113">
        <f>V16*K16</f>
        <v>0</v>
      </c>
    </row>
    <row r="17" spans="2:23" s="1" customFormat="1" ht="24.75" customHeight="1" x14ac:dyDescent="0.3">
      <c r="B17" s="105"/>
      <c r="C17" s="106" t="s">
        <v>95</v>
      </c>
      <c r="D17" s="106"/>
      <c r="E17" s="107"/>
      <c r="F17" s="192" t="s">
        <v>130</v>
      </c>
      <c r="G17" s="193"/>
      <c r="H17" s="193"/>
      <c r="I17" s="193"/>
      <c r="J17" s="108" t="s">
        <v>98</v>
      </c>
      <c r="K17" s="134">
        <v>190</v>
      </c>
      <c r="L17" s="135"/>
      <c r="M17" s="134">
        <f t="shared" ref="M17:M22" si="0">ROUND(L17*K17,3)</f>
        <v>0</v>
      </c>
      <c r="N17" s="110"/>
      <c r="P17" s="111" t="s">
        <v>3</v>
      </c>
      <c r="Q17" s="33" t="s">
        <v>33</v>
      </c>
      <c r="R17" s="112">
        <v>0</v>
      </c>
      <c r="S17" s="112">
        <f>R17*K17</f>
        <v>0</v>
      </c>
      <c r="T17" s="112">
        <v>1.8000000000000001E-4</v>
      </c>
      <c r="U17" s="112">
        <f>T17*K17</f>
        <v>3.4200000000000001E-2</v>
      </c>
      <c r="V17" s="112">
        <v>0</v>
      </c>
      <c r="W17" s="113">
        <f>V17*K17</f>
        <v>0</v>
      </c>
    </row>
    <row r="18" spans="2:23" s="1" customFormat="1" ht="24.75" customHeight="1" x14ac:dyDescent="0.3">
      <c r="B18" s="105"/>
      <c r="C18" s="106" t="s">
        <v>104</v>
      </c>
      <c r="D18" s="106"/>
      <c r="E18" s="107"/>
      <c r="F18" s="192" t="s">
        <v>131</v>
      </c>
      <c r="G18" s="193"/>
      <c r="H18" s="193"/>
      <c r="I18" s="193"/>
      <c r="J18" s="108" t="s">
        <v>98</v>
      </c>
      <c r="K18" s="134">
        <v>160</v>
      </c>
      <c r="L18" s="135"/>
      <c r="M18" s="134">
        <f t="shared" si="0"/>
        <v>0</v>
      </c>
      <c r="N18" s="110"/>
      <c r="P18" s="111" t="s">
        <v>3</v>
      </c>
      <c r="Q18" s="33" t="s">
        <v>33</v>
      </c>
      <c r="R18" s="112">
        <v>1.629</v>
      </c>
      <c r="S18" s="112">
        <f>R18*K18</f>
        <v>260.64</v>
      </c>
      <c r="T18" s="112">
        <v>0</v>
      </c>
      <c r="U18" s="112">
        <f>T18*K18</f>
        <v>0</v>
      </c>
      <c r="V18" s="112">
        <v>0</v>
      </c>
      <c r="W18" s="113">
        <f>V18*K18</f>
        <v>0</v>
      </c>
    </row>
    <row r="19" spans="2:23" s="1" customFormat="1" ht="24.75" customHeight="1" x14ac:dyDescent="0.3">
      <c r="B19" s="105"/>
      <c r="C19" s="106" t="s">
        <v>107</v>
      </c>
      <c r="D19" s="106"/>
      <c r="E19" s="107"/>
      <c r="F19" s="192" t="s">
        <v>132</v>
      </c>
      <c r="G19" s="193"/>
      <c r="H19" s="193"/>
      <c r="I19" s="193"/>
      <c r="J19" s="108" t="s">
        <v>98</v>
      </c>
      <c r="K19" s="134">
        <v>249.4</v>
      </c>
      <c r="L19" s="135"/>
      <c r="M19" s="134">
        <f t="shared" si="0"/>
        <v>0</v>
      </c>
      <c r="N19" s="110"/>
      <c r="P19" s="111"/>
      <c r="Q19" s="33"/>
      <c r="R19" s="112"/>
      <c r="S19" s="112"/>
      <c r="T19" s="112"/>
      <c r="U19" s="112"/>
      <c r="V19" s="112"/>
      <c r="W19" s="113"/>
    </row>
    <row r="20" spans="2:23" s="1" customFormat="1" ht="31.5" customHeight="1" x14ac:dyDescent="0.3">
      <c r="B20" s="105"/>
      <c r="C20" s="106" t="s">
        <v>109</v>
      </c>
      <c r="D20" s="106"/>
      <c r="E20" s="107"/>
      <c r="F20" s="192" t="s">
        <v>133</v>
      </c>
      <c r="G20" s="193"/>
      <c r="H20" s="193"/>
      <c r="I20" s="193"/>
      <c r="J20" s="108" t="s">
        <v>98</v>
      </c>
      <c r="K20" s="134">
        <v>249.4</v>
      </c>
      <c r="L20" s="135"/>
      <c r="M20" s="134">
        <f t="shared" si="0"/>
        <v>0</v>
      </c>
      <c r="N20" s="110"/>
      <c r="P20" s="111"/>
      <c r="Q20" s="33"/>
      <c r="R20" s="112"/>
      <c r="S20" s="112"/>
      <c r="T20" s="112"/>
      <c r="U20" s="112"/>
      <c r="V20" s="112"/>
      <c r="W20" s="113"/>
    </row>
    <row r="21" spans="2:23" s="1" customFormat="1" ht="24.75" customHeight="1" x14ac:dyDescent="0.3">
      <c r="B21" s="105"/>
      <c r="C21" s="106" t="s">
        <v>111</v>
      </c>
      <c r="D21" s="106"/>
      <c r="E21" s="107"/>
      <c r="F21" s="192" t="s">
        <v>134</v>
      </c>
      <c r="G21" s="193"/>
      <c r="H21" s="193"/>
      <c r="I21" s="193"/>
      <c r="J21" s="108" t="s">
        <v>98</v>
      </c>
      <c r="K21" s="134">
        <v>198</v>
      </c>
      <c r="L21" s="135"/>
      <c r="M21" s="134">
        <f t="shared" si="0"/>
        <v>0</v>
      </c>
      <c r="N21" s="110"/>
      <c r="P21" s="111"/>
      <c r="Q21" s="33"/>
      <c r="R21" s="112"/>
      <c r="S21" s="112"/>
      <c r="T21" s="112"/>
      <c r="U21" s="112"/>
      <c r="V21" s="112"/>
      <c r="W21" s="113"/>
    </row>
    <row r="22" spans="2:23" s="1" customFormat="1" ht="24.75" customHeight="1" x14ac:dyDescent="0.3">
      <c r="B22" s="105"/>
      <c r="C22" s="106" t="s">
        <v>113</v>
      </c>
      <c r="D22" s="106"/>
      <c r="E22" s="107"/>
      <c r="F22" s="192" t="s">
        <v>135</v>
      </c>
      <c r="G22" s="193"/>
      <c r="H22" s="193"/>
      <c r="I22" s="193"/>
      <c r="J22" s="108" t="s">
        <v>98</v>
      </c>
      <c r="K22" s="134">
        <v>249.4</v>
      </c>
      <c r="L22" s="135"/>
      <c r="M22" s="134">
        <f t="shared" si="0"/>
        <v>0</v>
      </c>
      <c r="N22" s="110"/>
      <c r="P22" s="111"/>
      <c r="Q22" s="33"/>
      <c r="R22" s="112"/>
      <c r="S22" s="112"/>
      <c r="T22" s="112"/>
      <c r="U22" s="112"/>
      <c r="V22" s="112"/>
      <c r="W22" s="113"/>
    </row>
    <row r="23" spans="2:23" s="7" customFormat="1" ht="37.35" customHeight="1" x14ac:dyDescent="0.35">
      <c r="B23" s="95"/>
      <c r="C23" s="96"/>
      <c r="D23" s="97" t="s">
        <v>137</v>
      </c>
      <c r="E23" s="97"/>
      <c r="F23" s="97"/>
      <c r="G23" s="97"/>
      <c r="H23" s="97"/>
      <c r="I23" s="97"/>
      <c r="J23" s="97"/>
      <c r="K23" s="97"/>
      <c r="L23" s="97"/>
      <c r="M23" s="131">
        <f>SUM(M24:M26)</f>
        <v>0</v>
      </c>
      <c r="N23" s="98"/>
      <c r="P23" s="99"/>
      <c r="Q23" s="96"/>
      <c r="R23" s="96"/>
      <c r="S23" s="100">
        <f>SUM(S24:S25)</f>
        <v>0.14199999999999999</v>
      </c>
      <c r="T23" s="96"/>
      <c r="U23" s="100">
        <f>SUM(U24:U25)</f>
        <v>0.01</v>
      </c>
      <c r="V23" s="96"/>
      <c r="W23" s="101">
        <f>SUM(W24:W25)</f>
        <v>0</v>
      </c>
    </row>
    <row r="24" spans="2:23" s="1" customFormat="1" ht="31.5" customHeight="1" x14ac:dyDescent="0.3">
      <c r="B24" s="105"/>
      <c r="C24" s="106">
        <v>8</v>
      </c>
      <c r="D24" s="106"/>
      <c r="E24" s="107"/>
      <c r="F24" s="192" t="s">
        <v>138</v>
      </c>
      <c r="G24" s="193"/>
      <c r="H24" s="193"/>
      <c r="I24" s="193"/>
      <c r="J24" s="108" t="s">
        <v>139</v>
      </c>
      <c r="K24" s="134">
        <v>2</v>
      </c>
      <c r="L24" s="135"/>
      <c r="M24" s="134">
        <f>ROUND(L24*K24,3)</f>
        <v>0</v>
      </c>
      <c r="N24" s="110"/>
      <c r="P24" s="111" t="s">
        <v>3</v>
      </c>
      <c r="Q24" s="33" t="s">
        <v>33</v>
      </c>
      <c r="R24" s="112">
        <v>7.0999999999999994E-2</v>
      </c>
      <c r="S24" s="112">
        <f>R24*K24</f>
        <v>0.14199999999999999</v>
      </c>
      <c r="T24" s="112">
        <v>0</v>
      </c>
      <c r="U24" s="112">
        <f>T24*K24</f>
        <v>0</v>
      </c>
      <c r="V24" s="112">
        <v>0</v>
      </c>
      <c r="W24" s="113">
        <f>V24*K24</f>
        <v>0</v>
      </c>
    </row>
    <row r="25" spans="2:23" s="1" customFormat="1" ht="42.75" customHeight="1" x14ac:dyDescent="0.3">
      <c r="B25" s="105"/>
      <c r="C25" s="106">
        <v>9</v>
      </c>
      <c r="D25" s="106"/>
      <c r="E25" s="107"/>
      <c r="F25" s="192" t="s">
        <v>190</v>
      </c>
      <c r="G25" s="193"/>
      <c r="H25" s="193"/>
      <c r="I25" s="193"/>
      <c r="J25" s="108" t="s">
        <v>139</v>
      </c>
      <c r="K25" s="134">
        <v>1</v>
      </c>
      <c r="L25" s="135"/>
      <c r="M25" s="134">
        <f t="shared" ref="M25:M26" si="1">ROUND(L25*K25,3)</f>
        <v>0</v>
      </c>
      <c r="N25" s="110"/>
      <c r="P25" s="111" t="s">
        <v>3</v>
      </c>
      <c r="Q25" s="33" t="s">
        <v>33</v>
      </c>
      <c r="R25" s="112">
        <v>0</v>
      </c>
      <c r="S25" s="112">
        <f>R25*K25</f>
        <v>0</v>
      </c>
      <c r="T25" s="112">
        <v>0.01</v>
      </c>
      <c r="U25" s="112">
        <f>T25*K25</f>
        <v>0.01</v>
      </c>
      <c r="V25" s="112">
        <v>0</v>
      </c>
      <c r="W25" s="113">
        <f>V25*K25</f>
        <v>0</v>
      </c>
    </row>
    <row r="26" spans="2:23" s="1" customFormat="1" ht="26.25" customHeight="1" x14ac:dyDescent="0.3">
      <c r="B26" s="105"/>
      <c r="C26" s="106">
        <v>10</v>
      </c>
      <c r="D26" s="106"/>
      <c r="E26" s="107"/>
      <c r="F26" s="192" t="s">
        <v>183</v>
      </c>
      <c r="G26" s="193"/>
      <c r="H26" s="193"/>
      <c r="I26" s="193"/>
      <c r="J26" s="108" t="s">
        <v>98</v>
      </c>
      <c r="K26" s="134">
        <v>34</v>
      </c>
      <c r="L26" s="135"/>
      <c r="M26" s="134">
        <f t="shared" si="1"/>
        <v>0</v>
      </c>
      <c r="N26" s="110"/>
      <c r="P26" s="111"/>
      <c r="Q26" s="33"/>
      <c r="R26" s="112"/>
      <c r="S26" s="112"/>
      <c r="T26" s="112"/>
      <c r="U26" s="112"/>
      <c r="V26" s="112"/>
      <c r="W26" s="113"/>
    </row>
    <row r="27" spans="2:23" s="7" customFormat="1" ht="37.35" customHeight="1" x14ac:dyDescent="0.35">
      <c r="B27" s="95"/>
      <c r="C27" s="96"/>
      <c r="D27" s="97" t="s">
        <v>142</v>
      </c>
      <c r="E27" s="97"/>
      <c r="F27" s="97"/>
      <c r="G27" s="97"/>
      <c r="H27" s="97"/>
      <c r="I27" s="97"/>
      <c r="J27" s="97"/>
      <c r="K27" s="97"/>
      <c r="L27" s="97"/>
      <c r="M27" s="131">
        <f>SUM(M28:M28)</f>
        <v>0</v>
      </c>
      <c r="N27" s="98"/>
      <c r="P27" s="99"/>
      <c r="Q27" s="96"/>
      <c r="R27" s="96"/>
      <c r="S27" s="100">
        <f>S28+SUM(S29:S29)</f>
        <v>710.58665000000008</v>
      </c>
      <c r="T27" s="96"/>
      <c r="U27" s="100">
        <f>U28+SUM(U29:U29)</f>
        <v>3.2870920000000003</v>
      </c>
      <c r="V27" s="96"/>
      <c r="W27" s="101">
        <f>W28+SUM(W29:W29)</f>
        <v>0</v>
      </c>
    </row>
    <row r="28" spans="2:23" s="1" customFormat="1" ht="25.5" customHeight="1" x14ac:dyDescent="0.3">
      <c r="B28" s="105"/>
      <c r="C28" s="106">
        <v>11</v>
      </c>
      <c r="D28" s="106"/>
      <c r="E28" s="107"/>
      <c r="F28" s="192" t="s">
        <v>142</v>
      </c>
      <c r="G28" s="193"/>
      <c r="H28" s="193"/>
      <c r="I28" s="193"/>
      <c r="J28" s="108" t="s">
        <v>143</v>
      </c>
      <c r="K28" s="134">
        <v>1</v>
      </c>
      <c r="L28" s="135"/>
      <c r="M28" s="134">
        <f>ROUND(L28*K28,3)</f>
        <v>0</v>
      </c>
      <c r="N28" s="110"/>
      <c r="P28" s="111" t="s">
        <v>3</v>
      </c>
      <c r="Q28" s="33" t="s">
        <v>33</v>
      </c>
      <c r="R28" s="112">
        <v>4.6050000000000001E-2</v>
      </c>
      <c r="S28" s="112">
        <f>R28*K28</f>
        <v>4.6050000000000001E-2</v>
      </c>
      <c r="T28" s="112">
        <v>0</v>
      </c>
      <c r="U28" s="112">
        <f>T28*K28</f>
        <v>0</v>
      </c>
      <c r="V28" s="112">
        <v>0</v>
      </c>
      <c r="W28" s="113">
        <f>V28*K28</f>
        <v>0</v>
      </c>
    </row>
    <row r="29" spans="2:23" s="7" customFormat="1" ht="37.35" customHeight="1" x14ac:dyDescent="0.35">
      <c r="B29" s="95"/>
      <c r="C29" s="96"/>
      <c r="D29" s="97" t="s">
        <v>144</v>
      </c>
      <c r="E29" s="97"/>
      <c r="F29" s="97"/>
      <c r="G29" s="97"/>
      <c r="H29" s="97"/>
      <c r="I29" s="97"/>
      <c r="J29" s="97"/>
      <c r="K29" s="97"/>
      <c r="L29" s="97"/>
      <c r="M29" s="131">
        <f>SUM(M30:M38)</f>
        <v>0</v>
      </c>
      <c r="N29" s="98"/>
      <c r="P29" s="99"/>
      <c r="Q29" s="96"/>
      <c r="R29" s="96"/>
      <c r="S29" s="100">
        <f>SUM(S30:S31)</f>
        <v>710.54060000000004</v>
      </c>
      <c r="T29" s="96"/>
      <c r="U29" s="100">
        <f>SUM(U30:U31)</f>
        <v>3.2870920000000003</v>
      </c>
      <c r="V29" s="96"/>
      <c r="W29" s="101">
        <f>SUM(W30:W31)</f>
        <v>0</v>
      </c>
    </row>
    <row r="30" spans="2:23" s="1" customFormat="1" ht="44.25" customHeight="1" x14ac:dyDescent="0.3">
      <c r="B30" s="105"/>
      <c r="C30" s="106">
        <v>12</v>
      </c>
      <c r="D30" s="106"/>
      <c r="E30" s="107"/>
      <c r="F30" s="192" t="s">
        <v>151</v>
      </c>
      <c r="G30" s="193"/>
      <c r="H30" s="193"/>
      <c r="I30" s="193"/>
      <c r="J30" s="108" t="s">
        <v>98</v>
      </c>
      <c r="K30" s="134">
        <v>249.4</v>
      </c>
      <c r="L30" s="135"/>
      <c r="M30" s="134">
        <f t="shared" ref="M30:M38" si="2">ROUND(L30*K30,3)</f>
        <v>0</v>
      </c>
      <c r="N30" s="110"/>
      <c r="P30" s="111" t="s">
        <v>3</v>
      </c>
      <c r="Q30" s="33" t="s">
        <v>33</v>
      </c>
      <c r="R30" s="112">
        <v>0.92100000000000004</v>
      </c>
      <c r="S30" s="112">
        <f t="shared" ref="S30:S38" si="3">R30*K30</f>
        <v>229.69740000000002</v>
      </c>
      <c r="T30" s="112">
        <v>1.3180000000000001E-2</v>
      </c>
      <c r="U30" s="112">
        <f t="shared" ref="U30:U38" si="4">T30*K30</f>
        <v>3.2870920000000003</v>
      </c>
      <c r="V30" s="112">
        <v>0</v>
      </c>
      <c r="W30" s="113">
        <f t="shared" ref="W30:W38" si="5">V30*K30</f>
        <v>0</v>
      </c>
    </row>
    <row r="31" spans="2:23" s="1" customFormat="1" ht="24.75" customHeight="1" x14ac:dyDescent="0.3">
      <c r="B31" s="105"/>
      <c r="C31" s="106">
        <v>13</v>
      </c>
      <c r="D31" s="106"/>
      <c r="E31" s="107"/>
      <c r="F31" s="192" t="s">
        <v>147</v>
      </c>
      <c r="G31" s="193"/>
      <c r="H31" s="193"/>
      <c r="I31" s="193"/>
      <c r="J31" s="108" t="s">
        <v>98</v>
      </c>
      <c r="K31" s="134">
        <v>249.4</v>
      </c>
      <c r="L31" s="135"/>
      <c r="M31" s="134">
        <f t="shared" si="2"/>
        <v>0</v>
      </c>
      <c r="N31" s="110"/>
      <c r="P31" s="111" t="s">
        <v>3</v>
      </c>
      <c r="Q31" s="33" t="s">
        <v>33</v>
      </c>
      <c r="R31" s="112">
        <v>1.9279999999999999</v>
      </c>
      <c r="S31" s="112">
        <f t="shared" si="3"/>
        <v>480.84319999999997</v>
      </c>
      <c r="T31" s="112">
        <v>0</v>
      </c>
      <c r="U31" s="112">
        <f t="shared" si="4"/>
        <v>0</v>
      </c>
      <c r="V31" s="112">
        <v>0</v>
      </c>
      <c r="W31" s="113">
        <f t="shared" si="5"/>
        <v>0</v>
      </c>
    </row>
    <row r="32" spans="2:23" s="1" customFormat="1" ht="24.75" customHeight="1" x14ac:dyDescent="0.3">
      <c r="B32" s="105"/>
      <c r="C32" s="106">
        <v>14</v>
      </c>
      <c r="D32" s="106"/>
      <c r="E32" s="107"/>
      <c r="F32" s="192" t="s">
        <v>145</v>
      </c>
      <c r="G32" s="193"/>
      <c r="H32" s="193"/>
      <c r="I32" s="193"/>
      <c r="J32" s="108" t="s">
        <v>98</v>
      </c>
      <c r="K32" s="134">
        <v>249.4</v>
      </c>
      <c r="L32" s="135"/>
      <c r="M32" s="134">
        <f t="shared" si="2"/>
        <v>0</v>
      </c>
      <c r="N32" s="110"/>
      <c r="P32" s="111" t="s">
        <v>3</v>
      </c>
      <c r="Q32" s="33" t="s">
        <v>33</v>
      </c>
      <c r="R32" s="112">
        <v>9.1299999999999992E-3</v>
      </c>
      <c r="S32" s="112">
        <f t="shared" si="3"/>
        <v>2.2770219999999997</v>
      </c>
      <c r="T32" s="112">
        <v>0</v>
      </c>
      <c r="U32" s="112">
        <f t="shared" si="4"/>
        <v>0</v>
      </c>
      <c r="V32" s="112">
        <v>0</v>
      </c>
      <c r="W32" s="113">
        <f t="shared" si="5"/>
        <v>0</v>
      </c>
    </row>
    <row r="33" spans="2:23" s="1" customFormat="1" ht="24.75" customHeight="1" x14ac:dyDescent="0.3">
      <c r="B33" s="105"/>
      <c r="C33" s="106">
        <v>15</v>
      </c>
      <c r="D33" s="106"/>
      <c r="E33" s="107"/>
      <c r="F33" s="192" t="s">
        <v>146</v>
      </c>
      <c r="G33" s="193"/>
      <c r="H33" s="193"/>
      <c r="I33" s="193"/>
      <c r="J33" s="108" t="s">
        <v>98</v>
      </c>
      <c r="K33" s="134">
        <v>249.4</v>
      </c>
      <c r="L33" s="135"/>
      <c r="M33" s="134">
        <f t="shared" si="2"/>
        <v>0</v>
      </c>
      <c r="N33" s="110"/>
      <c r="P33" s="111" t="s">
        <v>3</v>
      </c>
      <c r="Q33" s="33" t="s">
        <v>33</v>
      </c>
      <c r="R33" s="112">
        <v>3.9E-2</v>
      </c>
      <c r="S33" s="112">
        <f t="shared" si="3"/>
        <v>9.7265999999999995</v>
      </c>
      <c r="T33" s="112">
        <v>1.8000000000000001E-4</v>
      </c>
      <c r="U33" s="112">
        <f t="shared" si="4"/>
        <v>4.4892000000000001E-2</v>
      </c>
      <c r="V33" s="112">
        <v>0</v>
      </c>
      <c r="W33" s="113">
        <f t="shared" si="5"/>
        <v>0</v>
      </c>
    </row>
    <row r="34" spans="2:23" s="1" customFormat="1" ht="24.75" customHeight="1" x14ac:dyDescent="0.3">
      <c r="B34" s="105"/>
      <c r="C34" s="106">
        <v>16</v>
      </c>
      <c r="D34" s="106"/>
      <c r="E34" s="107"/>
      <c r="F34" s="192" t="s">
        <v>148</v>
      </c>
      <c r="G34" s="193"/>
      <c r="H34" s="193"/>
      <c r="I34" s="193"/>
      <c r="J34" s="108" t="s">
        <v>114</v>
      </c>
      <c r="K34" s="134">
        <v>14</v>
      </c>
      <c r="L34" s="135"/>
      <c r="M34" s="134">
        <f t="shared" si="2"/>
        <v>0</v>
      </c>
      <c r="N34" s="110"/>
      <c r="P34" s="111" t="s">
        <v>3</v>
      </c>
      <c r="Q34" s="116" t="s">
        <v>33</v>
      </c>
      <c r="R34" s="117">
        <v>0.13827999999999999</v>
      </c>
      <c r="S34" s="117">
        <f t="shared" si="3"/>
        <v>1.9359199999999999</v>
      </c>
      <c r="T34" s="117">
        <v>1.92E-3</v>
      </c>
      <c r="U34" s="117">
        <f t="shared" si="4"/>
        <v>2.6880000000000001E-2</v>
      </c>
      <c r="V34" s="117">
        <v>0</v>
      </c>
      <c r="W34" s="118">
        <f t="shared" si="5"/>
        <v>0</v>
      </c>
    </row>
    <row r="35" spans="2:23" s="1" customFormat="1" ht="24.75" customHeight="1" x14ac:dyDescent="0.3">
      <c r="B35" s="105">
        <v>17</v>
      </c>
      <c r="C35" s="106">
        <v>17</v>
      </c>
      <c r="D35" s="106"/>
      <c r="E35" s="107"/>
      <c r="F35" s="194" t="s">
        <v>192</v>
      </c>
      <c r="G35" s="195"/>
      <c r="H35" s="195"/>
      <c r="I35" s="196"/>
      <c r="J35" s="108" t="s">
        <v>114</v>
      </c>
      <c r="K35" s="134">
        <v>12.8</v>
      </c>
      <c r="L35" s="135"/>
      <c r="M35" s="134">
        <f t="shared" si="2"/>
        <v>0</v>
      </c>
      <c r="N35" s="110"/>
      <c r="P35" s="111"/>
      <c r="Q35" s="116"/>
      <c r="R35" s="117"/>
      <c r="S35" s="117"/>
      <c r="T35" s="117"/>
      <c r="U35" s="117"/>
      <c r="V35" s="117"/>
      <c r="W35" s="118"/>
    </row>
    <row r="36" spans="2:23" s="1" customFormat="1" ht="24.75" customHeight="1" x14ac:dyDescent="0.3">
      <c r="B36" s="105"/>
      <c r="C36" s="106">
        <v>18</v>
      </c>
      <c r="D36" s="106"/>
      <c r="E36" s="107"/>
      <c r="F36" s="194" t="s">
        <v>193</v>
      </c>
      <c r="G36" s="195"/>
      <c r="H36" s="195"/>
      <c r="I36" s="196"/>
      <c r="J36" s="108" t="s">
        <v>114</v>
      </c>
      <c r="K36" s="134">
        <v>64</v>
      </c>
      <c r="L36" s="135"/>
      <c r="M36" s="134">
        <f t="shared" si="2"/>
        <v>0</v>
      </c>
      <c r="N36" s="110"/>
      <c r="P36" s="111"/>
      <c r="Q36" s="116"/>
      <c r="R36" s="117"/>
      <c r="S36" s="117"/>
      <c r="T36" s="117"/>
      <c r="U36" s="117"/>
      <c r="V36" s="117"/>
      <c r="W36" s="118"/>
    </row>
    <row r="37" spans="2:23" s="1" customFormat="1" ht="24.75" customHeight="1" x14ac:dyDescent="0.3">
      <c r="B37" s="105"/>
      <c r="C37" s="106">
        <v>19</v>
      </c>
      <c r="D37" s="106"/>
      <c r="E37" s="107"/>
      <c r="F37" s="152" t="s">
        <v>191</v>
      </c>
      <c r="G37" s="151"/>
      <c r="H37" s="151"/>
      <c r="I37" s="151"/>
      <c r="J37" s="108" t="s">
        <v>98</v>
      </c>
      <c r="K37" s="134">
        <v>7.2</v>
      </c>
      <c r="L37" s="135"/>
      <c r="M37" s="134">
        <f t="shared" si="2"/>
        <v>0</v>
      </c>
      <c r="N37" s="110"/>
      <c r="P37" s="111"/>
      <c r="Q37" s="116"/>
      <c r="R37" s="117"/>
      <c r="S37" s="117"/>
      <c r="T37" s="117"/>
      <c r="U37" s="117"/>
      <c r="V37" s="117"/>
      <c r="W37" s="118"/>
    </row>
    <row r="38" spans="2:23" s="1" customFormat="1" ht="31.5" customHeight="1" x14ac:dyDescent="0.3">
      <c r="B38" s="105"/>
      <c r="C38" s="106">
        <v>20</v>
      </c>
      <c r="D38" s="106"/>
      <c r="E38" s="107"/>
      <c r="F38" s="192" t="s">
        <v>152</v>
      </c>
      <c r="G38" s="193"/>
      <c r="H38" s="193"/>
      <c r="I38" s="193"/>
      <c r="J38" s="108" t="s">
        <v>139</v>
      </c>
      <c r="K38" s="134">
        <v>19.5</v>
      </c>
      <c r="L38" s="135"/>
      <c r="M38" s="134">
        <f t="shared" si="2"/>
        <v>0</v>
      </c>
      <c r="N38" s="110"/>
      <c r="P38" s="111" t="s">
        <v>3</v>
      </c>
      <c r="Q38" s="116" t="s">
        <v>33</v>
      </c>
      <c r="R38" s="117">
        <v>0.13827999999999999</v>
      </c>
      <c r="S38" s="117">
        <f t="shared" si="3"/>
        <v>2.6964599999999996</v>
      </c>
      <c r="T38" s="117">
        <v>1.92E-3</v>
      </c>
      <c r="U38" s="117">
        <f t="shared" si="4"/>
        <v>3.7440000000000001E-2</v>
      </c>
      <c r="V38" s="117">
        <v>0</v>
      </c>
      <c r="W38" s="118">
        <f t="shared" si="5"/>
        <v>0</v>
      </c>
    </row>
    <row r="39" spans="2:23" s="1" customFormat="1" ht="6.95" customHeight="1" x14ac:dyDescent="0.3"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0"/>
    </row>
  </sheetData>
  <mergeCells count="23">
    <mergeCell ref="F24:I24"/>
    <mergeCell ref="C3:M3"/>
    <mergeCell ref="F5:M5"/>
    <mergeCell ref="F6:M6"/>
    <mergeCell ref="F13:I13"/>
    <mergeCell ref="F16:I16"/>
    <mergeCell ref="F17:I17"/>
    <mergeCell ref="F18:I18"/>
    <mergeCell ref="F19:I19"/>
    <mergeCell ref="F20:I20"/>
    <mergeCell ref="F21:I21"/>
    <mergeCell ref="F22:I22"/>
    <mergeCell ref="F33:I33"/>
    <mergeCell ref="F34:I34"/>
    <mergeCell ref="F38:I38"/>
    <mergeCell ref="F25:I25"/>
    <mergeCell ref="F26:I26"/>
    <mergeCell ref="F28:I28"/>
    <mergeCell ref="F30:I30"/>
    <mergeCell ref="F31:I31"/>
    <mergeCell ref="F32:I32"/>
    <mergeCell ref="F35:I35"/>
    <mergeCell ref="F36:I36"/>
  </mergeCells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5"/>
  <sheetViews>
    <sheetView zoomScaleNormal="100" workbookViewId="0">
      <selection activeCell="C3" sqref="C3:M3"/>
    </sheetView>
  </sheetViews>
  <sheetFormatPr defaultRowHeight="13.5" x14ac:dyDescent="0.3"/>
  <cols>
    <col min="1" max="1" width="5.83203125" style="127" customWidth="1"/>
    <col min="2" max="2" width="1.6640625" style="127" customWidth="1"/>
    <col min="3" max="3" width="4.1640625" style="127" customWidth="1"/>
    <col min="4" max="4" width="4.33203125" style="127" hidden="1" customWidth="1"/>
    <col min="5" max="5" width="1.33203125" style="127" customWidth="1"/>
    <col min="6" max="7" width="11.1640625" style="127" customWidth="1"/>
    <col min="8" max="8" width="12.5" style="127" customWidth="1"/>
    <col min="9" max="9" width="7" style="127" customWidth="1"/>
    <col min="10" max="10" width="7.1640625" style="127" customWidth="1"/>
    <col min="11" max="11" width="11.5" style="127" customWidth="1"/>
    <col min="12" max="12" width="16" style="127" customWidth="1"/>
    <col min="13" max="13" width="18.6640625" style="127" customWidth="1"/>
    <col min="14" max="14" width="1.6640625" style="127" customWidth="1"/>
    <col min="15" max="15" width="8.1640625" style="127" customWidth="1"/>
    <col min="16" max="16" width="29.6640625" style="127" hidden="1" customWidth="1"/>
    <col min="17" max="17" width="16.33203125" style="127" hidden="1" customWidth="1"/>
    <col min="18" max="18" width="12.33203125" style="127" hidden="1" customWidth="1"/>
    <col min="19" max="19" width="16.33203125" style="127" hidden="1" customWidth="1"/>
    <col min="20" max="20" width="12.1640625" style="127" hidden="1" customWidth="1"/>
    <col min="21" max="21" width="15" style="127" hidden="1" customWidth="1"/>
    <col min="22" max="22" width="11" style="127" hidden="1" customWidth="1"/>
    <col min="23" max="23" width="15" style="127" hidden="1" customWidth="1"/>
    <col min="24" max="24" width="16.33203125" style="127" hidden="1" customWidth="1"/>
    <col min="25" max="25" width="11" style="127" customWidth="1"/>
    <col min="26" max="16384" width="9.33203125" style="127"/>
  </cols>
  <sheetData>
    <row r="2" spans="2:23" s="1" customFormat="1" ht="6.95" customHeight="1" x14ac:dyDescent="0.3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2:23" s="1" customFormat="1" ht="36.950000000000003" customHeight="1" x14ac:dyDescent="0.3">
      <c r="B3" s="25"/>
      <c r="C3" s="179" t="s">
        <v>194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27"/>
    </row>
    <row r="4" spans="2:23" s="1" customFormat="1" ht="6.95" customHeight="1" x14ac:dyDescent="0.3">
      <c r="B4" s="2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27"/>
    </row>
    <row r="5" spans="2:23" s="1" customFormat="1" ht="30" customHeight="1" x14ac:dyDescent="0.3">
      <c r="B5" s="25"/>
      <c r="C5" s="22" t="s">
        <v>12</v>
      </c>
      <c r="D5" s="126"/>
      <c r="E5" s="126"/>
      <c r="F5" s="197" t="s">
        <v>126</v>
      </c>
      <c r="G5" s="159"/>
      <c r="H5" s="159"/>
      <c r="I5" s="159"/>
      <c r="J5" s="159"/>
      <c r="K5" s="159"/>
      <c r="L5" s="159"/>
      <c r="M5" s="159"/>
      <c r="N5" s="27"/>
    </row>
    <row r="6" spans="2:23" s="1" customFormat="1" ht="36.950000000000003" customHeight="1" x14ac:dyDescent="0.3">
      <c r="B6" s="25"/>
      <c r="C6" s="58" t="s">
        <v>78</v>
      </c>
      <c r="D6" s="126"/>
      <c r="E6" s="126"/>
      <c r="F6" s="180" t="s">
        <v>153</v>
      </c>
      <c r="G6" s="159"/>
      <c r="H6" s="159"/>
      <c r="I6" s="159"/>
      <c r="J6" s="159"/>
      <c r="K6" s="159"/>
      <c r="L6" s="159"/>
      <c r="M6" s="159"/>
      <c r="N6" s="27"/>
    </row>
    <row r="7" spans="2:23" s="1" customFormat="1" ht="6.95" customHeight="1" x14ac:dyDescent="0.3">
      <c r="B7" s="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27"/>
    </row>
    <row r="8" spans="2:23" s="1" customFormat="1" ht="18" customHeight="1" x14ac:dyDescent="0.3">
      <c r="B8" s="25"/>
      <c r="C8" s="22" t="s">
        <v>15</v>
      </c>
      <c r="D8" s="126"/>
      <c r="E8" s="126"/>
      <c r="F8" s="129" t="s">
        <v>128</v>
      </c>
      <c r="G8" s="126"/>
      <c r="H8" s="126"/>
      <c r="I8" s="126"/>
      <c r="J8" s="126"/>
      <c r="K8" s="22" t="s">
        <v>17</v>
      </c>
      <c r="L8" s="126"/>
      <c r="M8" s="126"/>
      <c r="N8" s="27"/>
    </row>
    <row r="9" spans="2:23" s="1" customFormat="1" ht="6.95" customHeight="1" x14ac:dyDescent="0.3">
      <c r="B9" s="25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27"/>
    </row>
    <row r="10" spans="2:23" s="1" customFormat="1" ht="15" x14ac:dyDescent="0.3">
      <c r="B10" s="25"/>
      <c r="C10" s="22" t="s">
        <v>18</v>
      </c>
      <c r="D10" s="126"/>
      <c r="E10" s="126"/>
      <c r="F10" s="129" t="s">
        <v>124</v>
      </c>
      <c r="G10" s="126"/>
      <c r="H10" s="126"/>
      <c r="I10" s="126"/>
      <c r="J10" s="126"/>
      <c r="K10" s="22" t="s">
        <v>22</v>
      </c>
      <c r="L10" s="126"/>
      <c r="M10" s="126"/>
      <c r="N10" s="27"/>
    </row>
    <row r="11" spans="2:23" s="1" customFormat="1" ht="14.45" customHeight="1" x14ac:dyDescent="0.3">
      <c r="B11" s="25"/>
      <c r="C11" s="22" t="s">
        <v>21</v>
      </c>
      <c r="D11" s="126"/>
      <c r="E11" s="126"/>
      <c r="F11" s="129"/>
      <c r="G11" s="126"/>
      <c r="H11" s="126"/>
      <c r="I11" s="126"/>
      <c r="J11" s="126"/>
      <c r="K11" s="22" t="s">
        <v>25</v>
      </c>
      <c r="L11" s="126"/>
      <c r="M11" s="126"/>
      <c r="N11" s="27"/>
    </row>
    <row r="12" spans="2:23" s="1" customFormat="1" ht="10.35" customHeight="1" x14ac:dyDescent="0.3">
      <c r="B12" s="25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27"/>
    </row>
    <row r="13" spans="2:23" s="6" customFormat="1" ht="29.25" customHeight="1" x14ac:dyDescent="0.3">
      <c r="B13" s="88"/>
      <c r="C13" s="89" t="s">
        <v>82</v>
      </c>
      <c r="D13" s="132" t="s">
        <v>83</v>
      </c>
      <c r="E13" s="132" t="s">
        <v>48</v>
      </c>
      <c r="F13" s="190" t="s">
        <v>84</v>
      </c>
      <c r="G13" s="191"/>
      <c r="H13" s="191"/>
      <c r="I13" s="191"/>
      <c r="J13" s="132" t="s">
        <v>85</v>
      </c>
      <c r="K13" s="132" t="s">
        <v>86</v>
      </c>
      <c r="L13" s="133" t="s">
        <v>87</v>
      </c>
      <c r="M13" s="132" t="s">
        <v>80</v>
      </c>
      <c r="N13" s="91"/>
      <c r="P13" s="65" t="s">
        <v>88</v>
      </c>
      <c r="Q13" s="66" t="s">
        <v>30</v>
      </c>
      <c r="R13" s="66" t="s">
        <v>89</v>
      </c>
      <c r="S13" s="66" t="s">
        <v>90</v>
      </c>
      <c r="T13" s="66" t="s">
        <v>91</v>
      </c>
      <c r="U13" s="66" t="s">
        <v>92</v>
      </c>
      <c r="V13" s="66" t="s">
        <v>93</v>
      </c>
      <c r="W13" s="67" t="s">
        <v>94</v>
      </c>
    </row>
    <row r="14" spans="2:23" s="1" customFormat="1" ht="29.25" customHeight="1" x14ac:dyDescent="0.35">
      <c r="B14" s="25"/>
      <c r="C14" s="69" t="s">
        <v>79</v>
      </c>
      <c r="D14" s="126"/>
      <c r="E14" s="126"/>
      <c r="F14" s="126"/>
      <c r="G14" s="126"/>
      <c r="H14" s="126"/>
      <c r="I14" s="126"/>
      <c r="J14" s="126"/>
      <c r="K14" s="126"/>
      <c r="L14" s="126"/>
      <c r="M14" s="130">
        <f>M15+M22+M28</f>
        <v>0</v>
      </c>
      <c r="N14" s="27"/>
      <c r="P14" s="68"/>
      <c r="Q14" s="128"/>
      <c r="R14" s="128"/>
      <c r="S14" s="92" t="e">
        <f>S15</f>
        <v>#REF!</v>
      </c>
      <c r="T14" s="128"/>
      <c r="U14" s="92" t="e">
        <f>U15</f>
        <v>#REF!</v>
      </c>
      <c r="V14" s="128"/>
      <c r="W14" s="93" t="e">
        <f>W15</f>
        <v>#REF!</v>
      </c>
    </row>
    <row r="15" spans="2:23" s="7" customFormat="1" ht="37.35" customHeight="1" x14ac:dyDescent="0.35">
      <c r="B15" s="95"/>
      <c r="C15" s="96"/>
      <c r="D15" s="97" t="s">
        <v>136</v>
      </c>
      <c r="E15" s="97"/>
      <c r="F15" s="97"/>
      <c r="G15" s="97"/>
      <c r="H15" s="97"/>
      <c r="I15" s="97"/>
      <c r="J15" s="97"/>
      <c r="K15" s="97"/>
      <c r="L15" s="97"/>
      <c r="M15" s="131">
        <f>SUM(M16:M21)</f>
        <v>0</v>
      </c>
      <c r="N15" s="98"/>
      <c r="P15" s="99"/>
      <c r="Q15" s="96"/>
      <c r="R15" s="96"/>
      <c r="S15" s="100" t="e">
        <f>#REF!+#REF!+#REF!+#REF!</f>
        <v>#REF!</v>
      </c>
      <c r="T15" s="96"/>
      <c r="U15" s="100" t="e">
        <f>#REF!+#REF!+#REF!+#REF!</f>
        <v>#REF!</v>
      </c>
      <c r="V15" s="96"/>
      <c r="W15" s="101" t="e">
        <f>#REF!+#REF!+#REF!+#REF!</f>
        <v>#REF!</v>
      </c>
    </row>
    <row r="16" spans="2:23" s="1" customFormat="1" ht="31.5" customHeight="1" x14ac:dyDescent="0.3">
      <c r="B16" s="105"/>
      <c r="C16" s="106" t="s">
        <v>72</v>
      </c>
      <c r="D16" s="106"/>
      <c r="E16" s="107"/>
      <c r="F16" s="192" t="s">
        <v>129</v>
      </c>
      <c r="G16" s="193"/>
      <c r="H16" s="193"/>
      <c r="I16" s="193"/>
      <c r="J16" s="108" t="s">
        <v>98</v>
      </c>
      <c r="K16" s="134">
        <v>64</v>
      </c>
      <c r="L16" s="135"/>
      <c r="M16" s="134">
        <f>K16*L16</f>
        <v>0</v>
      </c>
      <c r="N16" s="110"/>
      <c r="P16" s="111" t="s">
        <v>3</v>
      </c>
      <c r="Q16" s="33" t="s">
        <v>33</v>
      </c>
      <c r="R16" s="112">
        <v>4.9020000000000001E-2</v>
      </c>
      <c r="S16" s="112">
        <f>R16*K16</f>
        <v>3.1372800000000001</v>
      </c>
      <c r="T16" s="112">
        <v>0</v>
      </c>
      <c r="U16" s="112">
        <f>T16*K16</f>
        <v>0</v>
      </c>
      <c r="V16" s="112">
        <v>0</v>
      </c>
      <c r="W16" s="113">
        <f>V16*K16</f>
        <v>0</v>
      </c>
    </row>
    <row r="17" spans="2:23" s="1" customFormat="1" ht="25.5" customHeight="1" x14ac:dyDescent="0.3">
      <c r="B17" s="105"/>
      <c r="C17" s="106" t="s">
        <v>95</v>
      </c>
      <c r="D17" s="106"/>
      <c r="E17" s="107"/>
      <c r="F17" s="192" t="s">
        <v>154</v>
      </c>
      <c r="G17" s="193"/>
      <c r="H17" s="193"/>
      <c r="I17" s="193"/>
      <c r="J17" s="108" t="s">
        <v>98</v>
      </c>
      <c r="K17" s="134">
        <v>172.25</v>
      </c>
      <c r="L17" s="135"/>
      <c r="M17" s="134">
        <f t="shared" ref="M17:M34" si="0">K17*L17</f>
        <v>0</v>
      </c>
      <c r="N17" s="110"/>
      <c r="P17" s="111" t="s">
        <v>3</v>
      </c>
      <c r="Q17" s="33" t="s">
        <v>33</v>
      </c>
      <c r="R17" s="112">
        <v>0</v>
      </c>
      <c r="S17" s="112">
        <f>R17*K17</f>
        <v>0</v>
      </c>
      <c r="T17" s="112">
        <v>1.8000000000000001E-4</v>
      </c>
      <c r="U17" s="112">
        <f>T17*K17</f>
        <v>3.1005000000000001E-2</v>
      </c>
      <c r="V17" s="112">
        <v>0</v>
      </c>
      <c r="W17" s="113">
        <f>V17*K17</f>
        <v>0</v>
      </c>
    </row>
    <row r="18" spans="2:23" s="1" customFormat="1" ht="25.5" customHeight="1" x14ac:dyDescent="0.3">
      <c r="B18" s="105"/>
      <c r="C18" s="106" t="s">
        <v>104</v>
      </c>
      <c r="D18" s="106"/>
      <c r="E18" s="107"/>
      <c r="F18" s="192" t="s">
        <v>155</v>
      </c>
      <c r="G18" s="193"/>
      <c r="H18" s="193"/>
      <c r="I18" s="193"/>
      <c r="J18" s="108" t="s">
        <v>98</v>
      </c>
      <c r="K18" s="134">
        <v>172.25</v>
      </c>
      <c r="L18" s="135"/>
      <c r="M18" s="134">
        <f t="shared" si="0"/>
        <v>0</v>
      </c>
      <c r="N18" s="110"/>
      <c r="P18" s="111" t="s">
        <v>3</v>
      </c>
      <c r="Q18" s="33" t="s">
        <v>33</v>
      </c>
      <c r="R18" s="112">
        <v>1.629</v>
      </c>
      <c r="S18" s="112">
        <f>R18*K18</f>
        <v>280.59525000000002</v>
      </c>
      <c r="T18" s="112">
        <v>0</v>
      </c>
      <c r="U18" s="112">
        <f>T18*K18</f>
        <v>0</v>
      </c>
      <c r="V18" s="112">
        <v>0</v>
      </c>
      <c r="W18" s="113">
        <f>V18*K18</f>
        <v>0</v>
      </c>
    </row>
    <row r="19" spans="2:23" s="1" customFormat="1" ht="25.5" customHeight="1" x14ac:dyDescent="0.3">
      <c r="B19" s="105"/>
      <c r="C19" s="106" t="s">
        <v>107</v>
      </c>
      <c r="D19" s="106"/>
      <c r="E19" s="107"/>
      <c r="F19" s="192" t="s">
        <v>132</v>
      </c>
      <c r="G19" s="193"/>
      <c r="H19" s="193"/>
      <c r="I19" s="193"/>
      <c r="J19" s="108" t="s">
        <v>98</v>
      </c>
      <c r="K19" s="134">
        <v>172.25</v>
      </c>
      <c r="L19" s="135"/>
      <c r="M19" s="134">
        <f t="shared" si="0"/>
        <v>0</v>
      </c>
      <c r="N19" s="110"/>
      <c r="P19" s="111"/>
      <c r="Q19" s="33"/>
      <c r="R19" s="112"/>
      <c r="S19" s="112"/>
      <c r="T19" s="112"/>
      <c r="U19" s="112"/>
      <c r="V19" s="112"/>
      <c r="W19" s="113"/>
    </row>
    <row r="20" spans="2:23" s="1" customFormat="1" ht="25.5" customHeight="1" x14ac:dyDescent="0.3">
      <c r="B20" s="105"/>
      <c r="C20" s="106" t="s">
        <v>109</v>
      </c>
      <c r="D20" s="106"/>
      <c r="E20" s="107"/>
      <c r="F20" s="192" t="s">
        <v>156</v>
      </c>
      <c r="G20" s="193"/>
      <c r="H20" s="193"/>
      <c r="I20" s="193"/>
      <c r="J20" s="108" t="s">
        <v>98</v>
      </c>
      <c r="K20" s="134">
        <v>172.25</v>
      </c>
      <c r="L20" s="135"/>
      <c r="M20" s="134">
        <f t="shared" si="0"/>
        <v>0</v>
      </c>
      <c r="N20" s="110"/>
      <c r="P20" s="111"/>
      <c r="Q20" s="33"/>
      <c r="R20" s="112"/>
      <c r="S20" s="112"/>
      <c r="T20" s="112"/>
      <c r="U20" s="112"/>
      <c r="V20" s="112"/>
      <c r="W20" s="113"/>
    </row>
    <row r="21" spans="2:23" s="1" customFormat="1" ht="25.5" customHeight="1" x14ac:dyDescent="0.3">
      <c r="B21" s="105"/>
      <c r="C21" s="106" t="s">
        <v>111</v>
      </c>
      <c r="D21" s="106"/>
      <c r="E21" s="107"/>
      <c r="F21" s="192" t="s">
        <v>157</v>
      </c>
      <c r="G21" s="193"/>
      <c r="H21" s="193"/>
      <c r="I21" s="193"/>
      <c r="J21" s="108" t="s">
        <v>98</v>
      </c>
      <c r="K21" s="134">
        <v>172.25</v>
      </c>
      <c r="L21" s="135"/>
      <c r="M21" s="134">
        <f t="shared" si="0"/>
        <v>0</v>
      </c>
      <c r="N21" s="110"/>
      <c r="P21" s="111"/>
      <c r="Q21" s="33"/>
      <c r="R21" s="112"/>
      <c r="S21" s="112"/>
      <c r="T21" s="112"/>
      <c r="U21" s="112"/>
      <c r="V21" s="112"/>
      <c r="W21" s="113"/>
    </row>
    <row r="22" spans="2:23" s="7" customFormat="1" ht="37.35" customHeight="1" x14ac:dyDescent="0.35">
      <c r="B22" s="95"/>
      <c r="C22" s="96"/>
      <c r="D22" s="97" t="s">
        <v>144</v>
      </c>
      <c r="E22" s="97"/>
      <c r="F22" s="97"/>
      <c r="G22" s="97"/>
      <c r="H22" s="97"/>
      <c r="I22" s="97"/>
      <c r="J22" s="97"/>
      <c r="K22" s="97"/>
      <c r="L22" s="97"/>
      <c r="M22" s="131">
        <f>SUM(M23:M27)</f>
        <v>0</v>
      </c>
      <c r="N22" s="98"/>
      <c r="P22" s="99"/>
      <c r="Q22" s="96"/>
      <c r="R22" s="96"/>
      <c r="S22" s="100">
        <f>SUM(S23:S24)</f>
        <v>427.35</v>
      </c>
      <c r="T22" s="96"/>
      <c r="U22" s="100">
        <f>SUM(U23:U24)</f>
        <v>1.9770000000000001</v>
      </c>
      <c r="V22" s="96"/>
      <c r="W22" s="101">
        <f>SUM(W23:W24)</f>
        <v>0</v>
      </c>
    </row>
    <row r="23" spans="2:23" s="1" customFormat="1" ht="44.25" customHeight="1" x14ac:dyDescent="0.3">
      <c r="B23" s="105"/>
      <c r="C23" s="106">
        <v>7</v>
      </c>
      <c r="D23" s="106"/>
      <c r="E23" s="107"/>
      <c r="F23" s="192" t="s">
        <v>151</v>
      </c>
      <c r="G23" s="193"/>
      <c r="H23" s="193"/>
      <c r="I23" s="193"/>
      <c r="J23" s="108" t="s">
        <v>98</v>
      </c>
      <c r="K23" s="134">
        <v>150</v>
      </c>
      <c r="L23" s="135"/>
      <c r="M23" s="134">
        <f t="shared" si="0"/>
        <v>0</v>
      </c>
      <c r="N23" s="110"/>
      <c r="P23" s="111" t="s">
        <v>3</v>
      </c>
      <c r="Q23" s="33" t="s">
        <v>33</v>
      </c>
      <c r="R23" s="112">
        <v>0.92100000000000004</v>
      </c>
      <c r="S23" s="112">
        <f>R23*K23</f>
        <v>138.15</v>
      </c>
      <c r="T23" s="112">
        <v>1.3180000000000001E-2</v>
      </c>
      <c r="U23" s="112">
        <f>T23*K23</f>
        <v>1.9770000000000001</v>
      </c>
      <c r="V23" s="112">
        <v>0</v>
      </c>
      <c r="W23" s="113">
        <f>V23*K23</f>
        <v>0</v>
      </c>
    </row>
    <row r="24" spans="2:23" s="1" customFormat="1" ht="24.75" customHeight="1" x14ac:dyDescent="0.3">
      <c r="B24" s="105"/>
      <c r="C24" s="106">
        <v>8</v>
      </c>
      <c r="D24" s="106"/>
      <c r="E24" s="107"/>
      <c r="F24" s="192" t="s">
        <v>147</v>
      </c>
      <c r="G24" s="193"/>
      <c r="H24" s="193"/>
      <c r="I24" s="193"/>
      <c r="J24" s="108" t="s">
        <v>98</v>
      </c>
      <c r="K24" s="134">
        <v>150</v>
      </c>
      <c r="L24" s="135"/>
      <c r="M24" s="134">
        <f t="shared" si="0"/>
        <v>0</v>
      </c>
      <c r="N24" s="110"/>
      <c r="P24" s="111" t="s">
        <v>3</v>
      </c>
      <c r="Q24" s="33" t="s">
        <v>33</v>
      </c>
      <c r="R24" s="112">
        <v>1.9279999999999999</v>
      </c>
      <c r="S24" s="112">
        <f>R24*K24</f>
        <v>289.2</v>
      </c>
      <c r="T24" s="112">
        <v>0</v>
      </c>
      <c r="U24" s="112">
        <f>T24*K24</f>
        <v>0</v>
      </c>
      <c r="V24" s="112">
        <v>0</v>
      </c>
      <c r="W24" s="113">
        <f>V24*K24</f>
        <v>0</v>
      </c>
    </row>
    <row r="25" spans="2:23" s="1" customFormat="1" ht="24.75" customHeight="1" x14ac:dyDescent="0.3">
      <c r="B25" s="105"/>
      <c r="C25" s="106">
        <v>9</v>
      </c>
      <c r="D25" s="106"/>
      <c r="E25" s="107"/>
      <c r="F25" s="192" t="s">
        <v>145</v>
      </c>
      <c r="G25" s="193"/>
      <c r="H25" s="193"/>
      <c r="I25" s="193"/>
      <c r="J25" s="108" t="s">
        <v>98</v>
      </c>
      <c r="K25" s="134">
        <v>150</v>
      </c>
      <c r="L25" s="135"/>
      <c r="M25" s="134">
        <f t="shared" si="0"/>
        <v>0</v>
      </c>
      <c r="N25" s="110"/>
      <c r="P25" s="111" t="s">
        <v>3</v>
      </c>
      <c r="Q25" s="33" t="s">
        <v>33</v>
      </c>
      <c r="R25" s="112">
        <v>9.1299999999999992E-3</v>
      </c>
      <c r="S25" s="112">
        <f>R25*K25</f>
        <v>1.3694999999999999</v>
      </c>
      <c r="T25" s="112">
        <v>0</v>
      </c>
      <c r="U25" s="112">
        <f>T25*K25</f>
        <v>0</v>
      </c>
      <c r="V25" s="112">
        <v>0</v>
      </c>
      <c r="W25" s="113">
        <f>V25*K25</f>
        <v>0</v>
      </c>
    </row>
    <row r="26" spans="2:23" s="1" customFormat="1" ht="24.75" customHeight="1" x14ac:dyDescent="0.3">
      <c r="B26" s="105"/>
      <c r="C26" s="106">
        <v>10</v>
      </c>
      <c r="D26" s="106"/>
      <c r="E26" s="107"/>
      <c r="F26" s="192" t="s">
        <v>146</v>
      </c>
      <c r="G26" s="193"/>
      <c r="H26" s="193"/>
      <c r="I26" s="193"/>
      <c r="J26" s="108" t="s">
        <v>98</v>
      </c>
      <c r="K26" s="134">
        <v>150</v>
      </c>
      <c r="L26" s="135"/>
      <c r="M26" s="134">
        <f t="shared" si="0"/>
        <v>0</v>
      </c>
      <c r="N26" s="110"/>
      <c r="P26" s="111" t="s">
        <v>3</v>
      </c>
      <c r="Q26" s="33" t="s">
        <v>33</v>
      </c>
      <c r="R26" s="112">
        <v>3.9E-2</v>
      </c>
      <c r="S26" s="112">
        <f>R26*K26</f>
        <v>5.85</v>
      </c>
      <c r="T26" s="112">
        <v>1.8000000000000001E-4</v>
      </c>
      <c r="U26" s="112">
        <f>T26*K26</f>
        <v>2.7000000000000003E-2</v>
      </c>
      <c r="V26" s="112">
        <v>0</v>
      </c>
      <c r="W26" s="113">
        <f>V26*K26</f>
        <v>0</v>
      </c>
    </row>
    <row r="27" spans="2:23" s="1" customFormat="1" ht="31.5" customHeight="1" x14ac:dyDescent="0.3">
      <c r="B27" s="105"/>
      <c r="C27" s="106">
        <v>11</v>
      </c>
      <c r="D27" s="106"/>
      <c r="E27" s="107"/>
      <c r="F27" s="192" t="s">
        <v>152</v>
      </c>
      <c r="G27" s="193"/>
      <c r="H27" s="193"/>
      <c r="I27" s="193"/>
      <c r="J27" s="108" t="s">
        <v>139</v>
      </c>
      <c r="K27" s="134">
        <v>1</v>
      </c>
      <c r="L27" s="135"/>
      <c r="M27" s="134">
        <f t="shared" si="0"/>
        <v>0</v>
      </c>
      <c r="N27" s="110"/>
      <c r="P27" s="111" t="s">
        <v>3</v>
      </c>
      <c r="Q27" s="116" t="s">
        <v>33</v>
      </c>
      <c r="R27" s="117">
        <v>0.13827999999999999</v>
      </c>
      <c r="S27" s="117">
        <f>R27*K27</f>
        <v>0.13827999999999999</v>
      </c>
      <c r="T27" s="117">
        <v>1.92E-3</v>
      </c>
      <c r="U27" s="117">
        <f>T27*K27</f>
        <v>1.92E-3</v>
      </c>
      <c r="V27" s="117">
        <v>0</v>
      </c>
      <c r="W27" s="118">
        <f>V27*K27</f>
        <v>0</v>
      </c>
    </row>
    <row r="28" spans="2:23" s="7" customFormat="1" ht="37.35" customHeight="1" x14ac:dyDescent="0.35">
      <c r="B28" s="95"/>
      <c r="C28" s="96"/>
      <c r="D28" s="97" t="s">
        <v>158</v>
      </c>
      <c r="E28" s="97"/>
      <c r="F28" s="97"/>
      <c r="G28" s="97"/>
      <c r="H28" s="97"/>
      <c r="I28" s="97"/>
      <c r="J28" s="97"/>
      <c r="K28" s="97"/>
      <c r="L28" s="97"/>
      <c r="M28" s="131">
        <f>SUM(M29:M34)</f>
        <v>0</v>
      </c>
      <c r="N28" s="98"/>
      <c r="P28" s="99"/>
      <c r="Q28" s="96"/>
      <c r="R28" s="96"/>
      <c r="S28" s="100"/>
      <c r="T28" s="96"/>
      <c r="U28" s="100"/>
      <c r="V28" s="96"/>
      <c r="W28" s="101"/>
    </row>
    <row r="29" spans="2:23" s="1" customFormat="1" ht="25.5" customHeight="1" x14ac:dyDescent="0.3">
      <c r="B29" s="105"/>
      <c r="C29" s="106">
        <v>12</v>
      </c>
      <c r="D29" s="106"/>
      <c r="E29" s="107"/>
      <c r="F29" s="192" t="s">
        <v>159</v>
      </c>
      <c r="G29" s="193"/>
      <c r="H29" s="193"/>
      <c r="I29" s="193"/>
      <c r="J29" s="108" t="s">
        <v>114</v>
      </c>
      <c r="K29" s="134">
        <v>21.5</v>
      </c>
      <c r="L29" s="135"/>
      <c r="M29" s="134">
        <f t="shared" si="0"/>
        <v>0</v>
      </c>
      <c r="N29" s="110"/>
      <c r="P29" s="111"/>
      <c r="Q29" s="33"/>
      <c r="R29" s="112"/>
      <c r="S29" s="112"/>
      <c r="T29" s="112"/>
      <c r="U29" s="112"/>
      <c r="V29" s="112"/>
      <c r="W29" s="113"/>
    </row>
    <row r="30" spans="2:23" s="1" customFormat="1" ht="25.5" customHeight="1" x14ac:dyDescent="0.3">
      <c r="B30" s="105"/>
      <c r="C30" s="106">
        <v>13</v>
      </c>
      <c r="D30" s="106"/>
      <c r="E30" s="107"/>
      <c r="F30" s="192" t="s">
        <v>160</v>
      </c>
      <c r="G30" s="193"/>
      <c r="H30" s="193"/>
      <c r="I30" s="193"/>
      <c r="J30" s="108" t="s">
        <v>139</v>
      </c>
      <c r="K30" s="134">
        <v>1</v>
      </c>
      <c r="L30" s="135"/>
      <c r="M30" s="134">
        <f t="shared" si="0"/>
        <v>0</v>
      </c>
      <c r="N30" s="110"/>
      <c r="P30" s="111"/>
      <c r="Q30" s="33"/>
      <c r="R30" s="112"/>
      <c r="S30" s="112"/>
      <c r="T30" s="112"/>
      <c r="U30" s="112"/>
      <c r="V30" s="112"/>
      <c r="W30" s="113"/>
    </row>
    <row r="31" spans="2:23" s="1" customFormat="1" ht="25.5" customHeight="1" x14ac:dyDescent="0.3">
      <c r="B31" s="105"/>
      <c r="C31" s="106">
        <v>14</v>
      </c>
      <c r="D31" s="106"/>
      <c r="E31" s="107"/>
      <c r="F31" s="192" t="s">
        <v>161</v>
      </c>
      <c r="G31" s="193"/>
      <c r="H31" s="193"/>
      <c r="I31" s="193"/>
      <c r="J31" s="108" t="s">
        <v>114</v>
      </c>
      <c r="K31" s="134">
        <v>21.5</v>
      </c>
      <c r="L31" s="135"/>
      <c r="M31" s="134">
        <f t="shared" si="0"/>
        <v>0</v>
      </c>
      <c r="N31" s="110"/>
      <c r="P31" s="111"/>
      <c r="Q31" s="33"/>
      <c r="R31" s="112"/>
      <c r="S31" s="112"/>
      <c r="T31" s="112"/>
      <c r="U31" s="112"/>
      <c r="V31" s="112"/>
      <c r="W31" s="113"/>
    </row>
    <row r="32" spans="2:23" s="1" customFormat="1" ht="25.5" customHeight="1" x14ac:dyDescent="0.3">
      <c r="B32" s="105"/>
      <c r="C32" s="106">
        <v>15</v>
      </c>
      <c r="D32" s="106"/>
      <c r="E32" s="107"/>
      <c r="F32" s="192" t="s">
        <v>162</v>
      </c>
      <c r="G32" s="193"/>
      <c r="H32" s="193"/>
      <c r="I32" s="193"/>
      <c r="J32" s="108" t="s">
        <v>139</v>
      </c>
      <c r="K32" s="134">
        <v>1</v>
      </c>
      <c r="L32" s="135"/>
      <c r="M32" s="134">
        <f t="shared" si="0"/>
        <v>0</v>
      </c>
      <c r="N32" s="110"/>
      <c r="P32" s="111"/>
      <c r="Q32" s="33"/>
      <c r="R32" s="112"/>
      <c r="S32" s="112"/>
      <c r="T32" s="112"/>
      <c r="U32" s="112"/>
      <c r="V32" s="112"/>
      <c r="W32" s="113"/>
    </row>
    <row r="33" spans="2:23" s="1" customFormat="1" ht="25.5" customHeight="1" x14ac:dyDescent="0.3">
      <c r="B33" s="105"/>
      <c r="C33" s="106">
        <v>16</v>
      </c>
      <c r="D33" s="106"/>
      <c r="E33" s="107"/>
      <c r="F33" s="192" t="s">
        <v>163</v>
      </c>
      <c r="G33" s="193"/>
      <c r="H33" s="193"/>
      <c r="I33" s="193"/>
      <c r="J33" s="108" t="s">
        <v>114</v>
      </c>
      <c r="K33" s="134">
        <v>25.5</v>
      </c>
      <c r="L33" s="135"/>
      <c r="M33" s="134">
        <f t="shared" si="0"/>
        <v>0</v>
      </c>
      <c r="N33" s="110"/>
      <c r="P33" s="111"/>
      <c r="Q33" s="33"/>
      <c r="R33" s="112"/>
      <c r="S33" s="112"/>
      <c r="T33" s="112"/>
      <c r="U33" s="112"/>
      <c r="V33" s="112"/>
      <c r="W33" s="113"/>
    </row>
    <row r="34" spans="2:23" s="1" customFormat="1" ht="25.5" customHeight="1" x14ac:dyDescent="0.3">
      <c r="B34" s="105"/>
      <c r="C34" s="106">
        <v>17</v>
      </c>
      <c r="D34" s="106"/>
      <c r="E34" s="107"/>
      <c r="F34" s="192" t="s">
        <v>164</v>
      </c>
      <c r="G34" s="193"/>
      <c r="H34" s="193"/>
      <c r="I34" s="193"/>
      <c r="J34" s="108" t="s">
        <v>105</v>
      </c>
      <c r="K34" s="134">
        <v>0.2</v>
      </c>
      <c r="L34" s="135"/>
      <c r="M34" s="134">
        <f t="shared" si="0"/>
        <v>0</v>
      </c>
      <c r="N34" s="110"/>
      <c r="P34" s="111"/>
      <c r="Q34" s="33"/>
      <c r="R34" s="112"/>
      <c r="S34" s="112"/>
      <c r="T34" s="112"/>
      <c r="U34" s="112"/>
      <c r="V34" s="112"/>
      <c r="W34" s="113"/>
    </row>
    <row r="35" spans="2:23" s="1" customFormat="1" ht="6.95" customHeight="1" x14ac:dyDescent="0.3"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</row>
  </sheetData>
  <mergeCells count="21">
    <mergeCell ref="F17:I17"/>
    <mergeCell ref="C3:M3"/>
    <mergeCell ref="F5:M5"/>
    <mergeCell ref="F6:M6"/>
    <mergeCell ref="F13:I13"/>
    <mergeCell ref="F16:I16"/>
    <mergeCell ref="F23:I23"/>
    <mergeCell ref="F24:I24"/>
    <mergeCell ref="F25:I25"/>
    <mergeCell ref="F18:I18"/>
    <mergeCell ref="F19:I19"/>
    <mergeCell ref="F20:I20"/>
    <mergeCell ref="F21:I21"/>
    <mergeCell ref="F32:I32"/>
    <mergeCell ref="F33:I33"/>
    <mergeCell ref="F34:I34"/>
    <mergeCell ref="F26:I26"/>
    <mergeCell ref="F27:I27"/>
    <mergeCell ref="F29:I29"/>
    <mergeCell ref="F30:I30"/>
    <mergeCell ref="F31:I31"/>
  </mergeCells>
  <pageMargins left="0.7" right="0.7" top="0.75" bottom="0.75" header="0.3" footer="0.3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0"/>
  <sheetViews>
    <sheetView zoomScaleNormal="100" workbookViewId="0">
      <selection activeCell="C3" sqref="C3:M3"/>
    </sheetView>
  </sheetViews>
  <sheetFormatPr defaultRowHeight="13.5" x14ac:dyDescent="0.3"/>
  <cols>
    <col min="1" max="1" width="4.6640625" style="127" customWidth="1"/>
    <col min="2" max="2" width="1.6640625" style="127" customWidth="1"/>
    <col min="3" max="3" width="4.1640625" style="127" customWidth="1"/>
    <col min="4" max="4" width="4.33203125" style="127" hidden="1" customWidth="1"/>
    <col min="5" max="5" width="3" style="127" customWidth="1"/>
    <col min="6" max="7" width="11.1640625" style="127" customWidth="1"/>
    <col min="8" max="8" width="12.5" style="127" customWidth="1"/>
    <col min="9" max="9" width="7" style="127" customWidth="1"/>
    <col min="10" max="10" width="7.83203125" style="127" customWidth="1"/>
    <col min="11" max="11" width="11.5" style="127" customWidth="1"/>
    <col min="12" max="12" width="16" style="127" customWidth="1"/>
    <col min="13" max="13" width="20.33203125" style="127" customWidth="1"/>
    <col min="14" max="14" width="1.6640625" style="127" customWidth="1"/>
    <col min="15" max="15" width="8.1640625" style="127" customWidth="1"/>
    <col min="16" max="16" width="29.6640625" style="127" hidden="1" customWidth="1"/>
    <col min="17" max="17" width="16.33203125" style="127" hidden="1" customWidth="1"/>
    <col min="18" max="18" width="12.33203125" style="127" hidden="1" customWidth="1"/>
    <col min="19" max="19" width="16.33203125" style="127" hidden="1" customWidth="1"/>
    <col min="20" max="20" width="12.1640625" style="127" hidden="1" customWidth="1"/>
    <col min="21" max="21" width="15" style="127" hidden="1" customWidth="1"/>
    <col min="22" max="22" width="11" style="127" hidden="1" customWidth="1"/>
    <col min="23" max="23" width="15" style="127" hidden="1" customWidth="1"/>
    <col min="24" max="24" width="16.33203125" style="127" hidden="1" customWidth="1"/>
    <col min="25" max="25" width="11" style="127" customWidth="1"/>
    <col min="26" max="16384" width="9.33203125" style="127"/>
  </cols>
  <sheetData>
    <row r="2" spans="2:23" s="1" customFormat="1" ht="6.95" customHeight="1" x14ac:dyDescent="0.3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2:23" s="1" customFormat="1" ht="36.950000000000003" customHeight="1" x14ac:dyDescent="0.3">
      <c r="B3" s="25"/>
      <c r="C3" s="179" t="s">
        <v>194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27"/>
    </row>
    <row r="4" spans="2:23" s="1" customFormat="1" ht="6.95" customHeight="1" x14ac:dyDescent="0.3">
      <c r="B4" s="2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27"/>
    </row>
    <row r="5" spans="2:23" s="1" customFormat="1" ht="30" customHeight="1" x14ac:dyDescent="0.3">
      <c r="B5" s="25"/>
      <c r="C5" s="22" t="s">
        <v>12</v>
      </c>
      <c r="D5" s="126"/>
      <c r="E5" s="126"/>
      <c r="F5" s="197" t="s">
        <v>126</v>
      </c>
      <c r="G5" s="159"/>
      <c r="H5" s="159"/>
      <c r="I5" s="159"/>
      <c r="J5" s="159"/>
      <c r="K5" s="159"/>
      <c r="L5" s="159"/>
      <c r="M5" s="159"/>
      <c r="N5" s="27"/>
    </row>
    <row r="6" spans="2:23" s="1" customFormat="1" ht="36.950000000000003" customHeight="1" x14ac:dyDescent="0.3">
      <c r="B6" s="25"/>
      <c r="C6" s="58" t="s">
        <v>78</v>
      </c>
      <c r="D6" s="126"/>
      <c r="E6" s="126"/>
      <c r="F6" s="180" t="s">
        <v>189</v>
      </c>
      <c r="G6" s="159"/>
      <c r="H6" s="159"/>
      <c r="I6" s="159"/>
      <c r="J6" s="159"/>
      <c r="K6" s="159"/>
      <c r="L6" s="159"/>
      <c r="M6" s="159"/>
      <c r="N6" s="27"/>
    </row>
    <row r="7" spans="2:23" s="1" customFormat="1" ht="6.95" customHeight="1" x14ac:dyDescent="0.3">
      <c r="B7" s="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27"/>
    </row>
    <row r="8" spans="2:23" s="1" customFormat="1" ht="18" customHeight="1" x14ac:dyDescent="0.3">
      <c r="B8" s="25"/>
      <c r="C8" s="22" t="s">
        <v>15</v>
      </c>
      <c r="D8" s="126"/>
      <c r="E8" s="126"/>
      <c r="F8" s="129" t="s">
        <v>128</v>
      </c>
      <c r="G8" s="126"/>
      <c r="H8" s="126"/>
      <c r="I8" s="126"/>
      <c r="J8" s="126"/>
      <c r="K8" s="22" t="s">
        <v>17</v>
      </c>
      <c r="L8" s="126"/>
      <c r="M8" s="126"/>
      <c r="N8" s="27"/>
    </row>
    <row r="9" spans="2:23" s="1" customFormat="1" ht="6.95" customHeight="1" x14ac:dyDescent="0.3">
      <c r="B9" s="25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27"/>
    </row>
    <row r="10" spans="2:23" s="1" customFormat="1" ht="15" x14ac:dyDescent="0.3">
      <c r="B10" s="25"/>
      <c r="C10" s="22" t="s">
        <v>18</v>
      </c>
      <c r="D10" s="126"/>
      <c r="E10" s="126"/>
      <c r="F10" s="129" t="s">
        <v>124</v>
      </c>
      <c r="G10" s="126"/>
      <c r="H10" s="126"/>
      <c r="I10" s="126"/>
      <c r="J10" s="126"/>
      <c r="K10" s="22" t="s">
        <v>22</v>
      </c>
      <c r="L10" s="126"/>
      <c r="M10" s="126"/>
      <c r="N10" s="27"/>
    </row>
    <row r="11" spans="2:23" s="1" customFormat="1" ht="14.45" customHeight="1" x14ac:dyDescent="0.3">
      <c r="B11" s="25"/>
      <c r="C11" s="22" t="s">
        <v>21</v>
      </c>
      <c r="D11" s="126"/>
      <c r="E11" s="126"/>
      <c r="F11" s="129"/>
      <c r="G11" s="126"/>
      <c r="H11" s="126"/>
      <c r="I11" s="126"/>
      <c r="J11" s="126"/>
      <c r="K11" s="22" t="s">
        <v>25</v>
      </c>
      <c r="L11" s="126"/>
      <c r="M11" s="126"/>
      <c r="N11" s="27"/>
    </row>
    <row r="12" spans="2:23" s="1" customFormat="1" ht="10.35" customHeight="1" x14ac:dyDescent="0.3">
      <c r="B12" s="25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27"/>
    </row>
    <row r="13" spans="2:23" s="6" customFormat="1" ht="29.25" customHeight="1" x14ac:dyDescent="0.3">
      <c r="B13" s="88"/>
      <c r="C13" s="89" t="s">
        <v>82</v>
      </c>
      <c r="D13" s="132" t="s">
        <v>83</v>
      </c>
      <c r="E13" s="132" t="s">
        <v>48</v>
      </c>
      <c r="F13" s="190" t="s">
        <v>84</v>
      </c>
      <c r="G13" s="191"/>
      <c r="H13" s="191"/>
      <c r="I13" s="191"/>
      <c r="J13" s="132" t="s">
        <v>85</v>
      </c>
      <c r="K13" s="132" t="s">
        <v>86</v>
      </c>
      <c r="L13" s="133" t="s">
        <v>87</v>
      </c>
      <c r="M13" s="132" t="s">
        <v>80</v>
      </c>
      <c r="N13" s="91"/>
      <c r="P13" s="65" t="s">
        <v>88</v>
      </c>
      <c r="Q13" s="66" t="s">
        <v>30</v>
      </c>
      <c r="R13" s="66" t="s">
        <v>89</v>
      </c>
      <c r="S13" s="66" t="s">
        <v>90</v>
      </c>
      <c r="T13" s="66" t="s">
        <v>91</v>
      </c>
      <c r="U13" s="66" t="s">
        <v>92</v>
      </c>
      <c r="V13" s="66" t="s">
        <v>93</v>
      </c>
      <c r="W13" s="67" t="s">
        <v>94</v>
      </c>
    </row>
    <row r="14" spans="2:23" s="1" customFormat="1" ht="29.25" customHeight="1" x14ac:dyDescent="0.35">
      <c r="B14" s="25"/>
      <c r="C14" s="69" t="s">
        <v>79</v>
      </c>
      <c r="D14" s="126"/>
      <c r="E14" s="126"/>
      <c r="F14" s="126"/>
      <c r="G14" s="126"/>
      <c r="H14" s="126"/>
      <c r="I14" s="126"/>
      <c r="J14" s="126"/>
      <c r="K14" s="126"/>
      <c r="L14" s="126"/>
      <c r="M14" s="130">
        <f>M15+M22+M28</f>
        <v>0</v>
      </c>
      <c r="N14" s="27"/>
      <c r="P14" s="68"/>
      <c r="Q14" s="128"/>
      <c r="R14" s="128"/>
      <c r="S14" s="92" t="e">
        <f>S15</f>
        <v>#REF!</v>
      </c>
      <c r="T14" s="128"/>
      <c r="U14" s="92" t="e">
        <f>U15</f>
        <v>#REF!</v>
      </c>
      <c r="V14" s="128"/>
      <c r="W14" s="93" t="e">
        <f>W15</f>
        <v>#REF!</v>
      </c>
    </row>
    <row r="15" spans="2:23" s="7" customFormat="1" ht="37.35" customHeight="1" x14ac:dyDescent="0.35">
      <c r="B15" s="95"/>
      <c r="C15" s="96"/>
      <c r="D15" s="97" t="s">
        <v>136</v>
      </c>
      <c r="E15" s="97"/>
      <c r="F15" s="97"/>
      <c r="G15" s="97"/>
      <c r="H15" s="97"/>
      <c r="I15" s="97"/>
      <c r="J15" s="97"/>
      <c r="K15" s="97"/>
      <c r="L15" s="97"/>
      <c r="M15" s="131">
        <f>SUM(M16:M21)</f>
        <v>0</v>
      </c>
      <c r="N15" s="98"/>
      <c r="P15" s="99"/>
      <c r="Q15" s="96"/>
      <c r="R15" s="96"/>
      <c r="S15" s="100" t="e">
        <f>#REF!+#REF!+#REF!+#REF!</f>
        <v>#REF!</v>
      </c>
      <c r="T15" s="96"/>
      <c r="U15" s="100" t="e">
        <f>#REF!+#REF!+#REF!+#REF!</f>
        <v>#REF!</v>
      </c>
      <c r="V15" s="96"/>
      <c r="W15" s="101" t="e">
        <f>#REF!+#REF!+#REF!+#REF!</f>
        <v>#REF!</v>
      </c>
    </row>
    <row r="16" spans="2:23" s="1" customFormat="1" ht="28.5" customHeight="1" x14ac:dyDescent="0.3">
      <c r="B16" s="105"/>
      <c r="C16" s="106" t="s">
        <v>72</v>
      </c>
      <c r="D16" s="106"/>
      <c r="E16" s="107"/>
      <c r="F16" s="192" t="s">
        <v>165</v>
      </c>
      <c r="G16" s="193"/>
      <c r="H16" s="193"/>
      <c r="I16" s="193"/>
      <c r="J16" s="108" t="s">
        <v>98</v>
      </c>
      <c r="K16" s="134">
        <v>101.5</v>
      </c>
      <c r="L16" s="135"/>
      <c r="M16" s="134">
        <f>K16*L16</f>
        <v>0</v>
      </c>
      <c r="N16" s="110"/>
      <c r="P16" s="111" t="s">
        <v>3</v>
      </c>
      <c r="Q16" s="33" t="s">
        <v>33</v>
      </c>
      <c r="R16" s="112">
        <v>4.9020000000000001E-2</v>
      </c>
      <c r="S16" s="112">
        <f>R16*K16</f>
        <v>4.97553</v>
      </c>
      <c r="T16" s="112">
        <v>0</v>
      </c>
      <c r="U16" s="112">
        <f>T16*K16</f>
        <v>0</v>
      </c>
      <c r="V16" s="112">
        <v>0</v>
      </c>
      <c r="W16" s="113">
        <f>V16*K16</f>
        <v>0</v>
      </c>
    </row>
    <row r="17" spans="2:23" s="1" customFormat="1" ht="28.5" customHeight="1" x14ac:dyDescent="0.3">
      <c r="B17" s="105"/>
      <c r="C17" s="106" t="s">
        <v>95</v>
      </c>
      <c r="D17" s="106"/>
      <c r="E17" s="107"/>
      <c r="F17" s="192" t="s">
        <v>166</v>
      </c>
      <c r="G17" s="193"/>
      <c r="H17" s="193"/>
      <c r="I17" s="193"/>
      <c r="J17" s="108" t="s">
        <v>98</v>
      </c>
      <c r="K17" s="134">
        <v>101.5</v>
      </c>
      <c r="L17" s="135"/>
      <c r="M17" s="134">
        <f t="shared" ref="M17:M29" si="0">K17*L17</f>
        <v>0</v>
      </c>
      <c r="N17" s="110"/>
      <c r="P17" s="111" t="s">
        <v>3</v>
      </c>
      <c r="Q17" s="33" t="s">
        <v>33</v>
      </c>
      <c r="R17" s="112">
        <v>0</v>
      </c>
      <c r="S17" s="112">
        <f>R17*K17</f>
        <v>0</v>
      </c>
      <c r="T17" s="112">
        <v>1.8000000000000001E-4</v>
      </c>
      <c r="U17" s="112">
        <f>T17*K17</f>
        <v>1.8270000000000002E-2</v>
      </c>
      <c r="V17" s="112">
        <v>0</v>
      </c>
      <c r="W17" s="113">
        <f>V17*K17</f>
        <v>0</v>
      </c>
    </row>
    <row r="18" spans="2:23" s="1" customFormat="1" ht="28.5" customHeight="1" x14ac:dyDescent="0.3">
      <c r="B18" s="105"/>
      <c r="C18" s="106" t="s">
        <v>104</v>
      </c>
      <c r="D18" s="106"/>
      <c r="E18" s="107"/>
      <c r="F18" s="192" t="s">
        <v>167</v>
      </c>
      <c r="G18" s="193"/>
      <c r="H18" s="193"/>
      <c r="I18" s="193"/>
      <c r="J18" s="108" t="s">
        <v>98</v>
      </c>
      <c r="K18" s="134">
        <v>101.5</v>
      </c>
      <c r="L18" s="135"/>
      <c r="M18" s="134">
        <f t="shared" si="0"/>
        <v>0</v>
      </c>
      <c r="N18" s="110"/>
      <c r="P18" s="111" t="s">
        <v>3</v>
      </c>
      <c r="Q18" s="33" t="s">
        <v>33</v>
      </c>
      <c r="R18" s="112">
        <v>1.629</v>
      </c>
      <c r="S18" s="112">
        <f>R18*K18</f>
        <v>165.34350000000001</v>
      </c>
      <c r="T18" s="112">
        <v>0</v>
      </c>
      <c r="U18" s="112">
        <f>T18*K18</f>
        <v>0</v>
      </c>
      <c r="V18" s="112">
        <v>0</v>
      </c>
      <c r="W18" s="113">
        <f>V18*K18</f>
        <v>0</v>
      </c>
    </row>
    <row r="19" spans="2:23" s="1" customFormat="1" ht="28.5" customHeight="1" x14ac:dyDescent="0.3">
      <c r="B19" s="105"/>
      <c r="C19" s="106" t="s">
        <v>107</v>
      </c>
      <c r="D19" s="106"/>
      <c r="E19" s="107"/>
      <c r="F19" s="192" t="s">
        <v>168</v>
      </c>
      <c r="G19" s="193"/>
      <c r="H19" s="193"/>
      <c r="I19" s="193"/>
      <c r="J19" s="108" t="s">
        <v>98</v>
      </c>
      <c r="K19" s="134">
        <v>101.5</v>
      </c>
      <c r="L19" s="135"/>
      <c r="M19" s="134">
        <f t="shared" si="0"/>
        <v>0</v>
      </c>
      <c r="N19" s="110"/>
      <c r="P19" s="111"/>
      <c r="Q19" s="33"/>
      <c r="R19" s="112"/>
      <c r="S19" s="112"/>
      <c r="T19" s="112"/>
      <c r="U19" s="112"/>
      <c r="V19" s="112"/>
      <c r="W19" s="113"/>
    </row>
    <row r="20" spans="2:23" s="1" customFormat="1" ht="28.5" customHeight="1" x14ac:dyDescent="0.3">
      <c r="B20" s="105"/>
      <c r="C20" s="106" t="s">
        <v>109</v>
      </c>
      <c r="D20" s="106"/>
      <c r="E20" s="107"/>
      <c r="F20" s="192" t="s">
        <v>156</v>
      </c>
      <c r="G20" s="193"/>
      <c r="H20" s="193"/>
      <c r="I20" s="193"/>
      <c r="J20" s="108" t="s">
        <v>98</v>
      </c>
      <c r="K20" s="134">
        <v>101.5</v>
      </c>
      <c r="L20" s="135"/>
      <c r="M20" s="134">
        <f t="shared" si="0"/>
        <v>0</v>
      </c>
      <c r="N20" s="110"/>
      <c r="P20" s="111"/>
      <c r="Q20" s="33"/>
      <c r="R20" s="112"/>
      <c r="S20" s="112"/>
      <c r="T20" s="112"/>
      <c r="U20" s="112"/>
      <c r="V20" s="112"/>
      <c r="W20" s="113"/>
    </row>
    <row r="21" spans="2:23" s="1" customFormat="1" ht="28.5" customHeight="1" x14ac:dyDescent="0.3">
      <c r="B21" s="105"/>
      <c r="C21" s="106" t="s">
        <v>111</v>
      </c>
      <c r="D21" s="106"/>
      <c r="E21" s="107"/>
      <c r="F21" s="192" t="s">
        <v>157</v>
      </c>
      <c r="G21" s="193"/>
      <c r="H21" s="193"/>
      <c r="I21" s="193"/>
      <c r="J21" s="108" t="s">
        <v>98</v>
      </c>
      <c r="K21" s="134">
        <v>61.5</v>
      </c>
      <c r="L21" s="135"/>
      <c r="M21" s="134">
        <f t="shared" si="0"/>
        <v>0</v>
      </c>
      <c r="N21" s="110"/>
      <c r="P21" s="111"/>
      <c r="Q21" s="33"/>
      <c r="R21" s="112"/>
      <c r="S21" s="112"/>
      <c r="T21" s="112"/>
      <c r="U21" s="112"/>
      <c r="V21" s="112"/>
      <c r="W21" s="113"/>
    </row>
    <row r="22" spans="2:23" s="7" customFormat="1" ht="37.35" customHeight="1" x14ac:dyDescent="0.35">
      <c r="B22" s="95"/>
      <c r="C22" s="96"/>
      <c r="D22" s="97" t="s">
        <v>144</v>
      </c>
      <c r="E22" s="97"/>
      <c r="F22" s="97"/>
      <c r="G22" s="97"/>
      <c r="H22" s="97"/>
      <c r="I22" s="97"/>
      <c r="J22" s="97"/>
      <c r="K22" s="97"/>
      <c r="L22" s="97"/>
      <c r="M22" s="131">
        <f>SUM(M23:M27)</f>
        <v>0</v>
      </c>
      <c r="N22" s="98"/>
      <c r="P22" s="99"/>
      <c r="Q22" s="96"/>
      <c r="R22" s="96"/>
      <c r="S22" s="100">
        <f>SUM(S23:S24)</f>
        <v>170.94</v>
      </c>
      <c r="T22" s="96"/>
      <c r="U22" s="100">
        <f>SUM(U23:U24)</f>
        <v>0.79080000000000006</v>
      </c>
      <c r="V22" s="96"/>
      <c r="W22" s="101">
        <f>SUM(W23:W24)</f>
        <v>0</v>
      </c>
    </row>
    <row r="23" spans="2:23" s="1" customFormat="1" ht="44.25" customHeight="1" x14ac:dyDescent="0.3">
      <c r="B23" s="105"/>
      <c r="C23" s="106">
        <v>7</v>
      </c>
      <c r="D23" s="106"/>
      <c r="E23" s="107"/>
      <c r="F23" s="192" t="s">
        <v>151</v>
      </c>
      <c r="G23" s="193"/>
      <c r="H23" s="193"/>
      <c r="I23" s="193"/>
      <c r="J23" s="108" t="s">
        <v>98</v>
      </c>
      <c r="K23" s="134">
        <v>60</v>
      </c>
      <c r="L23" s="135"/>
      <c r="M23" s="134">
        <f t="shared" si="0"/>
        <v>0</v>
      </c>
      <c r="N23" s="110"/>
      <c r="P23" s="111" t="s">
        <v>3</v>
      </c>
      <c r="Q23" s="33" t="s">
        <v>33</v>
      </c>
      <c r="R23" s="112">
        <v>0.92100000000000004</v>
      </c>
      <c r="S23" s="112">
        <f>R23*K23</f>
        <v>55.260000000000005</v>
      </c>
      <c r="T23" s="112">
        <v>1.3180000000000001E-2</v>
      </c>
      <c r="U23" s="112">
        <f>T23*K23</f>
        <v>0.79080000000000006</v>
      </c>
      <c r="V23" s="112">
        <v>0</v>
      </c>
      <c r="W23" s="113">
        <f>V23*K23</f>
        <v>0</v>
      </c>
    </row>
    <row r="24" spans="2:23" s="1" customFormat="1" ht="26.25" customHeight="1" x14ac:dyDescent="0.3">
      <c r="B24" s="105"/>
      <c r="C24" s="106">
        <v>8</v>
      </c>
      <c r="D24" s="106"/>
      <c r="E24" s="107"/>
      <c r="F24" s="192" t="s">
        <v>147</v>
      </c>
      <c r="G24" s="193"/>
      <c r="H24" s="193"/>
      <c r="I24" s="193"/>
      <c r="J24" s="108" t="s">
        <v>98</v>
      </c>
      <c r="K24" s="134">
        <v>60</v>
      </c>
      <c r="L24" s="135"/>
      <c r="M24" s="134">
        <f t="shared" si="0"/>
        <v>0</v>
      </c>
      <c r="N24" s="110"/>
      <c r="P24" s="111" t="s">
        <v>3</v>
      </c>
      <c r="Q24" s="33" t="s">
        <v>33</v>
      </c>
      <c r="R24" s="112">
        <v>1.9279999999999999</v>
      </c>
      <c r="S24" s="112">
        <f>R24*K24</f>
        <v>115.67999999999999</v>
      </c>
      <c r="T24" s="112">
        <v>0</v>
      </c>
      <c r="U24" s="112">
        <f>T24*K24</f>
        <v>0</v>
      </c>
      <c r="V24" s="112">
        <v>0</v>
      </c>
      <c r="W24" s="113">
        <f>V24*K24</f>
        <v>0</v>
      </c>
    </row>
    <row r="25" spans="2:23" s="1" customFormat="1" ht="26.25" customHeight="1" x14ac:dyDescent="0.3">
      <c r="B25" s="105"/>
      <c r="C25" s="106">
        <v>9</v>
      </c>
      <c r="D25" s="106"/>
      <c r="E25" s="107"/>
      <c r="F25" s="192" t="s">
        <v>145</v>
      </c>
      <c r="G25" s="193"/>
      <c r="H25" s="193"/>
      <c r="I25" s="193"/>
      <c r="J25" s="108" t="s">
        <v>98</v>
      </c>
      <c r="K25" s="134">
        <v>60</v>
      </c>
      <c r="L25" s="135"/>
      <c r="M25" s="134">
        <f t="shared" si="0"/>
        <v>0</v>
      </c>
      <c r="N25" s="110"/>
      <c r="P25" s="111" t="s">
        <v>3</v>
      </c>
      <c r="Q25" s="33" t="s">
        <v>33</v>
      </c>
      <c r="R25" s="112">
        <v>9.1299999999999992E-3</v>
      </c>
      <c r="S25" s="112">
        <f>R25*K25</f>
        <v>0.54779999999999995</v>
      </c>
      <c r="T25" s="112">
        <v>0</v>
      </c>
      <c r="U25" s="112">
        <f>T25*K25</f>
        <v>0</v>
      </c>
      <c r="V25" s="112">
        <v>0</v>
      </c>
      <c r="W25" s="113">
        <f>V25*K25</f>
        <v>0</v>
      </c>
    </row>
    <row r="26" spans="2:23" s="1" customFormat="1" ht="26.25" customHeight="1" x14ac:dyDescent="0.3">
      <c r="B26" s="105"/>
      <c r="C26" s="106">
        <v>10</v>
      </c>
      <c r="D26" s="106"/>
      <c r="E26" s="107"/>
      <c r="F26" s="192" t="s">
        <v>146</v>
      </c>
      <c r="G26" s="193"/>
      <c r="H26" s="193"/>
      <c r="I26" s="193"/>
      <c r="J26" s="108" t="s">
        <v>98</v>
      </c>
      <c r="K26" s="134">
        <v>60</v>
      </c>
      <c r="L26" s="135"/>
      <c r="M26" s="134">
        <f t="shared" si="0"/>
        <v>0</v>
      </c>
      <c r="N26" s="110"/>
      <c r="P26" s="111" t="s">
        <v>3</v>
      </c>
      <c r="Q26" s="33" t="s">
        <v>33</v>
      </c>
      <c r="R26" s="112">
        <v>3.9E-2</v>
      </c>
      <c r="S26" s="112">
        <f>R26*K26</f>
        <v>2.34</v>
      </c>
      <c r="T26" s="112">
        <v>1.8000000000000001E-4</v>
      </c>
      <c r="U26" s="112">
        <f>T26*K26</f>
        <v>1.0800000000000001E-2</v>
      </c>
      <c r="V26" s="112">
        <v>0</v>
      </c>
      <c r="W26" s="113">
        <f>V26*K26</f>
        <v>0</v>
      </c>
    </row>
    <row r="27" spans="2:23" s="1" customFormat="1" ht="31.5" customHeight="1" x14ac:dyDescent="0.3">
      <c r="B27" s="105"/>
      <c r="C27" s="106">
        <v>11</v>
      </c>
      <c r="D27" s="106"/>
      <c r="E27" s="107"/>
      <c r="F27" s="192" t="s">
        <v>152</v>
      </c>
      <c r="G27" s="193"/>
      <c r="H27" s="193"/>
      <c r="I27" s="193"/>
      <c r="J27" s="108" t="s">
        <v>139</v>
      </c>
      <c r="K27" s="134">
        <v>1</v>
      </c>
      <c r="L27" s="135"/>
      <c r="M27" s="134">
        <f t="shared" si="0"/>
        <v>0</v>
      </c>
      <c r="N27" s="110"/>
      <c r="P27" s="111" t="s">
        <v>3</v>
      </c>
      <c r="Q27" s="116" t="s">
        <v>33</v>
      </c>
      <c r="R27" s="117">
        <v>0.13827999999999999</v>
      </c>
      <c r="S27" s="117">
        <f>R27*K27</f>
        <v>0.13827999999999999</v>
      </c>
      <c r="T27" s="117">
        <v>1.92E-3</v>
      </c>
      <c r="U27" s="117">
        <f>T27*K27</f>
        <v>1.92E-3</v>
      </c>
      <c r="V27" s="117">
        <v>0</v>
      </c>
      <c r="W27" s="118">
        <f>V27*K27</f>
        <v>0</v>
      </c>
    </row>
    <row r="28" spans="2:23" s="7" customFormat="1" ht="37.35" customHeight="1" x14ac:dyDescent="0.35">
      <c r="B28" s="95"/>
      <c r="C28" s="96"/>
      <c r="D28" s="97" t="s">
        <v>158</v>
      </c>
      <c r="E28" s="97"/>
      <c r="F28" s="97"/>
      <c r="G28" s="97"/>
      <c r="H28" s="97"/>
      <c r="I28" s="97"/>
      <c r="J28" s="97"/>
      <c r="K28" s="97"/>
      <c r="L28" s="97"/>
      <c r="M28" s="131">
        <f>SUM(M29)</f>
        <v>0</v>
      </c>
      <c r="N28" s="98"/>
      <c r="P28" s="99"/>
      <c r="Q28" s="96"/>
      <c r="R28" s="96"/>
      <c r="S28" s="100"/>
      <c r="T28" s="96"/>
      <c r="U28" s="100"/>
      <c r="V28" s="96"/>
      <c r="W28" s="101"/>
    </row>
    <row r="29" spans="2:23" s="1" customFormat="1" ht="33.75" customHeight="1" x14ac:dyDescent="0.3">
      <c r="B29" s="105"/>
      <c r="C29" s="106">
        <v>12</v>
      </c>
      <c r="D29" s="106"/>
      <c r="E29" s="107"/>
      <c r="F29" s="192" t="s">
        <v>169</v>
      </c>
      <c r="G29" s="193"/>
      <c r="H29" s="193"/>
      <c r="I29" s="193"/>
      <c r="J29" s="108" t="s">
        <v>114</v>
      </c>
      <c r="K29" s="134">
        <v>30</v>
      </c>
      <c r="L29" s="135"/>
      <c r="M29" s="134">
        <f t="shared" si="0"/>
        <v>0</v>
      </c>
      <c r="N29" s="110"/>
      <c r="P29" s="111"/>
      <c r="Q29" s="33"/>
      <c r="R29" s="112"/>
      <c r="S29" s="112"/>
      <c r="T29" s="112"/>
      <c r="U29" s="112"/>
      <c r="V29" s="112"/>
      <c r="W29" s="113"/>
    </row>
    <row r="30" spans="2:23" s="1" customFormat="1" ht="6.95" customHeight="1" x14ac:dyDescent="0.3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0"/>
    </row>
  </sheetData>
  <mergeCells count="16">
    <mergeCell ref="F17:I17"/>
    <mergeCell ref="C3:M3"/>
    <mergeCell ref="F5:M5"/>
    <mergeCell ref="F6:M6"/>
    <mergeCell ref="F13:I13"/>
    <mergeCell ref="F16:I16"/>
    <mergeCell ref="F25:I25"/>
    <mergeCell ref="F26:I26"/>
    <mergeCell ref="F27:I27"/>
    <mergeCell ref="F29:I29"/>
    <mergeCell ref="F18:I18"/>
    <mergeCell ref="F19:I19"/>
    <mergeCell ref="F20:I20"/>
    <mergeCell ref="F21:I21"/>
    <mergeCell ref="F23:I23"/>
    <mergeCell ref="F24:I24"/>
  </mergeCells>
  <pageMargins left="0.7" right="0.7" top="0.75" bottom="0.75" header="0.3" footer="0.3"/>
  <pageSetup paperSize="9" scale="9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8"/>
  <sheetViews>
    <sheetView zoomScaleNormal="100" workbookViewId="0">
      <selection activeCell="AA13" sqref="AA13"/>
    </sheetView>
  </sheetViews>
  <sheetFormatPr defaultRowHeight="13.5" x14ac:dyDescent="0.3"/>
  <cols>
    <col min="1" max="1" width="1.1640625" style="127" customWidth="1"/>
    <col min="2" max="2" width="1.6640625" style="127" customWidth="1"/>
    <col min="3" max="3" width="4.1640625" style="127" customWidth="1"/>
    <col min="4" max="4" width="4.33203125" style="127" hidden="1" customWidth="1"/>
    <col min="5" max="5" width="3.1640625" style="127" customWidth="1"/>
    <col min="6" max="7" width="11.1640625" style="127" customWidth="1"/>
    <col min="8" max="8" width="19.6640625" style="127" customWidth="1"/>
    <col min="9" max="9" width="7" style="127" customWidth="1"/>
    <col min="10" max="10" width="5.1640625" style="127" customWidth="1"/>
    <col min="11" max="11" width="11.5" style="127" customWidth="1"/>
    <col min="12" max="12" width="16" style="127" customWidth="1"/>
    <col min="13" max="13" width="16.1640625" style="127" customWidth="1"/>
    <col min="14" max="14" width="1.6640625" style="127" customWidth="1"/>
    <col min="15" max="15" width="8.1640625" style="127" customWidth="1"/>
    <col min="16" max="16" width="29.6640625" style="127" hidden="1" customWidth="1"/>
    <col min="17" max="17" width="16.33203125" style="127" hidden="1" customWidth="1"/>
    <col min="18" max="18" width="12.33203125" style="127" hidden="1" customWidth="1"/>
    <col min="19" max="19" width="16.33203125" style="127" hidden="1" customWidth="1"/>
    <col min="20" max="20" width="12.1640625" style="127" hidden="1" customWidth="1"/>
    <col min="21" max="21" width="15" style="127" hidden="1" customWidth="1"/>
    <col min="22" max="22" width="11" style="127" hidden="1" customWidth="1"/>
    <col min="23" max="23" width="15" style="127" hidden="1" customWidth="1"/>
    <col min="24" max="24" width="16.33203125" style="127" hidden="1" customWidth="1"/>
    <col min="25" max="16384" width="9.33203125" style="127"/>
  </cols>
  <sheetData>
    <row r="2" spans="2:23" s="1" customFormat="1" ht="6.95" customHeight="1" x14ac:dyDescent="0.3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2:23" s="1" customFormat="1" ht="36.950000000000003" customHeight="1" x14ac:dyDescent="0.3">
      <c r="B3" s="25"/>
      <c r="C3" s="179" t="s">
        <v>194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27"/>
    </row>
    <row r="4" spans="2:23" s="1" customFormat="1" ht="6.95" customHeight="1" x14ac:dyDescent="0.3">
      <c r="B4" s="2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27"/>
    </row>
    <row r="5" spans="2:23" s="1" customFormat="1" ht="30" customHeight="1" x14ac:dyDescent="0.3">
      <c r="B5" s="25"/>
      <c r="C5" s="22" t="s">
        <v>12</v>
      </c>
      <c r="D5" s="126"/>
      <c r="E5" s="126"/>
      <c r="F5" s="197" t="s">
        <v>126</v>
      </c>
      <c r="G5" s="159"/>
      <c r="H5" s="159"/>
      <c r="I5" s="159"/>
      <c r="J5" s="159"/>
      <c r="K5" s="159"/>
      <c r="L5" s="159"/>
      <c r="M5" s="159"/>
      <c r="N5" s="27"/>
    </row>
    <row r="6" spans="2:23" s="1" customFormat="1" ht="36.950000000000003" customHeight="1" x14ac:dyDescent="0.3">
      <c r="B6" s="25"/>
      <c r="C6" s="58" t="s">
        <v>78</v>
      </c>
      <c r="D6" s="126"/>
      <c r="E6" s="126"/>
      <c r="F6" s="180" t="s">
        <v>188</v>
      </c>
      <c r="G6" s="159"/>
      <c r="H6" s="159"/>
      <c r="I6" s="159"/>
      <c r="J6" s="159"/>
      <c r="K6" s="159"/>
      <c r="L6" s="159"/>
      <c r="M6" s="159"/>
      <c r="N6" s="27"/>
    </row>
    <row r="7" spans="2:23" s="1" customFormat="1" ht="6.95" customHeight="1" x14ac:dyDescent="0.3">
      <c r="B7" s="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27"/>
    </row>
    <row r="8" spans="2:23" s="1" customFormat="1" ht="18" customHeight="1" x14ac:dyDescent="0.3">
      <c r="B8" s="25"/>
      <c r="C8" s="22" t="s">
        <v>15</v>
      </c>
      <c r="D8" s="126"/>
      <c r="E8" s="126"/>
      <c r="F8" s="129" t="s">
        <v>128</v>
      </c>
      <c r="G8" s="126"/>
      <c r="H8" s="126"/>
      <c r="I8" s="126"/>
      <c r="J8" s="126"/>
      <c r="K8" s="22" t="s">
        <v>17</v>
      </c>
      <c r="L8" s="126"/>
      <c r="M8" s="126"/>
      <c r="N8" s="27"/>
    </row>
    <row r="9" spans="2:23" s="1" customFormat="1" ht="6.95" customHeight="1" x14ac:dyDescent="0.3">
      <c r="B9" s="25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27"/>
    </row>
    <row r="10" spans="2:23" s="1" customFormat="1" ht="15" x14ac:dyDescent="0.3">
      <c r="B10" s="25"/>
      <c r="C10" s="22" t="s">
        <v>18</v>
      </c>
      <c r="D10" s="126"/>
      <c r="E10" s="126"/>
      <c r="F10" s="129" t="s">
        <v>124</v>
      </c>
      <c r="G10" s="126"/>
      <c r="H10" s="126"/>
      <c r="I10" s="126"/>
      <c r="J10" s="126"/>
      <c r="K10" s="22" t="s">
        <v>22</v>
      </c>
      <c r="L10" s="126"/>
      <c r="M10" s="126"/>
      <c r="N10" s="27"/>
    </row>
    <row r="11" spans="2:23" s="1" customFormat="1" ht="14.45" customHeight="1" x14ac:dyDescent="0.3">
      <c r="B11" s="25"/>
      <c r="C11" s="22" t="s">
        <v>21</v>
      </c>
      <c r="D11" s="126"/>
      <c r="E11" s="126"/>
      <c r="F11" s="148" t="s">
        <v>182</v>
      </c>
      <c r="G11" s="126"/>
      <c r="H11" s="126"/>
      <c r="I11" s="126"/>
      <c r="J11" s="126"/>
      <c r="K11" s="22" t="s">
        <v>25</v>
      </c>
      <c r="L11" s="126"/>
      <c r="M11" s="126"/>
      <c r="N11" s="27"/>
    </row>
    <row r="12" spans="2:23" s="1" customFormat="1" ht="10.35" customHeight="1" x14ac:dyDescent="0.3">
      <c r="B12" s="25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27"/>
    </row>
    <row r="13" spans="2:23" s="6" customFormat="1" ht="29.25" customHeight="1" x14ac:dyDescent="0.3">
      <c r="B13" s="88"/>
      <c r="C13" s="89" t="s">
        <v>82</v>
      </c>
      <c r="D13" s="132" t="s">
        <v>83</v>
      </c>
      <c r="E13" s="132" t="s">
        <v>48</v>
      </c>
      <c r="F13" s="190" t="s">
        <v>84</v>
      </c>
      <c r="G13" s="191"/>
      <c r="H13" s="191"/>
      <c r="I13" s="191"/>
      <c r="J13" s="132" t="s">
        <v>85</v>
      </c>
      <c r="K13" s="132" t="s">
        <v>86</v>
      </c>
      <c r="L13" s="133" t="s">
        <v>87</v>
      </c>
      <c r="M13" s="132" t="s">
        <v>80</v>
      </c>
      <c r="N13" s="91"/>
      <c r="P13" s="65" t="s">
        <v>88</v>
      </c>
      <c r="Q13" s="66" t="s">
        <v>30</v>
      </c>
      <c r="R13" s="66" t="s">
        <v>89</v>
      </c>
      <c r="S13" s="66" t="s">
        <v>90</v>
      </c>
      <c r="T13" s="66" t="s">
        <v>91</v>
      </c>
      <c r="U13" s="66" t="s">
        <v>92</v>
      </c>
      <c r="V13" s="66" t="s">
        <v>93</v>
      </c>
      <c r="W13" s="67" t="s">
        <v>94</v>
      </c>
    </row>
    <row r="14" spans="2:23" s="1" customFormat="1" ht="29.25" customHeight="1" x14ac:dyDescent="0.35">
      <c r="B14" s="25"/>
      <c r="C14" s="69" t="s">
        <v>79</v>
      </c>
      <c r="D14" s="126"/>
      <c r="E14" s="126"/>
      <c r="F14" s="126"/>
      <c r="G14" s="126"/>
      <c r="H14" s="126"/>
      <c r="I14" s="126"/>
      <c r="J14" s="126"/>
      <c r="K14" s="126"/>
      <c r="L14" s="126"/>
      <c r="M14" s="130">
        <f>SUM(M16:M36)</f>
        <v>0</v>
      </c>
      <c r="N14" s="27"/>
      <c r="P14" s="68"/>
      <c r="Q14" s="128"/>
      <c r="R14" s="128"/>
      <c r="S14" s="92" t="e">
        <f>#REF!</f>
        <v>#REF!</v>
      </c>
      <c r="T14" s="128"/>
      <c r="U14" s="92" t="e">
        <f>#REF!</f>
        <v>#REF!</v>
      </c>
      <c r="V14" s="128"/>
      <c r="W14" s="93" t="e">
        <f>#REF!</f>
        <v>#REF!</v>
      </c>
    </row>
    <row r="15" spans="2:23" s="136" customFormat="1" ht="21" customHeight="1" x14ac:dyDescent="0.3">
      <c r="B15" s="137"/>
      <c r="C15" s="138"/>
      <c r="D15" s="138"/>
      <c r="E15" s="139"/>
      <c r="F15" s="198" t="s">
        <v>170</v>
      </c>
      <c r="G15" s="199"/>
      <c r="H15" s="199"/>
      <c r="I15" s="199"/>
      <c r="J15" s="140"/>
      <c r="K15" s="141"/>
      <c r="L15" s="142"/>
      <c r="M15" s="141"/>
      <c r="N15" s="143"/>
      <c r="P15" s="144"/>
      <c r="Q15" s="145"/>
      <c r="R15" s="146"/>
      <c r="S15" s="146"/>
      <c r="T15" s="146"/>
      <c r="U15" s="146"/>
      <c r="V15" s="146"/>
      <c r="W15" s="147"/>
    </row>
    <row r="16" spans="2:23" s="1" customFormat="1" ht="21" customHeight="1" x14ac:dyDescent="0.3">
      <c r="B16" s="105"/>
      <c r="C16" s="106">
        <v>1</v>
      </c>
      <c r="D16" s="106"/>
      <c r="E16" s="107"/>
      <c r="F16" s="192" t="s">
        <v>171</v>
      </c>
      <c r="G16" s="193"/>
      <c r="H16" s="193"/>
      <c r="I16" s="193"/>
      <c r="J16" s="108" t="s">
        <v>139</v>
      </c>
      <c r="K16" s="134">
        <v>1</v>
      </c>
      <c r="L16" s="135"/>
      <c r="M16" s="134">
        <f>K16*L16</f>
        <v>0</v>
      </c>
      <c r="N16" s="110"/>
      <c r="P16" s="111"/>
      <c r="Q16" s="33"/>
      <c r="R16" s="112"/>
      <c r="S16" s="112"/>
      <c r="T16" s="112"/>
      <c r="U16" s="112"/>
      <c r="V16" s="112"/>
      <c r="W16" s="113"/>
    </row>
    <row r="17" spans="2:23" s="1" customFormat="1" ht="21" customHeight="1" x14ac:dyDescent="0.3">
      <c r="B17" s="105"/>
      <c r="C17" s="106">
        <v>2</v>
      </c>
      <c r="D17" s="106"/>
      <c r="E17" s="107"/>
      <c r="F17" s="192" t="s">
        <v>172</v>
      </c>
      <c r="G17" s="193"/>
      <c r="H17" s="193"/>
      <c r="I17" s="193"/>
      <c r="J17" s="108" t="s">
        <v>139</v>
      </c>
      <c r="K17" s="134">
        <v>1</v>
      </c>
      <c r="L17" s="135"/>
      <c r="M17" s="134">
        <f t="shared" ref="M17:M36" si="0">K17*L17</f>
        <v>0</v>
      </c>
      <c r="N17" s="110"/>
      <c r="P17" s="111" t="s">
        <v>3</v>
      </c>
      <c r="Q17" s="33" t="s">
        <v>33</v>
      </c>
      <c r="R17" s="112">
        <v>1.629</v>
      </c>
      <c r="S17" s="112">
        <f>R17*K17</f>
        <v>1.629</v>
      </c>
      <c r="T17" s="112">
        <v>0</v>
      </c>
      <c r="U17" s="112">
        <f>T17*K17</f>
        <v>0</v>
      </c>
      <c r="V17" s="112">
        <v>0</v>
      </c>
      <c r="W17" s="113">
        <f>V17*K17</f>
        <v>0</v>
      </c>
    </row>
    <row r="18" spans="2:23" s="1" customFormat="1" ht="21" customHeight="1" x14ac:dyDescent="0.3">
      <c r="B18" s="105"/>
      <c r="C18" s="106">
        <v>3</v>
      </c>
      <c r="D18" s="106"/>
      <c r="E18" s="107"/>
      <c r="F18" s="192" t="s">
        <v>173</v>
      </c>
      <c r="G18" s="193"/>
      <c r="H18" s="193"/>
      <c r="I18" s="193"/>
      <c r="J18" s="108" t="s">
        <v>139</v>
      </c>
      <c r="K18" s="134">
        <v>1</v>
      </c>
      <c r="L18" s="135"/>
      <c r="M18" s="134">
        <f t="shared" si="0"/>
        <v>0</v>
      </c>
      <c r="N18" s="110"/>
      <c r="P18" s="111"/>
      <c r="Q18" s="33"/>
      <c r="R18" s="112"/>
      <c r="S18" s="112"/>
      <c r="T18" s="112"/>
      <c r="U18" s="112"/>
      <c r="V18" s="112"/>
      <c r="W18" s="113"/>
    </row>
    <row r="19" spans="2:23" s="1" customFormat="1" ht="21" customHeight="1" x14ac:dyDescent="0.3">
      <c r="B19" s="105"/>
      <c r="C19" s="106">
        <v>4</v>
      </c>
      <c r="D19" s="106"/>
      <c r="E19" s="107"/>
      <c r="F19" s="192" t="s">
        <v>174</v>
      </c>
      <c r="G19" s="193"/>
      <c r="H19" s="193"/>
      <c r="I19" s="193"/>
      <c r="J19" s="108" t="s">
        <v>139</v>
      </c>
      <c r="K19" s="134">
        <v>1</v>
      </c>
      <c r="L19" s="135"/>
      <c r="M19" s="134">
        <f t="shared" si="0"/>
        <v>0</v>
      </c>
      <c r="N19" s="110"/>
      <c r="P19" s="111"/>
      <c r="Q19" s="33"/>
      <c r="R19" s="112"/>
      <c r="S19" s="112"/>
      <c r="T19" s="112"/>
      <c r="U19" s="112"/>
      <c r="V19" s="112"/>
      <c r="W19" s="113"/>
    </row>
    <row r="20" spans="2:23" s="1" customFormat="1" ht="21" customHeight="1" x14ac:dyDescent="0.3">
      <c r="B20" s="105"/>
      <c r="C20" s="106">
        <v>5</v>
      </c>
      <c r="D20" s="106"/>
      <c r="E20" s="107"/>
      <c r="F20" s="192" t="s">
        <v>175</v>
      </c>
      <c r="G20" s="193"/>
      <c r="H20" s="193"/>
      <c r="I20" s="193"/>
      <c r="J20" s="108" t="s">
        <v>139</v>
      </c>
      <c r="K20" s="134">
        <v>1</v>
      </c>
      <c r="L20" s="135"/>
      <c r="M20" s="134">
        <f t="shared" si="0"/>
        <v>0</v>
      </c>
      <c r="N20" s="110"/>
      <c r="P20" s="111"/>
      <c r="Q20" s="33"/>
      <c r="R20" s="112"/>
      <c r="S20" s="112"/>
      <c r="T20" s="112"/>
      <c r="U20" s="112"/>
      <c r="V20" s="112"/>
      <c r="W20" s="113"/>
    </row>
    <row r="21" spans="2:23" s="1" customFormat="1" ht="21" customHeight="1" x14ac:dyDescent="0.3">
      <c r="B21" s="105"/>
      <c r="C21" s="106">
        <v>6</v>
      </c>
      <c r="D21" s="106"/>
      <c r="E21" s="107"/>
      <c r="F21" s="192" t="s">
        <v>176</v>
      </c>
      <c r="G21" s="193"/>
      <c r="H21" s="193"/>
      <c r="I21" s="193"/>
      <c r="J21" s="108" t="s">
        <v>139</v>
      </c>
      <c r="K21" s="134">
        <v>1</v>
      </c>
      <c r="L21" s="135"/>
      <c r="M21" s="134">
        <f t="shared" si="0"/>
        <v>0</v>
      </c>
      <c r="N21" s="110"/>
      <c r="P21" s="111" t="s">
        <v>3</v>
      </c>
      <c r="Q21" s="33" t="s">
        <v>33</v>
      </c>
      <c r="R21" s="112">
        <v>0.92100000000000004</v>
      </c>
      <c r="S21" s="112">
        <f>R21*K21</f>
        <v>0.92100000000000004</v>
      </c>
      <c r="T21" s="112">
        <v>1.3180000000000001E-2</v>
      </c>
      <c r="U21" s="112">
        <f>T21*K21</f>
        <v>1.3180000000000001E-2</v>
      </c>
      <c r="V21" s="112">
        <v>0</v>
      </c>
      <c r="W21" s="113">
        <f>V21*K21</f>
        <v>0</v>
      </c>
    </row>
    <row r="22" spans="2:23" s="136" customFormat="1" ht="21" customHeight="1" x14ac:dyDescent="0.3">
      <c r="B22" s="137"/>
      <c r="C22" s="138"/>
      <c r="D22" s="138"/>
      <c r="E22" s="139"/>
      <c r="F22" s="198" t="s">
        <v>177</v>
      </c>
      <c r="G22" s="199"/>
      <c r="H22" s="199"/>
      <c r="I22" s="199"/>
      <c r="J22" s="140" t="s">
        <v>139</v>
      </c>
      <c r="K22" s="141"/>
      <c r="L22" s="142"/>
      <c r="M22" s="134">
        <f t="shared" si="0"/>
        <v>0</v>
      </c>
      <c r="N22" s="143"/>
      <c r="P22" s="144" t="s">
        <v>3</v>
      </c>
      <c r="Q22" s="145" t="s">
        <v>33</v>
      </c>
      <c r="R22" s="146">
        <v>1.9279999999999999</v>
      </c>
      <c r="S22" s="146">
        <f>R22*K22</f>
        <v>0</v>
      </c>
      <c r="T22" s="146">
        <v>0</v>
      </c>
      <c r="U22" s="146">
        <f>T22*K22</f>
        <v>0</v>
      </c>
      <c r="V22" s="146">
        <v>0</v>
      </c>
      <c r="W22" s="147">
        <f>V22*K22</f>
        <v>0</v>
      </c>
    </row>
    <row r="23" spans="2:23" s="1" customFormat="1" ht="21" customHeight="1" x14ac:dyDescent="0.3">
      <c r="B23" s="105"/>
      <c r="C23" s="106">
        <v>7</v>
      </c>
      <c r="D23" s="106"/>
      <c r="E23" s="107"/>
      <c r="F23" s="192" t="s">
        <v>171</v>
      </c>
      <c r="G23" s="193"/>
      <c r="H23" s="193"/>
      <c r="I23" s="193"/>
      <c r="J23" s="108" t="s">
        <v>139</v>
      </c>
      <c r="K23" s="134">
        <v>1</v>
      </c>
      <c r="L23" s="135"/>
      <c r="M23" s="134">
        <f t="shared" si="0"/>
        <v>0</v>
      </c>
      <c r="N23" s="110"/>
      <c r="P23" s="111" t="s">
        <v>3</v>
      </c>
      <c r="Q23" s="33" t="s">
        <v>33</v>
      </c>
      <c r="R23" s="112">
        <v>9.1299999999999992E-3</v>
      </c>
      <c r="S23" s="112">
        <f>R23*K23</f>
        <v>9.1299999999999992E-3</v>
      </c>
      <c r="T23" s="112">
        <v>0</v>
      </c>
      <c r="U23" s="112">
        <f>T23*K23</f>
        <v>0</v>
      </c>
      <c r="V23" s="112">
        <v>0</v>
      </c>
      <c r="W23" s="113">
        <f>V23*K23</f>
        <v>0</v>
      </c>
    </row>
    <row r="24" spans="2:23" s="1" customFormat="1" ht="21" customHeight="1" x14ac:dyDescent="0.3">
      <c r="B24" s="105"/>
      <c r="C24" s="106">
        <v>8</v>
      </c>
      <c r="D24" s="106"/>
      <c r="E24" s="107"/>
      <c r="F24" s="192" t="s">
        <v>172</v>
      </c>
      <c r="G24" s="193"/>
      <c r="H24" s="193"/>
      <c r="I24" s="193"/>
      <c r="J24" s="108" t="s">
        <v>139</v>
      </c>
      <c r="K24" s="134">
        <v>1</v>
      </c>
      <c r="L24" s="135"/>
      <c r="M24" s="134">
        <f t="shared" si="0"/>
        <v>0</v>
      </c>
      <c r="N24" s="110"/>
      <c r="P24" s="111" t="s">
        <v>3</v>
      </c>
      <c r="Q24" s="33" t="s">
        <v>33</v>
      </c>
      <c r="R24" s="112">
        <v>3.9E-2</v>
      </c>
      <c r="S24" s="112">
        <f>R24*K24</f>
        <v>3.9E-2</v>
      </c>
      <c r="T24" s="112">
        <v>1.8000000000000001E-4</v>
      </c>
      <c r="U24" s="112">
        <f>T24*K24</f>
        <v>1.8000000000000001E-4</v>
      </c>
      <c r="V24" s="112">
        <v>0</v>
      </c>
      <c r="W24" s="113">
        <f>V24*K24</f>
        <v>0</v>
      </c>
    </row>
    <row r="25" spans="2:23" s="1" customFormat="1" ht="21" customHeight="1" x14ac:dyDescent="0.3">
      <c r="B25" s="105"/>
      <c r="C25" s="106">
        <v>9</v>
      </c>
      <c r="D25" s="106"/>
      <c r="E25" s="107"/>
      <c r="F25" s="192" t="s">
        <v>173</v>
      </c>
      <c r="G25" s="193"/>
      <c r="H25" s="193"/>
      <c r="I25" s="193"/>
      <c r="J25" s="108" t="s">
        <v>139</v>
      </c>
      <c r="K25" s="134">
        <v>1</v>
      </c>
      <c r="L25" s="135"/>
      <c r="M25" s="134">
        <f t="shared" si="0"/>
        <v>0</v>
      </c>
      <c r="N25" s="110"/>
      <c r="P25" s="111" t="s">
        <v>3</v>
      </c>
      <c r="Q25" s="116" t="s">
        <v>33</v>
      </c>
      <c r="R25" s="117">
        <v>0.13827999999999999</v>
      </c>
      <c r="S25" s="117">
        <f>R25*K25</f>
        <v>0.13827999999999999</v>
      </c>
      <c r="T25" s="117">
        <v>1.92E-3</v>
      </c>
      <c r="U25" s="117">
        <f>T25*K25</f>
        <v>1.92E-3</v>
      </c>
      <c r="V25" s="117">
        <v>0</v>
      </c>
      <c r="W25" s="118">
        <f>V25*K25</f>
        <v>0</v>
      </c>
    </row>
    <row r="26" spans="2:23" s="1" customFormat="1" ht="21" customHeight="1" x14ac:dyDescent="0.3">
      <c r="B26" s="105"/>
      <c r="C26" s="106">
        <v>10</v>
      </c>
      <c r="D26" s="106"/>
      <c r="E26" s="107"/>
      <c r="F26" s="192" t="s">
        <v>178</v>
      </c>
      <c r="G26" s="193"/>
      <c r="H26" s="193"/>
      <c r="I26" s="193"/>
      <c r="J26" s="108" t="s">
        <v>139</v>
      </c>
      <c r="K26" s="134">
        <v>1</v>
      </c>
      <c r="L26" s="135"/>
      <c r="M26" s="134">
        <f t="shared" si="0"/>
        <v>0</v>
      </c>
      <c r="N26" s="110"/>
      <c r="P26" s="111"/>
      <c r="Q26" s="33"/>
      <c r="R26" s="112"/>
      <c r="S26" s="112"/>
      <c r="T26" s="112"/>
      <c r="U26" s="112"/>
      <c r="V26" s="112"/>
      <c r="W26" s="113"/>
    </row>
    <row r="27" spans="2:23" s="1" customFormat="1" ht="21" customHeight="1" x14ac:dyDescent="0.3">
      <c r="B27" s="105"/>
      <c r="C27" s="106">
        <v>11</v>
      </c>
      <c r="D27" s="106"/>
      <c r="E27" s="107"/>
      <c r="F27" s="192" t="s">
        <v>175</v>
      </c>
      <c r="G27" s="193"/>
      <c r="H27" s="193"/>
      <c r="I27" s="193"/>
      <c r="J27" s="108" t="s">
        <v>139</v>
      </c>
      <c r="K27" s="134">
        <v>1</v>
      </c>
      <c r="L27" s="135"/>
      <c r="M27" s="134">
        <f t="shared" si="0"/>
        <v>0</v>
      </c>
      <c r="N27" s="110"/>
      <c r="P27" s="111"/>
      <c r="Q27" s="33"/>
      <c r="R27" s="112"/>
      <c r="S27" s="112"/>
      <c r="T27" s="112"/>
      <c r="U27" s="112"/>
      <c r="V27" s="112"/>
      <c r="W27" s="113"/>
    </row>
    <row r="28" spans="2:23" s="1" customFormat="1" ht="21" customHeight="1" x14ac:dyDescent="0.3">
      <c r="B28" s="105"/>
      <c r="C28" s="106">
        <v>12</v>
      </c>
      <c r="D28" s="106"/>
      <c r="E28" s="107"/>
      <c r="F28" s="192" t="s">
        <v>176</v>
      </c>
      <c r="G28" s="193"/>
      <c r="H28" s="193"/>
      <c r="I28" s="193"/>
      <c r="J28" s="108" t="s">
        <v>139</v>
      </c>
      <c r="K28" s="134">
        <v>1</v>
      </c>
      <c r="L28" s="135"/>
      <c r="M28" s="134">
        <f t="shared" si="0"/>
        <v>0</v>
      </c>
      <c r="N28" s="110"/>
      <c r="P28" s="111"/>
      <c r="Q28" s="33"/>
      <c r="R28" s="112"/>
      <c r="S28" s="112"/>
      <c r="T28" s="112"/>
      <c r="U28" s="112"/>
      <c r="V28" s="112"/>
      <c r="W28" s="113"/>
    </row>
    <row r="29" spans="2:23" s="136" customFormat="1" ht="21" customHeight="1" x14ac:dyDescent="0.3">
      <c r="B29" s="137"/>
      <c r="C29" s="138"/>
      <c r="D29" s="138"/>
      <c r="E29" s="139"/>
      <c r="F29" s="198" t="s">
        <v>179</v>
      </c>
      <c r="G29" s="199"/>
      <c r="H29" s="199"/>
      <c r="I29" s="199"/>
      <c r="J29" s="140"/>
      <c r="K29" s="141"/>
      <c r="L29" s="142"/>
      <c r="M29" s="134">
        <f t="shared" si="0"/>
        <v>0</v>
      </c>
      <c r="N29" s="143"/>
      <c r="P29" s="144"/>
      <c r="Q29" s="145"/>
      <c r="R29" s="146"/>
      <c r="S29" s="146"/>
      <c r="T29" s="146"/>
      <c r="U29" s="146"/>
      <c r="V29" s="146"/>
      <c r="W29" s="147"/>
    </row>
    <row r="30" spans="2:23" s="1" customFormat="1" ht="21" customHeight="1" x14ac:dyDescent="0.3">
      <c r="B30" s="105"/>
      <c r="C30" s="106">
        <v>13</v>
      </c>
      <c r="D30" s="106"/>
      <c r="E30" s="107"/>
      <c r="F30" s="192" t="s">
        <v>171</v>
      </c>
      <c r="G30" s="193"/>
      <c r="H30" s="193"/>
      <c r="I30" s="193"/>
      <c r="J30" s="108" t="s">
        <v>139</v>
      </c>
      <c r="K30" s="134">
        <v>1</v>
      </c>
      <c r="L30" s="135"/>
      <c r="M30" s="134">
        <f t="shared" si="0"/>
        <v>0</v>
      </c>
      <c r="N30" s="110"/>
      <c r="P30" s="111"/>
      <c r="Q30" s="33"/>
      <c r="R30" s="112"/>
      <c r="S30" s="112"/>
      <c r="T30" s="112"/>
      <c r="U30" s="112"/>
      <c r="V30" s="112"/>
      <c r="W30" s="113"/>
    </row>
    <row r="31" spans="2:23" s="1" customFormat="1" ht="21" customHeight="1" x14ac:dyDescent="0.3">
      <c r="B31" s="105"/>
      <c r="C31" s="106">
        <v>14</v>
      </c>
      <c r="D31" s="106"/>
      <c r="E31" s="107"/>
      <c r="F31" s="192" t="s">
        <v>180</v>
      </c>
      <c r="G31" s="193"/>
      <c r="H31" s="193"/>
      <c r="I31" s="193"/>
      <c r="J31" s="108" t="s">
        <v>139</v>
      </c>
      <c r="K31" s="134">
        <v>1</v>
      </c>
      <c r="L31" s="135"/>
      <c r="M31" s="134">
        <f t="shared" si="0"/>
        <v>0</v>
      </c>
      <c r="N31" s="110"/>
      <c r="P31" s="111"/>
      <c r="Q31" s="33"/>
      <c r="R31" s="112"/>
      <c r="S31" s="112"/>
      <c r="T31" s="112"/>
      <c r="U31" s="112"/>
      <c r="V31" s="112"/>
      <c r="W31" s="113"/>
    </row>
    <row r="32" spans="2:23" s="1" customFormat="1" ht="21" customHeight="1" x14ac:dyDescent="0.3">
      <c r="B32" s="105"/>
      <c r="C32" s="106">
        <v>15</v>
      </c>
      <c r="D32" s="106"/>
      <c r="E32" s="107"/>
      <c r="F32" s="192" t="s">
        <v>173</v>
      </c>
      <c r="G32" s="193"/>
      <c r="H32" s="193"/>
      <c r="I32" s="193"/>
      <c r="J32" s="108" t="s">
        <v>139</v>
      </c>
      <c r="K32" s="134">
        <v>1</v>
      </c>
      <c r="L32" s="135"/>
      <c r="M32" s="134">
        <f t="shared" si="0"/>
        <v>0</v>
      </c>
      <c r="N32" s="110"/>
      <c r="P32" s="111"/>
      <c r="Q32" s="33"/>
      <c r="R32" s="112"/>
      <c r="S32" s="112"/>
      <c r="T32" s="112"/>
      <c r="U32" s="112"/>
      <c r="V32" s="112"/>
      <c r="W32" s="113"/>
    </row>
    <row r="33" spans="2:23" s="1" customFormat="1" ht="21" customHeight="1" x14ac:dyDescent="0.3">
      <c r="B33" s="105"/>
      <c r="C33" s="106">
        <v>16</v>
      </c>
      <c r="D33" s="106"/>
      <c r="E33" s="107"/>
      <c r="F33" s="192" t="s">
        <v>178</v>
      </c>
      <c r="G33" s="193"/>
      <c r="H33" s="193"/>
      <c r="I33" s="193"/>
      <c r="J33" s="108" t="s">
        <v>139</v>
      </c>
      <c r="K33" s="134">
        <v>1</v>
      </c>
      <c r="L33" s="135"/>
      <c r="M33" s="134">
        <f t="shared" si="0"/>
        <v>0</v>
      </c>
      <c r="N33" s="110"/>
      <c r="P33" s="111"/>
      <c r="Q33" s="33"/>
      <c r="R33" s="112"/>
      <c r="S33" s="112"/>
      <c r="T33" s="112"/>
      <c r="U33" s="112"/>
      <c r="V33" s="112"/>
      <c r="W33" s="113"/>
    </row>
    <row r="34" spans="2:23" s="1" customFormat="1" ht="21" customHeight="1" x14ac:dyDescent="0.3">
      <c r="B34" s="105"/>
      <c r="C34" s="106">
        <v>17</v>
      </c>
      <c r="D34" s="106"/>
      <c r="E34" s="107"/>
      <c r="F34" s="192" t="s">
        <v>175</v>
      </c>
      <c r="G34" s="193"/>
      <c r="H34" s="193"/>
      <c r="I34" s="193"/>
      <c r="J34" s="108" t="s">
        <v>139</v>
      </c>
      <c r="K34" s="134">
        <v>1</v>
      </c>
      <c r="L34" s="135"/>
      <c r="M34" s="134">
        <f t="shared" si="0"/>
        <v>0</v>
      </c>
      <c r="N34" s="110"/>
      <c r="P34" s="111"/>
      <c r="Q34" s="33"/>
      <c r="R34" s="112"/>
      <c r="S34" s="112"/>
      <c r="T34" s="112"/>
      <c r="U34" s="112"/>
      <c r="V34" s="112"/>
      <c r="W34" s="113"/>
    </row>
    <row r="35" spans="2:23" s="1" customFormat="1" ht="21" customHeight="1" x14ac:dyDescent="0.3">
      <c r="B35" s="105"/>
      <c r="C35" s="106">
        <v>18</v>
      </c>
      <c r="D35" s="106"/>
      <c r="E35" s="107"/>
      <c r="F35" s="192" t="s">
        <v>176</v>
      </c>
      <c r="G35" s="193"/>
      <c r="H35" s="193"/>
      <c r="I35" s="193"/>
      <c r="J35" s="108" t="s">
        <v>139</v>
      </c>
      <c r="K35" s="134">
        <v>1</v>
      </c>
      <c r="L35" s="135"/>
      <c r="M35" s="134">
        <f t="shared" si="0"/>
        <v>0</v>
      </c>
      <c r="N35" s="110"/>
      <c r="P35" s="111"/>
      <c r="Q35" s="33"/>
      <c r="R35" s="112"/>
      <c r="S35" s="112"/>
      <c r="T35" s="112"/>
      <c r="U35" s="112"/>
      <c r="V35" s="112"/>
      <c r="W35" s="113"/>
    </row>
    <row r="36" spans="2:23" s="1" customFormat="1" ht="21" customHeight="1" x14ac:dyDescent="0.3">
      <c r="B36" s="105"/>
      <c r="C36" s="106">
        <v>19</v>
      </c>
      <c r="D36" s="106"/>
      <c r="E36" s="107"/>
      <c r="F36" s="192" t="s">
        <v>181</v>
      </c>
      <c r="G36" s="193"/>
      <c r="H36" s="193"/>
      <c r="I36" s="193"/>
      <c r="J36" s="108" t="s">
        <v>143</v>
      </c>
      <c r="K36" s="134">
        <v>1</v>
      </c>
      <c r="L36" s="135"/>
      <c r="M36" s="134">
        <f t="shared" si="0"/>
        <v>0</v>
      </c>
      <c r="N36" s="110"/>
      <c r="P36" s="111"/>
      <c r="Q36" s="33"/>
      <c r="R36" s="112"/>
      <c r="S36" s="112"/>
      <c r="T36" s="112"/>
      <c r="U36" s="112"/>
      <c r="V36" s="112"/>
      <c r="W36" s="113"/>
    </row>
    <row r="37" spans="2:23" s="1" customFormat="1" ht="6.95" customHeight="1" x14ac:dyDescent="0.3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</row>
    <row r="38" spans="2:23" x14ac:dyDescent="0.3">
      <c r="C38" s="106"/>
      <c r="D38" s="106"/>
      <c r="E38" s="107"/>
      <c r="F38" s="192"/>
      <c r="G38" s="193"/>
      <c r="H38" s="193"/>
      <c r="I38" s="193"/>
      <c r="J38" s="108"/>
      <c r="K38" s="134"/>
      <c r="L38" s="135"/>
      <c r="M38" s="134"/>
    </row>
  </sheetData>
  <mergeCells count="27">
    <mergeCell ref="F22:I22"/>
    <mergeCell ref="C3:M3"/>
    <mergeCell ref="F5:M5"/>
    <mergeCell ref="F6:M6"/>
    <mergeCell ref="F13:I13"/>
    <mergeCell ref="F15:I15"/>
    <mergeCell ref="F16:I16"/>
    <mergeCell ref="F17:I17"/>
    <mergeCell ref="F18:I18"/>
    <mergeCell ref="F19:I19"/>
    <mergeCell ref="F20:I20"/>
    <mergeCell ref="F21:I21"/>
    <mergeCell ref="F32:I32"/>
    <mergeCell ref="F23:I23"/>
    <mergeCell ref="F24:I24"/>
    <mergeCell ref="F25:I25"/>
    <mergeCell ref="F26:I26"/>
    <mergeCell ref="F27:I27"/>
    <mergeCell ref="F28:I28"/>
    <mergeCell ref="F29:I29"/>
    <mergeCell ref="F30:I30"/>
    <mergeCell ref="F31:I31"/>
    <mergeCell ref="F38:I38"/>
    <mergeCell ref="F33:I33"/>
    <mergeCell ref="F34:I34"/>
    <mergeCell ref="F35:I35"/>
    <mergeCell ref="F36:I36"/>
  </mergeCells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3</vt:i4>
      </vt:variant>
    </vt:vector>
  </HeadingPairs>
  <TitlesOfParts>
    <vt:vector size="9" baseType="lpstr">
      <vt:lpstr>Rekapitulácia stavby</vt:lpstr>
      <vt:lpstr>Čelná fasáda</vt:lpstr>
      <vt:lpstr>Dvorná fasáda</vt:lpstr>
      <vt:lpstr>Fasáda podjazdu</vt:lpstr>
      <vt:lpstr>Atika a portál</vt:lpstr>
      <vt:lpstr>Oprava vchod.dverí</vt:lpstr>
      <vt:lpstr>'Čelná fasáda'!Názvy_tlače</vt:lpstr>
      <vt:lpstr>'Rekapitulácia stavby'!Názvy_tlače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DESKTOP-2HUHHBM\User</dc:creator>
  <cp:lastModifiedBy>Hláčik Ľuboš</cp:lastModifiedBy>
  <cp:lastPrinted>2018-08-17T06:46:51Z</cp:lastPrinted>
  <dcterms:created xsi:type="dcterms:W3CDTF">2018-06-07T06:56:22Z</dcterms:created>
  <dcterms:modified xsi:type="dcterms:W3CDTF">2019-04-25T12:29:07Z</dcterms:modified>
</cp:coreProperties>
</file>