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KCE\Tělocvična ZŠ Jesenická\ZD VZMR_podlaha velké tělocvičny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2 02 Pol" sheetId="13" r:id="rId5"/>
    <sheet name="OST OST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'02 02 Pol'!$1:$7</definedName>
    <definedName name="_xlnm.Print_Titles" localSheetId="5">'OST OST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Pol'!$A$1:$X$87</definedName>
    <definedName name="_xlnm.Print_Area" localSheetId="4">'02 02 Pol'!$A$1:$X$66</definedName>
    <definedName name="_xlnm.Print_Area" localSheetId="5">'OST OST Pol'!$A$1:$X$24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G45" i="1"/>
  <c r="F45" i="1"/>
  <c r="G44" i="1"/>
  <c r="F44" i="1"/>
  <c r="H44" i="1" s="1"/>
  <c r="I44" i="1" s="1"/>
  <c r="G43" i="1"/>
  <c r="F43" i="1"/>
  <c r="G42" i="1"/>
  <c r="F42" i="1"/>
  <c r="G41" i="1"/>
  <c r="F41" i="1"/>
  <c r="G40" i="1"/>
  <c r="F40" i="1"/>
  <c r="G39" i="1"/>
  <c r="F39" i="1"/>
  <c r="G23" i="14"/>
  <c r="BA21" i="14"/>
  <c r="BA19" i="14"/>
  <c r="BA17" i="14"/>
  <c r="BA10" i="14"/>
  <c r="G9" i="14"/>
  <c r="G8" i="14" s="1"/>
  <c r="I9" i="14"/>
  <c r="I8" i="14" s="1"/>
  <c r="K9" i="14"/>
  <c r="O9" i="14"/>
  <c r="O8" i="14" s="1"/>
  <c r="Q9" i="14"/>
  <c r="Q8" i="14" s="1"/>
  <c r="V9" i="14"/>
  <c r="G11" i="14"/>
  <c r="M11" i="14" s="1"/>
  <c r="I11" i="14"/>
  <c r="K11" i="14"/>
  <c r="O11" i="14"/>
  <c r="Q11" i="14"/>
  <c r="V11" i="14"/>
  <c r="G13" i="14"/>
  <c r="I13" i="14"/>
  <c r="K13" i="14"/>
  <c r="K8" i="14" s="1"/>
  <c r="M13" i="14"/>
  <c r="O13" i="14"/>
  <c r="Q13" i="14"/>
  <c r="V13" i="14"/>
  <c r="V8" i="14" s="1"/>
  <c r="G16" i="14"/>
  <c r="G15" i="14" s="1"/>
  <c r="I16" i="14"/>
  <c r="I15" i="14" s="1"/>
  <c r="K16" i="14"/>
  <c r="O16" i="14"/>
  <c r="O15" i="14" s="1"/>
  <c r="Q16" i="14"/>
  <c r="Q15" i="14" s="1"/>
  <c r="V16" i="14"/>
  <c r="G18" i="14"/>
  <c r="M18" i="14" s="1"/>
  <c r="I18" i="14"/>
  <c r="K18" i="14"/>
  <c r="O18" i="14"/>
  <c r="Q18" i="14"/>
  <c r="V18" i="14"/>
  <c r="G20" i="14"/>
  <c r="I20" i="14"/>
  <c r="K20" i="14"/>
  <c r="K15" i="14" s="1"/>
  <c r="M20" i="14"/>
  <c r="O20" i="14"/>
  <c r="Q20" i="14"/>
  <c r="V20" i="14"/>
  <c r="V15" i="14" s="1"/>
  <c r="AE23" i="14"/>
  <c r="G65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V8" i="13" s="1"/>
  <c r="G11" i="13"/>
  <c r="I11" i="13"/>
  <c r="K11" i="13"/>
  <c r="M11" i="13"/>
  <c r="O11" i="13"/>
  <c r="Q11" i="13"/>
  <c r="V11" i="13"/>
  <c r="G12" i="13"/>
  <c r="I12" i="13"/>
  <c r="K12" i="13"/>
  <c r="M12" i="13"/>
  <c r="O12" i="13"/>
  <c r="Q12" i="13"/>
  <c r="V12" i="13"/>
  <c r="G13" i="13"/>
  <c r="I13" i="13"/>
  <c r="K13" i="13"/>
  <c r="M13" i="13"/>
  <c r="O13" i="13"/>
  <c r="Q13" i="13"/>
  <c r="V13" i="13"/>
  <c r="G16" i="13"/>
  <c r="I16" i="13"/>
  <c r="I15" i="13" s="1"/>
  <c r="K16" i="13"/>
  <c r="K15" i="13" s="1"/>
  <c r="M16" i="13"/>
  <c r="O16" i="13"/>
  <c r="Q16" i="13"/>
  <c r="Q15" i="13" s="1"/>
  <c r="V16" i="13"/>
  <c r="V15" i="13" s="1"/>
  <c r="G17" i="13"/>
  <c r="I17" i="13"/>
  <c r="K17" i="13"/>
  <c r="M17" i="13"/>
  <c r="O17" i="13"/>
  <c r="Q17" i="13"/>
  <c r="V17" i="13"/>
  <c r="G18" i="13"/>
  <c r="I18" i="13"/>
  <c r="K18" i="13"/>
  <c r="M18" i="13"/>
  <c r="O18" i="13"/>
  <c r="Q18" i="13"/>
  <c r="V18" i="13"/>
  <c r="G19" i="13"/>
  <c r="M19" i="13" s="1"/>
  <c r="I19" i="13"/>
  <c r="K19" i="13"/>
  <c r="O19" i="13"/>
  <c r="O15" i="13" s="1"/>
  <c r="Q19" i="13"/>
  <c r="V19" i="13"/>
  <c r="G20" i="13"/>
  <c r="I20" i="13"/>
  <c r="K20" i="13"/>
  <c r="M20" i="13"/>
  <c r="O20" i="13"/>
  <c r="Q20" i="13"/>
  <c r="V20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G23" i="13"/>
  <c r="M23" i="13" s="1"/>
  <c r="I23" i="13"/>
  <c r="K23" i="13"/>
  <c r="O23" i="13"/>
  <c r="Q23" i="13"/>
  <c r="V23" i="13"/>
  <c r="G24" i="13"/>
  <c r="I24" i="13"/>
  <c r="K24" i="13"/>
  <c r="M24" i="13"/>
  <c r="O24" i="13"/>
  <c r="Q24" i="13"/>
  <c r="V24" i="13"/>
  <c r="G25" i="13"/>
  <c r="I25" i="13"/>
  <c r="K25" i="13"/>
  <c r="M25" i="13"/>
  <c r="O25" i="13"/>
  <c r="Q25" i="13"/>
  <c r="V25" i="13"/>
  <c r="G26" i="13"/>
  <c r="I26" i="13"/>
  <c r="K26" i="13"/>
  <c r="M26" i="13"/>
  <c r="O26" i="13"/>
  <c r="Q26" i="13"/>
  <c r="V26" i="13"/>
  <c r="G27" i="13"/>
  <c r="G15" i="13" s="1"/>
  <c r="I27" i="13"/>
  <c r="K27" i="13"/>
  <c r="O27" i="13"/>
  <c r="Q27" i="13"/>
  <c r="V27" i="13"/>
  <c r="G28" i="13"/>
  <c r="I28" i="13"/>
  <c r="K28" i="13"/>
  <c r="M28" i="13"/>
  <c r="O28" i="13"/>
  <c r="Q28" i="13"/>
  <c r="V28" i="13"/>
  <c r="G29" i="13"/>
  <c r="I29" i="13"/>
  <c r="K29" i="13"/>
  <c r="M29" i="13"/>
  <c r="O29" i="13"/>
  <c r="Q29" i="13"/>
  <c r="V29" i="13"/>
  <c r="G30" i="13"/>
  <c r="I30" i="13"/>
  <c r="K30" i="13"/>
  <c r="M30" i="13"/>
  <c r="O30" i="13"/>
  <c r="Q30" i="13"/>
  <c r="V30" i="13"/>
  <c r="G31" i="13"/>
  <c r="M31" i="13" s="1"/>
  <c r="I31" i="13"/>
  <c r="K31" i="13"/>
  <c r="O31" i="13"/>
  <c r="Q31" i="13"/>
  <c r="V31" i="13"/>
  <c r="G32" i="13"/>
  <c r="I32" i="13"/>
  <c r="K32" i="13"/>
  <c r="M32" i="13"/>
  <c r="O32" i="13"/>
  <c r="Q32" i="13"/>
  <c r="V32" i="13"/>
  <c r="G33" i="13"/>
  <c r="I33" i="13"/>
  <c r="K33" i="13"/>
  <c r="M33" i="13"/>
  <c r="O33" i="13"/>
  <c r="Q33" i="13"/>
  <c r="V33" i="13"/>
  <c r="G34" i="13"/>
  <c r="I34" i="13"/>
  <c r="K34" i="13"/>
  <c r="M34" i="13"/>
  <c r="O34" i="13"/>
  <c r="Q34" i="13"/>
  <c r="V34" i="13"/>
  <c r="G35" i="13"/>
  <c r="M35" i="13" s="1"/>
  <c r="I35" i="13"/>
  <c r="K35" i="13"/>
  <c r="O35" i="13"/>
  <c r="Q35" i="13"/>
  <c r="V35" i="13"/>
  <c r="G36" i="13"/>
  <c r="I36" i="13"/>
  <c r="K36" i="13"/>
  <c r="M36" i="13"/>
  <c r="O36" i="13"/>
  <c r="Q36" i="13"/>
  <c r="V36" i="13"/>
  <c r="G37" i="13"/>
  <c r="M37" i="13" s="1"/>
  <c r="I37" i="13"/>
  <c r="K37" i="13"/>
  <c r="O37" i="13"/>
  <c r="Q37" i="13"/>
  <c r="V37" i="13"/>
  <c r="G38" i="13"/>
  <c r="I38" i="13"/>
  <c r="K38" i="13"/>
  <c r="M38" i="13"/>
  <c r="O38" i="13"/>
  <c r="Q38" i="13"/>
  <c r="V38" i="13"/>
  <c r="G39" i="13"/>
  <c r="G40" i="13"/>
  <c r="I40" i="13"/>
  <c r="I39" i="13" s="1"/>
  <c r="K40" i="13"/>
  <c r="K39" i="13" s="1"/>
  <c r="M40" i="13"/>
  <c r="M39" i="13" s="1"/>
  <c r="O40" i="13"/>
  <c r="Q40" i="13"/>
  <c r="Q39" i="13" s="1"/>
  <c r="V40" i="13"/>
  <c r="V39" i="13" s="1"/>
  <c r="G41" i="13"/>
  <c r="I41" i="13"/>
  <c r="K41" i="13"/>
  <c r="M41" i="13"/>
  <c r="O41" i="13"/>
  <c r="Q41" i="13"/>
  <c r="V41" i="13"/>
  <c r="G42" i="13"/>
  <c r="I42" i="13"/>
  <c r="K42" i="13"/>
  <c r="M42" i="13"/>
  <c r="O42" i="13"/>
  <c r="Q42" i="13"/>
  <c r="V42" i="13"/>
  <c r="G43" i="13"/>
  <c r="M43" i="13" s="1"/>
  <c r="I43" i="13"/>
  <c r="K43" i="13"/>
  <c r="O43" i="13"/>
  <c r="O39" i="13" s="1"/>
  <c r="Q43" i="13"/>
  <c r="V43" i="13"/>
  <c r="G44" i="13"/>
  <c r="I44" i="13"/>
  <c r="K44" i="13"/>
  <c r="M44" i="13"/>
  <c r="O44" i="13"/>
  <c r="Q44" i="13"/>
  <c r="V44" i="13"/>
  <c r="G45" i="13"/>
  <c r="I45" i="13"/>
  <c r="K45" i="13"/>
  <c r="M45" i="13"/>
  <c r="O45" i="13"/>
  <c r="Q45" i="13"/>
  <c r="V45" i="13"/>
  <c r="G46" i="13"/>
  <c r="I46" i="13"/>
  <c r="K46" i="13"/>
  <c r="M46" i="13"/>
  <c r="O46" i="13"/>
  <c r="Q46" i="13"/>
  <c r="V46" i="13"/>
  <c r="G47" i="13"/>
  <c r="M47" i="13" s="1"/>
  <c r="I47" i="13"/>
  <c r="K47" i="13"/>
  <c r="O47" i="13"/>
  <c r="Q47" i="13"/>
  <c r="V47" i="13"/>
  <c r="G49" i="13"/>
  <c r="M49" i="13" s="1"/>
  <c r="I49" i="13"/>
  <c r="K49" i="13"/>
  <c r="K48" i="13" s="1"/>
  <c r="O49" i="13"/>
  <c r="Q49" i="13"/>
  <c r="V49" i="13"/>
  <c r="V48" i="13" s="1"/>
  <c r="G50" i="13"/>
  <c r="I50" i="13"/>
  <c r="K50" i="13"/>
  <c r="M50" i="13"/>
  <c r="O50" i="13"/>
  <c r="Q50" i="13"/>
  <c r="V50" i="13"/>
  <c r="G51" i="13"/>
  <c r="G48" i="13" s="1"/>
  <c r="I51" i="13"/>
  <c r="K51" i="13"/>
  <c r="O51" i="13"/>
  <c r="O48" i="13" s="1"/>
  <c r="Q51" i="13"/>
  <c r="V51" i="13"/>
  <c r="G52" i="13"/>
  <c r="M52" i="13" s="1"/>
  <c r="I52" i="13"/>
  <c r="I48" i="13" s="1"/>
  <c r="K52" i="13"/>
  <c r="O52" i="13"/>
  <c r="Q52" i="13"/>
  <c r="Q48" i="13" s="1"/>
  <c r="V52" i="13"/>
  <c r="G53" i="13"/>
  <c r="M53" i="13" s="1"/>
  <c r="I53" i="13"/>
  <c r="K53" i="13"/>
  <c r="O53" i="13"/>
  <c r="Q53" i="13"/>
  <c r="V53" i="13"/>
  <c r="G54" i="13"/>
  <c r="I54" i="13"/>
  <c r="K54" i="13"/>
  <c r="M54" i="13"/>
  <c r="O54" i="13"/>
  <c r="Q54" i="13"/>
  <c r="V54" i="13"/>
  <c r="G55" i="13"/>
  <c r="M55" i="13" s="1"/>
  <c r="I55" i="13"/>
  <c r="K55" i="13"/>
  <c r="O55" i="13"/>
  <c r="Q55" i="13"/>
  <c r="V55" i="13"/>
  <c r="I56" i="13"/>
  <c r="Q56" i="13"/>
  <c r="G57" i="13"/>
  <c r="M57" i="13" s="1"/>
  <c r="I57" i="13"/>
  <c r="K57" i="13"/>
  <c r="K56" i="13" s="1"/>
  <c r="O57" i="13"/>
  <c r="Q57" i="13"/>
  <c r="V57" i="13"/>
  <c r="V56" i="13" s="1"/>
  <c r="G59" i="13"/>
  <c r="I59" i="13"/>
  <c r="K59" i="13"/>
  <c r="M59" i="13"/>
  <c r="O59" i="13"/>
  <c r="Q59" i="13"/>
  <c r="V59" i="13"/>
  <c r="G62" i="13"/>
  <c r="G56" i="13" s="1"/>
  <c r="I62" i="13"/>
  <c r="K62" i="13"/>
  <c r="O62" i="13"/>
  <c r="O56" i="13" s="1"/>
  <c r="Q62" i="13"/>
  <c r="V62" i="13"/>
  <c r="AE65" i="13"/>
  <c r="AF65" i="13"/>
  <c r="G86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2" i="12"/>
  <c r="I12" i="12"/>
  <c r="K12" i="12"/>
  <c r="K11" i="12" s="1"/>
  <c r="M12" i="12"/>
  <c r="O12" i="12"/>
  <c r="Q12" i="12"/>
  <c r="V12" i="12"/>
  <c r="V11" i="12" s="1"/>
  <c r="G17" i="12"/>
  <c r="I17" i="12"/>
  <c r="K17" i="12"/>
  <c r="M17" i="12"/>
  <c r="O17" i="12"/>
  <c r="Q17" i="12"/>
  <c r="V17" i="12"/>
  <c r="G19" i="12"/>
  <c r="G11" i="12" s="1"/>
  <c r="I19" i="12"/>
  <c r="K19" i="12"/>
  <c r="O19" i="12"/>
  <c r="O11" i="12" s="1"/>
  <c r="Q19" i="12"/>
  <c r="V19" i="12"/>
  <c r="G23" i="12"/>
  <c r="M23" i="12" s="1"/>
  <c r="I23" i="12"/>
  <c r="I11" i="12" s="1"/>
  <c r="K23" i="12"/>
  <c r="O23" i="12"/>
  <c r="Q23" i="12"/>
  <c r="Q11" i="12" s="1"/>
  <c r="V23" i="12"/>
  <c r="G25" i="12"/>
  <c r="I25" i="12"/>
  <c r="K25" i="12"/>
  <c r="M25" i="12"/>
  <c r="O25" i="12"/>
  <c r="Q25" i="12"/>
  <c r="V25" i="12"/>
  <c r="G27" i="12"/>
  <c r="I27" i="12"/>
  <c r="K27" i="12"/>
  <c r="M27" i="12"/>
  <c r="O27" i="12"/>
  <c r="Q27" i="12"/>
  <c r="V27" i="12"/>
  <c r="G29" i="12"/>
  <c r="O29" i="12"/>
  <c r="G30" i="12"/>
  <c r="M30" i="12" s="1"/>
  <c r="M29" i="12" s="1"/>
  <c r="I30" i="12"/>
  <c r="I29" i="12" s="1"/>
  <c r="K30" i="12"/>
  <c r="K29" i="12" s="1"/>
  <c r="O30" i="12"/>
  <c r="Q30" i="12"/>
  <c r="Q29" i="12" s="1"/>
  <c r="V30" i="12"/>
  <c r="V29" i="12" s="1"/>
  <c r="I32" i="12"/>
  <c r="K32" i="12"/>
  <c r="Q32" i="12"/>
  <c r="V32" i="12"/>
  <c r="G33" i="12"/>
  <c r="G32" i="12" s="1"/>
  <c r="I33" i="12"/>
  <c r="K33" i="12"/>
  <c r="M33" i="12"/>
  <c r="M32" i="12" s="1"/>
  <c r="O33" i="12"/>
  <c r="O32" i="12" s="1"/>
  <c r="Q33" i="12"/>
  <c r="V33" i="12"/>
  <c r="G37" i="12"/>
  <c r="O37" i="12"/>
  <c r="G38" i="12"/>
  <c r="M38" i="12" s="1"/>
  <c r="M37" i="12" s="1"/>
  <c r="I38" i="12"/>
  <c r="I37" i="12" s="1"/>
  <c r="K38" i="12"/>
  <c r="K37" i="12" s="1"/>
  <c r="O38" i="12"/>
  <c r="Q38" i="12"/>
  <c r="Q37" i="12" s="1"/>
  <c r="V38" i="12"/>
  <c r="V37" i="12" s="1"/>
  <c r="G40" i="12"/>
  <c r="I40" i="12"/>
  <c r="K40" i="12"/>
  <c r="M40" i="12"/>
  <c r="O40" i="12"/>
  <c r="Q40" i="12"/>
  <c r="V40" i="12"/>
  <c r="G42" i="12"/>
  <c r="I42" i="12"/>
  <c r="K42" i="12"/>
  <c r="M42" i="12"/>
  <c r="O42" i="12"/>
  <c r="Q42" i="12"/>
  <c r="V42" i="12"/>
  <c r="G44" i="12"/>
  <c r="O44" i="12"/>
  <c r="G45" i="12"/>
  <c r="M45" i="12" s="1"/>
  <c r="M44" i="12" s="1"/>
  <c r="I45" i="12"/>
  <c r="I44" i="12" s="1"/>
  <c r="K45" i="12"/>
  <c r="K44" i="12" s="1"/>
  <c r="O45" i="12"/>
  <c r="Q45" i="12"/>
  <c r="Q44" i="12" s="1"/>
  <c r="V45" i="12"/>
  <c r="V44" i="12" s="1"/>
  <c r="G47" i="12"/>
  <c r="I47" i="12"/>
  <c r="K47" i="12"/>
  <c r="M47" i="12"/>
  <c r="O47" i="12"/>
  <c r="Q47" i="12"/>
  <c r="V47" i="12"/>
  <c r="G50" i="12"/>
  <c r="I50" i="12"/>
  <c r="K50" i="12"/>
  <c r="M50" i="12"/>
  <c r="O50" i="12"/>
  <c r="Q50" i="12"/>
  <c r="V50" i="12"/>
  <c r="G52" i="12"/>
  <c r="O52" i="12"/>
  <c r="G53" i="12"/>
  <c r="M53" i="12" s="1"/>
  <c r="M52" i="12" s="1"/>
  <c r="I53" i="12"/>
  <c r="I52" i="12" s="1"/>
  <c r="K53" i="12"/>
  <c r="K52" i="12" s="1"/>
  <c r="O53" i="12"/>
  <c r="Q53" i="12"/>
  <c r="Q52" i="12" s="1"/>
  <c r="V53" i="12"/>
  <c r="V52" i="12" s="1"/>
  <c r="K55" i="12"/>
  <c r="V55" i="12"/>
  <c r="G56" i="12"/>
  <c r="I56" i="12"/>
  <c r="K56" i="12"/>
  <c r="M56" i="12"/>
  <c r="O56" i="12"/>
  <c r="Q56" i="12"/>
  <c r="V56" i="12"/>
  <c r="G59" i="12"/>
  <c r="G55" i="12" s="1"/>
  <c r="I59" i="12"/>
  <c r="K59" i="12"/>
  <c r="O59" i="12"/>
  <c r="O55" i="12" s="1"/>
  <c r="Q59" i="12"/>
  <c r="V59" i="12"/>
  <c r="G62" i="12"/>
  <c r="M62" i="12" s="1"/>
  <c r="I62" i="12"/>
  <c r="I55" i="12" s="1"/>
  <c r="K62" i="12"/>
  <c r="O62" i="12"/>
  <c r="Q62" i="12"/>
  <c r="Q55" i="12" s="1"/>
  <c r="V62" i="12"/>
  <c r="K64" i="12"/>
  <c r="V64" i="12"/>
  <c r="G65" i="12"/>
  <c r="I65" i="12"/>
  <c r="K65" i="12"/>
  <c r="M65" i="12"/>
  <c r="O65" i="12"/>
  <c r="Q65" i="12"/>
  <c r="V65" i="12"/>
  <c r="G69" i="12"/>
  <c r="G64" i="12" s="1"/>
  <c r="I69" i="12"/>
  <c r="K69" i="12"/>
  <c r="O69" i="12"/>
  <c r="O64" i="12" s="1"/>
  <c r="Q69" i="12"/>
  <c r="V69" i="12"/>
  <c r="G71" i="12"/>
  <c r="M71" i="12" s="1"/>
  <c r="I71" i="12"/>
  <c r="I64" i="12" s="1"/>
  <c r="K71" i="12"/>
  <c r="O71" i="12"/>
  <c r="Q71" i="12"/>
  <c r="Q64" i="12" s="1"/>
  <c r="V71" i="12"/>
  <c r="G73" i="12"/>
  <c r="I73" i="12"/>
  <c r="K73" i="12"/>
  <c r="O73" i="12"/>
  <c r="Q73" i="12"/>
  <c r="V73" i="12"/>
  <c r="G74" i="12"/>
  <c r="I74" i="12"/>
  <c r="K74" i="12"/>
  <c r="M74" i="12"/>
  <c r="M73" i="12" s="1"/>
  <c r="O74" i="12"/>
  <c r="Q74" i="12"/>
  <c r="V74" i="12"/>
  <c r="G75" i="12"/>
  <c r="K75" i="12"/>
  <c r="O75" i="12"/>
  <c r="V75" i="12"/>
  <c r="G76" i="12"/>
  <c r="M76" i="12" s="1"/>
  <c r="M75" i="12" s="1"/>
  <c r="I76" i="12"/>
  <c r="I75" i="12" s="1"/>
  <c r="K76" i="12"/>
  <c r="O76" i="12"/>
  <c r="Q76" i="12"/>
  <c r="Q75" i="12" s="1"/>
  <c r="V76" i="12"/>
  <c r="G78" i="12"/>
  <c r="I78" i="12"/>
  <c r="K78" i="12"/>
  <c r="O78" i="12"/>
  <c r="Q78" i="12"/>
  <c r="V78" i="12"/>
  <c r="G79" i="12"/>
  <c r="I79" i="12"/>
  <c r="K79" i="12"/>
  <c r="M79" i="12"/>
  <c r="M78" i="12" s="1"/>
  <c r="O79" i="12"/>
  <c r="Q79" i="12"/>
  <c r="V79" i="12"/>
  <c r="G81" i="12"/>
  <c r="K81" i="12"/>
  <c r="O81" i="12"/>
  <c r="V81" i="12"/>
  <c r="G82" i="12"/>
  <c r="M82" i="12" s="1"/>
  <c r="M81" i="12" s="1"/>
  <c r="I82" i="12"/>
  <c r="I81" i="12" s="1"/>
  <c r="K82" i="12"/>
  <c r="O82" i="12"/>
  <c r="Q82" i="12"/>
  <c r="Q81" i="12" s="1"/>
  <c r="V82" i="12"/>
  <c r="AE86" i="12"/>
  <c r="I20" i="1"/>
  <c r="I19" i="1"/>
  <c r="I18" i="1"/>
  <c r="I17" i="1"/>
  <c r="I16" i="1"/>
  <c r="I71" i="1"/>
  <c r="J70" i="1" s="1"/>
  <c r="F46" i="1"/>
  <c r="G46" i="1"/>
  <c r="G25" i="1" s="1"/>
  <c r="A25" i="1" s="1"/>
  <c r="H45" i="1"/>
  <c r="I45" i="1" s="1"/>
  <c r="H43" i="1"/>
  <c r="I43" i="1" s="1"/>
  <c r="H42" i="1"/>
  <c r="I42" i="1" s="1"/>
  <c r="H41" i="1"/>
  <c r="I41" i="1" s="1"/>
  <c r="H40" i="1"/>
  <c r="I40" i="1" s="1"/>
  <c r="H39" i="1"/>
  <c r="H46" i="1" s="1"/>
  <c r="J64" i="1" l="1"/>
  <c r="J62" i="1"/>
  <c r="J56" i="1"/>
  <c r="J60" i="1"/>
  <c r="J68" i="1"/>
  <c r="J54" i="1"/>
  <c r="J58" i="1"/>
  <c r="J66" i="1"/>
  <c r="J53" i="1"/>
  <c r="J55" i="1"/>
  <c r="J57" i="1"/>
  <c r="J59" i="1"/>
  <c r="J61" i="1"/>
  <c r="J63" i="1"/>
  <c r="J65" i="1"/>
  <c r="J67" i="1"/>
  <c r="J69" i="1"/>
  <c r="A26" i="1"/>
  <c r="G26" i="1"/>
  <c r="G28" i="1"/>
  <c r="G23" i="1"/>
  <c r="M16" i="14"/>
  <c r="M15" i="14" s="1"/>
  <c r="M9" i="14"/>
  <c r="M8" i="14" s="1"/>
  <c r="AF23" i="14"/>
  <c r="M15" i="13"/>
  <c r="M62" i="13"/>
  <c r="M56" i="13" s="1"/>
  <c r="M51" i="13"/>
  <c r="M48" i="13" s="1"/>
  <c r="M27" i="13"/>
  <c r="M9" i="13"/>
  <c r="M8" i="13" s="1"/>
  <c r="M64" i="12"/>
  <c r="AF86" i="12"/>
  <c r="M69" i="12"/>
  <c r="M59" i="12"/>
  <c r="M55" i="12" s="1"/>
  <c r="M19" i="12"/>
  <c r="M11" i="12" s="1"/>
  <c r="M9" i="12"/>
  <c r="M8" i="12" s="1"/>
  <c r="I39" i="1"/>
  <c r="I46" i="1" s="1"/>
  <c r="I21" i="1"/>
  <c r="J28" i="1"/>
  <c r="J26" i="1"/>
  <c r="G38" i="1"/>
  <c r="F38" i="1"/>
  <c r="J23" i="1"/>
  <c r="J24" i="1"/>
  <c r="J25" i="1"/>
  <c r="J27" i="1"/>
  <c r="E24" i="1"/>
  <c r="E26" i="1"/>
  <c r="J71" i="1" l="1"/>
  <c r="A23" i="1"/>
  <c r="J40" i="1"/>
  <c r="J42" i="1"/>
  <c r="J43" i="1"/>
  <c r="J39" i="1"/>
  <c r="J46" i="1" s="1"/>
  <c r="J44" i="1"/>
  <c r="J45" i="1"/>
  <c r="J41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<sst xmlns="http://schemas.openxmlformats.org/spreadsheetml/2006/main" count="1043" uniqueCount="354">
  <si>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</si>
  <si>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</si>
  <si>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</si>
  <si>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</si>
  <si>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</si>
  <si>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</si>
  <si>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</si>
  <si>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</si>
  <si>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</si>
  <si>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</si>
  <si>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</si>
  <si>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</si>
  <si>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</si>
  <si>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</si>
  <si>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</si>
  <si>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</si>
  <si>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</si>
  <si>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</si>
  <si>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</si>
  <si>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</si>
  <si>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</si>
  <si>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</si>
  <si>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</si>
  <si>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</si>
  <si>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</si>
  <si>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</si>
  <si>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</si>
  <si>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</si>
  <si>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</si>
  <si>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</si>
  <si>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</si>
  <si>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</si>
  <si>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</si>
  <si>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</si>
  <si>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</si>
  <si>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</si>
  <si>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</si>
  <si>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</si>
  <si>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</si>
  <si>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</si>
  <si>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</si>
  <si>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</si>
  <si>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</si>
  <si>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Juříček Pavel, Ing.</t>
  </si>
  <si>
    <t>190327_II</t>
  </si>
  <si>
    <t>Oprava podlahy velké tělocvičny ŽS Jesenická - odpružená podlaha s PUR, potrubí ÚT a otopná tělesa</t>
  </si>
  <si>
    <t>Město Bruntál</t>
  </si>
  <si>
    <t>Nádražní 20</t>
  </si>
  <si>
    <t>Bruntál</t>
  </si>
  <si>
    <t>79201</t>
  </si>
  <si>
    <t>00295892</t>
  </si>
  <si>
    <t>Stavba</t>
  </si>
  <si>
    <t>01</t>
  </si>
  <si>
    <t>Oprava podlahy velké tělocvičny</t>
  </si>
  <si>
    <t>02</t>
  </si>
  <si>
    <t>Oprava ústředního vytápění velké tělocvičny</t>
  </si>
  <si>
    <t>Oprava rozvodů ÚT v tělocvičně včetně výměny otopných těles</t>
  </si>
  <si>
    <t>OST</t>
  </si>
  <si>
    <t>Ostatní a vedlejší rozpočtové náklady</t>
  </si>
  <si>
    <t>Celkem za stavbu</t>
  </si>
  <si>
    <t>CZK</t>
  </si>
  <si>
    <t>Rekapitulace dílů</t>
  </si>
  <si>
    <t>Typ dílu</t>
  </si>
  <si>
    <t>4</t>
  </si>
  <si>
    <t>Vodorovné konstrukce</t>
  </si>
  <si>
    <t>63</t>
  </si>
  <si>
    <t>Podlahy a podlahové konstrukce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</si>
  <si>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</si>
  <si>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</si>
  <si>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</si>
  <si>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</si>
  <si>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</si>
  <si>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</si>
  <si>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</si>
  <si>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</si>
  <si>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</si>
  <si>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</si>
  <si>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</si>
  <si>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</si>
  <si>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</si>
  <si>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</si>
  <si>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762</t>
  </si>
  <si>
    <t>Konstrukce tesařské</t>
  </si>
  <si>
    <t>766</t>
  </si>
  <si>
    <t>Konstrukce truhlářské</t>
  </si>
  <si>
    <t>767</t>
  </si>
  <si>
    <t>Konstrukce zámečnické</t>
  </si>
  <si>
    <t>775</t>
  </si>
  <si>
    <t>Podlahy vlysové a parketové</t>
  </si>
  <si>
    <t>783</t>
  </si>
  <si>
    <t>Nátěry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</si>
  <si>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</si>
  <si>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</si>
  <si>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</si>
  <si>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</si>
  <si>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</si>
  <si>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</si>
  <si>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</si>
  <si>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</si>
  <si>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</si>
  <si>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</si>
  <si>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</si>
  <si>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</si>
  <si>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</si>
  <si>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</si>
  <si>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</si>
  <si>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</si>
  <si>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</si>
  <si>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</si>
  <si>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</si>
  <si>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</si>
  <si>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</si>
  <si>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</si>
  <si>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</si>
  <si>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</si>
  <si>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</si>
  <si>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</si>
  <si>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</si>
  <si>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</si>
  <si>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</si>
  <si>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</si>
  <si>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</si>
  <si>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</si>
  <si>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</si>
  <si>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</si>
  <si>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</si>
  <si>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775521800V01</t>
  </si>
  <si>
    <t>Demontáž podlah vlysových přibíjených včetně lišt, včetně dvojitého podkladního roštu z prken tl. 25 mm</t>
  </si>
  <si>
    <t>m2</t>
  </si>
  <si>
    <t>Vlastní</t>
  </si>
  <si>
    <t>Indiv</t>
  </si>
  <si>
    <t>Práce</t>
  </si>
  <si>
    <t>POL1_</t>
  </si>
  <si>
    <t>velká tělocvična : 29,64*15,23+2,75*0,35*2+1,75*0,50</t>
  </si>
  <si>
    <t>VV</t>
  </si>
  <si>
    <t>979082111R00</t>
  </si>
  <si>
    <t>Vnitrostaveništní doprava suti a vybouraných hmot Vnitrostaveništní doprava suti do 10 m</t>
  </si>
  <si>
    <t>t</t>
  </si>
  <si>
    <t>801-3</t>
  </si>
  <si>
    <t>RTS 19/ I</t>
  </si>
  <si>
    <t>Odkaz na dem. hmot. položky pořadí 1 : 12,03676</t>
  </si>
  <si>
    <t>Odkaz na dem. hmot. položky pořadí 13 : 1,04470</t>
  </si>
  <si>
    <t>Odkaz na dem. hmot. položky pořadí 17 : 1,19799</t>
  </si>
  <si>
    <t>Odkaz na dem. hmot. položky pořadí 25 : 9,60080</t>
  </si>
  <si>
    <t>979082121R00</t>
  </si>
  <si>
    <t>Vnitrostaveništní doprava suti a vybouraných hmot Příplatek k vnitrost. dopravě suti za dalších 5 m</t>
  </si>
  <si>
    <t>Odkaz na mn. položky pořadí 2 : 23,88025*2</t>
  </si>
  <si>
    <t>979081111R00</t>
  </si>
  <si>
    <t>Odvoz suti a vybouraných hmot na skládku Odvoz suti a vybour. hmot na skládku do 1 km</t>
  </si>
  <si>
    <t>Včetně naložení na dopravní prostředek a složení na skládku, bez poplatku za skládku.</t>
  </si>
  <si>
    <t>POP</t>
  </si>
  <si>
    <t>979081121R00</t>
  </si>
  <si>
    <t>Odvoz suti a vybouraných hmot na skládku příplatek za každý další 1 km</t>
  </si>
  <si>
    <t>Odkaz na mn. položky pořadí 4 : 10,64550*4</t>
  </si>
  <si>
    <t>979990121R00</t>
  </si>
  <si>
    <t>Poplatek za skládku asfaltové pásy</t>
  </si>
  <si>
    <t>979990103R00</t>
  </si>
  <si>
    <t>Poplatek za skládku beton do 30x30 cm</t>
  </si>
  <si>
    <t>999281105R00</t>
  </si>
  <si>
    <t xml:space="preserve">Přesun hmot pro opravy a údržbu objektů pro opravy a údržbu dosavadních objektů včetně vnějších plášťů_x000D_
 výšky do 6 m,  </t>
  </si>
  <si>
    <t>801-4</t>
  </si>
  <si>
    <t>Přesun hmot</t>
  </si>
  <si>
    <t>POL7_</t>
  </si>
  <si>
    <t>oborů 801, 803, 811 a 812</t>
  </si>
  <si>
    <t>SPI</t>
  </si>
  <si>
    <t>631313511R00</t>
  </si>
  <si>
    <t xml:space="preserve">Mazanina z betonu prostého tl. přes 80 do 120 mm třídy C 12/15,  </t>
  </si>
  <si>
    <t>m3</t>
  </si>
  <si>
    <t>801-1</t>
  </si>
  <si>
    <t>(z kameniva) hlazená dřevěným hladítkem</t>
  </si>
  <si>
    <t>Včetně vytvoření dilatačních spár, bez zaplnění.</t>
  </si>
  <si>
    <t>Bet. mazanina nad zastropením kanálku ÚT : (29,64*1,0+14*1,0)*0,1</t>
  </si>
  <si>
    <t>713121111R00</t>
  </si>
  <si>
    <t>Montáž tepelné izolace podlah  jednovrstvá, bez dodávky materiálu</t>
  </si>
  <si>
    <t>800-713</t>
  </si>
  <si>
    <t>63151370.AR</t>
  </si>
  <si>
    <t>deska izolační minerální vlákno; tl. 40,0 mm; součinitel tepelné vodivosti 0,0380 W/mK; R = 1,050 m2K/W; obj. hmotnost 30,00 kg/m3; hydrofobizováno</t>
  </si>
  <si>
    <t>SPCM</t>
  </si>
  <si>
    <t>Specifikace</t>
  </si>
  <si>
    <t>POL3_</t>
  </si>
  <si>
    <t>Odkaz na mn. položky pořadí 10 : 454,21720*1,05</t>
  </si>
  <si>
    <t>998713101R00</t>
  </si>
  <si>
    <t>Přesun hmot pro izolace tepelné v objektech výšky do 6 m</t>
  </si>
  <si>
    <t>50 m vodorovně</t>
  </si>
  <si>
    <t>711130102R00</t>
  </si>
  <si>
    <t>Odstranění izolace proti vodě - pásy na sucho vodorovné, 2 vrstvy</t>
  </si>
  <si>
    <t>800-711</t>
  </si>
  <si>
    <t>711171559V01</t>
  </si>
  <si>
    <t>Izolace proti vlhkosti vodorovná, fólií, volně, PVC-P fólie např. Fatrafol 803, Gefitas, aj</t>
  </si>
  <si>
    <t>S vytažením na stěnu dle potřeby.</t>
  </si>
  <si>
    <t>Pro PUR litou podlahu : (29,64*15,23+2,75*0,35*2+1,75*0,50)*1,1</t>
  </si>
  <si>
    <t>998711101R00</t>
  </si>
  <si>
    <t>Přesun hmot pro izolace proti vodě svisle do 6 m</t>
  </si>
  <si>
    <t>50 m vodorovně měřeno od těžiště půdorysné plochy skládky do těžiště půdorysné plochy objektu</t>
  </si>
  <si>
    <t>76251T01</t>
  </si>
  <si>
    <t xml:space="preserve">Combi Floor D+M sportovní litá polyuretanová (PUR) podlaha, 8+2 mm na systémovém pružném roštu (útlum sil více než 65 %)  celk. tl. dle potřeby (min. </t>
  </si>
  <si>
    <t>Soubor</t>
  </si>
  <si>
    <t>766411812R00</t>
  </si>
  <si>
    <t>Demontáž obložení stěn panely velikosti přes 1,5 m2</t>
  </si>
  <si>
    <t>800-766</t>
  </si>
  <si>
    <t>Demontáž dřevěných krytů radiátorů ke zpětnému použití.</t>
  </si>
  <si>
    <t>Obložení radiátorů : 2,7*1,5*(9+3)</t>
  </si>
  <si>
    <t>766414143R00</t>
  </si>
  <si>
    <t>Montáž obložení stěn, sloupů a pilířů o ploše do 5 m2, panely obkladovými, z aglomerovaných desek, velikosti přes 1,5 m2</t>
  </si>
  <si>
    <t>Zpětná montáž dřevěných krytů radiátorů.</t>
  </si>
  <si>
    <t>Zpětná montáž dřevěného obložení radiátorů : 2,7*1,5*(9+3)</t>
  </si>
  <si>
    <t>998766101R00</t>
  </si>
  <si>
    <t>Přesun hmot pro konstrukce truhlářské v objektech výšky do 6 m</t>
  </si>
  <si>
    <t>762526210V01</t>
  </si>
  <si>
    <t>Montáž podlahových lišt, D+M nové obvodové lišty a prahů</t>
  </si>
  <si>
    <t>m</t>
  </si>
  <si>
    <t>Lišty : 29,64*2+15,23*2-1,7+0,5*2+18*0,3*2+0,35*4</t>
  </si>
  <si>
    <t>Přechodová lišta - různé podlahy : 2,75*2</t>
  </si>
  <si>
    <t>Práh : 1,75</t>
  </si>
  <si>
    <t>58965T01</t>
  </si>
  <si>
    <t>Lajnování sportovních PUR ploch D+M barevné lajny</t>
  </si>
  <si>
    <t>bm</t>
  </si>
  <si>
    <t>Předpoklad : 549</t>
  </si>
  <si>
    <t>998762102R00</t>
  </si>
  <si>
    <t>Přesun hmot pro konstrukce tesařské v objektech výšky do 12 m</t>
  </si>
  <si>
    <t>800-762</t>
  </si>
  <si>
    <t>76789T01</t>
  </si>
  <si>
    <t xml:space="preserve">Nářadí - úprava, kompletní repase a revize, Nutné úpravy kotvení tělocvičného nářadí dotčeného výměnou k-ce podlahy tělocvičny </t>
  </si>
  <si>
    <t>soubor</t>
  </si>
  <si>
    <t>460030081RT3</t>
  </si>
  <si>
    <t>Řezání spáry v asfaltu nebo betonu, v tloušťce vrstvy do 8-10 cm</t>
  </si>
  <si>
    <t>Betonová mazanina nad kanálkem ÚT : 29,64*2+15,23*2</t>
  </si>
  <si>
    <t>965042141RT4</t>
  </si>
  <si>
    <t>Bourání podkladů pod dlažby nebo litých celistvých dlažeb a mazanin  betonových nebo z litého asfaltu, tloušťky do 100 mm, plochy přes 4 m2</t>
  </si>
  <si>
    <t>411121T01</t>
  </si>
  <si>
    <t>Demontáž a zpětná montáž stropních desek kanálku potrubních rozvodů ÚT, předpoklad ŽB stropní desky š=30 cm, dl. = 90 cm, tl. 7 cm</t>
  </si>
  <si>
    <t xml:space="preserve">ks    </t>
  </si>
  <si>
    <t>Demontáž zastropení kanálku ÚT : (29,64+14,23)*3,33</t>
  </si>
  <si>
    <t>Zpětná montáž zastropení kanálku ÚT : (29,64+14,23)*3,33</t>
  </si>
  <si>
    <t>SUM</t>
  </si>
  <si>
    <t>END</t>
  </si>
  <si>
    <t>713411121R00</t>
  </si>
  <si>
    <t>Montáž tepelné izolace potrubí a ohybů pásy nebo rohožemi pásy LSP (lamelové skružovací pásy) připevněnými ocelovým drátem , jednovrstvá</t>
  </si>
  <si>
    <t>POL1_7</t>
  </si>
  <si>
    <t>bez povrchové úpravy</t>
  </si>
  <si>
    <t>63151672R</t>
  </si>
  <si>
    <t>rohož, pas izolační lamelový, pro tech. zařízení; minerální vlákno; tl. 60,0 mm; kašírování Al fólie vyztužená mřížkou; obj. hmotnost 55,00 kg/m3; hydrofobizováno</t>
  </si>
  <si>
    <t>POL3_0</t>
  </si>
  <si>
    <t>713400821R00</t>
  </si>
  <si>
    <t>Odstranění tepelné izolace potrubí pásy nebo foĺiemi_x000D_
 potrubí</t>
  </si>
  <si>
    <t>733111324R00</t>
  </si>
  <si>
    <t>Potrubí z trubek závitových ocelových svařovaných, běžných, nízkotlaké a středotlaké, DN 20</t>
  </si>
  <si>
    <t>800-731</t>
  </si>
  <si>
    <t>733111325R00</t>
  </si>
  <si>
    <t>Potrubí z trubek závitových ocelových svařovaných, běžných, nízkotlaké a středotlaké, DN 25</t>
  </si>
  <si>
    <t>733111326R00</t>
  </si>
  <si>
    <t>Potrubí z trubek závitových ocelových svařovaných, běžných, nízkotlaké a středotlaké, DN 32</t>
  </si>
  <si>
    <t>733111327R00</t>
  </si>
  <si>
    <t>Potrubí z trubek závitových ocelových svařovaných, běžných, nízkotlaké a středotlaké, DN 40</t>
  </si>
  <si>
    <t>733111328R00</t>
  </si>
  <si>
    <t>Potrubí z trubek závitových ocelových svařovaných, běžných, nízkotlaké a středotlaké, DN 50</t>
  </si>
  <si>
    <t>733120815R00</t>
  </si>
  <si>
    <t>Demontáž potrubí z ocelových trubek hladkých do D 38</t>
  </si>
  <si>
    <t>733120819R00</t>
  </si>
  <si>
    <t>Demontáž potrubí z ocelových trubek hladkých přes 38 do D 60,3</t>
  </si>
  <si>
    <t>733120826R00</t>
  </si>
  <si>
    <t>Demontáž potrubí z ocelových trubek hladkých přes 60,3 do D 89</t>
  </si>
  <si>
    <t>733121118R00</t>
  </si>
  <si>
    <t>Potrubí z trubek hladkých ocelových bezešvých tvářených za tepla_x000D_
 nízkotlaké, D 57 mm, tloušťka stěny 2,9 mm</t>
  </si>
  <si>
    <t>733121119R00</t>
  </si>
  <si>
    <t>Potrubí z trubek hladkých ocelových bezešvých tvářených za tepla_x000D_
 nízkotlaké, D 60,3 mm, tloušťka stěny 2,9 mm</t>
  </si>
  <si>
    <t>733121121R00</t>
  </si>
  <si>
    <t>Potrubí z trubek hladkých ocelových bezešvých tvářených za tepla_x000D_
 nízkotlaké, D 70 mm, tloušťka stěny 3,2 mm</t>
  </si>
  <si>
    <t>733121122R00</t>
  </si>
  <si>
    <t>Potrubí z trubek hladkých ocelových bezešvých tvářených za tepla_x000D_
 nízkotlaké, D 76, tloušťka stěny 3,2 mm</t>
  </si>
  <si>
    <t>733123112R00</t>
  </si>
  <si>
    <t>Potrubí z trubek hladkých příplatek k ceně za zhotovení přípojky z trubek hladkých_x000D_
 D 28, tloušťka stěny 2,6 mm</t>
  </si>
  <si>
    <t>kus</t>
  </si>
  <si>
    <t>733123118R00</t>
  </si>
  <si>
    <t>Potrubí z trubek hladkých příplatek k ceně za zhotovení přípojky z trubek hladkých_x000D_
 D 57, tloušťka stěny 2,9 mm</t>
  </si>
  <si>
    <t>733123119R00</t>
  </si>
  <si>
    <t>Potrubí z trubek hladkých příplatek k ceně za zhotovení přípojky z trubek hladkých_x000D_
 D 60,3, tloušťka stěny 2,9 mm</t>
  </si>
  <si>
    <t>733123123R00</t>
  </si>
  <si>
    <t>Potrubí z trubek hladkých příplatek k ceně za zhotovení přípojky z trubek hladkých_x000D_
  76, tloušťka stěny 3,2 mm</t>
  </si>
  <si>
    <t>733190217R00</t>
  </si>
  <si>
    <t>Tlakové zkoušky potrubí ocelových hladkých do D 51/2,6</t>
  </si>
  <si>
    <t>733190219R00</t>
  </si>
  <si>
    <t>Tlakové zkoušky potrubí ocelových hladkých přes D 51/2,6 do D 60,3/2,9</t>
  </si>
  <si>
    <t>733190225R00</t>
  </si>
  <si>
    <t>Tlakové zkoušky potrubí ocelových hladkých přes D 60,3/2,9 do D 89/3,6</t>
  </si>
  <si>
    <t>733191816R00</t>
  </si>
  <si>
    <t>Demontáž příslušenství potrubí - odřezání třmenových držáků bez demontáže konzol nebo výložníků_x000D_
 do D 44,5</t>
  </si>
  <si>
    <t>733191823R00</t>
  </si>
  <si>
    <t>Demontáž příslušenství potrubí - odřezání třmenových držáků bez demontáže konzol nebo výložníků_x000D_
 přes 44,5 do D 76</t>
  </si>
  <si>
    <t>733890801R00</t>
  </si>
  <si>
    <t>Vnitrostaveništní přemístění demontovaných hmot rozvodů potrubí vodorovně do 100 m_x000D_
 z objektů výšky do 6 m</t>
  </si>
  <si>
    <t>998733101R00</t>
  </si>
  <si>
    <t>Přesun hmot pro rozvody potrubí v objektech výšky do 6 m</t>
  </si>
  <si>
    <t>734200822R00</t>
  </si>
  <si>
    <t>Demontáž závitových armatur se dvěma závity, přes 1/2 do G 1"</t>
  </si>
  <si>
    <t>734211113R00</t>
  </si>
  <si>
    <t>Ventil odvzdušňovací, ruční, mosazný, PN 6, DN 10, včetně dodávky materiálu</t>
  </si>
  <si>
    <t>734222803</t>
  </si>
  <si>
    <t>Ventil závitový termostatický rohový G 3/4 PN 16 do 110°C s ruční hlavou chromovaný</t>
  </si>
  <si>
    <t>734261234</t>
  </si>
  <si>
    <t>Šroubení topenářské přímé G 3/4 PN 16 do 120°C</t>
  </si>
  <si>
    <t>734291122</t>
  </si>
  <si>
    <t>Kohout plnící a vypouštěcí G 3/8 PN 10 do 90°C závitový</t>
  </si>
  <si>
    <t>734300822R00</t>
  </si>
  <si>
    <t>Demontáž horkovodních armatur rozpojení šroubení, přes 15 do DN 25</t>
  </si>
  <si>
    <t>734890801R00</t>
  </si>
  <si>
    <t>Vnitrostaveništní přemístění demontovaných hmot armatur vodorovně do 100 m_x000D_
 z objektů výšky do 6 m</t>
  </si>
  <si>
    <t>998734101R00</t>
  </si>
  <si>
    <t>Přesun hmot pro armatury v objektech výšky do 6 m</t>
  </si>
  <si>
    <t>735000912R00</t>
  </si>
  <si>
    <t>Regulace otopného systému při opravách vyregulování dvojregulačních ventilů a kohoutů s termostatickým ovládáním</t>
  </si>
  <si>
    <t>735111810R00</t>
  </si>
  <si>
    <t>Demontáž radiátorů litinových článkových</t>
  </si>
  <si>
    <t>735159340R00</t>
  </si>
  <si>
    <t>Otopná tělesa panelová montáž třířadých, délky přes 1980 do 2820 mm, bez dodávky materiálu</t>
  </si>
  <si>
    <t>48457352.NC</t>
  </si>
  <si>
    <t>Těleso otopné panelové 3 deskové 3 přídavné přestupní plochy v. 900 mm dl. 2000 mm</t>
  </si>
  <si>
    <t>ks</t>
  </si>
  <si>
    <t>735191910R00</t>
  </si>
  <si>
    <t>Ostatní opravy otopných těles napuštění vody do otopného systému včetně potrubí (bez kotle a ohříváků)_x000D_
 otopných těles</t>
  </si>
  <si>
    <t>735890801R00</t>
  </si>
  <si>
    <t>Vnitrostaveništní přemístění demontovaných hmot  otopných těles vodorovně 100 m_x000D_
 z objektů výšky do 6 m</t>
  </si>
  <si>
    <t>998735101R00</t>
  </si>
  <si>
    <t>Přesun hmot pro otopná tělesa v objektech výšky do 6 m</t>
  </si>
  <si>
    <t>783424240R00</t>
  </si>
  <si>
    <t>Nátěry potrubí a armatur syntetické potrubí, do DN 50 mm, jednonásobné s 1x emailováním a základním nátěrem</t>
  </si>
  <si>
    <t>800-783</t>
  </si>
  <si>
    <t>na vzduchu schnoucí</t>
  </si>
  <si>
    <t>783903811R00</t>
  </si>
  <si>
    <t>Ostatní práce odmaštění chemickými rozpuštědly</t>
  </si>
  <si>
    <t>DN do 50 mm : 146*0,157</t>
  </si>
  <si>
    <t>DN do 100 mm : 75*0,314</t>
  </si>
  <si>
    <t>783425250R00</t>
  </si>
  <si>
    <t>Nátěry potrubí a armatur syntetické potrubí, do DN 100 mm, jednonásobné s 1x emailováním a základním nátěrem</t>
  </si>
  <si>
    <t>005122 R</t>
  </si>
  <si>
    <t>Provozní vlivy</t>
  </si>
  <si>
    <t>VRN</t>
  </si>
  <si>
    <t>POL99_8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</si>
  <si>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</si>
  <si>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005121 R</t>
  </si>
  <si>
    <t>Zařízení staveniště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</si>
  <si>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</si>
  <si>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</si>
  <si>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</si>
  <si>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</si>
  <si>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>005123 R</t>
  </si>
  <si>
    <t>Územní vlivy</t>
  </si>
  <si>
    <t>Náklady na ztížené podmínky provádění tam, kde se vyskytují omezující vlivy konkrétního prostředí, které mají prokazatelný vliv na provádění stavebních prací, Jedná se zejména o náklady související s extrémními podmínkami místa provádění.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</si>
  <si>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</si>
  <si>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</si>
  <si>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</si>
  <si>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005261010R</t>
  </si>
  <si>
    <t>Pojištění dodavatele a pojištění díla</t>
  </si>
  <si>
    <t>Náklady spojené s povinným pojištěním dodavatele nebo stavebního díla či jeho části, v rozsahu obchodních podmínek.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</si>
</sst>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4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Isi6IYlw8rHfk21eI2Uzb7uhSukgqvIA2R4ZGWZzVL9y+w4JJH8sacjuwq0BLW+s+ZrPgjKwekdvT6ZcBB+KtA==" saltValue="I5QGCyz9G01mBuP2gtE0F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4"/>
  <sheetViews>
    <sheetView showGridLines="0" tabSelected="1" topLeftCell="B25" zoomScaleNormal="100" zoomScaleSheetLayoutView="75" workbookViewId="0">
      <selection activeCell="D34" sqref="D34:E3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0" t="s">
        <v>36</v>
      </c>
      <c r="B1" s="89" t="s">
        <v>41</v>
      </c>
      <c r="C1" s="90"/>
      <c r="D1" s="90"/>
      <c r="E1" s="90"/>
      <c r="F1" s="90"/>
      <c r="G1" s="90"/>
      <c r="H1" s="90"/>
      <c r="I1" s="90"/>
      <c r="J1" s="91"/>
    </row>
    <row r="2" spans="1:15" ht="36" customHeight="1" x14ac:dyDescent="0.2">
      <c r="A2" s="3"/>
      <c r="B2" s="103" t="s">
        <v>22</v>
      </c>
      <c r="C2" s="104"/>
      <c r="D2" s="105" t="s">
        <v>44</v>
      </c>
      <c r="E2" s="106" t="s">
        <v>45</v>
      </c>
      <c r="F2" s="107"/>
      <c r="G2" s="107"/>
      <c r="H2" s="107"/>
      <c r="I2" s="107"/>
      <c r="J2" s="108"/>
      <c r="O2" s="2"/>
    </row>
    <row r="3" spans="1:15" ht="27" hidden="1" customHeight="1" x14ac:dyDescent="0.2">
      <c r="A3" s="3"/>
      <c r="B3" s="109"/>
      <c r="C3" s="104"/>
      <c r="D3" s="110"/>
      <c r="E3" s="111"/>
      <c r="F3" s="112"/>
      <c r="G3" s="112"/>
      <c r="H3" s="112"/>
      <c r="I3" s="112"/>
      <c r="J3" s="113"/>
    </row>
    <row r="4" spans="1:15" ht="23.25" customHeight="1" x14ac:dyDescent="0.2">
      <c r="A4" s="3"/>
      <c r="B4" s="114"/>
      <c r="C4" s="115"/>
      <c r="D4" s="116"/>
      <c r="E4" s="117"/>
      <c r="F4" s="117"/>
      <c r="G4" s="117"/>
      <c r="H4" s="117"/>
      <c r="I4" s="117"/>
      <c r="J4" s="118"/>
    </row>
    <row r="5" spans="1:15" ht="24" customHeight="1" x14ac:dyDescent="0.2">
      <c r="A5" s="3"/>
      <c r="B5" s="44" t="s">
        <v>42</v>
      </c>
      <c r="C5" s="4"/>
      <c r="D5" s="119" t="s">
        <v>46</v>
      </c>
      <c r="E5" s="24"/>
      <c r="F5" s="24"/>
      <c r="G5" s="24"/>
      <c r="H5" s="26" t="s">
        <v>40</v>
      </c>
      <c r="I5" s="119" t="s">
        <v>50</v>
      </c>
      <c r="J5" s="10"/>
    </row>
    <row r="6" spans="1:15" ht="15.75" customHeight="1" x14ac:dyDescent="0.2">
      <c r="A6" s="3"/>
      <c r="B6" s="38"/>
      <c r="C6" s="24"/>
      <c r="D6" s="119" t="s">
        <v>47</v>
      </c>
      <c r="E6" s="24"/>
      <c r="F6" s="24"/>
      <c r="G6" s="24"/>
      <c r="H6" s="26" t="s">
        <v>34</v>
      </c>
      <c r="I6" s="30"/>
      <c r="J6" s="10"/>
    </row>
    <row r="7" spans="1:15" ht="15.75" customHeight="1" x14ac:dyDescent="0.2">
      <c r="A7" s="3"/>
      <c r="B7" s="39"/>
      <c r="C7" s="25"/>
      <c r="D7" s="121" t="s">
        <v>49</v>
      </c>
      <c r="E7" s="120" t="s">
        <v>48</v>
      </c>
      <c r="F7" s="31"/>
      <c r="G7" s="31"/>
      <c r="H7" s="33"/>
      <c r="I7" s="31"/>
      <c r="J7" s="48"/>
    </row>
    <row r="8" spans="1:15" ht="24" hidden="1" customHeight="1" x14ac:dyDescent="0.2">
      <c r="A8" s="3"/>
      <c r="B8" s="44" t="s">
        <v>20</v>
      </c>
      <c r="C8" s="4"/>
      <c r="D8" s="32"/>
      <c r="E8" s="4"/>
      <c r="F8" s="4"/>
      <c r="G8" s="42"/>
      <c r="H8" s="26" t="s">
        <v>40</v>
      </c>
      <c r="I8" s="30"/>
      <c r="J8" s="10"/>
    </row>
    <row r="9" spans="1:15" ht="15.75" hidden="1" customHeight="1" x14ac:dyDescent="0.2">
      <c r="A9" s="3"/>
      <c r="B9" s="3"/>
      <c r="C9" s="4"/>
      <c r="D9" s="32"/>
      <c r="E9" s="4"/>
      <c r="F9" s="4"/>
      <c r="G9" s="42"/>
      <c r="H9" s="26" t="s">
        <v>34</v>
      </c>
      <c r="I9" s="30"/>
      <c r="J9" s="10"/>
    </row>
    <row r="10" spans="1:15" ht="15.75" hidden="1" customHeight="1" x14ac:dyDescent="0.2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">
      <c r="A11" s="3"/>
      <c r="B11" s="44" t="s">
        <v>19</v>
      </c>
      <c r="C11" s="4"/>
      <c r="D11" s="122"/>
      <c r="E11" s="122"/>
      <c r="F11" s="122"/>
      <c r="G11" s="122"/>
      <c r="H11" s="26" t="s">
        <v>40</v>
      </c>
      <c r="I11" s="127"/>
      <c r="J11" s="10"/>
    </row>
    <row r="12" spans="1:15" ht="15.75" customHeight="1" x14ac:dyDescent="0.2">
      <c r="A12" s="3"/>
      <c r="B12" s="38"/>
      <c r="C12" s="24"/>
      <c r="D12" s="123"/>
      <c r="E12" s="123"/>
      <c r="F12" s="123"/>
      <c r="G12" s="123"/>
      <c r="H12" s="26" t="s">
        <v>34</v>
      </c>
      <c r="I12" s="127"/>
      <c r="J12" s="10"/>
    </row>
    <row r="13" spans="1:15" ht="15.75" customHeight="1" x14ac:dyDescent="0.2">
      <c r="A13" s="3"/>
      <c r="B13" s="39"/>
      <c r="C13" s="25"/>
      <c r="D13" s="126"/>
      <c r="E13" s="124"/>
      <c r="F13" s="125"/>
      <c r="G13" s="125"/>
      <c r="H13" s="27"/>
      <c r="I13" s="31"/>
      <c r="J13" s="48"/>
    </row>
    <row r="14" spans="1:15" ht="24" customHeight="1" x14ac:dyDescent="0.2">
      <c r="A14" s="3"/>
      <c r="B14" s="63" t="s">
        <v>21</v>
      </c>
      <c r="C14" s="64"/>
      <c r="D14" s="65"/>
      <c r="E14" s="66"/>
      <c r="F14" s="66"/>
      <c r="G14" s="66"/>
      <c r="H14" s="67"/>
      <c r="I14" s="66"/>
      <c r="J14" s="68"/>
    </row>
    <row r="15" spans="1:15" ht="32.25" customHeight="1" x14ac:dyDescent="0.2">
      <c r="A15" s="3"/>
      <c r="B15" s="49" t="s">
        <v>32</v>
      </c>
      <c r="C15" s="69"/>
      <c r="D15" s="50"/>
      <c r="E15" s="95"/>
      <c r="F15" s="95"/>
      <c r="G15" s="96"/>
      <c r="H15" s="96"/>
      <c r="I15" s="96" t="s">
        <v>29</v>
      </c>
      <c r="J15" s="97"/>
    </row>
    <row r="16" spans="1:15" ht="23.25" customHeight="1" x14ac:dyDescent="0.2">
      <c r="A16" s="190" t="s">
        <v>24</v>
      </c>
      <c r="B16" s="54" t="s">
        <v>24</v>
      </c>
      <c r="C16" s="55"/>
      <c r="D16" s="56"/>
      <c r="E16" s="82"/>
      <c r="F16" s="83"/>
      <c r="G16" s="82"/>
      <c r="H16" s="83"/>
      <c r="I16" s="82">
        <f>SUMIF(F53:F70,A16,I53:I70)+SUMIF(F53:F70,"PSU",I53:I70)</f>
        <v>0</v>
      </c>
      <c r="J16" s="84"/>
    </row>
    <row r="17" spans="1:10" ht="23.25" customHeight="1" x14ac:dyDescent="0.2">
      <c r="A17" s="190" t="s">
        <v>25</v>
      </c>
      <c r="B17" s="54" t="s">
        <v>25</v>
      </c>
      <c r="C17" s="55"/>
      <c r="D17" s="56"/>
      <c r="E17" s="82"/>
      <c r="F17" s="83"/>
      <c r="G17" s="82"/>
      <c r="H17" s="83"/>
      <c r="I17" s="82">
        <f>SUMIF(F53:F70,A17,I53:I70)</f>
        <v>0</v>
      </c>
      <c r="J17" s="84"/>
    </row>
    <row r="18" spans="1:10" ht="23.25" customHeight="1" x14ac:dyDescent="0.2">
      <c r="A18" s="190" t="s">
        <v>26</v>
      </c>
      <c r="B18" s="54" t="s">
        <v>26</v>
      </c>
      <c r="C18" s="55"/>
      <c r="D18" s="56"/>
      <c r="E18" s="82"/>
      <c r="F18" s="83"/>
      <c r="G18" s="82"/>
      <c r="H18" s="83"/>
      <c r="I18" s="82">
        <f>SUMIF(F53:F70,A18,I53:I70)</f>
        <v>0</v>
      </c>
      <c r="J18" s="84"/>
    </row>
    <row r="19" spans="1:10" ht="23.25" customHeight="1" x14ac:dyDescent="0.2">
      <c r="A19" s="190" t="s">
        <v>96</v>
      </c>
      <c r="B19" s="54" t="s">
        <v>27</v>
      </c>
      <c r="C19" s="55"/>
      <c r="D19" s="56"/>
      <c r="E19" s="82"/>
      <c r="F19" s="83"/>
      <c r="G19" s="82"/>
      <c r="H19" s="83"/>
      <c r="I19" s="82">
        <f>SUMIF(F53:F70,A19,I53:I70)</f>
        <v>0</v>
      </c>
      <c r="J19" s="84"/>
    </row>
    <row r="20" spans="1:10" ht="23.25" customHeight="1" x14ac:dyDescent="0.2">
      <c r="A20" s="190" t="s">
        <v>97</v>
      </c>
      <c r="B20" s="54" t="s">
        <v>28</v>
      </c>
      <c r="C20" s="55"/>
      <c r="D20" s="56"/>
      <c r="E20" s="82"/>
      <c r="F20" s="83"/>
      <c r="G20" s="82"/>
      <c r="H20" s="83"/>
      <c r="I20" s="82">
        <f>SUMIF(F53:F70,A20,I53:I70)</f>
        <v>0</v>
      </c>
      <c r="J20" s="84"/>
    </row>
    <row r="21" spans="1:10" ht="23.25" customHeight="1" x14ac:dyDescent="0.2">
      <c r="A21" s="3"/>
      <c r="B21" s="71" t="s">
        <v>29</v>
      </c>
      <c r="C21" s="72"/>
      <c r="D21" s="73"/>
      <c r="E21" s="85"/>
      <c r="F21" s="98"/>
      <c r="G21" s="85"/>
      <c r="H21" s="98"/>
      <c r="I21" s="85">
        <f>SUM(I16:J20)</f>
        <v>0</v>
      </c>
      <c r="J21" s="86"/>
    </row>
    <row r="22" spans="1:10" ht="33" customHeight="1" x14ac:dyDescent="0.2">
      <c r="A22" s="3"/>
      <c r="B22" s="62" t="s">
        <v>33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">
      <c r="A23" s="3">
        <f>ZakladDPHSni*SazbaDPH1/100</f>
        <v>0</v>
      </c>
      <c r="B23" s="54" t="s">
        <v>12</v>
      </c>
      <c r="C23" s="55"/>
      <c r="D23" s="56"/>
      <c r="E23" s="57">
        <v>15</v>
      </c>
      <c r="F23" s="58" t="s">
        <v>0</v>
      </c>
      <c r="G23" s="80">
        <f>ZakladDPHSniVypocet</f>
        <v>0</v>
      </c>
      <c r="H23" s="81"/>
      <c r="I23" s="81"/>
      <c r="J23" s="59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4" t="s">
        <v>13</v>
      </c>
      <c r="C24" s="55"/>
      <c r="D24" s="56"/>
      <c r="E24" s="57">
        <f>SazbaDPH1</f>
        <v>15</v>
      </c>
      <c r="F24" s="58" t="s">
        <v>0</v>
      </c>
      <c r="G24" s="78">
        <f>A23</f>
        <v>0</v>
      </c>
      <c r="H24" s="79"/>
      <c r="I24" s="79"/>
      <c r="J24" s="59" t="str">
        <f t="shared" si="0"/>
        <v>CZK</v>
      </c>
    </row>
    <row r="25" spans="1:10" ht="23.25" customHeight="1" x14ac:dyDescent="0.2">
      <c r="A25" s="3">
        <f>ZakladDPHZakl*SazbaDPH2/100</f>
        <v>0</v>
      </c>
      <c r="B25" s="54" t="s">
        <v>14</v>
      </c>
      <c r="C25" s="55"/>
      <c r="D25" s="56"/>
      <c r="E25" s="57">
        <v>21</v>
      </c>
      <c r="F25" s="58" t="s">
        <v>0</v>
      </c>
      <c r="G25" s="80">
        <f>ZakladDPHZaklVypocet</f>
        <v>0</v>
      </c>
      <c r="H25" s="81"/>
      <c r="I25" s="81"/>
      <c r="J25" s="59" t="str">
        <f t="shared" si="0"/>
        <v>CZK</v>
      </c>
    </row>
    <row r="26" spans="1:10" ht="23.25" customHeight="1" x14ac:dyDescent="0.2">
      <c r="A26" s="3">
        <f>(A25-INT(A25))*100</f>
        <v>0</v>
      </c>
      <c r="B26" s="46" t="s">
        <v>15</v>
      </c>
      <c r="C26" s="21"/>
      <c r="D26" s="17"/>
      <c r="E26" s="40">
        <f>SazbaDPH2</f>
        <v>21</v>
      </c>
      <c r="F26" s="41" t="s">
        <v>0</v>
      </c>
      <c r="G26" s="92">
        <f>A25</f>
        <v>0</v>
      </c>
      <c r="H26" s="93"/>
      <c r="I26" s="93"/>
      <c r="J26" s="53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5" t="s">
        <v>4</v>
      </c>
      <c r="C27" s="19"/>
      <c r="D27" s="22"/>
      <c r="E27" s="19"/>
      <c r="F27" s="20"/>
      <c r="G27" s="94">
        <f>CenaCelkem-(ZakladDPHSni+DPHSni+ZakladDPHZakl+DPHZakl)</f>
        <v>0</v>
      </c>
      <c r="H27" s="94"/>
      <c r="I27" s="94"/>
      <c r="J27" s="60" t="str">
        <f t="shared" si="0"/>
        <v>CZK</v>
      </c>
    </row>
    <row r="28" spans="1:10" ht="27.75" hidden="1" customHeight="1" thickBot="1" x14ac:dyDescent="0.25">
      <c r="A28" s="3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3" t="s">
        <v>35</v>
      </c>
      <c r="C29" s="169"/>
      <c r="D29" s="169"/>
      <c r="E29" s="169"/>
      <c r="F29" s="169"/>
      <c r="G29" s="170">
        <f>A27</f>
        <v>0</v>
      </c>
      <c r="H29" s="170"/>
      <c r="I29" s="170"/>
      <c r="J29" s="171" t="s">
        <v>60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11</v>
      </c>
      <c r="D32" s="36"/>
      <c r="E32" s="36"/>
      <c r="F32" s="18" t="s">
        <v>10</v>
      </c>
      <c r="G32" s="36"/>
      <c r="H32" s="37"/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87"/>
      <c r="E34" s="88"/>
      <c r="F34" s="29"/>
      <c r="G34" s="87" t="s">
        <v>43</v>
      </c>
      <c r="H34" s="88"/>
      <c r="I34" s="88"/>
      <c r="J34" s="35"/>
    </row>
    <row r="35" spans="1:10" ht="12.75" customHeight="1" x14ac:dyDescent="0.2">
      <c r="A35" s="3"/>
      <c r="B35" s="3"/>
      <c r="C35" s="4"/>
      <c r="D35" s="77" t="s">
        <v>2</v>
      </c>
      <c r="E35" s="77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3" t="s">
        <v>16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customHeight="1" x14ac:dyDescent="0.2">
      <c r="A38" s="132" t="s">
        <v>37</v>
      </c>
      <c r="B38" s="136" t="s">
        <v>17</v>
      </c>
      <c r="C38" s="137" t="s">
        <v>5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18</v>
      </c>
      <c r="I38" s="140" t="s">
        <v>1</v>
      </c>
      <c r="J38" s="141" t="s">
        <v>0</v>
      </c>
    </row>
    <row r="39" spans="1:10" ht="25.5" hidden="1" customHeight="1" x14ac:dyDescent="0.2">
      <c r="A39" s="132">
        <v>1</v>
      </c>
      <c r="B39" s="142" t="s">
        <v>51</v>
      </c>
      <c r="C39" s="143"/>
      <c r="D39" s="144"/>
      <c r="E39" s="144"/>
      <c r="F39" s="145">
        <f>'01 01 Pol'!AE86+'02 02 Pol'!AE65+'OST OST Pol'!AE23</f>
        <v>0</v>
      </c>
      <c r="G39" s="146">
        <f>'01 01 Pol'!AF86+'02 02 Pol'!AF65+'OST OST Pol'!AF23</f>
        <v>0</v>
      </c>
      <c r="H39" s="147">
        <f>(F39*SazbaDPH1/100)+(G39*SazbaDPH2/100)</f>
        <v>0</v>
      </c>
      <c r="I39" s="147">
        <f>F39+G39+H39</f>
        <v>0</v>
      </c>
      <c r="J39" s="148" t="str">
        <f>IF(CenaCelkemVypocet=0,"",I39/CenaCelkemVypocet*100)</f>
        <v/>
      </c>
    </row>
    <row r="40" spans="1:10" ht="25.5" customHeight="1" x14ac:dyDescent="0.2">
      <c r="A40" s="132">
        <v>2</v>
      </c>
      <c r="B40" s="149" t="s">
        <v>52</v>
      </c>
      <c r="C40" s="150" t="s">
        <v>53</v>
      </c>
      <c r="D40" s="151"/>
      <c r="E40" s="151"/>
      <c r="F40" s="152">
        <f>'01 01 Pol'!AE86</f>
        <v>0</v>
      </c>
      <c r="G40" s="153">
        <f>'01 01 Pol'!AF86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2">
        <v>3</v>
      </c>
      <c r="B41" s="155" t="s">
        <v>52</v>
      </c>
      <c r="C41" s="143" t="s">
        <v>53</v>
      </c>
      <c r="D41" s="144"/>
      <c r="E41" s="144"/>
      <c r="F41" s="156">
        <f>'01 01 Pol'!AE86</f>
        <v>0</v>
      </c>
      <c r="G41" s="147">
        <f>'01 01 Pol'!AF86</f>
        <v>0</v>
      </c>
      <c r="H41" s="147">
        <f>(F41*SazbaDPH1/100)+(G41*SazbaDPH2/100)</f>
        <v>0</v>
      </c>
      <c r="I41" s="147">
        <f>F41+G41+H41</f>
        <v>0</v>
      </c>
      <c r="J41" s="148" t="str">
        <f>IF(CenaCelkemVypocet=0,"",I41/CenaCelkemVypocet*100)</f>
        <v/>
      </c>
    </row>
    <row r="42" spans="1:10" ht="25.5" customHeight="1" x14ac:dyDescent="0.2">
      <c r="A42" s="132">
        <v>2</v>
      </c>
      <c r="B42" s="149" t="s">
        <v>54</v>
      </c>
      <c r="C42" s="150" t="s">
        <v>55</v>
      </c>
      <c r="D42" s="151"/>
      <c r="E42" s="151"/>
      <c r="F42" s="152">
        <f>'02 02 Pol'!AE65</f>
        <v>0</v>
      </c>
      <c r="G42" s="153">
        <f>'02 02 Pol'!AF65</f>
        <v>0</v>
      </c>
      <c r="H42" s="153">
        <f>(F42*SazbaDPH1/100)+(G42*SazbaDPH2/100)</f>
        <v>0</v>
      </c>
      <c r="I42" s="153">
        <f>F42+G42+H42</f>
        <v>0</v>
      </c>
      <c r="J42" s="154" t="str">
        <f>IF(CenaCelkemVypocet=0,"",I42/CenaCelkemVypocet*100)</f>
        <v/>
      </c>
    </row>
    <row r="43" spans="1:10" ht="25.5" customHeight="1" x14ac:dyDescent="0.2">
      <c r="A43" s="132">
        <v>3</v>
      </c>
      <c r="B43" s="155" t="s">
        <v>54</v>
      </c>
      <c r="C43" s="143" t="s">
        <v>56</v>
      </c>
      <c r="D43" s="144"/>
      <c r="E43" s="144"/>
      <c r="F43" s="156">
        <f>'02 02 Pol'!AE65</f>
        <v>0</v>
      </c>
      <c r="G43" s="147">
        <f>'02 02 Pol'!AF65</f>
        <v>0</v>
      </c>
      <c r="H43" s="147">
        <f>(F43*SazbaDPH1/100)+(G43*SazbaDPH2/100)</f>
        <v>0</v>
      </c>
      <c r="I43" s="147">
        <f>F43+G43+H43</f>
        <v>0</v>
      </c>
      <c r="J43" s="148" t="str">
        <f>IF(CenaCelkemVypocet=0,"",I43/CenaCelkemVypocet*100)</f>
        <v/>
      </c>
    </row>
    <row r="44" spans="1:10" ht="25.5" customHeight="1" x14ac:dyDescent="0.2">
      <c r="A44" s="132">
        <v>2</v>
      </c>
      <c r="B44" s="149" t="s">
        <v>57</v>
      </c>
      <c r="C44" s="150" t="s">
        <v>58</v>
      </c>
      <c r="D44" s="151"/>
      <c r="E44" s="151"/>
      <c r="F44" s="152">
        <f>'OST OST Pol'!AE23</f>
        <v>0</v>
      </c>
      <c r="G44" s="153">
        <f>'OST OST Pol'!AF23</f>
        <v>0</v>
      </c>
      <c r="H44" s="153">
        <f>(F44*SazbaDPH1/100)+(G44*SazbaDPH2/100)</f>
        <v>0</v>
      </c>
      <c r="I44" s="153">
        <f>F44+G44+H44</f>
        <v>0</v>
      </c>
      <c r="J44" s="154" t="str">
        <f>IF(CenaCelkemVypocet=0,"",I44/CenaCelkemVypocet*100)</f>
        <v/>
      </c>
    </row>
    <row r="45" spans="1:10" ht="25.5" customHeight="1" x14ac:dyDescent="0.2">
      <c r="A45" s="132">
        <v>3</v>
      </c>
      <c r="B45" s="155" t="s">
        <v>57</v>
      </c>
      <c r="C45" s="143" t="s">
        <v>58</v>
      </c>
      <c r="D45" s="144"/>
      <c r="E45" s="144"/>
      <c r="F45" s="156">
        <f>'OST OST Pol'!AE23</f>
        <v>0</v>
      </c>
      <c r="G45" s="147">
        <f>'OST OST Pol'!AF23</f>
        <v>0</v>
      </c>
      <c r="H45" s="147">
        <f>(F45*SazbaDPH1/100)+(G45*SazbaDPH2/100)</f>
        <v>0</v>
      </c>
      <c r="I45" s="147">
        <f>F45+G45+H45</f>
        <v>0</v>
      </c>
      <c r="J45" s="148" t="str">
        <f>IF(CenaCelkemVypocet=0,"",I45/CenaCelkemVypocet*100)</f>
        <v/>
      </c>
    </row>
    <row r="46" spans="1:10" ht="25.5" customHeight="1" x14ac:dyDescent="0.2">
      <c r="A46" s="132"/>
      <c r="B46" s="157" t="s">
        <v>59</v>
      </c>
      <c r="C46" s="158"/>
      <c r="D46" s="158"/>
      <c r="E46" s="159"/>
      <c r="F46" s="160">
        <f>SUMIF(A39:A45,"=1",F39:F45)</f>
        <v>0</v>
      </c>
      <c r="G46" s="161">
        <f>SUMIF(A39:A45,"=1",G39:G45)</f>
        <v>0</v>
      </c>
      <c r="H46" s="161">
        <f>SUMIF(A39:A45,"=1",H39:H45)</f>
        <v>0</v>
      </c>
      <c r="I46" s="161">
        <f>SUMIF(A39:A45,"=1",I39:I45)</f>
        <v>0</v>
      </c>
      <c r="J46" s="162">
        <f>SUMIF(A39:A45,"=1",J39:J45)</f>
        <v>0</v>
      </c>
    </row>
    <row r="50" spans="1:10" ht="15.75" x14ac:dyDescent="0.25">
      <c r="B50" s="172" t="s">
        <v>61</v>
      </c>
    </row>
    <row r="52" spans="1:10" ht="25.5" customHeight="1" x14ac:dyDescent="0.2">
      <c r="A52" s="173"/>
      <c r="B52" s="176" t="s">
        <v>17</v>
      </c>
      <c r="C52" s="176" t="s">
        <v>5</v>
      </c>
      <c r="D52" s="177"/>
      <c r="E52" s="177"/>
      <c r="F52" s="178" t="s">
        <v>62</v>
      </c>
      <c r="G52" s="178"/>
      <c r="H52" s="178"/>
      <c r="I52" s="178" t="s">
        <v>29</v>
      </c>
      <c r="J52" s="178" t="s">
        <v>0</v>
      </c>
    </row>
    <row r="53" spans="1:10" ht="25.5" customHeight="1" x14ac:dyDescent="0.2">
      <c r="A53" s="174"/>
      <c r="B53" s="179" t="s">
        <v>63</v>
      </c>
      <c r="C53" s="180" t="s">
        <v>64</v>
      </c>
      <c r="D53" s="181"/>
      <c r="E53" s="181"/>
      <c r="F53" s="186" t="s">
        <v>24</v>
      </c>
      <c r="G53" s="187"/>
      <c r="H53" s="187"/>
      <c r="I53" s="187">
        <f>'01 01 Pol'!G81</f>
        <v>0</v>
      </c>
      <c r="J53" s="184" t="str">
        <f>IF(I71=0,"",I53/I71*100)</f>
        <v/>
      </c>
    </row>
    <row r="54" spans="1:10" ht="25.5" customHeight="1" x14ac:dyDescent="0.2">
      <c r="A54" s="174"/>
      <c r="B54" s="179" t="s">
        <v>65</v>
      </c>
      <c r="C54" s="180" t="s">
        <v>66</v>
      </c>
      <c r="D54" s="181"/>
      <c r="E54" s="181"/>
      <c r="F54" s="186" t="s">
        <v>24</v>
      </c>
      <c r="G54" s="187"/>
      <c r="H54" s="187"/>
      <c r="I54" s="187">
        <f>'01 01 Pol'!G32</f>
        <v>0</v>
      </c>
      <c r="J54" s="184" t="str">
        <f>IF(I71=0,"",I54/I71*100)</f>
        <v/>
      </c>
    </row>
    <row r="55" spans="1:10" ht="25.5" customHeight="1" x14ac:dyDescent="0.2">
      <c r="A55" s="174"/>
      <c r="B55" s="179" t="s">
        <v>67</v>
      </c>
      <c r="C55" s="180" t="s">
        <v>68</v>
      </c>
      <c r="D55" s="181"/>
      <c r="E55" s="181"/>
      <c r="F55" s="186" t="s">
        <v>24</v>
      </c>
      <c r="G55" s="187"/>
      <c r="H55" s="187"/>
      <c r="I55" s="187">
        <f>'01 01 Pol'!G78</f>
        <v>0</v>
      </c>
      <c r="J55" s="184" t="str">
        <f>IF(I71=0,"",I55/I71*100)</f>
        <v/>
      </c>
    </row>
    <row r="56" spans="1:10" ht="25.5" customHeight="1" x14ac:dyDescent="0.2">
      <c r="A56" s="174"/>
      <c r="B56" s="179" t="s">
        <v>69</v>
      </c>
      <c r="C56" s="180" t="s">
        <v>70</v>
      </c>
      <c r="D56" s="181"/>
      <c r="E56" s="181"/>
      <c r="F56" s="186" t="s">
        <v>24</v>
      </c>
      <c r="G56" s="187"/>
      <c r="H56" s="187"/>
      <c r="I56" s="187">
        <f>'01 01 Pol'!G29</f>
        <v>0</v>
      </c>
      <c r="J56" s="184" t="str">
        <f>IF(I71=0,"",I56/I71*100)</f>
        <v/>
      </c>
    </row>
    <row r="57" spans="1:10" ht="25.5" customHeight="1" x14ac:dyDescent="0.2">
      <c r="A57" s="174"/>
      <c r="B57" s="179" t="s">
        <v>71</v>
      </c>
      <c r="C57" s="180" t="s">
        <v>72</v>
      </c>
      <c r="D57" s="181"/>
      <c r="E57" s="181"/>
      <c r="F57" s="186" t="s">
        <v>25</v>
      </c>
      <c r="G57" s="187"/>
      <c r="H57" s="187"/>
      <c r="I57" s="187">
        <f>'01 01 Pol'!G44</f>
        <v>0</v>
      </c>
      <c r="J57" s="184" t="str">
        <f>IF(I71=0,"",I57/I71*100)</f>
        <v/>
      </c>
    </row>
    <row r="58" spans="1:10" ht="25.5" customHeight="1" x14ac:dyDescent="0.2">
      <c r="A58" s="174"/>
      <c r="B58" s="179" t="s">
        <v>73</v>
      </c>
      <c r="C58" s="180" t="s">
        <v>74</v>
      </c>
      <c r="D58" s="181"/>
      <c r="E58" s="181"/>
      <c r="F58" s="186" t="s">
        <v>25</v>
      </c>
      <c r="G58" s="187"/>
      <c r="H58" s="187"/>
      <c r="I58" s="187">
        <f>'01 01 Pol'!G37+'02 02 Pol'!G8</f>
        <v>0</v>
      </c>
      <c r="J58" s="184" t="str">
        <f>IF(I71=0,"",I58/I71*100)</f>
        <v/>
      </c>
    </row>
    <row r="59" spans="1:10" ht="25.5" customHeight="1" x14ac:dyDescent="0.2">
      <c r="A59" s="174"/>
      <c r="B59" s="179" t="s">
        <v>75</v>
      </c>
      <c r="C59" s="180" t="s">
        <v>76</v>
      </c>
      <c r="D59" s="181"/>
      <c r="E59" s="181"/>
      <c r="F59" s="186" t="s">
        <v>25</v>
      </c>
      <c r="G59" s="187"/>
      <c r="H59" s="187"/>
      <c r="I59" s="187">
        <f>'02 02 Pol'!G15</f>
        <v>0</v>
      </c>
      <c r="J59" s="184" t="str">
        <f>IF(I71=0,"",I59/I71*100)</f>
        <v/>
      </c>
    </row>
    <row r="60" spans="1:10" ht="25.5" customHeight="1" x14ac:dyDescent="0.2">
      <c r="A60" s="174"/>
      <c r="B60" s="179" t="s">
        <v>77</v>
      </c>
      <c r="C60" s="180" t="s">
        <v>78</v>
      </c>
      <c r="D60" s="181"/>
      <c r="E60" s="181"/>
      <c r="F60" s="186" t="s">
        <v>25</v>
      </c>
      <c r="G60" s="187"/>
      <c r="H60" s="187"/>
      <c r="I60" s="187">
        <f>'02 02 Pol'!G39</f>
        <v>0</v>
      </c>
      <c r="J60" s="184" t="str">
        <f>IF(I71=0,"",I60/I71*100)</f>
        <v/>
      </c>
    </row>
    <row r="61" spans="1:10" ht="25.5" customHeight="1" x14ac:dyDescent="0.2">
      <c r="A61" s="174"/>
      <c r="B61" s="179" t="s">
        <v>79</v>
      </c>
      <c r="C61" s="180" t="s">
        <v>80</v>
      </c>
      <c r="D61" s="181"/>
      <c r="E61" s="181"/>
      <c r="F61" s="186" t="s">
        <v>25</v>
      </c>
      <c r="G61" s="187"/>
      <c r="H61" s="187"/>
      <c r="I61" s="187">
        <f>'02 02 Pol'!G48</f>
        <v>0</v>
      </c>
      <c r="J61" s="184" t="str">
        <f>IF(I71=0,"",I61/I71*100)</f>
        <v/>
      </c>
    </row>
    <row r="62" spans="1:10" ht="25.5" customHeight="1" x14ac:dyDescent="0.2">
      <c r="A62" s="174"/>
      <c r="B62" s="179" t="s">
        <v>81</v>
      </c>
      <c r="C62" s="180" t="s">
        <v>82</v>
      </c>
      <c r="D62" s="181"/>
      <c r="E62" s="181"/>
      <c r="F62" s="186" t="s">
        <v>25</v>
      </c>
      <c r="G62" s="187"/>
      <c r="H62" s="187"/>
      <c r="I62" s="187">
        <f>'01 01 Pol'!G52+'01 01 Pol'!G64</f>
        <v>0</v>
      </c>
      <c r="J62" s="184" t="str">
        <f>IF(I71=0,"",I62/I71*100)</f>
        <v/>
      </c>
    </row>
    <row r="63" spans="1:10" ht="25.5" customHeight="1" x14ac:dyDescent="0.2">
      <c r="A63" s="174"/>
      <c r="B63" s="179" t="s">
        <v>83</v>
      </c>
      <c r="C63" s="180" t="s">
        <v>84</v>
      </c>
      <c r="D63" s="181"/>
      <c r="E63" s="181"/>
      <c r="F63" s="186" t="s">
        <v>25</v>
      </c>
      <c r="G63" s="187"/>
      <c r="H63" s="187"/>
      <c r="I63" s="187">
        <f>'01 01 Pol'!G55</f>
        <v>0</v>
      </c>
      <c r="J63" s="184" t="str">
        <f>IF(I71=0,"",I63/I71*100)</f>
        <v/>
      </c>
    </row>
    <row r="64" spans="1:10" ht="25.5" customHeight="1" x14ac:dyDescent="0.2">
      <c r="A64" s="174"/>
      <c r="B64" s="179" t="s">
        <v>85</v>
      </c>
      <c r="C64" s="180" t="s">
        <v>86</v>
      </c>
      <c r="D64" s="181"/>
      <c r="E64" s="181"/>
      <c r="F64" s="186" t="s">
        <v>25</v>
      </c>
      <c r="G64" s="187"/>
      <c r="H64" s="187"/>
      <c r="I64" s="187">
        <f>'01 01 Pol'!G73</f>
        <v>0</v>
      </c>
      <c r="J64" s="184" t="str">
        <f>IF(I71=0,"",I64/I71*100)</f>
        <v/>
      </c>
    </row>
    <row r="65" spans="1:10" ht="25.5" customHeight="1" x14ac:dyDescent="0.2">
      <c r="A65" s="174"/>
      <c r="B65" s="179" t="s">
        <v>87</v>
      </c>
      <c r="C65" s="180" t="s">
        <v>88</v>
      </c>
      <c r="D65" s="181"/>
      <c r="E65" s="181"/>
      <c r="F65" s="186" t="s">
        <v>25</v>
      </c>
      <c r="G65" s="187"/>
      <c r="H65" s="187"/>
      <c r="I65" s="187">
        <f>'01 01 Pol'!G8</f>
        <v>0</v>
      </c>
      <c r="J65" s="184" t="str">
        <f>IF(I71=0,"",I65/I71*100)</f>
        <v/>
      </c>
    </row>
    <row r="66" spans="1:10" ht="25.5" customHeight="1" x14ac:dyDescent="0.2">
      <c r="A66" s="174"/>
      <c r="B66" s="179" t="s">
        <v>89</v>
      </c>
      <c r="C66" s="180" t="s">
        <v>90</v>
      </c>
      <c r="D66" s="181"/>
      <c r="E66" s="181"/>
      <c r="F66" s="186" t="s">
        <v>25</v>
      </c>
      <c r="G66" s="187"/>
      <c r="H66" s="187"/>
      <c r="I66" s="187">
        <f>'02 02 Pol'!G56</f>
        <v>0</v>
      </c>
      <c r="J66" s="184" t="str">
        <f>IF(I71=0,"",I66/I71*100)</f>
        <v/>
      </c>
    </row>
    <row r="67" spans="1:10" ht="25.5" customHeight="1" x14ac:dyDescent="0.2">
      <c r="A67" s="174"/>
      <c r="B67" s="179" t="s">
        <v>91</v>
      </c>
      <c r="C67" s="180" t="s">
        <v>92</v>
      </c>
      <c r="D67" s="181"/>
      <c r="E67" s="181"/>
      <c r="F67" s="186" t="s">
        <v>26</v>
      </c>
      <c r="G67" s="187"/>
      <c r="H67" s="187"/>
      <c r="I67" s="187">
        <f>'01 01 Pol'!G75</f>
        <v>0</v>
      </c>
      <c r="J67" s="184" t="str">
        <f>IF(I71=0,"",I67/I71*100)</f>
        <v/>
      </c>
    </row>
    <row r="68" spans="1:10" ht="25.5" customHeight="1" x14ac:dyDescent="0.2">
      <c r="A68" s="174"/>
      <c r="B68" s="179" t="s">
        <v>93</v>
      </c>
      <c r="C68" s="180" t="s">
        <v>94</v>
      </c>
      <c r="D68" s="181"/>
      <c r="E68" s="181"/>
      <c r="F68" s="186" t="s">
        <v>95</v>
      </c>
      <c r="G68" s="187"/>
      <c r="H68" s="187"/>
      <c r="I68" s="187">
        <f>'01 01 Pol'!G11</f>
        <v>0</v>
      </c>
      <c r="J68" s="184" t="str">
        <f>IF(I71=0,"",I68/I71*100)</f>
        <v/>
      </c>
    </row>
    <row r="69" spans="1:10" ht="25.5" customHeight="1" x14ac:dyDescent="0.2">
      <c r="A69" s="174"/>
      <c r="B69" s="179" t="s">
        <v>96</v>
      </c>
      <c r="C69" s="180" t="s">
        <v>27</v>
      </c>
      <c r="D69" s="181"/>
      <c r="E69" s="181"/>
      <c r="F69" s="186" t="s">
        <v>96</v>
      </c>
      <c r="G69" s="187"/>
      <c r="H69" s="187"/>
      <c r="I69" s="187">
        <f>'OST OST Pol'!G8</f>
        <v>0</v>
      </c>
      <c r="J69" s="184" t="str">
        <f>IF(I71=0,"",I69/I71*100)</f>
        <v/>
      </c>
    </row>
    <row r="70" spans="1:10" ht="25.5" customHeight="1" x14ac:dyDescent="0.2">
      <c r="A70" s="174"/>
      <c r="B70" s="179" t="s">
        <v>97</v>
      </c>
      <c r="C70" s="180" t="s">
        <v>28</v>
      </c>
      <c r="D70" s="181"/>
      <c r="E70" s="181"/>
      <c r="F70" s="186" t="s">
        <v>97</v>
      </c>
      <c r="G70" s="187"/>
      <c r="H70" s="187"/>
      <c r="I70" s="187">
        <f>'OST OST Pol'!G15</f>
        <v>0</v>
      </c>
      <c r="J70" s="184" t="str">
        <f>IF(I71=0,"",I70/I71*100)</f>
        <v/>
      </c>
    </row>
    <row r="71" spans="1:10" ht="25.5" customHeight="1" x14ac:dyDescent="0.2">
      <c r="A71" s="175"/>
      <c r="B71" s="182" t="s">
        <v>1</v>
      </c>
      <c r="C71" s="182"/>
      <c r="D71" s="183"/>
      <c r="E71" s="183"/>
      <c r="F71" s="188"/>
      <c r="G71" s="189"/>
      <c r="H71" s="189"/>
      <c r="I71" s="189">
        <f>SUM(I53:I70)</f>
        <v>0</v>
      </c>
      <c r="J71" s="185">
        <f>SUM(J53:J70)</f>
        <v>0</v>
      </c>
    </row>
    <row r="72" spans="1:10" x14ac:dyDescent="0.2">
      <c r="F72" s="130"/>
      <c r="G72" s="129"/>
      <c r="H72" s="130"/>
      <c r="I72" s="129"/>
      <c r="J72" s="131"/>
    </row>
    <row r="73" spans="1:10" x14ac:dyDescent="0.2">
      <c r="F73" s="130"/>
      <c r="G73" s="129"/>
      <c r="H73" s="130"/>
      <c r="I73" s="129"/>
      <c r="J73" s="131"/>
    </row>
    <row r="74" spans="1:10" x14ac:dyDescent="0.2">
      <c r="F74" s="130"/>
      <c r="G74" s="129"/>
      <c r="H74" s="130"/>
      <c r="I74" s="129"/>
      <c r="J74" s="131"/>
    </row>
  </sheetData>
  <sheetProtection algorithmName="SHA-512" hashValue="LfAX5/KdPoq5SHvR2aOXguOn5MpE6rIKLJ6+LKauutdP4Dj78cBinIH5dLvOtkePozL/tl/UdA60kCe3ytOxFg==" saltValue="kmrlg5Hf4mhNqMjl/sHQD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C70:E70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9" t="s">
        <v>6</v>
      </c>
      <c r="B1" s="99"/>
      <c r="C1" s="100"/>
      <c r="D1" s="99"/>
      <c r="E1" s="99"/>
      <c r="F1" s="99"/>
      <c r="G1" s="99"/>
    </row>
    <row r="2" spans="1:7" ht="24.95" customHeight="1" x14ac:dyDescent="0.2">
      <c r="A2" s="75" t="s">
        <v>7</v>
      </c>
      <c r="B2" s="74"/>
      <c r="C2" s="101"/>
      <c r="D2" s="101"/>
      <c r="E2" s="101"/>
      <c r="F2" s="101"/>
      <c r="G2" s="102"/>
    </row>
    <row r="3" spans="1:7" ht="24.95" customHeight="1" x14ac:dyDescent="0.2">
      <c r="A3" s="75" t="s">
        <v>8</v>
      </c>
      <c r="B3" s="74"/>
      <c r="C3" s="101"/>
      <c r="D3" s="101"/>
      <c r="E3" s="101"/>
      <c r="F3" s="101"/>
      <c r="G3" s="102"/>
    </row>
    <row r="4" spans="1:7" ht="24.95" customHeight="1" x14ac:dyDescent="0.2">
      <c r="A4" s="75" t="s">
        <v>9</v>
      </c>
      <c r="B4" s="74"/>
      <c r="C4" s="101"/>
      <c r="D4" s="101"/>
      <c r="E4" s="101"/>
      <c r="F4" s="101"/>
      <c r="G4" s="102"/>
    </row>
    <row r="5" spans="1:7" x14ac:dyDescent="0.2">
      <c r="B5" s="6"/>
      <c r="C5" s="7"/>
      <c r="D5" s="8"/>
    </row>
  </sheetData>
  <sheetProtection algorithmName="SHA-512" hashValue="YQEMnxz8ZvyHwBtAzPKj6I7cykUzmvxtHsnT/HP0j80ZMRweyBbSTm5oqfx68e5E+OktnT0ckv9uJ7J8sONTfw==" saltValue="KOgsJBdjtFJQGFsqwdLNV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98</v>
      </c>
      <c r="B1" s="192"/>
      <c r="C1" s="192"/>
      <c r="D1" s="192"/>
      <c r="E1" s="192"/>
      <c r="F1" s="192"/>
      <c r="G1" s="192"/>
      <c r="AG1" t="s">
        <v>99</v>
      </c>
    </row>
    <row r="2" spans="1:60" ht="24.95" customHeight="1" x14ac:dyDescent="0.2">
      <c r="A2" s="193" t="s">
        <v>7</v>
      </c>
      <c r="B2" s="74" t="s">
        <v>44</v>
      </c>
      <c r="C2" s="196" t="s">
        <v>45</v>
      </c>
      <c r="D2" s="194"/>
      <c r="E2" s="194"/>
      <c r="F2" s="194"/>
      <c r="G2" s="195"/>
      <c r="AG2" t="s">
        <v>100</v>
      </c>
    </row>
    <row r="3" spans="1:60" ht="24.95" customHeight="1" x14ac:dyDescent="0.2">
      <c r="A3" s="193" t="s">
        <v>8</v>
      </c>
      <c r="B3" s="74" t="s">
        <v>52</v>
      </c>
      <c r="C3" s="196" t="s">
        <v>53</v>
      </c>
      <c r="D3" s="194"/>
      <c r="E3" s="194"/>
      <c r="F3" s="194"/>
      <c r="G3" s="195"/>
      <c r="AC3" s="128" t="s">
        <v>100</v>
      </c>
      <c r="AG3" t="s">
        <v>101</v>
      </c>
    </row>
    <row r="4" spans="1:60" ht="24.95" customHeight="1" x14ac:dyDescent="0.2">
      <c r="A4" s="197" t="s">
        <v>9</v>
      </c>
      <c r="B4" s="198" t="s">
        <v>52</v>
      </c>
      <c r="C4" s="199" t="s">
        <v>53</v>
      </c>
      <c r="D4" s="200"/>
      <c r="E4" s="200"/>
      <c r="F4" s="200"/>
      <c r="G4" s="201"/>
      <c r="AG4" t="s">
        <v>102</v>
      </c>
    </row>
    <row r="5" spans="1:60" x14ac:dyDescent="0.2">
      <c r="D5" s="191"/>
    </row>
    <row r="6" spans="1:60" ht="38.25" x14ac:dyDescent="0.2">
      <c r="A6" s="203" t="s">
        <v>103</v>
      </c>
      <c r="B6" s="205" t="s">
        <v>104</v>
      </c>
      <c r="C6" s="205" t="s">
        <v>105</v>
      </c>
      <c r="D6" s="204" t="s">
        <v>106</v>
      </c>
      <c r="E6" s="203" t="s">
        <v>107</v>
      </c>
      <c r="F6" s="202" t="s">
        <v>108</v>
      </c>
      <c r="G6" s="203" t="s">
        <v>29</v>
      </c>
      <c r="H6" s="206" t="s">
        <v>30</v>
      </c>
      <c r="I6" s="206" t="s">
        <v>109</v>
      </c>
      <c r="J6" s="206" t="s">
        <v>31</v>
      </c>
      <c r="K6" s="206" t="s">
        <v>110</v>
      </c>
      <c r="L6" s="206" t="s">
        <v>111</v>
      </c>
      <c r="M6" s="206" t="s">
        <v>112</v>
      </c>
      <c r="N6" s="206" t="s">
        <v>113</v>
      </c>
      <c r="O6" s="206" t="s">
        <v>114</v>
      </c>
      <c r="P6" s="206" t="s">
        <v>115</v>
      </c>
      <c r="Q6" s="206" t="s">
        <v>116</v>
      </c>
      <c r="R6" s="206" t="s">
        <v>117</v>
      </c>
      <c r="S6" s="206" t="s">
        <v>118</v>
      </c>
      <c r="T6" s="206" t="s">
        <v>119</v>
      </c>
      <c r="U6" s="206" t="s">
        <v>120</v>
      </c>
      <c r="V6" s="206" t="s">
        <v>121</v>
      </c>
      <c r="W6" s="206" t="s">
        <v>122</v>
      </c>
      <c r="X6" s="206" t="s">
        <v>123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20" t="s">
        <v>124</v>
      </c>
      <c r="B8" s="221" t="s">
        <v>87</v>
      </c>
      <c r="C8" s="244" t="s">
        <v>88</v>
      </c>
      <c r="D8" s="222"/>
      <c r="E8" s="223"/>
      <c r="F8" s="224"/>
      <c r="G8" s="224">
        <f>SUMIF(AG9:AG10,"&lt;&gt;NOR",G9:G10)</f>
        <v>0</v>
      </c>
      <c r="H8" s="224"/>
      <c r="I8" s="224">
        <f>SUM(I9:I10)</f>
        <v>0</v>
      </c>
      <c r="J8" s="224"/>
      <c r="K8" s="224">
        <f>SUM(K9:K10)</f>
        <v>0</v>
      </c>
      <c r="L8" s="224"/>
      <c r="M8" s="224">
        <f>SUM(M9:M10)</f>
        <v>0</v>
      </c>
      <c r="N8" s="224"/>
      <c r="O8" s="224">
        <f>SUM(O9:O10)</f>
        <v>0</v>
      </c>
      <c r="P8" s="224"/>
      <c r="Q8" s="224">
        <f>SUM(Q9:Q10)</f>
        <v>12.04</v>
      </c>
      <c r="R8" s="224"/>
      <c r="S8" s="224"/>
      <c r="T8" s="225"/>
      <c r="U8" s="219"/>
      <c r="V8" s="219">
        <f>SUM(V9:V10)</f>
        <v>109.01</v>
      </c>
      <c r="W8" s="219"/>
      <c r="X8" s="219"/>
      <c r="AG8" t="s">
        <v>125</v>
      </c>
    </row>
    <row r="9" spans="1:60" ht="22.5" outlineLevel="1" x14ac:dyDescent="0.2">
      <c r="A9" s="226">
        <v>1</v>
      </c>
      <c r="B9" s="227" t="s">
        <v>126</v>
      </c>
      <c r="C9" s="245" t="s">
        <v>127</v>
      </c>
      <c r="D9" s="228" t="s">
        <v>128</v>
      </c>
      <c r="E9" s="229">
        <v>454.21719999999999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2.6499999999999999E-2</v>
      </c>
      <c r="Q9" s="231">
        <f>ROUND(E9*P9,2)</f>
        <v>12.04</v>
      </c>
      <c r="R9" s="231"/>
      <c r="S9" s="231" t="s">
        <v>129</v>
      </c>
      <c r="T9" s="232" t="s">
        <v>130</v>
      </c>
      <c r="U9" s="216">
        <v>0.24</v>
      </c>
      <c r="V9" s="216">
        <f>ROUND(E9*U9,2)</f>
        <v>109.01</v>
      </c>
      <c r="W9" s="216"/>
      <c r="X9" s="216" t="s">
        <v>131</v>
      </c>
      <c r="Y9" s="207"/>
      <c r="Z9" s="207"/>
      <c r="AA9" s="207"/>
      <c r="AB9" s="207"/>
      <c r="AC9" s="207"/>
      <c r="AD9" s="207"/>
      <c r="AE9" s="207"/>
      <c r="AF9" s="207"/>
      <c r="AG9" s="207" t="s">
        <v>132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14"/>
      <c r="B10" s="215"/>
      <c r="C10" s="246" t="s">
        <v>133</v>
      </c>
      <c r="D10" s="217"/>
      <c r="E10" s="218">
        <v>454.21719999999999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07"/>
      <c r="Z10" s="207"/>
      <c r="AA10" s="207"/>
      <c r="AB10" s="207"/>
      <c r="AC10" s="207"/>
      <c r="AD10" s="207"/>
      <c r="AE10" s="207"/>
      <c r="AF10" s="207"/>
      <c r="AG10" s="207" t="s">
        <v>134</v>
      </c>
      <c r="AH10" s="207">
        <v>0</v>
      </c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x14ac:dyDescent="0.2">
      <c r="A11" s="220" t="s">
        <v>124</v>
      </c>
      <c r="B11" s="221" t="s">
        <v>93</v>
      </c>
      <c r="C11" s="244" t="s">
        <v>94</v>
      </c>
      <c r="D11" s="222"/>
      <c r="E11" s="223"/>
      <c r="F11" s="224"/>
      <c r="G11" s="224">
        <f>SUMIF(AG12:AG28,"&lt;&gt;NOR",G12:G28)</f>
        <v>0</v>
      </c>
      <c r="H11" s="224"/>
      <c r="I11" s="224">
        <f>SUM(I12:I28)</f>
        <v>0</v>
      </c>
      <c r="J11" s="224"/>
      <c r="K11" s="224">
        <f>SUM(K12:K28)</f>
        <v>0</v>
      </c>
      <c r="L11" s="224"/>
      <c r="M11" s="224">
        <f>SUM(M12:M28)</f>
        <v>0</v>
      </c>
      <c r="N11" s="224"/>
      <c r="O11" s="224">
        <f>SUM(O12:O28)</f>
        <v>0</v>
      </c>
      <c r="P11" s="224"/>
      <c r="Q11" s="224">
        <f>SUM(Q12:Q28)</f>
        <v>0</v>
      </c>
      <c r="R11" s="224"/>
      <c r="S11" s="224"/>
      <c r="T11" s="225"/>
      <c r="U11" s="219"/>
      <c r="V11" s="219">
        <f>SUM(V12:V28)</f>
        <v>32.92</v>
      </c>
      <c r="W11" s="219"/>
      <c r="X11" s="219"/>
      <c r="AG11" t="s">
        <v>125</v>
      </c>
    </row>
    <row r="12" spans="1:60" ht="22.5" outlineLevel="1" x14ac:dyDescent="0.2">
      <c r="A12" s="226">
        <v>2</v>
      </c>
      <c r="B12" s="227" t="s">
        <v>135</v>
      </c>
      <c r="C12" s="245" t="s">
        <v>136</v>
      </c>
      <c r="D12" s="228" t="s">
        <v>137</v>
      </c>
      <c r="E12" s="229">
        <v>23.88025</v>
      </c>
      <c r="F12" s="230"/>
      <c r="G12" s="231">
        <f>ROUND(E12*F12,2)</f>
        <v>0</v>
      </c>
      <c r="H12" s="230"/>
      <c r="I12" s="231">
        <f>ROUND(E12*H12,2)</f>
        <v>0</v>
      </c>
      <c r="J12" s="230"/>
      <c r="K12" s="231">
        <f>ROUND(E12*J12,2)</f>
        <v>0</v>
      </c>
      <c r="L12" s="231">
        <v>21</v>
      </c>
      <c r="M12" s="231">
        <f>G12*(1+L12/100)</f>
        <v>0</v>
      </c>
      <c r="N12" s="231">
        <v>0</v>
      </c>
      <c r="O12" s="231">
        <f>ROUND(E12*N12,2)</f>
        <v>0</v>
      </c>
      <c r="P12" s="231">
        <v>0</v>
      </c>
      <c r="Q12" s="231">
        <f>ROUND(E12*P12,2)</f>
        <v>0</v>
      </c>
      <c r="R12" s="231" t="s">
        <v>138</v>
      </c>
      <c r="S12" s="231" t="s">
        <v>139</v>
      </c>
      <c r="T12" s="232" t="s">
        <v>139</v>
      </c>
      <c r="U12" s="216">
        <v>0.94</v>
      </c>
      <c r="V12" s="216">
        <f>ROUND(E12*U12,2)</f>
        <v>22.45</v>
      </c>
      <c r="W12" s="216"/>
      <c r="X12" s="216" t="s">
        <v>131</v>
      </c>
      <c r="Y12" s="207"/>
      <c r="Z12" s="207"/>
      <c r="AA12" s="207"/>
      <c r="AB12" s="207"/>
      <c r="AC12" s="207"/>
      <c r="AD12" s="207"/>
      <c r="AE12" s="207"/>
      <c r="AF12" s="207"/>
      <c r="AG12" s="207" t="s">
        <v>132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14"/>
      <c r="B13" s="215"/>
      <c r="C13" s="246" t="s">
        <v>140</v>
      </c>
      <c r="D13" s="217"/>
      <c r="E13" s="218">
        <v>12.036759999999999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07"/>
      <c r="Z13" s="207"/>
      <c r="AA13" s="207"/>
      <c r="AB13" s="207"/>
      <c r="AC13" s="207"/>
      <c r="AD13" s="207"/>
      <c r="AE13" s="207"/>
      <c r="AF13" s="207"/>
      <c r="AG13" s="207" t="s">
        <v>134</v>
      </c>
      <c r="AH13" s="207">
        <v>7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14"/>
      <c r="B14" s="215"/>
      <c r="C14" s="246" t="s">
        <v>141</v>
      </c>
      <c r="D14" s="217"/>
      <c r="E14" s="218">
        <v>1.0447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07"/>
      <c r="Z14" s="207"/>
      <c r="AA14" s="207"/>
      <c r="AB14" s="207"/>
      <c r="AC14" s="207"/>
      <c r="AD14" s="207"/>
      <c r="AE14" s="207"/>
      <c r="AF14" s="207"/>
      <c r="AG14" s="207" t="s">
        <v>134</v>
      </c>
      <c r="AH14" s="207">
        <v>7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">
      <c r="A15" s="214"/>
      <c r="B15" s="215"/>
      <c r="C15" s="246" t="s">
        <v>142</v>
      </c>
      <c r="D15" s="217"/>
      <c r="E15" s="218">
        <v>1.1979900000000001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07"/>
      <c r="Z15" s="207"/>
      <c r="AA15" s="207"/>
      <c r="AB15" s="207"/>
      <c r="AC15" s="207"/>
      <c r="AD15" s="207"/>
      <c r="AE15" s="207"/>
      <c r="AF15" s="207"/>
      <c r="AG15" s="207" t="s">
        <v>134</v>
      </c>
      <c r="AH15" s="207">
        <v>7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">
      <c r="A16" s="214"/>
      <c r="B16" s="215"/>
      <c r="C16" s="246" t="s">
        <v>143</v>
      </c>
      <c r="D16" s="217"/>
      <c r="E16" s="218">
        <v>9.6007999999999996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07"/>
      <c r="Z16" s="207"/>
      <c r="AA16" s="207"/>
      <c r="AB16" s="207"/>
      <c r="AC16" s="207"/>
      <c r="AD16" s="207"/>
      <c r="AE16" s="207"/>
      <c r="AF16" s="207"/>
      <c r="AG16" s="207" t="s">
        <v>134</v>
      </c>
      <c r="AH16" s="207">
        <v>7</v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ht="22.5" outlineLevel="1" x14ac:dyDescent="0.2">
      <c r="A17" s="226">
        <v>3</v>
      </c>
      <c r="B17" s="227" t="s">
        <v>144</v>
      </c>
      <c r="C17" s="245" t="s">
        <v>145</v>
      </c>
      <c r="D17" s="228" t="s">
        <v>137</v>
      </c>
      <c r="E17" s="229">
        <v>47.760489999999997</v>
      </c>
      <c r="F17" s="230"/>
      <c r="G17" s="231">
        <f>ROUND(E17*F17,2)</f>
        <v>0</v>
      </c>
      <c r="H17" s="230"/>
      <c r="I17" s="231">
        <f>ROUND(E17*H17,2)</f>
        <v>0</v>
      </c>
      <c r="J17" s="230"/>
      <c r="K17" s="231">
        <f>ROUND(E17*J17,2)</f>
        <v>0</v>
      </c>
      <c r="L17" s="231">
        <v>21</v>
      </c>
      <c r="M17" s="231">
        <f>G17*(1+L17/100)</f>
        <v>0</v>
      </c>
      <c r="N17" s="231">
        <v>0</v>
      </c>
      <c r="O17" s="231">
        <f>ROUND(E17*N17,2)</f>
        <v>0</v>
      </c>
      <c r="P17" s="231">
        <v>0</v>
      </c>
      <c r="Q17" s="231">
        <f>ROUND(E17*P17,2)</f>
        <v>0</v>
      </c>
      <c r="R17" s="231" t="s">
        <v>138</v>
      </c>
      <c r="S17" s="231" t="s">
        <v>139</v>
      </c>
      <c r="T17" s="232" t="s">
        <v>139</v>
      </c>
      <c r="U17" s="216">
        <v>0.11</v>
      </c>
      <c r="V17" s="216">
        <f>ROUND(E17*U17,2)</f>
        <v>5.25</v>
      </c>
      <c r="W17" s="216"/>
      <c r="X17" s="216" t="s">
        <v>131</v>
      </c>
      <c r="Y17" s="207"/>
      <c r="Z17" s="207"/>
      <c r="AA17" s="207"/>
      <c r="AB17" s="207"/>
      <c r="AC17" s="207"/>
      <c r="AD17" s="207"/>
      <c r="AE17" s="207"/>
      <c r="AF17" s="207"/>
      <c r="AG17" s="207" t="s">
        <v>132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14"/>
      <c r="B18" s="215"/>
      <c r="C18" s="246" t="s">
        <v>146</v>
      </c>
      <c r="D18" s="217"/>
      <c r="E18" s="218">
        <v>47.760489999999997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07"/>
      <c r="Z18" s="207"/>
      <c r="AA18" s="207"/>
      <c r="AB18" s="207"/>
      <c r="AC18" s="207"/>
      <c r="AD18" s="207"/>
      <c r="AE18" s="207"/>
      <c r="AF18" s="207"/>
      <c r="AG18" s="207" t="s">
        <v>134</v>
      </c>
      <c r="AH18" s="207">
        <v>5</v>
      </c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ht="22.5" outlineLevel="1" x14ac:dyDescent="0.2">
      <c r="A19" s="226">
        <v>4</v>
      </c>
      <c r="B19" s="227" t="s">
        <v>147</v>
      </c>
      <c r="C19" s="245" t="s">
        <v>148</v>
      </c>
      <c r="D19" s="228" t="s">
        <v>137</v>
      </c>
      <c r="E19" s="229">
        <v>10.6455</v>
      </c>
      <c r="F19" s="230"/>
      <c r="G19" s="231">
        <f>ROUND(E19*F19,2)</f>
        <v>0</v>
      </c>
      <c r="H19" s="230"/>
      <c r="I19" s="231">
        <f>ROUND(E19*H19,2)</f>
        <v>0</v>
      </c>
      <c r="J19" s="230"/>
      <c r="K19" s="231">
        <f>ROUND(E19*J19,2)</f>
        <v>0</v>
      </c>
      <c r="L19" s="231">
        <v>21</v>
      </c>
      <c r="M19" s="231">
        <f>G19*(1+L19/100)</f>
        <v>0</v>
      </c>
      <c r="N19" s="231">
        <v>0</v>
      </c>
      <c r="O19" s="231">
        <f>ROUND(E19*N19,2)</f>
        <v>0</v>
      </c>
      <c r="P19" s="231">
        <v>0</v>
      </c>
      <c r="Q19" s="231">
        <f>ROUND(E19*P19,2)</f>
        <v>0</v>
      </c>
      <c r="R19" s="231" t="s">
        <v>138</v>
      </c>
      <c r="S19" s="231" t="s">
        <v>139</v>
      </c>
      <c r="T19" s="232" t="s">
        <v>139</v>
      </c>
      <c r="U19" s="216">
        <v>0.49</v>
      </c>
      <c r="V19" s="216">
        <f>ROUND(E19*U19,2)</f>
        <v>5.22</v>
      </c>
      <c r="W19" s="216"/>
      <c r="X19" s="216" t="s">
        <v>131</v>
      </c>
      <c r="Y19" s="207"/>
      <c r="Z19" s="207"/>
      <c r="AA19" s="207"/>
      <c r="AB19" s="207"/>
      <c r="AC19" s="207"/>
      <c r="AD19" s="207"/>
      <c r="AE19" s="207"/>
      <c r="AF19" s="207"/>
      <c r="AG19" s="207" t="s">
        <v>132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">
      <c r="A20" s="214"/>
      <c r="B20" s="215"/>
      <c r="C20" s="247" t="s">
        <v>149</v>
      </c>
      <c r="D20" s="233"/>
      <c r="E20" s="233"/>
      <c r="F20" s="233"/>
      <c r="G20" s="233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07"/>
      <c r="Z20" s="207"/>
      <c r="AA20" s="207"/>
      <c r="AB20" s="207"/>
      <c r="AC20" s="207"/>
      <c r="AD20" s="207"/>
      <c r="AE20" s="207"/>
      <c r="AF20" s="207"/>
      <c r="AG20" s="207" t="s">
        <v>150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14"/>
      <c r="B21" s="215"/>
      <c r="C21" s="246" t="s">
        <v>141</v>
      </c>
      <c r="D21" s="217"/>
      <c r="E21" s="218">
        <v>1.0447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07"/>
      <c r="Z21" s="207"/>
      <c r="AA21" s="207"/>
      <c r="AB21" s="207"/>
      <c r="AC21" s="207"/>
      <c r="AD21" s="207"/>
      <c r="AE21" s="207"/>
      <c r="AF21" s="207"/>
      <c r="AG21" s="207" t="s">
        <v>134</v>
      </c>
      <c r="AH21" s="207">
        <v>7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14"/>
      <c r="B22" s="215"/>
      <c r="C22" s="246" t="s">
        <v>143</v>
      </c>
      <c r="D22" s="217"/>
      <c r="E22" s="218">
        <v>9.6007999999999996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07"/>
      <c r="Z22" s="207"/>
      <c r="AA22" s="207"/>
      <c r="AB22" s="207"/>
      <c r="AC22" s="207"/>
      <c r="AD22" s="207"/>
      <c r="AE22" s="207"/>
      <c r="AF22" s="207"/>
      <c r="AG22" s="207" t="s">
        <v>134</v>
      </c>
      <c r="AH22" s="207">
        <v>7</v>
      </c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">
      <c r="A23" s="226">
        <v>5</v>
      </c>
      <c r="B23" s="227" t="s">
        <v>151</v>
      </c>
      <c r="C23" s="245" t="s">
        <v>152</v>
      </c>
      <c r="D23" s="228" t="s">
        <v>137</v>
      </c>
      <c r="E23" s="229">
        <v>42.582000000000001</v>
      </c>
      <c r="F23" s="230"/>
      <c r="G23" s="231">
        <f>ROUND(E23*F23,2)</f>
        <v>0</v>
      </c>
      <c r="H23" s="230"/>
      <c r="I23" s="231">
        <f>ROUND(E23*H23,2)</f>
        <v>0</v>
      </c>
      <c r="J23" s="230"/>
      <c r="K23" s="231">
        <f>ROUND(E23*J23,2)</f>
        <v>0</v>
      </c>
      <c r="L23" s="231">
        <v>21</v>
      </c>
      <c r="M23" s="231">
        <f>G23*(1+L23/100)</f>
        <v>0</v>
      </c>
      <c r="N23" s="231">
        <v>0</v>
      </c>
      <c r="O23" s="231">
        <f>ROUND(E23*N23,2)</f>
        <v>0</v>
      </c>
      <c r="P23" s="231">
        <v>0</v>
      </c>
      <c r="Q23" s="231">
        <f>ROUND(E23*P23,2)</f>
        <v>0</v>
      </c>
      <c r="R23" s="231" t="s">
        <v>138</v>
      </c>
      <c r="S23" s="231" t="s">
        <v>139</v>
      </c>
      <c r="T23" s="232" t="s">
        <v>139</v>
      </c>
      <c r="U23" s="216">
        <v>0</v>
      </c>
      <c r="V23" s="216">
        <f>ROUND(E23*U23,2)</f>
        <v>0</v>
      </c>
      <c r="W23" s="216"/>
      <c r="X23" s="216" t="s">
        <v>131</v>
      </c>
      <c r="Y23" s="207"/>
      <c r="Z23" s="207"/>
      <c r="AA23" s="207"/>
      <c r="AB23" s="207"/>
      <c r="AC23" s="207"/>
      <c r="AD23" s="207"/>
      <c r="AE23" s="207"/>
      <c r="AF23" s="207"/>
      <c r="AG23" s="207" t="s">
        <v>132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14"/>
      <c r="B24" s="215"/>
      <c r="C24" s="246" t="s">
        <v>153</v>
      </c>
      <c r="D24" s="217"/>
      <c r="E24" s="218">
        <v>42.582000000000001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07"/>
      <c r="Z24" s="207"/>
      <c r="AA24" s="207"/>
      <c r="AB24" s="207"/>
      <c r="AC24" s="207"/>
      <c r="AD24" s="207"/>
      <c r="AE24" s="207"/>
      <c r="AF24" s="207"/>
      <c r="AG24" s="207" t="s">
        <v>134</v>
      </c>
      <c r="AH24" s="207">
        <v>5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26">
        <v>6</v>
      </c>
      <c r="B25" s="227" t="s">
        <v>154</v>
      </c>
      <c r="C25" s="245" t="s">
        <v>155</v>
      </c>
      <c r="D25" s="228" t="s">
        <v>137</v>
      </c>
      <c r="E25" s="229">
        <v>1.0447</v>
      </c>
      <c r="F25" s="230"/>
      <c r="G25" s="231">
        <f>ROUND(E25*F25,2)</f>
        <v>0</v>
      </c>
      <c r="H25" s="230"/>
      <c r="I25" s="231">
        <f>ROUND(E25*H25,2)</f>
        <v>0</v>
      </c>
      <c r="J25" s="230"/>
      <c r="K25" s="231">
        <f>ROUND(E25*J25,2)</f>
        <v>0</v>
      </c>
      <c r="L25" s="231">
        <v>21</v>
      </c>
      <c r="M25" s="231">
        <f>G25*(1+L25/100)</f>
        <v>0</v>
      </c>
      <c r="N25" s="231">
        <v>0</v>
      </c>
      <c r="O25" s="231">
        <f>ROUND(E25*N25,2)</f>
        <v>0</v>
      </c>
      <c r="P25" s="231">
        <v>0</v>
      </c>
      <c r="Q25" s="231">
        <f>ROUND(E25*P25,2)</f>
        <v>0</v>
      </c>
      <c r="R25" s="231" t="s">
        <v>138</v>
      </c>
      <c r="S25" s="231" t="s">
        <v>139</v>
      </c>
      <c r="T25" s="232" t="s">
        <v>139</v>
      </c>
      <c r="U25" s="216">
        <v>0</v>
      </c>
      <c r="V25" s="216">
        <f>ROUND(E25*U25,2)</f>
        <v>0</v>
      </c>
      <c r="W25" s="216"/>
      <c r="X25" s="216" t="s">
        <v>131</v>
      </c>
      <c r="Y25" s="207"/>
      <c r="Z25" s="207"/>
      <c r="AA25" s="207"/>
      <c r="AB25" s="207"/>
      <c r="AC25" s="207"/>
      <c r="AD25" s="207"/>
      <c r="AE25" s="207"/>
      <c r="AF25" s="207"/>
      <c r="AG25" s="207" t="s">
        <v>132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">
      <c r="A26" s="214"/>
      <c r="B26" s="215"/>
      <c r="C26" s="246" t="s">
        <v>141</v>
      </c>
      <c r="D26" s="217"/>
      <c r="E26" s="218">
        <v>1.0447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07"/>
      <c r="Z26" s="207"/>
      <c r="AA26" s="207"/>
      <c r="AB26" s="207"/>
      <c r="AC26" s="207"/>
      <c r="AD26" s="207"/>
      <c r="AE26" s="207"/>
      <c r="AF26" s="207"/>
      <c r="AG26" s="207" t="s">
        <v>134</v>
      </c>
      <c r="AH26" s="207">
        <v>7</v>
      </c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26">
        <v>7</v>
      </c>
      <c r="B27" s="227" t="s">
        <v>156</v>
      </c>
      <c r="C27" s="245" t="s">
        <v>157</v>
      </c>
      <c r="D27" s="228" t="s">
        <v>137</v>
      </c>
      <c r="E27" s="229">
        <v>9.6007999999999996</v>
      </c>
      <c r="F27" s="230"/>
      <c r="G27" s="231">
        <f>ROUND(E27*F27,2)</f>
        <v>0</v>
      </c>
      <c r="H27" s="230"/>
      <c r="I27" s="231">
        <f>ROUND(E27*H27,2)</f>
        <v>0</v>
      </c>
      <c r="J27" s="230"/>
      <c r="K27" s="231">
        <f>ROUND(E27*J27,2)</f>
        <v>0</v>
      </c>
      <c r="L27" s="231">
        <v>21</v>
      </c>
      <c r="M27" s="231">
        <f>G27*(1+L27/100)</f>
        <v>0</v>
      </c>
      <c r="N27" s="231">
        <v>0</v>
      </c>
      <c r="O27" s="231">
        <f>ROUND(E27*N27,2)</f>
        <v>0</v>
      </c>
      <c r="P27" s="231">
        <v>0</v>
      </c>
      <c r="Q27" s="231">
        <f>ROUND(E27*P27,2)</f>
        <v>0</v>
      </c>
      <c r="R27" s="231" t="s">
        <v>138</v>
      </c>
      <c r="S27" s="231" t="s">
        <v>139</v>
      </c>
      <c r="T27" s="232" t="s">
        <v>139</v>
      </c>
      <c r="U27" s="216">
        <v>0</v>
      </c>
      <c r="V27" s="216">
        <f>ROUND(E27*U27,2)</f>
        <v>0</v>
      </c>
      <c r="W27" s="216"/>
      <c r="X27" s="216" t="s">
        <v>131</v>
      </c>
      <c r="Y27" s="207"/>
      <c r="Z27" s="207"/>
      <c r="AA27" s="207"/>
      <c r="AB27" s="207"/>
      <c r="AC27" s="207"/>
      <c r="AD27" s="207"/>
      <c r="AE27" s="207"/>
      <c r="AF27" s="207"/>
      <c r="AG27" s="207" t="s">
        <v>132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14"/>
      <c r="B28" s="215"/>
      <c r="C28" s="246" t="s">
        <v>143</v>
      </c>
      <c r="D28" s="217"/>
      <c r="E28" s="218">
        <v>9.6007999999999996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07"/>
      <c r="Z28" s="207"/>
      <c r="AA28" s="207"/>
      <c r="AB28" s="207"/>
      <c r="AC28" s="207"/>
      <c r="AD28" s="207"/>
      <c r="AE28" s="207"/>
      <c r="AF28" s="207"/>
      <c r="AG28" s="207" t="s">
        <v>134</v>
      </c>
      <c r="AH28" s="207">
        <v>7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x14ac:dyDescent="0.2">
      <c r="A29" s="220" t="s">
        <v>124</v>
      </c>
      <c r="B29" s="221" t="s">
        <v>69</v>
      </c>
      <c r="C29" s="244" t="s">
        <v>70</v>
      </c>
      <c r="D29" s="222"/>
      <c r="E29" s="223"/>
      <c r="F29" s="224"/>
      <c r="G29" s="224">
        <f>SUMIF(AG30:AG31,"&lt;&gt;NOR",G30:G31)</f>
        <v>0</v>
      </c>
      <c r="H29" s="224"/>
      <c r="I29" s="224">
        <f>SUM(I30:I31)</f>
        <v>0</v>
      </c>
      <c r="J29" s="224"/>
      <c r="K29" s="224">
        <f>SUM(K30:K31)</f>
        <v>0</v>
      </c>
      <c r="L29" s="224"/>
      <c r="M29" s="224">
        <f>SUM(M30:M31)</f>
        <v>0</v>
      </c>
      <c r="N29" s="224"/>
      <c r="O29" s="224">
        <f>SUM(O30:O31)</f>
        <v>0</v>
      </c>
      <c r="P29" s="224"/>
      <c r="Q29" s="224">
        <f>SUM(Q30:Q31)</f>
        <v>0</v>
      </c>
      <c r="R29" s="224"/>
      <c r="S29" s="224"/>
      <c r="T29" s="225"/>
      <c r="U29" s="219"/>
      <c r="V29" s="219">
        <f>SUM(V30:V31)</f>
        <v>21.31</v>
      </c>
      <c r="W29" s="219"/>
      <c r="X29" s="219"/>
      <c r="AG29" t="s">
        <v>125</v>
      </c>
    </row>
    <row r="30" spans="1:60" ht="33.75" outlineLevel="1" x14ac:dyDescent="0.2">
      <c r="A30" s="226">
        <v>8</v>
      </c>
      <c r="B30" s="227" t="s">
        <v>158</v>
      </c>
      <c r="C30" s="245" t="s">
        <v>159</v>
      </c>
      <c r="D30" s="228" t="s">
        <v>137</v>
      </c>
      <c r="E30" s="229">
        <v>22.70607</v>
      </c>
      <c r="F30" s="230"/>
      <c r="G30" s="231">
        <f>ROUND(E30*F30,2)</f>
        <v>0</v>
      </c>
      <c r="H30" s="230"/>
      <c r="I30" s="231">
        <f>ROUND(E30*H30,2)</f>
        <v>0</v>
      </c>
      <c r="J30" s="230"/>
      <c r="K30" s="231">
        <f>ROUND(E30*J30,2)</f>
        <v>0</v>
      </c>
      <c r="L30" s="231">
        <v>21</v>
      </c>
      <c r="M30" s="231">
        <f>G30*(1+L30/100)</f>
        <v>0</v>
      </c>
      <c r="N30" s="231">
        <v>0</v>
      </c>
      <c r="O30" s="231">
        <f>ROUND(E30*N30,2)</f>
        <v>0</v>
      </c>
      <c r="P30" s="231">
        <v>0</v>
      </c>
      <c r="Q30" s="231">
        <f>ROUND(E30*P30,2)</f>
        <v>0</v>
      </c>
      <c r="R30" s="231" t="s">
        <v>160</v>
      </c>
      <c r="S30" s="231" t="s">
        <v>139</v>
      </c>
      <c r="T30" s="232" t="s">
        <v>139</v>
      </c>
      <c r="U30" s="216">
        <v>0.9385</v>
      </c>
      <c r="V30" s="216">
        <f>ROUND(E30*U30,2)</f>
        <v>21.31</v>
      </c>
      <c r="W30" s="216"/>
      <c r="X30" s="216" t="s">
        <v>161</v>
      </c>
      <c r="Y30" s="207"/>
      <c r="Z30" s="207"/>
      <c r="AA30" s="207"/>
      <c r="AB30" s="207"/>
      <c r="AC30" s="207"/>
      <c r="AD30" s="207"/>
      <c r="AE30" s="207"/>
      <c r="AF30" s="207"/>
      <c r="AG30" s="207" t="s">
        <v>162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14"/>
      <c r="B31" s="215"/>
      <c r="C31" s="248" t="s">
        <v>163</v>
      </c>
      <c r="D31" s="234"/>
      <c r="E31" s="234"/>
      <c r="F31" s="234"/>
      <c r="G31" s="234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07"/>
      <c r="Z31" s="207"/>
      <c r="AA31" s="207"/>
      <c r="AB31" s="207"/>
      <c r="AC31" s="207"/>
      <c r="AD31" s="207"/>
      <c r="AE31" s="207"/>
      <c r="AF31" s="207"/>
      <c r="AG31" s="207" t="s">
        <v>164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x14ac:dyDescent="0.2">
      <c r="A32" s="220" t="s">
        <v>124</v>
      </c>
      <c r="B32" s="221" t="s">
        <v>65</v>
      </c>
      <c r="C32" s="244" t="s">
        <v>66</v>
      </c>
      <c r="D32" s="222"/>
      <c r="E32" s="223"/>
      <c r="F32" s="224"/>
      <c r="G32" s="224">
        <f>SUMIF(AG33:AG36,"&lt;&gt;NOR",G33:G36)</f>
        <v>0</v>
      </c>
      <c r="H32" s="224"/>
      <c r="I32" s="224">
        <f>SUM(I33:I36)</f>
        <v>0</v>
      </c>
      <c r="J32" s="224"/>
      <c r="K32" s="224">
        <f>SUM(K33:K36)</f>
        <v>0</v>
      </c>
      <c r="L32" s="224"/>
      <c r="M32" s="224">
        <f>SUM(M33:M36)</f>
        <v>0</v>
      </c>
      <c r="N32" s="224"/>
      <c r="O32" s="224">
        <f>SUM(O33:O36)</f>
        <v>11.02</v>
      </c>
      <c r="P32" s="224"/>
      <c r="Q32" s="224">
        <f>SUM(Q33:Q36)</f>
        <v>0</v>
      </c>
      <c r="R32" s="224"/>
      <c r="S32" s="224"/>
      <c r="T32" s="225"/>
      <c r="U32" s="219"/>
      <c r="V32" s="219">
        <f>SUM(V33:V36)</f>
        <v>11.26</v>
      </c>
      <c r="W32" s="219"/>
      <c r="X32" s="219"/>
      <c r="AG32" t="s">
        <v>125</v>
      </c>
    </row>
    <row r="33" spans="1:60" outlineLevel="1" x14ac:dyDescent="0.2">
      <c r="A33" s="226">
        <v>9</v>
      </c>
      <c r="B33" s="227" t="s">
        <v>165</v>
      </c>
      <c r="C33" s="245" t="s">
        <v>166</v>
      </c>
      <c r="D33" s="228" t="s">
        <v>167</v>
      </c>
      <c r="E33" s="229">
        <v>4.3639999999999999</v>
      </c>
      <c r="F33" s="230"/>
      <c r="G33" s="231">
        <f>ROUND(E33*F33,2)</f>
        <v>0</v>
      </c>
      <c r="H33" s="230"/>
      <c r="I33" s="231">
        <f>ROUND(E33*H33,2)</f>
        <v>0</v>
      </c>
      <c r="J33" s="230"/>
      <c r="K33" s="231">
        <f>ROUND(E33*J33,2)</f>
        <v>0</v>
      </c>
      <c r="L33" s="231">
        <v>21</v>
      </c>
      <c r="M33" s="231">
        <f>G33*(1+L33/100)</f>
        <v>0</v>
      </c>
      <c r="N33" s="231">
        <v>2.5249999999999999</v>
      </c>
      <c r="O33" s="231">
        <f>ROUND(E33*N33,2)</f>
        <v>11.02</v>
      </c>
      <c r="P33" s="231">
        <v>0</v>
      </c>
      <c r="Q33" s="231">
        <f>ROUND(E33*P33,2)</f>
        <v>0</v>
      </c>
      <c r="R33" s="231" t="s">
        <v>168</v>
      </c>
      <c r="S33" s="231" t="s">
        <v>139</v>
      </c>
      <c r="T33" s="232" t="s">
        <v>139</v>
      </c>
      <c r="U33" s="216">
        <v>2.58</v>
      </c>
      <c r="V33" s="216">
        <f>ROUND(E33*U33,2)</f>
        <v>11.26</v>
      </c>
      <c r="W33" s="216"/>
      <c r="X33" s="216" t="s">
        <v>131</v>
      </c>
      <c r="Y33" s="207"/>
      <c r="Z33" s="207"/>
      <c r="AA33" s="207"/>
      <c r="AB33" s="207"/>
      <c r="AC33" s="207"/>
      <c r="AD33" s="207"/>
      <c r="AE33" s="207"/>
      <c r="AF33" s="207"/>
      <c r="AG33" s="207" t="s">
        <v>132</v>
      </c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">
      <c r="A34" s="214"/>
      <c r="B34" s="215"/>
      <c r="C34" s="248" t="s">
        <v>169</v>
      </c>
      <c r="D34" s="234"/>
      <c r="E34" s="234"/>
      <c r="F34" s="234"/>
      <c r="G34" s="234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7"/>
      <c r="Z34" s="207"/>
      <c r="AA34" s="207"/>
      <c r="AB34" s="207"/>
      <c r="AC34" s="207"/>
      <c r="AD34" s="207"/>
      <c r="AE34" s="207"/>
      <c r="AF34" s="207"/>
      <c r="AG34" s="207" t="s">
        <v>164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14"/>
      <c r="B35" s="215"/>
      <c r="C35" s="249" t="s">
        <v>170</v>
      </c>
      <c r="D35" s="235"/>
      <c r="E35" s="235"/>
      <c r="F35" s="235"/>
      <c r="G35" s="235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07"/>
      <c r="Z35" s="207"/>
      <c r="AA35" s="207"/>
      <c r="AB35" s="207"/>
      <c r="AC35" s="207"/>
      <c r="AD35" s="207"/>
      <c r="AE35" s="207"/>
      <c r="AF35" s="207"/>
      <c r="AG35" s="207" t="s">
        <v>150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14"/>
      <c r="B36" s="215"/>
      <c r="C36" s="246" t="s">
        <v>171</v>
      </c>
      <c r="D36" s="217"/>
      <c r="E36" s="218">
        <v>4.3639999999999999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07"/>
      <c r="Z36" s="207"/>
      <c r="AA36" s="207"/>
      <c r="AB36" s="207"/>
      <c r="AC36" s="207"/>
      <c r="AD36" s="207"/>
      <c r="AE36" s="207"/>
      <c r="AF36" s="207"/>
      <c r="AG36" s="207" t="s">
        <v>134</v>
      </c>
      <c r="AH36" s="207">
        <v>0</v>
      </c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x14ac:dyDescent="0.2">
      <c r="A37" s="220" t="s">
        <v>124</v>
      </c>
      <c r="B37" s="221" t="s">
        <v>73</v>
      </c>
      <c r="C37" s="244" t="s">
        <v>74</v>
      </c>
      <c r="D37" s="222"/>
      <c r="E37" s="223"/>
      <c r="F37" s="224"/>
      <c r="G37" s="224">
        <f>SUMIF(AG38:AG43,"&lt;&gt;NOR",G38:G43)</f>
        <v>0</v>
      </c>
      <c r="H37" s="224"/>
      <c r="I37" s="224">
        <f>SUM(I38:I43)</f>
        <v>0</v>
      </c>
      <c r="J37" s="224"/>
      <c r="K37" s="224">
        <f>SUM(K38:K43)</f>
        <v>0</v>
      </c>
      <c r="L37" s="224"/>
      <c r="M37" s="224">
        <f>SUM(M38:M43)</f>
        <v>0</v>
      </c>
      <c r="N37" s="224"/>
      <c r="O37" s="224">
        <f>SUM(O38:O43)</f>
        <v>0.56999999999999995</v>
      </c>
      <c r="P37" s="224"/>
      <c r="Q37" s="224">
        <f>SUM(Q38:Q43)</f>
        <v>0</v>
      </c>
      <c r="R37" s="224"/>
      <c r="S37" s="224"/>
      <c r="T37" s="225"/>
      <c r="U37" s="219"/>
      <c r="V37" s="219">
        <f>SUM(V38:V43)</f>
        <v>37.340000000000003</v>
      </c>
      <c r="W37" s="219"/>
      <c r="X37" s="219"/>
      <c r="AG37" t="s">
        <v>125</v>
      </c>
    </row>
    <row r="38" spans="1:60" outlineLevel="1" x14ac:dyDescent="0.2">
      <c r="A38" s="226">
        <v>10</v>
      </c>
      <c r="B38" s="227" t="s">
        <v>172</v>
      </c>
      <c r="C38" s="245" t="s">
        <v>173</v>
      </c>
      <c r="D38" s="228" t="s">
        <v>128</v>
      </c>
      <c r="E38" s="229">
        <v>454.21719999999999</v>
      </c>
      <c r="F38" s="230"/>
      <c r="G38" s="231">
        <f>ROUND(E38*F38,2)</f>
        <v>0</v>
      </c>
      <c r="H38" s="230"/>
      <c r="I38" s="231">
        <f>ROUND(E38*H38,2)</f>
        <v>0</v>
      </c>
      <c r="J38" s="230"/>
      <c r="K38" s="231">
        <f>ROUND(E38*J38,2)</f>
        <v>0</v>
      </c>
      <c r="L38" s="231">
        <v>21</v>
      </c>
      <c r="M38" s="231">
        <f>G38*(1+L38/100)</f>
        <v>0</v>
      </c>
      <c r="N38" s="231">
        <v>0</v>
      </c>
      <c r="O38" s="231">
        <f>ROUND(E38*N38,2)</f>
        <v>0</v>
      </c>
      <c r="P38" s="231">
        <v>0</v>
      </c>
      <c r="Q38" s="231">
        <f>ROUND(E38*P38,2)</f>
        <v>0</v>
      </c>
      <c r="R38" s="231" t="s">
        <v>174</v>
      </c>
      <c r="S38" s="231" t="s">
        <v>139</v>
      </c>
      <c r="T38" s="232" t="s">
        <v>139</v>
      </c>
      <c r="U38" s="216">
        <v>0.08</v>
      </c>
      <c r="V38" s="216">
        <f>ROUND(E38*U38,2)</f>
        <v>36.340000000000003</v>
      </c>
      <c r="W38" s="216"/>
      <c r="X38" s="216" t="s">
        <v>131</v>
      </c>
      <c r="Y38" s="207"/>
      <c r="Z38" s="207"/>
      <c r="AA38" s="207"/>
      <c r="AB38" s="207"/>
      <c r="AC38" s="207"/>
      <c r="AD38" s="207"/>
      <c r="AE38" s="207"/>
      <c r="AF38" s="207"/>
      <c r="AG38" s="207" t="s">
        <v>132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14"/>
      <c r="B39" s="215"/>
      <c r="C39" s="246" t="s">
        <v>133</v>
      </c>
      <c r="D39" s="217"/>
      <c r="E39" s="218">
        <v>454.21719999999999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7"/>
      <c r="Z39" s="207"/>
      <c r="AA39" s="207"/>
      <c r="AB39" s="207"/>
      <c r="AC39" s="207"/>
      <c r="AD39" s="207"/>
      <c r="AE39" s="207"/>
      <c r="AF39" s="207"/>
      <c r="AG39" s="207" t="s">
        <v>134</v>
      </c>
      <c r="AH39" s="207">
        <v>0</v>
      </c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ht="22.5" outlineLevel="1" x14ac:dyDescent="0.2">
      <c r="A40" s="226">
        <v>11</v>
      </c>
      <c r="B40" s="227" t="s">
        <v>175</v>
      </c>
      <c r="C40" s="245" t="s">
        <v>176</v>
      </c>
      <c r="D40" s="228" t="s">
        <v>128</v>
      </c>
      <c r="E40" s="229">
        <v>476.92806000000002</v>
      </c>
      <c r="F40" s="230"/>
      <c r="G40" s="231">
        <f>ROUND(E40*F40,2)</f>
        <v>0</v>
      </c>
      <c r="H40" s="230"/>
      <c r="I40" s="231">
        <f>ROUND(E40*H40,2)</f>
        <v>0</v>
      </c>
      <c r="J40" s="230"/>
      <c r="K40" s="231">
        <f>ROUND(E40*J40,2)</f>
        <v>0</v>
      </c>
      <c r="L40" s="231">
        <v>21</v>
      </c>
      <c r="M40" s="231">
        <f>G40*(1+L40/100)</f>
        <v>0</v>
      </c>
      <c r="N40" s="231">
        <v>1.1999999999999999E-3</v>
      </c>
      <c r="O40" s="231">
        <f>ROUND(E40*N40,2)</f>
        <v>0.56999999999999995</v>
      </c>
      <c r="P40" s="231">
        <v>0</v>
      </c>
      <c r="Q40" s="231">
        <f>ROUND(E40*P40,2)</f>
        <v>0</v>
      </c>
      <c r="R40" s="231" t="s">
        <v>177</v>
      </c>
      <c r="S40" s="231" t="s">
        <v>139</v>
      </c>
      <c r="T40" s="232" t="s">
        <v>139</v>
      </c>
      <c r="U40" s="216">
        <v>0</v>
      </c>
      <c r="V40" s="216">
        <f>ROUND(E40*U40,2)</f>
        <v>0</v>
      </c>
      <c r="W40" s="216"/>
      <c r="X40" s="216" t="s">
        <v>178</v>
      </c>
      <c r="Y40" s="207"/>
      <c r="Z40" s="207"/>
      <c r="AA40" s="207"/>
      <c r="AB40" s="207"/>
      <c r="AC40" s="207"/>
      <c r="AD40" s="207"/>
      <c r="AE40" s="207"/>
      <c r="AF40" s="207"/>
      <c r="AG40" s="207" t="s">
        <v>179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">
      <c r="A41" s="214"/>
      <c r="B41" s="215"/>
      <c r="C41" s="246" t="s">
        <v>180</v>
      </c>
      <c r="D41" s="217"/>
      <c r="E41" s="218">
        <v>476.92806000000002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07"/>
      <c r="Z41" s="207"/>
      <c r="AA41" s="207"/>
      <c r="AB41" s="207"/>
      <c r="AC41" s="207"/>
      <c r="AD41" s="207"/>
      <c r="AE41" s="207"/>
      <c r="AF41" s="207"/>
      <c r="AG41" s="207" t="s">
        <v>134</v>
      </c>
      <c r="AH41" s="207">
        <v>5</v>
      </c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26">
        <v>12</v>
      </c>
      <c r="B42" s="227" t="s">
        <v>181</v>
      </c>
      <c r="C42" s="245" t="s">
        <v>182</v>
      </c>
      <c r="D42" s="228" t="s">
        <v>137</v>
      </c>
      <c r="E42" s="229">
        <v>0.57230999999999999</v>
      </c>
      <c r="F42" s="230"/>
      <c r="G42" s="231">
        <f>ROUND(E42*F42,2)</f>
        <v>0</v>
      </c>
      <c r="H42" s="230"/>
      <c r="I42" s="231">
        <f>ROUND(E42*H42,2)</f>
        <v>0</v>
      </c>
      <c r="J42" s="230"/>
      <c r="K42" s="231">
        <f>ROUND(E42*J42,2)</f>
        <v>0</v>
      </c>
      <c r="L42" s="231">
        <v>21</v>
      </c>
      <c r="M42" s="231">
        <f>G42*(1+L42/100)</f>
        <v>0</v>
      </c>
      <c r="N42" s="231">
        <v>0</v>
      </c>
      <c r="O42" s="231">
        <f>ROUND(E42*N42,2)</f>
        <v>0</v>
      </c>
      <c r="P42" s="231">
        <v>0</v>
      </c>
      <c r="Q42" s="231">
        <f>ROUND(E42*P42,2)</f>
        <v>0</v>
      </c>
      <c r="R42" s="231" t="s">
        <v>174</v>
      </c>
      <c r="S42" s="231" t="s">
        <v>139</v>
      </c>
      <c r="T42" s="232" t="s">
        <v>139</v>
      </c>
      <c r="U42" s="216">
        <v>1.74</v>
      </c>
      <c r="V42" s="216">
        <f>ROUND(E42*U42,2)</f>
        <v>1</v>
      </c>
      <c r="W42" s="216"/>
      <c r="X42" s="216" t="s">
        <v>161</v>
      </c>
      <c r="Y42" s="207"/>
      <c r="Z42" s="207"/>
      <c r="AA42" s="207"/>
      <c r="AB42" s="207"/>
      <c r="AC42" s="207"/>
      <c r="AD42" s="207"/>
      <c r="AE42" s="207"/>
      <c r="AF42" s="207"/>
      <c r="AG42" s="207" t="s">
        <v>162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">
      <c r="A43" s="214"/>
      <c r="B43" s="215"/>
      <c r="C43" s="248" t="s">
        <v>183</v>
      </c>
      <c r="D43" s="234"/>
      <c r="E43" s="234"/>
      <c r="F43" s="234"/>
      <c r="G43" s="234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07"/>
      <c r="Z43" s="207"/>
      <c r="AA43" s="207"/>
      <c r="AB43" s="207"/>
      <c r="AC43" s="207"/>
      <c r="AD43" s="207"/>
      <c r="AE43" s="207"/>
      <c r="AF43" s="207"/>
      <c r="AG43" s="207" t="s">
        <v>164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x14ac:dyDescent="0.2">
      <c r="A44" s="220" t="s">
        <v>124</v>
      </c>
      <c r="B44" s="221" t="s">
        <v>71</v>
      </c>
      <c r="C44" s="244" t="s">
        <v>72</v>
      </c>
      <c r="D44" s="222"/>
      <c r="E44" s="223"/>
      <c r="F44" s="224"/>
      <c r="G44" s="224">
        <f>SUMIF(AG45:AG51,"&lt;&gt;NOR",G45:G51)</f>
        <v>0</v>
      </c>
      <c r="H44" s="224"/>
      <c r="I44" s="224">
        <f>SUM(I45:I51)</f>
        <v>0</v>
      </c>
      <c r="J44" s="224"/>
      <c r="K44" s="224">
        <f>SUM(K45:K51)</f>
        <v>0</v>
      </c>
      <c r="L44" s="224"/>
      <c r="M44" s="224">
        <f>SUM(M45:M51)</f>
        <v>0</v>
      </c>
      <c r="N44" s="224"/>
      <c r="O44" s="224">
        <f>SUM(O45:O51)</f>
        <v>1.07</v>
      </c>
      <c r="P44" s="224"/>
      <c r="Q44" s="224">
        <f>SUM(Q45:Q51)</f>
        <v>1.04</v>
      </c>
      <c r="R44" s="224"/>
      <c r="S44" s="224"/>
      <c r="T44" s="225"/>
      <c r="U44" s="219"/>
      <c r="V44" s="219">
        <f>SUM(V45:V51)</f>
        <v>173.82999999999998</v>
      </c>
      <c r="W44" s="219"/>
      <c r="X44" s="219"/>
      <c r="AG44" t="s">
        <v>125</v>
      </c>
    </row>
    <row r="45" spans="1:60" outlineLevel="1" x14ac:dyDescent="0.2">
      <c r="A45" s="226">
        <v>13</v>
      </c>
      <c r="B45" s="227" t="s">
        <v>184</v>
      </c>
      <c r="C45" s="245" t="s">
        <v>185</v>
      </c>
      <c r="D45" s="228" t="s">
        <v>128</v>
      </c>
      <c r="E45" s="229">
        <v>454.21719999999999</v>
      </c>
      <c r="F45" s="230"/>
      <c r="G45" s="231">
        <f>ROUND(E45*F45,2)</f>
        <v>0</v>
      </c>
      <c r="H45" s="230"/>
      <c r="I45" s="231">
        <f>ROUND(E45*H45,2)</f>
        <v>0</v>
      </c>
      <c r="J45" s="230"/>
      <c r="K45" s="231">
        <f>ROUND(E45*J45,2)</f>
        <v>0</v>
      </c>
      <c r="L45" s="231">
        <v>21</v>
      </c>
      <c r="M45" s="231">
        <f>G45*(1+L45/100)</f>
        <v>0</v>
      </c>
      <c r="N45" s="231">
        <v>0</v>
      </c>
      <c r="O45" s="231">
        <f>ROUND(E45*N45,2)</f>
        <v>0</v>
      </c>
      <c r="P45" s="231">
        <v>2.3E-3</v>
      </c>
      <c r="Q45" s="231">
        <f>ROUND(E45*P45,2)</f>
        <v>1.04</v>
      </c>
      <c r="R45" s="231" t="s">
        <v>186</v>
      </c>
      <c r="S45" s="231" t="s">
        <v>139</v>
      </c>
      <c r="T45" s="232" t="s">
        <v>139</v>
      </c>
      <c r="U45" s="216">
        <v>3.7999999999999999E-2</v>
      </c>
      <c r="V45" s="216">
        <f>ROUND(E45*U45,2)</f>
        <v>17.260000000000002</v>
      </c>
      <c r="W45" s="216"/>
      <c r="X45" s="216" t="s">
        <v>131</v>
      </c>
      <c r="Y45" s="207"/>
      <c r="Z45" s="207"/>
      <c r="AA45" s="207"/>
      <c r="AB45" s="207"/>
      <c r="AC45" s="207"/>
      <c r="AD45" s="207"/>
      <c r="AE45" s="207"/>
      <c r="AF45" s="207"/>
      <c r="AG45" s="207" t="s">
        <v>132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">
      <c r="A46" s="214"/>
      <c r="B46" s="215"/>
      <c r="C46" s="246" t="s">
        <v>133</v>
      </c>
      <c r="D46" s="217"/>
      <c r="E46" s="218">
        <v>454.21719999999999</v>
      </c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07"/>
      <c r="Z46" s="207"/>
      <c r="AA46" s="207"/>
      <c r="AB46" s="207"/>
      <c r="AC46" s="207"/>
      <c r="AD46" s="207"/>
      <c r="AE46" s="207"/>
      <c r="AF46" s="207"/>
      <c r="AG46" s="207" t="s">
        <v>134</v>
      </c>
      <c r="AH46" s="207">
        <v>0</v>
      </c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">
      <c r="A47" s="226">
        <v>14</v>
      </c>
      <c r="B47" s="227" t="s">
        <v>187</v>
      </c>
      <c r="C47" s="245" t="s">
        <v>188</v>
      </c>
      <c r="D47" s="228" t="s">
        <v>128</v>
      </c>
      <c r="E47" s="229">
        <v>499.63891999999998</v>
      </c>
      <c r="F47" s="230"/>
      <c r="G47" s="231">
        <f>ROUND(E47*F47,2)</f>
        <v>0</v>
      </c>
      <c r="H47" s="230"/>
      <c r="I47" s="231">
        <f>ROUND(E47*H47,2)</f>
        <v>0</v>
      </c>
      <c r="J47" s="230"/>
      <c r="K47" s="231">
        <f>ROUND(E47*J47,2)</f>
        <v>0</v>
      </c>
      <c r="L47" s="231">
        <v>21</v>
      </c>
      <c r="M47" s="231">
        <f>G47*(1+L47/100)</f>
        <v>0</v>
      </c>
      <c r="N47" s="231">
        <v>2.15E-3</v>
      </c>
      <c r="O47" s="231">
        <f>ROUND(E47*N47,2)</f>
        <v>1.07</v>
      </c>
      <c r="P47" s="231">
        <v>0</v>
      </c>
      <c r="Q47" s="231">
        <f>ROUND(E47*P47,2)</f>
        <v>0</v>
      </c>
      <c r="R47" s="231"/>
      <c r="S47" s="231" t="s">
        <v>129</v>
      </c>
      <c r="T47" s="232" t="s">
        <v>139</v>
      </c>
      <c r="U47" s="216">
        <v>0.31</v>
      </c>
      <c r="V47" s="216">
        <f>ROUND(E47*U47,2)</f>
        <v>154.88999999999999</v>
      </c>
      <c r="W47" s="216"/>
      <c r="X47" s="216" t="s">
        <v>131</v>
      </c>
      <c r="Y47" s="207"/>
      <c r="Z47" s="207"/>
      <c r="AA47" s="207"/>
      <c r="AB47" s="207"/>
      <c r="AC47" s="207"/>
      <c r="AD47" s="207"/>
      <c r="AE47" s="207"/>
      <c r="AF47" s="207"/>
      <c r="AG47" s="207" t="s">
        <v>132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outlineLevel="1" x14ac:dyDescent="0.2">
      <c r="A48" s="214"/>
      <c r="B48" s="215"/>
      <c r="C48" s="247" t="s">
        <v>189</v>
      </c>
      <c r="D48" s="233"/>
      <c r="E48" s="233"/>
      <c r="F48" s="233"/>
      <c r="G48" s="233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07"/>
      <c r="Z48" s="207"/>
      <c r="AA48" s="207"/>
      <c r="AB48" s="207"/>
      <c r="AC48" s="207"/>
      <c r="AD48" s="207"/>
      <c r="AE48" s="207"/>
      <c r="AF48" s="207"/>
      <c r="AG48" s="207" t="s">
        <v>150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">
      <c r="A49" s="214"/>
      <c r="B49" s="215"/>
      <c r="C49" s="246" t="s">
        <v>190</v>
      </c>
      <c r="D49" s="217"/>
      <c r="E49" s="218">
        <v>499.63891999999998</v>
      </c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07"/>
      <c r="Z49" s="207"/>
      <c r="AA49" s="207"/>
      <c r="AB49" s="207"/>
      <c r="AC49" s="207"/>
      <c r="AD49" s="207"/>
      <c r="AE49" s="207"/>
      <c r="AF49" s="207"/>
      <c r="AG49" s="207" t="s">
        <v>134</v>
      </c>
      <c r="AH49" s="207">
        <v>0</v>
      </c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">
      <c r="A50" s="226">
        <v>15</v>
      </c>
      <c r="B50" s="227" t="s">
        <v>191</v>
      </c>
      <c r="C50" s="245" t="s">
        <v>192</v>
      </c>
      <c r="D50" s="228" t="s">
        <v>137</v>
      </c>
      <c r="E50" s="229">
        <v>1.07422</v>
      </c>
      <c r="F50" s="230"/>
      <c r="G50" s="231">
        <f>ROUND(E50*F50,2)</f>
        <v>0</v>
      </c>
      <c r="H50" s="230"/>
      <c r="I50" s="231">
        <f>ROUND(E50*H50,2)</f>
        <v>0</v>
      </c>
      <c r="J50" s="230"/>
      <c r="K50" s="231">
        <f>ROUND(E50*J50,2)</f>
        <v>0</v>
      </c>
      <c r="L50" s="231">
        <v>21</v>
      </c>
      <c r="M50" s="231">
        <f>G50*(1+L50/100)</f>
        <v>0</v>
      </c>
      <c r="N50" s="231">
        <v>0</v>
      </c>
      <c r="O50" s="231">
        <f>ROUND(E50*N50,2)</f>
        <v>0</v>
      </c>
      <c r="P50" s="231">
        <v>0</v>
      </c>
      <c r="Q50" s="231">
        <f>ROUND(E50*P50,2)</f>
        <v>0</v>
      </c>
      <c r="R50" s="231" t="s">
        <v>186</v>
      </c>
      <c r="S50" s="231" t="s">
        <v>139</v>
      </c>
      <c r="T50" s="232" t="s">
        <v>139</v>
      </c>
      <c r="U50" s="216">
        <v>1.5669999999999999</v>
      </c>
      <c r="V50" s="216">
        <f>ROUND(E50*U50,2)</f>
        <v>1.68</v>
      </c>
      <c r="W50" s="216"/>
      <c r="X50" s="216" t="s">
        <v>161</v>
      </c>
      <c r="Y50" s="207"/>
      <c r="Z50" s="207"/>
      <c r="AA50" s="207"/>
      <c r="AB50" s="207"/>
      <c r="AC50" s="207"/>
      <c r="AD50" s="207"/>
      <c r="AE50" s="207"/>
      <c r="AF50" s="207"/>
      <c r="AG50" s="207" t="s">
        <v>162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">
      <c r="A51" s="214"/>
      <c r="B51" s="215"/>
      <c r="C51" s="248" t="s">
        <v>193</v>
      </c>
      <c r="D51" s="234"/>
      <c r="E51" s="234"/>
      <c r="F51" s="234"/>
      <c r="G51" s="234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07"/>
      <c r="Z51" s="207"/>
      <c r="AA51" s="207"/>
      <c r="AB51" s="207"/>
      <c r="AC51" s="207"/>
      <c r="AD51" s="207"/>
      <c r="AE51" s="207"/>
      <c r="AF51" s="207"/>
      <c r="AG51" s="207" t="s">
        <v>164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x14ac:dyDescent="0.2">
      <c r="A52" s="220" t="s">
        <v>124</v>
      </c>
      <c r="B52" s="221" t="s">
        <v>81</v>
      </c>
      <c r="C52" s="244" t="s">
        <v>82</v>
      </c>
      <c r="D52" s="222"/>
      <c r="E52" s="223"/>
      <c r="F52" s="224"/>
      <c r="G52" s="224">
        <f>SUMIF(AG53:AG54,"&lt;&gt;NOR",G53:G54)</f>
        <v>0</v>
      </c>
      <c r="H52" s="224"/>
      <c r="I52" s="224">
        <f>SUM(I53:I54)</f>
        <v>0</v>
      </c>
      <c r="J52" s="224"/>
      <c r="K52" s="224">
        <f>SUM(K53:K54)</f>
        <v>0</v>
      </c>
      <c r="L52" s="224"/>
      <c r="M52" s="224">
        <f>SUM(M53:M54)</f>
        <v>0</v>
      </c>
      <c r="N52" s="224"/>
      <c r="O52" s="224">
        <f>SUM(O53:O54)</f>
        <v>9.08</v>
      </c>
      <c r="P52" s="224"/>
      <c r="Q52" s="224">
        <f>SUM(Q53:Q54)</f>
        <v>0</v>
      </c>
      <c r="R52" s="224"/>
      <c r="S52" s="224"/>
      <c r="T52" s="225"/>
      <c r="U52" s="219"/>
      <c r="V52" s="219">
        <f>SUM(V53:V54)</f>
        <v>0</v>
      </c>
      <c r="W52" s="219"/>
      <c r="X52" s="219"/>
      <c r="AG52" t="s">
        <v>125</v>
      </c>
    </row>
    <row r="53" spans="1:60" ht="22.5" outlineLevel="1" x14ac:dyDescent="0.2">
      <c r="A53" s="226">
        <v>16</v>
      </c>
      <c r="B53" s="227" t="s">
        <v>194</v>
      </c>
      <c r="C53" s="245" t="s">
        <v>195</v>
      </c>
      <c r="D53" s="228" t="s">
        <v>196</v>
      </c>
      <c r="E53" s="229">
        <v>454.21719999999999</v>
      </c>
      <c r="F53" s="230"/>
      <c r="G53" s="231">
        <f>ROUND(E53*F53,2)</f>
        <v>0</v>
      </c>
      <c r="H53" s="230"/>
      <c r="I53" s="231">
        <f>ROUND(E53*H53,2)</f>
        <v>0</v>
      </c>
      <c r="J53" s="230"/>
      <c r="K53" s="231">
        <f>ROUND(E53*J53,2)</f>
        <v>0</v>
      </c>
      <c r="L53" s="231">
        <v>21</v>
      </c>
      <c r="M53" s="231">
        <f>G53*(1+L53/100)</f>
        <v>0</v>
      </c>
      <c r="N53" s="231">
        <v>0.02</v>
      </c>
      <c r="O53" s="231">
        <f>ROUND(E53*N53,2)</f>
        <v>9.08</v>
      </c>
      <c r="P53" s="231">
        <v>0</v>
      </c>
      <c r="Q53" s="231">
        <f>ROUND(E53*P53,2)</f>
        <v>0</v>
      </c>
      <c r="R53" s="231"/>
      <c r="S53" s="231" t="s">
        <v>129</v>
      </c>
      <c r="T53" s="232" t="s">
        <v>139</v>
      </c>
      <c r="U53" s="216">
        <v>0</v>
      </c>
      <c r="V53" s="216">
        <f>ROUND(E53*U53,2)</f>
        <v>0</v>
      </c>
      <c r="W53" s="216"/>
      <c r="X53" s="216" t="s">
        <v>131</v>
      </c>
      <c r="Y53" s="207"/>
      <c r="Z53" s="207"/>
      <c r="AA53" s="207"/>
      <c r="AB53" s="207"/>
      <c r="AC53" s="207"/>
      <c r="AD53" s="207"/>
      <c r="AE53" s="207"/>
      <c r="AF53" s="207"/>
      <c r="AG53" s="207" t="s">
        <v>132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">
      <c r="A54" s="214"/>
      <c r="B54" s="215"/>
      <c r="C54" s="246" t="s">
        <v>133</v>
      </c>
      <c r="D54" s="217"/>
      <c r="E54" s="218">
        <v>454.21719999999999</v>
      </c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07"/>
      <c r="Z54" s="207"/>
      <c r="AA54" s="207"/>
      <c r="AB54" s="207"/>
      <c r="AC54" s="207"/>
      <c r="AD54" s="207"/>
      <c r="AE54" s="207"/>
      <c r="AF54" s="207"/>
      <c r="AG54" s="207" t="s">
        <v>134</v>
      </c>
      <c r="AH54" s="207">
        <v>0</v>
      </c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x14ac:dyDescent="0.2">
      <c r="A55" s="220" t="s">
        <v>124</v>
      </c>
      <c r="B55" s="221" t="s">
        <v>83</v>
      </c>
      <c r="C55" s="244" t="s">
        <v>84</v>
      </c>
      <c r="D55" s="222"/>
      <c r="E55" s="223"/>
      <c r="F55" s="224"/>
      <c r="G55" s="224">
        <f>SUMIF(AG56:AG63,"&lt;&gt;NOR",G56:G63)</f>
        <v>0</v>
      </c>
      <c r="H55" s="224"/>
      <c r="I55" s="224">
        <f>SUM(I56:I63)</f>
        <v>0</v>
      </c>
      <c r="J55" s="224"/>
      <c r="K55" s="224">
        <f>SUM(K56:K63)</f>
        <v>0</v>
      </c>
      <c r="L55" s="224"/>
      <c r="M55" s="224">
        <f>SUM(M56:M63)</f>
        <v>0</v>
      </c>
      <c r="N55" s="224"/>
      <c r="O55" s="224">
        <f>SUM(O56:O63)</f>
        <v>0.01</v>
      </c>
      <c r="P55" s="224"/>
      <c r="Q55" s="224">
        <f>SUM(Q56:Q63)</f>
        <v>1.2</v>
      </c>
      <c r="R55" s="224"/>
      <c r="S55" s="224"/>
      <c r="T55" s="225"/>
      <c r="U55" s="219"/>
      <c r="V55" s="219">
        <f>SUM(V56:V63)</f>
        <v>35.99</v>
      </c>
      <c r="W55" s="219"/>
      <c r="X55" s="219"/>
      <c r="AG55" t="s">
        <v>125</v>
      </c>
    </row>
    <row r="56" spans="1:60" outlineLevel="1" x14ac:dyDescent="0.2">
      <c r="A56" s="226">
        <v>17</v>
      </c>
      <c r="B56" s="227" t="s">
        <v>197</v>
      </c>
      <c r="C56" s="245" t="s">
        <v>198</v>
      </c>
      <c r="D56" s="228" t="s">
        <v>128</v>
      </c>
      <c r="E56" s="229">
        <v>48.6</v>
      </c>
      <c r="F56" s="230"/>
      <c r="G56" s="231">
        <f>ROUND(E56*F56,2)</f>
        <v>0</v>
      </c>
      <c r="H56" s="230"/>
      <c r="I56" s="231">
        <f>ROUND(E56*H56,2)</f>
        <v>0</v>
      </c>
      <c r="J56" s="230"/>
      <c r="K56" s="231">
        <f>ROUND(E56*J56,2)</f>
        <v>0</v>
      </c>
      <c r="L56" s="231">
        <v>21</v>
      </c>
      <c r="M56" s="231">
        <f>G56*(1+L56/100)</f>
        <v>0</v>
      </c>
      <c r="N56" s="231">
        <v>0</v>
      </c>
      <c r="O56" s="231">
        <f>ROUND(E56*N56,2)</f>
        <v>0</v>
      </c>
      <c r="P56" s="231">
        <v>2.4649999999999998E-2</v>
      </c>
      <c r="Q56" s="231">
        <f>ROUND(E56*P56,2)</f>
        <v>1.2</v>
      </c>
      <c r="R56" s="231" t="s">
        <v>199</v>
      </c>
      <c r="S56" s="231" t="s">
        <v>139</v>
      </c>
      <c r="T56" s="232" t="s">
        <v>139</v>
      </c>
      <c r="U56" s="216">
        <v>0.21</v>
      </c>
      <c r="V56" s="216">
        <f>ROUND(E56*U56,2)</f>
        <v>10.210000000000001</v>
      </c>
      <c r="W56" s="216"/>
      <c r="X56" s="216" t="s">
        <v>131</v>
      </c>
      <c r="Y56" s="207"/>
      <c r="Z56" s="207"/>
      <c r="AA56" s="207"/>
      <c r="AB56" s="207"/>
      <c r="AC56" s="207"/>
      <c r="AD56" s="207"/>
      <c r="AE56" s="207"/>
      <c r="AF56" s="207"/>
      <c r="AG56" s="207" t="s">
        <v>132</v>
      </c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outlineLevel="1" x14ac:dyDescent="0.2">
      <c r="A57" s="214"/>
      <c r="B57" s="215"/>
      <c r="C57" s="247" t="s">
        <v>200</v>
      </c>
      <c r="D57" s="233"/>
      <c r="E57" s="233"/>
      <c r="F57" s="233"/>
      <c r="G57" s="233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07"/>
      <c r="Z57" s="207"/>
      <c r="AA57" s="207"/>
      <c r="AB57" s="207"/>
      <c r="AC57" s="207"/>
      <c r="AD57" s="207"/>
      <c r="AE57" s="207"/>
      <c r="AF57" s="207"/>
      <c r="AG57" s="207" t="s">
        <v>150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">
      <c r="A58" s="214"/>
      <c r="B58" s="215"/>
      <c r="C58" s="246" t="s">
        <v>201</v>
      </c>
      <c r="D58" s="217"/>
      <c r="E58" s="218">
        <v>48.6</v>
      </c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07"/>
      <c r="Z58" s="207"/>
      <c r="AA58" s="207"/>
      <c r="AB58" s="207"/>
      <c r="AC58" s="207"/>
      <c r="AD58" s="207"/>
      <c r="AE58" s="207"/>
      <c r="AF58" s="207"/>
      <c r="AG58" s="207" t="s">
        <v>134</v>
      </c>
      <c r="AH58" s="207">
        <v>0</v>
      </c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ht="22.5" outlineLevel="1" x14ac:dyDescent="0.2">
      <c r="A59" s="226">
        <v>18</v>
      </c>
      <c r="B59" s="227" t="s">
        <v>202</v>
      </c>
      <c r="C59" s="245" t="s">
        <v>203</v>
      </c>
      <c r="D59" s="228" t="s">
        <v>128</v>
      </c>
      <c r="E59" s="229">
        <v>48.6</v>
      </c>
      <c r="F59" s="230"/>
      <c r="G59" s="231">
        <f>ROUND(E59*F59,2)</f>
        <v>0</v>
      </c>
      <c r="H59" s="230"/>
      <c r="I59" s="231">
        <f>ROUND(E59*H59,2)</f>
        <v>0</v>
      </c>
      <c r="J59" s="230"/>
      <c r="K59" s="231">
        <f>ROUND(E59*J59,2)</f>
        <v>0</v>
      </c>
      <c r="L59" s="231">
        <v>21</v>
      </c>
      <c r="M59" s="231">
        <f>G59*(1+L59/100)</f>
        <v>0</v>
      </c>
      <c r="N59" s="231">
        <v>1.8000000000000001E-4</v>
      </c>
      <c r="O59" s="231">
        <f>ROUND(E59*N59,2)</f>
        <v>0.01</v>
      </c>
      <c r="P59" s="231">
        <v>0</v>
      </c>
      <c r="Q59" s="231">
        <f>ROUND(E59*P59,2)</f>
        <v>0</v>
      </c>
      <c r="R59" s="231" t="s">
        <v>199</v>
      </c>
      <c r="S59" s="231" t="s">
        <v>139</v>
      </c>
      <c r="T59" s="232" t="s">
        <v>139</v>
      </c>
      <c r="U59" s="216">
        <v>0.53</v>
      </c>
      <c r="V59" s="216">
        <f>ROUND(E59*U59,2)</f>
        <v>25.76</v>
      </c>
      <c r="W59" s="216"/>
      <c r="X59" s="216" t="s">
        <v>131</v>
      </c>
      <c r="Y59" s="207"/>
      <c r="Z59" s="207"/>
      <c r="AA59" s="207"/>
      <c r="AB59" s="207"/>
      <c r="AC59" s="207"/>
      <c r="AD59" s="207"/>
      <c r="AE59" s="207"/>
      <c r="AF59" s="207"/>
      <c r="AG59" s="207" t="s">
        <v>132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">
      <c r="A60" s="214"/>
      <c r="B60" s="215"/>
      <c r="C60" s="247" t="s">
        <v>204</v>
      </c>
      <c r="D60" s="233"/>
      <c r="E60" s="233"/>
      <c r="F60" s="233"/>
      <c r="G60" s="233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07"/>
      <c r="Z60" s="207"/>
      <c r="AA60" s="207"/>
      <c r="AB60" s="207"/>
      <c r="AC60" s="207"/>
      <c r="AD60" s="207"/>
      <c r="AE60" s="207"/>
      <c r="AF60" s="207"/>
      <c r="AG60" s="207" t="s">
        <v>150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">
      <c r="A61" s="214"/>
      <c r="B61" s="215"/>
      <c r="C61" s="246" t="s">
        <v>205</v>
      </c>
      <c r="D61" s="217"/>
      <c r="E61" s="218">
        <v>48.6</v>
      </c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07"/>
      <c r="Z61" s="207"/>
      <c r="AA61" s="207"/>
      <c r="AB61" s="207"/>
      <c r="AC61" s="207"/>
      <c r="AD61" s="207"/>
      <c r="AE61" s="207"/>
      <c r="AF61" s="207"/>
      <c r="AG61" s="207" t="s">
        <v>134</v>
      </c>
      <c r="AH61" s="207">
        <v>0</v>
      </c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outlineLevel="1" x14ac:dyDescent="0.2">
      <c r="A62" s="226">
        <v>19</v>
      </c>
      <c r="B62" s="227" t="s">
        <v>206</v>
      </c>
      <c r="C62" s="245" t="s">
        <v>207</v>
      </c>
      <c r="D62" s="228" t="s">
        <v>137</v>
      </c>
      <c r="E62" s="229">
        <v>8.7500000000000008E-3</v>
      </c>
      <c r="F62" s="230"/>
      <c r="G62" s="231">
        <f>ROUND(E62*F62,2)</f>
        <v>0</v>
      </c>
      <c r="H62" s="230"/>
      <c r="I62" s="231">
        <f>ROUND(E62*H62,2)</f>
        <v>0</v>
      </c>
      <c r="J62" s="230"/>
      <c r="K62" s="231">
        <f>ROUND(E62*J62,2)</f>
        <v>0</v>
      </c>
      <c r="L62" s="231">
        <v>21</v>
      </c>
      <c r="M62" s="231">
        <f>G62*(1+L62/100)</f>
        <v>0</v>
      </c>
      <c r="N62" s="231">
        <v>0</v>
      </c>
      <c r="O62" s="231">
        <f>ROUND(E62*N62,2)</f>
        <v>0</v>
      </c>
      <c r="P62" s="231">
        <v>0</v>
      </c>
      <c r="Q62" s="231">
        <f>ROUND(E62*P62,2)</f>
        <v>0</v>
      </c>
      <c r="R62" s="231" t="s">
        <v>199</v>
      </c>
      <c r="S62" s="231" t="s">
        <v>139</v>
      </c>
      <c r="T62" s="232" t="s">
        <v>139</v>
      </c>
      <c r="U62" s="216">
        <v>2.2549999999999999</v>
      </c>
      <c r="V62" s="216">
        <f>ROUND(E62*U62,2)</f>
        <v>0.02</v>
      </c>
      <c r="W62" s="216"/>
      <c r="X62" s="216" t="s">
        <v>161</v>
      </c>
      <c r="Y62" s="207"/>
      <c r="Z62" s="207"/>
      <c r="AA62" s="207"/>
      <c r="AB62" s="207"/>
      <c r="AC62" s="207"/>
      <c r="AD62" s="207"/>
      <c r="AE62" s="207"/>
      <c r="AF62" s="207"/>
      <c r="AG62" s="207" t="s">
        <v>162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">
      <c r="A63" s="214"/>
      <c r="B63" s="215"/>
      <c r="C63" s="248" t="s">
        <v>183</v>
      </c>
      <c r="D63" s="234"/>
      <c r="E63" s="234"/>
      <c r="F63" s="234"/>
      <c r="G63" s="234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07"/>
      <c r="Z63" s="207"/>
      <c r="AA63" s="207"/>
      <c r="AB63" s="207"/>
      <c r="AC63" s="207"/>
      <c r="AD63" s="207"/>
      <c r="AE63" s="207"/>
      <c r="AF63" s="207"/>
      <c r="AG63" s="207" t="s">
        <v>164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x14ac:dyDescent="0.2">
      <c r="A64" s="220" t="s">
        <v>124</v>
      </c>
      <c r="B64" s="221" t="s">
        <v>81</v>
      </c>
      <c r="C64" s="244" t="s">
        <v>82</v>
      </c>
      <c r="D64" s="222"/>
      <c r="E64" s="223"/>
      <c r="F64" s="224"/>
      <c r="G64" s="224">
        <f>SUMIF(AG65:AG72,"&lt;&gt;NOR",G65:G72)</f>
        <v>0</v>
      </c>
      <c r="H64" s="224"/>
      <c r="I64" s="224">
        <f>SUM(I65:I72)</f>
        <v>0</v>
      </c>
      <c r="J64" s="224"/>
      <c r="K64" s="224">
        <f>SUM(K65:K72)</f>
        <v>0</v>
      </c>
      <c r="L64" s="224"/>
      <c r="M64" s="224">
        <f>SUM(M65:M72)</f>
        <v>0</v>
      </c>
      <c r="N64" s="224"/>
      <c r="O64" s="224">
        <f>SUM(O65:O72)</f>
        <v>0.02</v>
      </c>
      <c r="P64" s="224"/>
      <c r="Q64" s="224">
        <f>SUM(Q65:Q72)</f>
        <v>0</v>
      </c>
      <c r="R64" s="224"/>
      <c r="S64" s="224"/>
      <c r="T64" s="225"/>
      <c r="U64" s="219"/>
      <c r="V64" s="219">
        <f>SUM(V65:V72)</f>
        <v>20.28</v>
      </c>
      <c r="W64" s="219"/>
      <c r="X64" s="219"/>
      <c r="AG64" t="s">
        <v>125</v>
      </c>
    </row>
    <row r="65" spans="1:60" outlineLevel="1" x14ac:dyDescent="0.2">
      <c r="A65" s="226">
        <v>20</v>
      </c>
      <c r="B65" s="227" t="s">
        <v>208</v>
      </c>
      <c r="C65" s="245" t="s">
        <v>209</v>
      </c>
      <c r="D65" s="228" t="s">
        <v>210</v>
      </c>
      <c r="E65" s="229">
        <v>108.49</v>
      </c>
      <c r="F65" s="230"/>
      <c r="G65" s="231">
        <f>ROUND(E65*F65,2)</f>
        <v>0</v>
      </c>
      <c r="H65" s="230"/>
      <c r="I65" s="231">
        <f>ROUND(E65*H65,2)</f>
        <v>0</v>
      </c>
      <c r="J65" s="230"/>
      <c r="K65" s="231">
        <f>ROUND(E65*J65,2)</f>
        <v>0</v>
      </c>
      <c r="L65" s="231">
        <v>21</v>
      </c>
      <c r="M65" s="231">
        <f>G65*(1+L65/100)</f>
        <v>0</v>
      </c>
      <c r="N65" s="231">
        <v>1.6000000000000001E-4</v>
      </c>
      <c r="O65" s="231">
        <f>ROUND(E65*N65,2)</f>
        <v>0.02</v>
      </c>
      <c r="P65" s="231">
        <v>0</v>
      </c>
      <c r="Q65" s="231">
        <f>ROUND(E65*P65,2)</f>
        <v>0</v>
      </c>
      <c r="R65" s="231"/>
      <c r="S65" s="231" t="s">
        <v>129</v>
      </c>
      <c r="T65" s="232" t="s">
        <v>139</v>
      </c>
      <c r="U65" s="216">
        <v>0.04</v>
      </c>
      <c r="V65" s="216">
        <f>ROUND(E65*U65,2)</f>
        <v>4.34</v>
      </c>
      <c r="W65" s="216"/>
      <c r="X65" s="216" t="s">
        <v>131</v>
      </c>
      <c r="Y65" s="207"/>
      <c r="Z65" s="207"/>
      <c r="AA65" s="207"/>
      <c r="AB65" s="207"/>
      <c r="AC65" s="207"/>
      <c r="AD65" s="207"/>
      <c r="AE65" s="207"/>
      <c r="AF65" s="207"/>
      <c r="AG65" s="207" t="s">
        <v>132</v>
      </c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">
      <c r="A66" s="214"/>
      <c r="B66" s="215"/>
      <c r="C66" s="246" t="s">
        <v>211</v>
      </c>
      <c r="D66" s="217"/>
      <c r="E66" s="218">
        <v>101.24</v>
      </c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07"/>
      <c r="Z66" s="207"/>
      <c r="AA66" s="207"/>
      <c r="AB66" s="207"/>
      <c r="AC66" s="207"/>
      <c r="AD66" s="207"/>
      <c r="AE66" s="207"/>
      <c r="AF66" s="207"/>
      <c r="AG66" s="207" t="s">
        <v>134</v>
      </c>
      <c r="AH66" s="207">
        <v>0</v>
      </c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">
      <c r="A67" s="214"/>
      <c r="B67" s="215"/>
      <c r="C67" s="246" t="s">
        <v>212</v>
      </c>
      <c r="D67" s="217"/>
      <c r="E67" s="218">
        <v>5.5</v>
      </c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07"/>
      <c r="Z67" s="207"/>
      <c r="AA67" s="207"/>
      <c r="AB67" s="207"/>
      <c r="AC67" s="207"/>
      <c r="AD67" s="207"/>
      <c r="AE67" s="207"/>
      <c r="AF67" s="207"/>
      <c r="AG67" s="207" t="s">
        <v>134</v>
      </c>
      <c r="AH67" s="207">
        <v>0</v>
      </c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outlineLevel="1" x14ac:dyDescent="0.2">
      <c r="A68" s="214"/>
      <c r="B68" s="215"/>
      <c r="C68" s="246" t="s">
        <v>213</v>
      </c>
      <c r="D68" s="217"/>
      <c r="E68" s="218">
        <v>1.75</v>
      </c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07"/>
      <c r="Z68" s="207"/>
      <c r="AA68" s="207"/>
      <c r="AB68" s="207"/>
      <c r="AC68" s="207"/>
      <c r="AD68" s="207"/>
      <c r="AE68" s="207"/>
      <c r="AF68" s="207"/>
      <c r="AG68" s="207" t="s">
        <v>134</v>
      </c>
      <c r="AH68" s="207">
        <v>0</v>
      </c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">
      <c r="A69" s="226">
        <v>21</v>
      </c>
      <c r="B69" s="227" t="s">
        <v>214</v>
      </c>
      <c r="C69" s="245" t="s">
        <v>215</v>
      </c>
      <c r="D69" s="228" t="s">
        <v>216</v>
      </c>
      <c r="E69" s="229">
        <v>549</v>
      </c>
      <c r="F69" s="230"/>
      <c r="G69" s="231">
        <f>ROUND(E69*F69,2)</f>
        <v>0</v>
      </c>
      <c r="H69" s="230"/>
      <c r="I69" s="231">
        <f>ROUND(E69*H69,2)</f>
        <v>0</v>
      </c>
      <c r="J69" s="230"/>
      <c r="K69" s="231">
        <f>ROUND(E69*J69,2)</f>
        <v>0</v>
      </c>
      <c r="L69" s="231">
        <v>21</v>
      </c>
      <c r="M69" s="231">
        <f>G69*(1+L69/100)</f>
        <v>0</v>
      </c>
      <c r="N69" s="231">
        <v>0</v>
      </c>
      <c r="O69" s="231">
        <f>ROUND(E69*N69,2)</f>
        <v>0</v>
      </c>
      <c r="P69" s="231">
        <v>0</v>
      </c>
      <c r="Q69" s="231">
        <f>ROUND(E69*P69,2)</f>
        <v>0</v>
      </c>
      <c r="R69" s="231"/>
      <c r="S69" s="231" t="s">
        <v>129</v>
      </c>
      <c r="T69" s="232" t="s">
        <v>139</v>
      </c>
      <c r="U69" s="216">
        <v>0</v>
      </c>
      <c r="V69" s="216">
        <f>ROUND(E69*U69,2)</f>
        <v>0</v>
      </c>
      <c r="W69" s="216"/>
      <c r="X69" s="216" t="s">
        <v>131</v>
      </c>
      <c r="Y69" s="207"/>
      <c r="Z69" s="207"/>
      <c r="AA69" s="207"/>
      <c r="AB69" s="207"/>
      <c r="AC69" s="207"/>
      <c r="AD69" s="207"/>
      <c r="AE69" s="207"/>
      <c r="AF69" s="207"/>
      <c r="AG69" s="207" t="s">
        <v>132</v>
      </c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">
      <c r="A70" s="214"/>
      <c r="B70" s="215"/>
      <c r="C70" s="246" t="s">
        <v>217</v>
      </c>
      <c r="D70" s="217"/>
      <c r="E70" s="218">
        <v>549</v>
      </c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7"/>
      <c r="Z70" s="207"/>
      <c r="AA70" s="207"/>
      <c r="AB70" s="207"/>
      <c r="AC70" s="207"/>
      <c r="AD70" s="207"/>
      <c r="AE70" s="207"/>
      <c r="AF70" s="207"/>
      <c r="AG70" s="207" t="s">
        <v>134</v>
      </c>
      <c r="AH70" s="207">
        <v>0</v>
      </c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">
      <c r="A71" s="226">
        <v>22</v>
      </c>
      <c r="B71" s="227" t="s">
        <v>218</v>
      </c>
      <c r="C71" s="245" t="s">
        <v>219</v>
      </c>
      <c r="D71" s="228" t="s">
        <v>137</v>
      </c>
      <c r="E71" s="229">
        <v>9.1016999999999992</v>
      </c>
      <c r="F71" s="230"/>
      <c r="G71" s="231">
        <f>ROUND(E71*F71,2)</f>
        <v>0</v>
      </c>
      <c r="H71" s="230"/>
      <c r="I71" s="231">
        <f>ROUND(E71*H71,2)</f>
        <v>0</v>
      </c>
      <c r="J71" s="230"/>
      <c r="K71" s="231">
        <f>ROUND(E71*J71,2)</f>
        <v>0</v>
      </c>
      <c r="L71" s="231">
        <v>21</v>
      </c>
      <c r="M71" s="231">
        <f>G71*(1+L71/100)</f>
        <v>0</v>
      </c>
      <c r="N71" s="231">
        <v>0</v>
      </c>
      <c r="O71" s="231">
        <f>ROUND(E71*N71,2)</f>
        <v>0</v>
      </c>
      <c r="P71" s="231">
        <v>0</v>
      </c>
      <c r="Q71" s="231">
        <f>ROUND(E71*P71,2)</f>
        <v>0</v>
      </c>
      <c r="R71" s="231" t="s">
        <v>220</v>
      </c>
      <c r="S71" s="231" t="s">
        <v>139</v>
      </c>
      <c r="T71" s="232" t="s">
        <v>139</v>
      </c>
      <c r="U71" s="216">
        <v>1.7509999999999999</v>
      </c>
      <c r="V71" s="216">
        <f>ROUND(E71*U71,2)</f>
        <v>15.94</v>
      </c>
      <c r="W71" s="216"/>
      <c r="X71" s="216" t="s">
        <v>161</v>
      </c>
      <c r="Y71" s="207"/>
      <c r="Z71" s="207"/>
      <c r="AA71" s="207"/>
      <c r="AB71" s="207"/>
      <c r="AC71" s="207"/>
      <c r="AD71" s="207"/>
      <c r="AE71" s="207"/>
      <c r="AF71" s="207"/>
      <c r="AG71" s="207" t="s">
        <v>162</v>
      </c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">
      <c r="A72" s="214"/>
      <c r="B72" s="215"/>
      <c r="C72" s="248" t="s">
        <v>183</v>
      </c>
      <c r="D72" s="234"/>
      <c r="E72" s="234"/>
      <c r="F72" s="234"/>
      <c r="G72" s="234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07"/>
      <c r="Z72" s="207"/>
      <c r="AA72" s="207"/>
      <c r="AB72" s="207"/>
      <c r="AC72" s="207"/>
      <c r="AD72" s="207"/>
      <c r="AE72" s="207"/>
      <c r="AF72" s="207"/>
      <c r="AG72" s="207" t="s">
        <v>164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x14ac:dyDescent="0.2">
      <c r="A73" s="220" t="s">
        <v>124</v>
      </c>
      <c r="B73" s="221" t="s">
        <v>85</v>
      </c>
      <c r="C73" s="244" t="s">
        <v>86</v>
      </c>
      <c r="D73" s="222"/>
      <c r="E73" s="223"/>
      <c r="F73" s="224"/>
      <c r="G73" s="224">
        <f>SUMIF(AG74:AG74,"&lt;&gt;NOR",G74:G74)</f>
        <v>0</v>
      </c>
      <c r="H73" s="224"/>
      <c r="I73" s="224">
        <f>SUM(I74:I74)</f>
        <v>0</v>
      </c>
      <c r="J73" s="224"/>
      <c r="K73" s="224">
        <f>SUM(K74:K74)</f>
        <v>0</v>
      </c>
      <c r="L73" s="224"/>
      <c r="M73" s="224">
        <f>SUM(M74:M74)</f>
        <v>0</v>
      </c>
      <c r="N73" s="224"/>
      <c r="O73" s="224">
        <f>SUM(O74:O74)</f>
        <v>0</v>
      </c>
      <c r="P73" s="224"/>
      <c r="Q73" s="224">
        <f>SUM(Q74:Q74)</f>
        <v>0</v>
      </c>
      <c r="R73" s="224"/>
      <c r="S73" s="224"/>
      <c r="T73" s="225"/>
      <c r="U73" s="219"/>
      <c r="V73" s="219">
        <f>SUM(V74:V74)</f>
        <v>0</v>
      </c>
      <c r="W73" s="219"/>
      <c r="X73" s="219"/>
      <c r="AG73" t="s">
        <v>125</v>
      </c>
    </row>
    <row r="74" spans="1:60" ht="22.5" outlineLevel="1" x14ac:dyDescent="0.2">
      <c r="A74" s="236">
        <v>23</v>
      </c>
      <c r="B74" s="237" t="s">
        <v>221</v>
      </c>
      <c r="C74" s="250" t="s">
        <v>222</v>
      </c>
      <c r="D74" s="238" t="s">
        <v>223</v>
      </c>
      <c r="E74" s="239">
        <v>1</v>
      </c>
      <c r="F74" s="240"/>
      <c r="G74" s="241">
        <f>ROUND(E74*F74,2)</f>
        <v>0</v>
      </c>
      <c r="H74" s="240"/>
      <c r="I74" s="241">
        <f>ROUND(E74*H74,2)</f>
        <v>0</v>
      </c>
      <c r="J74" s="240"/>
      <c r="K74" s="241">
        <f>ROUND(E74*J74,2)</f>
        <v>0</v>
      </c>
      <c r="L74" s="241">
        <v>21</v>
      </c>
      <c r="M74" s="241">
        <f>G74*(1+L74/100)</f>
        <v>0</v>
      </c>
      <c r="N74" s="241">
        <v>0</v>
      </c>
      <c r="O74" s="241">
        <f>ROUND(E74*N74,2)</f>
        <v>0</v>
      </c>
      <c r="P74" s="241">
        <v>0</v>
      </c>
      <c r="Q74" s="241">
        <f>ROUND(E74*P74,2)</f>
        <v>0</v>
      </c>
      <c r="R74" s="241"/>
      <c r="S74" s="241" t="s">
        <v>129</v>
      </c>
      <c r="T74" s="242" t="s">
        <v>139</v>
      </c>
      <c r="U74" s="216">
        <v>0</v>
      </c>
      <c r="V74" s="216">
        <f>ROUND(E74*U74,2)</f>
        <v>0</v>
      </c>
      <c r="W74" s="216"/>
      <c r="X74" s="216" t="s">
        <v>131</v>
      </c>
      <c r="Y74" s="207"/>
      <c r="Z74" s="207"/>
      <c r="AA74" s="207"/>
      <c r="AB74" s="207"/>
      <c r="AC74" s="207"/>
      <c r="AD74" s="207"/>
      <c r="AE74" s="207"/>
      <c r="AF74" s="207"/>
      <c r="AG74" s="207" t="s">
        <v>132</v>
      </c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x14ac:dyDescent="0.2">
      <c r="A75" s="220" t="s">
        <v>124</v>
      </c>
      <c r="B75" s="221" t="s">
        <v>91</v>
      </c>
      <c r="C75" s="244" t="s">
        <v>92</v>
      </c>
      <c r="D75" s="222"/>
      <c r="E75" s="223"/>
      <c r="F75" s="224"/>
      <c r="G75" s="224">
        <f>SUMIF(AG76:AG77,"&lt;&gt;NOR",G76:G77)</f>
        <v>0</v>
      </c>
      <c r="H75" s="224"/>
      <c r="I75" s="224">
        <f>SUM(I76:I77)</f>
        <v>0</v>
      </c>
      <c r="J75" s="224"/>
      <c r="K75" s="224">
        <f>SUM(K76:K77)</f>
        <v>0</v>
      </c>
      <c r="L75" s="224"/>
      <c r="M75" s="224">
        <f>SUM(M76:M77)</f>
        <v>0</v>
      </c>
      <c r="N75" s="224"/>
      <c r="O75" s="224">
        <f>SUM(O76:O77)</f>
        <v>0</v>
      </c>
      <c r="P75" s="224"/>
      <c r="Q75" s="224">
        <f>SUM(Q76:Q77)</f>
        <v>0</v>
      </c>
      <c r="R75" s="224"/>
      <c r="S75" s="224"/>
      <c r="T75" s="225"/>
      <c r="U75" s="219"/>
      <c r="V75" s="219">
        <f>SUM(V76:V77)</f>
        <v>24.68</v>
      </c>
      <c r="W75" s="219"/>
      <c r="X75" s="219"/>
      <c r="AG75" t="s">
        <v>125</v>
      </c>
    </row>
    <row r="76" spans="1:60" outlineLevel="1" x14ac:dyDescent="0.2">
      <c r="A76" s="226">
        <v>24</v>
      </c>
      <c r="B76" s="227" t="s">
        <v>224</v>
      </c>
      <c r="C76" s="245" t="s">
        <v>225</v>
      </c>
      <c r="D76" s="228" t="s">
        <v>210</v>
      </c>
      <c r="E76" s="229">
        <v>89.74</v>
      </c>
      <c r="F76" s="230"/>
      <c r="G76" s="231">
        <f>ROUND(E76*F76,2)</f>
        <v>0</v>
      </c>
      <c r="H76" s="230"/>
      <c r="I76" s="231">
        <f>ROUND(E76*H76,2)</f>
        <v>0</v>
      </c>
      <c r="J76" s="230"/>
      <c r="K76" s="231">
        <f>ROUND(E76*J76,2)</f>
        <v>0</v>
      </c>
      <c r="L76" s="231">
        <v>21</v>
      </c>
      <c r="M76" s="231">
        <f>G76*(1+L76/100)</f>
        <v>0</v>
      </c>
      <c r="N76" s="231">
        <v>0</v>
      </c>
      <c r="O76" s="231">
        <f>ROUND(E76*N76,2)</f>
        <v>0</v>
      </c>
      <c r="P76" s="231">
        <v>0</v>
      </c>
      <c r="Q76" s="231">
        <f>ROUND(E76*P76,2)</f>
        <v>0</v>
      </c>
      <c r="R76" s="231"/>
      <c r="S76" s="231" t="s">
        <v>139</v>
      </c>
      <c r="T76" s="232" t="s">
        <v>139</v>
      </c>
      <c r="U76" s="216">
        <v>0.27500000000000002</v>
      </c>
      <c r="V76" s="216">
        <f>ROUND(E76*U76,2)</f>
        <v>24.68</v>
      </c>
      <c r="W76" s="216"/>
      <c r="X76" s="216" t="s">
        <v>131</v>
      </c>
      <c r="Y76" s="207"/>
      <c r="Z76" s="207"/>
      <c r="AA76" s="207"/>
      <c r="AB76" s="207"/>
      <c r="AC76" s="207"/>
      <c r="AD76" s="207"/>
      <c r="AE76" s="207"/>
      <c r="AF76" s="207"/>
      <c r="AG76" s="207" t="s">
        <v>132</v>
      </c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outlineLevel="1" x14ac:dyDescent="0.2">
      <c r="A77" s="214"/>
      <c r="B77" s="215"/>
      <c r="C77" s="246" t="s">
        <v>226</v>
      </c>
      <c r="D77" s="217"/>
      <c r="E77" s="218">
        <v>89.74</v>
      </c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07"/>
      <c r="Z77" s="207"/>
      <c r="AA77" s="207"/>
      <c r="AB77" s="207"/>
      <c r="AC77" s="207"/>
      <c r="AD77" s="207"/>
      <c r="AE77" s="207"/>
      <c r="AF77" s="207"/>
      <c r="AG77" s="207" t="s">
        <v>134</v>
      </c>
      <c r="AH77" s="207">
        <v>0</v>
      </c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x14ac:dyDescent="0.2">
      <c r="A78" s="220" t="s">
        <v>124</v>
      </c>
      <c r="B78" s="221" t="s">
        <v>67</v>
      </c>
      <c r="C78" s="244" t="s">
        <v>68</v>
      </c>
      <c r="D78" s="222"/>
      <c r="E78" s="223"/>
      <c r="F78" s="224"/>
      <c r="G78" s="224">
        <f>SUMIF(AG79:AG80,"&lt;&gt;NOR",G79:G80)</f>
        <v>0</v>
      </c>
      <c r="H78" s="224"/>
      <c r="I78" s="224">
        <f>SUM(I79:I80)</f>
        <v>0</v>
      </c>
      <c r="J78" s="224"/>
      <c r="K78" s="224">
        <f>SUM(K79:K80)</f>
        <v>0</v>
      </c>
      <c r="L78" s="224"/>
      <c r="M78" s="224">
        <f>SUM(M79:M80)</f>
        <v>0</v>
      </c>
      <c r="N78" s="224"/>
      <c r="O78" s="224">
        <f>SUM(O79:O80)</f>
        <v>0</v>
      </c>
      <c r="P78" s="224"/>
      <c r="Q78" s="224">
        <f>SUM(Q79:Q80)</f>
        <v>9.6</v>
      </c>
      <c r="R78" s="224"/>
      <c r="S78" s="224"/>
      <c r="T78" s="225"/>
      <c r="U78" s="219"/>
      <c r="V78" s="219">
        <f>SUM(V79:V80)</f>
        <v>20.309999999999999</v>
      </c>
      <c r="W78" s="219"/>
      <c r="X78" s="219"/>
      <c r="AG78" t="s">
        <v>125</v>
      </c>
    </row>
    <row r="79" spans="1:60" ht="22.5" outlineLevel="1" x14ac:dyDescent="0.2">
      <c r="A79" s="226">
        <v>25</v>
      </c>
      <c r="B79" s="227" t="s">
        <v>227</v>
      </c>
      <c r="C79" s="245" t="s">
        <v>228</v>
      </c>
      <c r="D79" s="228" t="s">
        <v>167</v>
      </c>
      <c r="E79" s="229">
        <v>4.3639999999999999</v>
      </c>
      <c r="F79" s="230"/>
      <c r="G79" s="231">
        <f>ROUND(E79*F79,2)</f>
        <v>0</v>
      </c>
      <c r="H79" s="230"/>
      <c r="I79" s="231">
        <f>ROUND(E79*H79,2)</f>
        <v>0</v>
      </c>
      <c r="J79" s="230"/>
      <c r="K79" s="231">
        <f>ROUND(E79*J79,2)</f>
        <v>0</v>
      </c>
      <c r="L79" s="231">
        <v>21</v>
      </c>
      <c r="M79" s="231">
        <f>G79*(1+L79/100)</f>
        <v>0</v>
      </c>
      <c r="N79" s="231">
        <v>0</v>
      </c>
      <c r="O79" s="231">
        <f>ROUND(E79*N79,2)</f>
        <v>0</v>
      </c>
      <c r="P79" s="231">
        <v>2.2000000000000002</v>
      </c>
      <c r="Q79" s="231">
        <f>ROUND(E79*P79,2)</f>
        <v>9.6</v>
      </c>
      <c r="R79" s="231" t="s">
        <v>138</v>
      </c>
      <c r="S79" s="231" t="s">
        <v>139</v>
      </c>
      <c r="T79" s="232" t="s">
        <v>139</v>
      </c>
      <c r="U79" s="216">
        <v>4.6550000000000002</v>
      </c>
      <c r="V79" s="216">
        <f>ROUND(E79*U79,2)</f>
        <v>20.309999999999999</v>
      </c>
      <c r="W79" s="216"/>
      <c r="X79" s="216" t="s">
        <v>131</v>
      </c>
      <c r="Y79" s="207"/>
      <c r="Z79" s="207"/>
      <c r="AA79" s="207"/>
      <c r="AB79" s="207"/>
      <c r="AC79" s="207"/>
      <c r="AD79" s="207"/>
      <c r="AE79" s="207"/>
      <c r="AF79" s="207"/>
      <c r="AG79" s="207" t="s">
        <v>132</v>
      </c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</row>
    <row r="80" spans="1:60" outlineLevel="1" x14ac:dyDescent="0.2">
      <c r="A80" s="214"/>
      <c r="B80" s="215"/>
      <c r="C80" s="246" t="s">
        <v>171</v>
      </c>
      <c r="D80" s="217"/>
      <c r="E80" s="218">
        <v>4.3639999999999999</v>
      </c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07"/>
      <c r="Z80" s="207"/>
      <c r="AA80" s="207"/>
      <c r="AB80" s="207"/>
      <c r="AC80" s="207"/>
      <c r="AD80" s="207"/>
      <c r="AE80" s="207"/>
      <c r="AF80" s="207"/>
      <c r="AG80" s="207" t="s">
        <v>134</v>
      </c>
      <c r="AH80" s="207">
        <v>0</v>
      </c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x14ac:dyDescent="0.2">
      <c r="A81" s="220" t="s">
        <v>124</v>
      </c>
      <c r="B81" s="221" t="s">
        <v>63</v>
      </c>
      <c r="C81" s="244" t="s">
        <v>64</v>
      </c>
      <c r="D81" s="222"/>
      <c r="E81" s="223"/>
      <c r="F81" s="224"/>
      <c r="G81" s="224">
        <f>SUMIF(AG82:AG84,"&lt;&gt;NOR",G82:G84)</f>
        <v>0</v>
      </c>
      <c r="H81" s="224"/>
      <c r="I81" s="224">
        <f>SUM(I82:I84)</f>
        <v>0</v>
      </c>
      <c r="J81" s="224"/>
      <c r="K81" s="224">
        <f>SUM(K82:K84)</f>
        <v>0</v>
      </c>
      <c r="L81" s="224"/>
      <c r="M81" s="224">
        <f>SUM(M82:M84)</f>
        <v>0</v>
      </c>
      <c r="N81" s="224"/>
      <c r="O81" s="224">
        <f>SUM(O82:O84)</f>
        <v>11.69</v>
      </c>
      <c r="P81" s="224"/>
      <c r="Q81" s="224">
        <f>SUM(Q82:Q84)</f>
        <v>0</v>
      </c>
      <c r="R81" s="224"/>
      <c r="S81" s="224"/>
      <c r="T81" s="225"/>
      <c r="U81" s="219"/>
      <c r="V81" s="219">
        <f>SUM(V82:V84)</f>
        <v>0</v>
      </c>
      <c r="W81" s="219"/>
      <c r="X81" s="219"/>
      <c r="AG81" t="s">
        <v>125</v>
      </c>
    </row>
    <row r="82" spans="1:60" ht="22.5" outlineLevel="1" x14ac:dyDescent="0.2">
      <c r="A82" s="226">
        <v>26</v>
      </c>
      <c r="B82" s="227" t="s">
        <v>229</v>
      </c>
      <c r="C82" s="245" t="s">
        <v>230</v>
      </c>
      <c r="D82" s="228" t="s">
        <v>231</v>
      </c>
      <c r="E82" s="229">
        <v>292.17419999999998</v>
      </c>
      <c r="F82" s="230"/>
      <c r="G82" s="231">
        <f>ROUND(E82*F82,2)</f>
        <v>0</v>
      </c>
      <c r="H82" s="230"/>
      <c r="I82" s="231">
        <f>ROUND(E82*H82,2)</f>
        <v>0</v>
      </c>
      <c r="J82" s="230"/>
      <c r="K82" s="231">
        <f>ROUND(E82*J82,2)</f>
        <v>0</v>
      </c>
      <c r="L82" s="231">
        <v>21</v>
      </c>
      <c r="M82" s="231">
        <f>G82*(1+L82/100)</f>
        <v>0</v>
      </c>
      <c r="N82" s="231">
        <v>0.04</v>
      </c>
      <c r="O82" s="231">
        <f>ROUND(E82*N82,2)</f>
        <v>11.69</v>
      </c>
      <c r="P82" s="231">
        <v>0</v>
      </c>
      <c r="Q82" s="231">
        <f>ROUND(E82*P82,2)</f>
        <v>0</v>
      </c>
      <c r="R82" s="231"/>
      <c r="S82" s="231" t="s">
        <v>129</v>
      </c>
      <c r="T82" s="232" t="s">
        <v>139</v>
      </c>
      <c r="U82" s="216">
        <v>0</v>
      </c>
      <c r="V82" s="216">
        <f>ROUND(E82*U82,2)</f>
        <v>0</v>
      </c>
      <c r="W82" s="216"/>
      <c r="X82" s="216" t="s">
        <v>131</v>
      </c>
      <c r="Y82" s="207"/>
      <c r="Z82" s="207"/>
      <c r="AA82" s="207"/>
      <c r="AB82" s="207"/>
      <c r="AC82" s="207"/>
      <c r="AD82" s="207"/>
      <c r="AE82" s="207"/>
      <c r="AF82" s="207"/>
      <c r="AG82" s="207" t="s">
        <v>132</v>
      </c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">
      <c r="A83" s="214"/>
      <c r="B83" s="215"/>
      <c r="C83" s="246" t="s">
        <v>232</v>
      </c>
      <c r="D83" s="217"/>
      <c r="E83" s="218">
        <v>146.08709999999999</v>
      </c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07"/>
      <c r="Z83" s="207"/>
      <c r="AA83" s="207"/>
      <c r="AB83" s="207"/>
      <c r="AC83" s="207"/>
      <c r="AD83" s="207"/>
      <c r="AE83" s="207"/>
      <c r="AF83" s="207"/>
      <c r="AG83" s="207" t="s">
        <v>134</v>
      </c>
      <c r="AH83" s="207">
        <v>0</v>
      </c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outlineLevel="1" x14ac:dyDescent="0.2">
      <c r="A84" s="214"/>
      <c r="B84" s="215"/>
      <c r="C84" s="246" t="s">
        <v>233</v>
      </c>
      <c r="D84" s="217"/>
      <c r="E84" s="218">
        <v>146.08709999999999</v>
      </c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07"/>
      <c r="Z84" s="207"/>
      <c r="AA84" s="207"/>
      <c r="AB84" s="207"/>
      <c r="AC84" s="207"/>
      <c r="AD84" s="207"/>
      <c r="AE84" s="207"/>
      <c r="AF84" s="207"/>
      <c r="AG84" s="207" t="s">
        <v>134</v>
      </c>
      <c r="AH84" s="207">
        <v>0</v>
      </c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x14ac:dyDescent="0.2">
      <c r="A85" s="5"/>
      <c r="B85" s="6"/>
      <c r="C85" s="251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AE85">
        <v>15</v>
      </c>
      <c r="AF85">
        <v>21</v>
      </c>
    </row>
    <row r="86" spans="1:60" x14ac:dyDescent="0.2">
      <c r="A86" s="210"/>
      <c r="B86" s="211" t="s">
        <v>29</v>
      </c>
      <c r="C86" s="252"/>
      <c r="D86" s="212"/>
      <c r="E86" s="213"/>
      <c r="F86" s="213"/>
      <c r="G86" s="243">
        <f>G8+G11+G29+G32+G37+G44+G52+G55+G64+G73+G75+G78+G81</f>
        <v>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AE86">
        <f>SUMIF(L7:L84,AE85,G7:G84)</f>
        <v>0</v>
      </c>
      <c r="AF86">
        <f>SUMIF(L7:L84,AF85,G7:G84)</f>
        <v>0</v>
      </c>
      <c r="AG86" t="s">
        <v>234</v>
      </c>
    </row>
    <row r="87" spans="1:60" x14ac:dyDescent="0.2">
      <c r="C87" s="253"/>
      <c r="D87" s="191"/>
      <c r="AG87" t="s">
        <v>235</v>
      </c>
    </row>
    <row r="88" spans="1:60" x14ac:dyDescent="0.2">
      <c r="D88" s="191"/>
    </row>
    <row r="89" spans="1:60" x14ac:dyDescent="0.2">
      <c r="D89" s="191"/>
    </row>
    <row r="90" spans="1:60" x14ac:dyDescent="0.2">
      <c r="D90" s="191"/>
    </row>
    <row r="91" spans="1:60" x14ac:dyDescent="0.2">
      <c r="D91" s="191"/>
    </row>
    <row r="92" spans="1:60" x14ac:dyDescent="0.2">
      <c r="D92" s="191"/>
    </row>
    <row r="93" spans="1:60" x14ac:dyDescent="0.2">
      <c r="D93" s="191"/>
    </row>
    <row r="94" spans="1:60" x14ac:dyDescent="0.2">
      <c r="D94" s="191"/>
    </row>
    <row r="95" spans="1:60" x14ac:dyDescent="0.2">
      <c r="D95" s="191"/>
    </row>
    <row r="96" spans="1:60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+LDaWYsvPNtTANaTW8zAsYu3D95Z1+4swHWvvEJsQ2TFgJCatngrd7J1tL8GmK6Dx0LRqJnIct9xjtPH5471mw==" saltValue="rmnIyjwUXfHIRl/J3X3zbw==" spinCount="100000" sheet="1"/>
  <mergeCells count="15">
    <mergeCell ref="C60:G60"/>
    <mergeCell ref="C63:G63"/>
    <mergeCell ref="C72:G72"/>
    <mergeCell ref="C34:G34"/>
    <mergeCell ref="C35:G35"/>
    <mergeCell ref="C43:G43"/>
    <mergeCell ref="C48:G48"/>
    <mergeCell ref="C51:G51"/>
    <mergeCell ref="C57:G57"/>
    <mergeCell ref="A1:G1"/>
    <mergeCell ref="C2:G2"/>
    <mergeCell ref="C3:G3"/>
    <mergeCell ref="C4:G4"/>
    <mergeCell ref="C20:G20"/>
    <mergeCell ref="C31:G3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98</v>
      </c>
      <c r="B1" s="192"/>
      <c r="C1" s="192"/>
      <c r="D1" s="192"/>
      <c r="E1" s="192"/>
      <c r="F1" s="192"/>
      <c r="G1" s="192"/>
      <c r="AG1" t="s">
        <v>99</v>
      </c>
    </row>
    <row r="2" spans="1:60" ht="24.95" customHeight="1" x14ac:dyDescent="0.2">
      <c r="A2" s="193" t="s">
        <v>7</v>
      </c>
      <c r="B2" s="74" t="s">
        <v>44</v>
      </c>
      <c r="C2" s="196" t="s">
        <v>45</v>
      </c>
      <c r="D2" s="194"/>
      <c r="E2" s="194"/>
      <c r="F2" s="194"/>
      <c r="G2" s="195"/>
      <c r="AG2" t="s">
        <v>100</v>
      </c>
    </row>
    <row r="3" spans="1:60" ht="24.95" customHeight="1" x14ac:dyDescent="0.2">
      <c r="A3" s="193" t="s">
        <v>8</v>
      </c>
      <c r="B3" s="74" t="s">
        <v>54</v>
      </c>
      <c r="C3" s="196" t="s">
        <v>55</v>
      </c>
      <c r="D3" s="194"/>
      <c r="E3" s="194"/>
      <c r="F3" s="194"/>
      <c r="G3" s="195"/>
      <c r="AC3" s="128" t="s">
        <v>100</v>
      </c>
      <c r="AG3" t="s">
        <v>101</v>
      </c>
    </row>
    <row r="4" spans="1:60" ht="24.95" customHeight="1" x14ac:dyDescent="0.2">
      <c r="A4" s="197" t="s">
        <v>9</v>
      </c>
      <c r="B4" s="198" t="s">
        <v>54</v>
      </c>
      <c r="C4" s="199" t="s">
        <v>56</v>
      </c>
      <c r="D4" s="200"/>
      <c r="E4" s="200"/>
      <c r="F4" s="200"/>
      <c r="G4" s="201"/>
      <c r="AG4" t="s">
        <v>102</v>
      </c>
    </row>
    <row r="5" spans="1:60" x14ac:dyDescent="0.2">
      <c r="D5" s="191"/>
    </row>
    <row r="6" spans="1:60" ht="38.25" x14ac:dyDescent="0.2">
      <c r="A6" s="203" t="s">
        <v>103</v>
      </c>
      <c r="B6" s="205" t="s">
        <v>104</v>
      </c>
      <c r="C6" s="205" t="s">
        <v>105</v>
      </c>
      <c r="D6" s="204" t="s">
        <v>106</v>
      </c>
      <c r="E6" s="203" t="s">
        <v>107</v>
      </c>
      <c r="F6" s="202" t="s">
        <v>108</v>
      </c>
      <c r="G6" s="203" t="s">
        <v>29</v>
      </c>
      <c r="H6" s="206" t="s">
        <v>30</v>
      </c>
      <c r="I6" s="206" t="s">
        <v>109</v>
      </c>
      <c r="J6" s="206" t="s">
        <v>31</v>
      </c>
      <c r="K6" s="206" t="s">
        <v>110</v>
      </c>
      <c r="L6" s="206" t="s">
        <v>111</v>
      </c>
      <c r="M6" s="206" t="s">
        <v>112</v>
      </c>
      <c r="N6" s="206" t="s">
        <v>113</v>
      </c>
      <c r="O6" s="206" t="s">
        <v>114</v>
      </c>
      <c r="P6" s="206" t="s">
        <v>115</v>
      </c>
      <c r="Q6" s="206" t="s">
        <v>116</v>
      </c>
      <c r="R6" s="206" t="s">
        <v>117</v>
      </c>
      <c r="S6" s="206" t="s">
        <v>118</v>
      </c>
      <c r="T6" s="206" t="s">
        <v>119</v>
      </c>
      <c r="U6" s="206" t="s">
        <v>120</v>
      </c>
      <c r="V6" s="206" t="s">
        <v>121</v>
      </c>
      <c r="W6" s="206" t="s">
        <v>122</v>
      </c>
      <c r="X6" s="206" t="s">
        <v>123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20" t="s">
        <v>124</v>
      </c>
      <c r="B8" s="221" t="s">
        <v>73</v>
      </c>
      <c r="C8" s="244" t="s">
        <v>74</v>
      </c>
      <c r="D8" s="222"/>
      <c r="E8" s="223"/>
      <c r="F8" s="224"/>
      <c r="G8" s="224">
        <f>SUMIF(AG9:AG14,"&lt;&gt;NOR",G9:G14)</f>
        <v>0</v>
      </c>
      <c r="H8" s="224"/>
      <c r="I8" s="224">
        <f>SUM(I9:I14)</f>
        <v>0</v>
      </c>
      <c r="J8" s="224"/>
      <c r="K8" s="224">
        <f>SUM(K9:K14)</f>
        <v>0</v>
      </c>
      <c r="L8" s="224"/>
      <c r="M8" s="224">
        <f>SUM(M9:M14)</f>
        <v>0</v>
      </c>
      <c r="N8" s="224"/>
      <c r="O8" s="224">
        <f>SUM(O9:O14)</f>
        <v>0.67</v>
      </c>
      <c r="P8" s="224"/>
      <c r="Q8" s="224">
        <f>SUM(Q9:Q14)</f>
        <v>0.25</v>
      </c>
      <c r="R8" s="224"/>
      <c r="S8" s="224"/>
      <c r="T8" s="225"/>
      <c r="U8" s="219"/>
      <c r="V8" s="219">
        <f>SUM(V9:V14)</f>
        <v>61.79</v>
      </c>
      <c r="W8" s="219"/>
      <c r="X8" s="219"/>
      <c r="AG8" t="s">
        <v>125</v>
      </c>
    </row>
    <row r="9" spans="1:60" ht="22.5" outlineLevel="1" x14ac:dyDescent="0.2">
      <c r="A9" s="226">
        <v>1</v>
      </c>
      <c r="B9" s="227" t="s">
        <v>236</v>
      </c>
      <c r="C9" s="245" t="s">
        <v>237</v>
      </c>
      <c r="D9" s="228" t="s">
        <v>128</v>
      </c>
      <c r="E9" s="229">
        <v>118.246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 t="s">
        <v>174</v>
      </c>
      <c r="S9" s="231" t="s">
        <v>139</v>
      </c>
      <c r="T9" s="232" t="s">
        <v>139</v>
      </c>
      <c r="U9" s="216">
        <v>0.316</v>
      </c>
      <c r="V9" s="216">
        <f>ROUND(E9*U9,2)</f>
        <v>37.369999999999997</v>
      </c>
      <c r="W9" s="216"/>
      <c r="X9" s="216" t="s">
        <v>131</v>
      </c>
      <c r="Y9" s="207"/>
      <c r="Z9" s="207"/>
      <c r="AA9" s="207"/>
      <c r="AB9" s="207"/>
      <c r="AC9" s="207"/>
      <c r="AD9" s="207"/>
      <c r="AE9" s="207"/>
      <c r="AF9" s="207"/>
      <c r="AG9" s="207" t="s">
        <v>238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14"/>
      <c r="B10" s="215"/>
      <c r="C10" s="248" t="s">
        <v>239</v>
      </c>
      <c r="D10" s="234"/>
      <c r="E10" s="234"/>
      <c r="F10" s="234"/>
      <c r="G10" s="234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07"/>
      <c r="Z10" s="207"/>
      <c r="AA10" s="207"/>
      <c r="AB10" s="207"/>
      <c r="AC10" s="207"/>
      <c r="AD10" s="207"/>
      <c r="AE10" s="207"/>
      <c r="AF10" s="207"/>
      <c r="AG10" s="207" t="s">
        <v>164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ht="22.5" outlineLevel="1" x14ac:dyDescent="0.2">
      <c r="A11" s="236">
        <v>2</v>
      </c>
      <c r="B11" s="237" t="s">
        <v>240</v>
      </c>
      <c r="C11" s="250" t="s">
        <v>241</v>
      </c>
      <c r="D11" s="238" t="s">
        <v>128</v>
      </c>
      <c r="E11" s="239">
        <v>106.42100000000001</v>
      </c>
      <c r="F11" s="240"/>
      <c r="G11" s="241">
        <f>ROUND(E11*F11,2)</f>
        <v>0</v>
      </c>
      <c r="H11" s="240"/>
      <c r="I11" s="241">
        <f>ROUND(E11*H11,2)</f>
        <v>0</v>
      </c>
      <c r="J11" s="240"/>
      <c r="K11" s="241">
        <f>ROUND(E11*J11,2)</f>
        <v>0</v>
      </c>
      <c r="L11" s="241">
        <v>21</v>
      </c>
      <c r="M11" s="241">
        <f>G11*(1+L11/100)</f>
        <v>0</v>
      </c>
      <c r="N11" s="241">
        <v>6.3E-3</v>
      </c>
      <c r="O11" s="241">
        <f>ROUND(E11*N11,2)</f>
        <v>0.67</v>
      </c>
      <c r="P11" s="241">
        <v>0</v>
      </c>
      <c r="Q11" s="241">
        <f>ROUND(E11*P11,2)</f>
        <v>0</v>
      </c>
      <c r="R11" s="241" t="s">
        <v>177</v>
      </c>
      <c r="S11" s="241" t="s">
        <v>139</v>
      </c>
      <c r="T11" s="242" t="s">
        <v>139</v>
      </c>
      <c r="U11" s="216">
        <v>0</v>
      </c>
      <c r="V11" s="216">
        <f>ROUND(E11*U11,2)</f>
        <v>0</v>
      </c>
      <c r="W11" s="216"/>
      <c r="X11" s="216" t="s">
        <v>178</v>
      </c>
      <c r="Y11" s="207"/>
      <c r="Z11" s="207"/>
      <c r="AA11" s="207"/>
      <c r="AB11" s="207"/>
      <c r="AC11" s="207"/>
      <c r="AD11" s="207"/>
      <c r="AE11" s="207"/>
      <c r="AF11" s="207"/>
      <c r="AG11" s="207" t="s">
        <v>242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ht="22.5" outlineLevel="1" x14ac:dyDescent="0.2">
      <c r="A12" s="236">
        <v>3</v>
      </c>
      <c r="B12" s="237" t="s">
        <v>243</v>
      </c>
      <c r="C12" s="250" t="s">
        <v>244</v>
      </c>
      <c r="D12" s="238" t="s">
        <v>128</v>
      </c>
      <c r="E12" s="239">
        <v>118.246</v>
      </c>
      <c r="F12" s="240"/>
      <c r="G12" s="241">
        <f>ROUND(E12*F12,2)</f>
        <v>0</v>
      </c>
      <c r="H12" s="240"/>
      <c r="I12" s="241">
        <f>ROUND(E12*H12,2)</f>
        <v>0</v>
      </c>
      <c r="J12" s="240"/>
      <c r="K12" s="241">
        <f>ROUND(E12*J12,2)</f>
        <v>0</v>
      </c>
      <c r="L12" s="241">
        <v>21</v>
      </c>
      <c r="M12" s="241">
        <f>G12*(1+L12/100)</f>
        <v>0</v>
      </c>
      <c r="N12" s="241">
        <v>0</v>
      </c>
      <c r="O12" s="241">
        <f>ROUND(E12*N12,2)</f>
        <v>0</v>
      </c>
      <c r="P12" s="241">
        <v>2.0999999999999999E-3</v>
      </c>
      <c r="Q12" s="241">
        <f>ROUND(E12*P12,2)</f>
        <v>0.25</v>
      </c>
      <c r="R12" s="241" t="s">
        <v>174</v>
      </c>
      <c r="S12" s="241" t="s">
        <v>139</v>
      </c>
      <c r="T12" s="242" t="s">
        <v>139</v>
      </c>
      <c r="U12" s="216">
        <v>0.2</v>
      </c>
      <c r="V12" s="216">
        <f>ROUND(E12*U12,2)</f>
        <v>23.65</v>
      </c>
      <c r="W12" s="216"/>
      <c r="X12" s="216" t="s">
        <v>131</v>
      </c>
      <c r="Y12" s="207"/>
      <c r="Z12" s="207"/>
      <c r="AA12" s="207"/>
      <c r="AB12" s="207"/>
      <c r="AC12" s="207"/>
      <c r="AD12" s="207"/>
      <c r="AE12" s="207"/>
      <c r="AF12" s="207"/>
      <c r="AG12" s="207" t="s">
        <v>238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26">
        <v>4</v>
      </c>
      <c r="B13" s="227" t="s">
        <v>181</v>
      </c>
      <c r="C13" s="245" t="s">
        <v>182</v>
      </c>
      <c r="D13" s="228" t="s">
        <v>137</v>
      </c>
      <c r="E13" s="229">
        <v>0.441</v>
      </c>
      <c r="F13" s="230"/>
      <c r="G13" s="231">
        <f>ROUND(E13*F13,2)</f>
        <v>0</v>
      </c>
      <c r="H13" s="230"/>
      <c r="I13" s="231">
        <f>ROUND(E13*H13,2)</f>
        <v>0</v>
      </c>
      <c r="J13" s="230"/>
      <c r="K13" s="231">
        <f>ROUND(E13*J13,2)</f>
        <v>0</v>
      </c>
      <c r="L13" s="231">
        <v>21</v>
      </c>
      <c r="M13" s="231">
        <f>G13*(1+L13/100)</f>
        <v>0</v>
      </c>
      <c r="N13" s="231">
        <v>0</v>
      </c>
      <c r="O13" s="231">
        <f>ROUND(E13*N13,2)</f>
        <v>0</v>
      </c>
      <c r="P13" s="231">
        <v>0</v>
      </c>
      <c r="Q13" s="231">
        <f>ROUND(E13*P13,2)</f>
        <v>0</v>
      </c>
      <c r="R13" s="231" t="s">
        <v>174</v>
      </c>
      <c r="S13" s="231" t="s">
        <v>139</v>
      </c>
      <c r="T13" s="232" t="s">
        <v>139</v>
      </c>
      <c r="U13" s="216">
        <v>1.74</v>
      </c>
      <c r="V13" s="216">
        <f>ROUND(E13*U13,2)</f>
        <v>0.77</v>
      </c>
      <c r="W13" s="216"/>
      <c r="X13" s="216" t="s">
        <v>131</v>
      </c>
      <c r="Y13" s="207"/>
      <c r="Z13" s="207"/>
      <c r="AA13" s="207"/>
      <c r="AB13" s="207"/>
      <c r="AC13" s="207"/>
      <c r="AD13" s="207"/>
      <c r="AE13" s="207"/>
      <c r="AF13" s="207"/>
      <c r="AG13" s="207" t="s">
        <v>238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14"/>
      <c r="B14" s="215"/>
      <c r="C14" s="248" t="s">
        <v>183</v>
      </c>
      <c r="D14" s="234"/>
      <c r="E14" s="234"/>
      <c r="F14" s="234"/>
      <c r="G14" s="234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07"/>
      <c r="Z14" s="207"/>
      <c r="AA14" s="207"/>
      <c r="AB14" s="207"/>
      <c r="AC14" s="207"/>
      <c r="AD14" s="207"/>
      <c r="AE14" s="207"/>
      <c r="AF14" s="207"/>
      <c r="AG14" s="207" t="s">
        <v>164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x14ac:dyDescent="0.2">
      <c r="A15" s="220" t="s">
        <v>124</v>
      </c>
      <c r="B15" s="221" t="s">
        <v>75</v>
      </c>
      <c r="C15" s="244" t="s">
        <v>76</v>
      </c>
      <c r="D15" s="222"/>
      <c r="E15" s="223"/>
      <c r="F15" s="224"/>
      <c r="G15" s="224">
        <f>SUMIF(AG16:AG38,"&lt;&gt;NOR",G16:G38)</f>
        <v>0</v>
      </c>
      <c r="H15" s="224"/>
      <c r="I15" s="224">
        <f>SUM(I16:I38)</f>
        <v>0</v>
      </c>
      <c r="J15" s="224"/>
      <c r="K15" s="224">
        <f>SUM(K16:K38)</f>
        <v>0</v>
      </c>
      <c r="L15" s="224"/>
      <c r="M15" s="224">
        <f>SUM(M16:M38)</f>
        <v>0</v>
      </c>
      <c r="N15" s="224"/>
      <c r="O15" s="224">
        <f>SUM(O16:O38)</f>
        <v>0</v>
      </c>
      <c r="P15" s="224"/>
      <c r="Q15" s="224">
        <f>SUM(Q16:Q38)</f>
        <v>0</v>
      </c>
      <c r="R15" s="224"/>
      <c r="S15" s="224"/>
      <c r="T15" s="225"/>
      <c r="U15" s="219"/>
      <c r="V15" s="219">
        <f>SUM(V16:V38)</f>
        <v>158.16000000000003</v>
      </c>
      <c r="W15" s="219"/>
      <c r="X15" s="219"/>
      <c r="AG15" t="s">
        <v>125</v>
      </c>
    </row>
    <row r="16" spans="1:60" ht="22.5" outlineLevel="1" x14ac:dyDescent="0.2">
      <c r="A16" s="236">
        <v>5</v>
      </c>
      <c r="B16" s="237" t="s">
        <v>245</v>
      </c>
      <c r="C16" s="250" t="s">
        <v>246</v>
      </c>
      <c r="D16" s="238" t="s">
        <v>210</v>
      </c>
      <c r="E16" s="239">
        <v>59</v>
      </c>
      <c r="F16" s="240"/>
      <c r="G16" s="241">
        <f>ROUND(E16*F16,2)</f>
        <v>0</v>
      </c>
      <c r="H16" s="240"/>
      <c r="I16" s="241">
        <f>ROUND(E16*H16,2)</f>
        <v>0</v>
      </c>
      <c r="J16" s="240"/>
      <c r="K16" s="241">
        <f>ROUND(E16*J16,2)</f>
        <v>0</v>
      </c>
      <c r="L16" s="241">
        <v>21</v>
      </c>
      <c r="M16" s="241">
        <f>G16*(1+L16/100)</f>
        <v>0</v>
      </c>
      <c r="N16" s="241">
        <v>0</v>
      </c>
      <c r="O16" s="241">
        <f>ROUND(E16*N16,2)</f>
        <v>0</v>
      </c>
      <c r="P16" s="241">
        <v>0</v>
      </c>
      <c r="Q16" s="241">
        <f>ROUND(E16*P16,2)</f>
        <v>0</v>
      </c>
      <c r="R16" s="241" t="s">
        <v>247</v>
      </c>
      <c r="S16" s="241" t="s">
        <v>139</v>
      </c>
      <c r="T16" s="242" t="s">
        <v>139</v>
      </c>
      <c r="U16" s="216">
        <v>0.377</v>
      </c>
      <c r="V16" s="216">
        <f>ROUND(E16*U16,2)</f>
        <v>22.24</v>
      </c>
      <c r="W16" s="216"/>
      <c r="X16" s="216" t="s">
        <v>131</v>
      </c>
      <c r="Y16" s="207"/>
      <c r="Z16" s="207"/>
      <c r="AA16" s="207"/>
      <c r="AB16" s="207"/>
      <c r="AC16" s="207"/>
      <c r="AD16" s="207"/>
      <c r="AE16" s="207"/>
      <c r="AF16" s="207"/>
      <c r="AG16" s="207" t="s">
        <v>238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ht="22.5" outlineLevel="1" x14ac:dyDescent="0.2">
      <c r="A17" s="236">
        <v>6</v>
      </c>
      <c r="B17" s="237" t="s">
        <v>248</v>
      </c>
      <c r="C17" s="250" t="s">
        <v>249</v>
      </c>
      <c r="D17" s="238" t="s">
        <v>210</v>
      </c>
      <c r="E17" s="239">
        <v>13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1" t="s">
        <v>247</v>
      </c>
      <c r="S17" s="241" t="s">
        <v>139</v>
      </c>
      <c r="T17" s="242" t="s">
        <v>139</v>
      </c>
      <c r="U17" s="216">
        <v>0.43099999999999999</v>
      </c>
      <c r="V17" s="216">
        <f>ROUND(E17*U17,2)</f>
        <v>5.6</v>
      </c>
      <c r="W17" s="216"/>
      <c r="X17" s="216" t="s">
        <v>131</v>
      </c>
      <c r="Y17" s="207"/>
      <c r="Z17" s="207"/>
      <c r="AA17" s="207"/>
      <c r="AB17" s="207"/>
      <c r="AC17" s="207"/>
      <c r="AD17" s="207"/>
      <c r="AE17" s="207"/>
      <c r="AF17" s="207"/>
      <c r="AG17" s="207" t="s">
        <v>238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ht="22.5" outlineLevel="1" x14ac:dyDescent="0.2">
      <c r="A18" s="236">
        <v>7</v>
      </c>
      <c r="B18" s="237" t="s">
        <v>250</v>
      </c>
      <c r="C18" s="250" t="s">
        <v>251</v>
      </c>
      <c r="D18" s="238" t="s">
        <v>210</v>
      </c>
      <c r="E18" s="239">
        <v>7</v>
      </c>
      <c r="F18" s="240"/>
      <c r="G18" s="241">
        <f>ROUND(E18*F18,2)</f>
        <v>0</v>
      </c>
      <c r="H18" s="240"/>
      <c r="I18" s="241">
        <f>ROUND(E18*H18,2)</f>
        <v>0</v>
      </c>
      <c r="J18" s="240"/>
      <c r="K18" s="241">
        <f>ROUND(E18*J18,2)</f>
        <v>0</v>
      </c>
      <c r="L18" s="241">
        <v>21</v>
      </c>
      <c r="M18" s="241">
        <f>G18*(1+L18/100)</f>
        <v>0</v>
      </c>
      <c r="N18" s="241">
        <v>0</v>
      </c>
      <c r="O18" s="241">
        <f>ROUND(E18*N18,2)</f>
        <v>0</v>
      </c>
      <c r="P18" s="241">
        <v>0</v>
      </c>
      <c r="Q18" s="241">
        <f>ROUND(E18*P18,2)</f>
        <v>0</v>
      </c>
      <c r="R18" s="241" t="s">
        <v>247</v>
      </c>
      <c r="S18" s="241" t="s">
        <v>139</v>
      </c>
      <c r="T18" s="242" t="s">
        <v>139</v>
      </c>
      <c r="U18" s="216">
        <v>0.45200000000000001</v>
      </c>
      <c r="V18" s="216">
        <f>ROUND(E18*U18,2)</f>
        <v>3.16</v>
      </c>
      <c r="W18" s="216"/>
      <c r="X18" s="216" t="s">
        <v>131</v>
      </c>
      <c r="Y18" s="207"/>
      <c r="Z18" s="207"/>
      <c r="AA18" s="207"/>
      <c r="AB18" s="207"/>
      <c r="AC18" s="207"/>
      <c r="AD18" s="207"/>
      <c r="AE18" s="207"/>
      <c r="AF18" s="207"/>
      <c r="AG18" s="207" t="s">
        <v>238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ht="22.5" outlineLevel="1" x14ac:dyDescent="0.2">
      <c r="A19" s="236">
        <v>8</v>
      </c>
      <c r="B19" s="237" t="s">
        <v>252</v>
      </c>
      <c r="C19" s="250" t="s">
        <v>253</v>
      </c>
      <c r="D19" s="238" t="s">
        <v>210</v>
      </c>
      <c r="E19" s="239">
        <v>13</v>
      </c>
      <c r="F19" s="240"/>
      <c r="G19" s="241">
        <f>ROUND(E19*F19,2)</f>
        <v>0</v>
      </c>
      <c r="H19" s="240"/>
      <c r="I19" s="241">
        <f>ROUND(E19*H19,2)</f>
        <v>0</v>
      </c>
      <c r="J19" s="240"/>
      <c r="K19" s="241">
        <f>ROUND(E19*J19,2)</f>
        <v>0</v>
      </c>
      <c r="L19" s="241">
        <v>21</v>
      </c>
      <c r="M19" s="241">
        <f>G19*(1+L19/100)</f>
        <v>0</v>
      </c>
      <c r="N19" s="241">
        <v>0</v>
      </c>
      <c r="O19" s="241">
        <f>ROUND(E19*N19,2)</f>
        <v>0</v>
      </c>
      <c r="P19" s="241">
        <v>0</v>
      </c>
      <c r="Q19" s="241">
        <f>ROUND(E19*P19,2)</f>
        <v>0</v>
      </c>
      <c r="R19" s="241" t="s">
        <v>247</v>
      </c>
      <c r="S19" s="241" t="s">
        <v>139</v>
      </c>
      <c r="T19" s="242" t="s">
        <v>139</v>
      </c>
      <c r="U19" s="216">
        <v>0.49099999999999999</v>
      </c>
      <c r="V19" s="216">
        <f>ROUND(E19*U19,2)</f>
        <v>6.38</v>
      </c>
      <c r="W19" s="216"/>
      <c r="X19" s="216" t="s">
        <v>131</v>
      </c>
      <c r="Y19" s="207"/>
      <c r="Z19" s="207"/>
      <c r="AA19" s="207"/>
      <c r="AB19" s="207"/>
      <c r="AC19" s="207"/>
      <c r="AD19" s="207"/>
      <c r="AE19" s="207"/>
      <c r="AF19" s="207"/>
      <c r="AG19" s="207" t="s">
        <v>238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ht="22.5" outlineLevel="1" x14ac:dyDescent="0.2">
      <c r="A20" s="236">
        <v>9</v>
      </c>
      <c r="B20" s="237" t="s">
        <v>254</v>
      </c>
      <c r="C20" s="250" t="s">
        <v>255</v>
      </c>
      <c r="D20" s="238" t="s">
        <v>210</v>
      </c>
      <c r="E20" s="239">
        <v>37</v>
      </c>
      <c r="F20" s="240"/>
      <c r="G20" s="241">
        <f>ROUND(E20*F20,2)</f>
        <v>0</v>
      </c>
      <c r="H20" s="240"/>
      <c r="I20" s="241">
        <f>ROUND(E20*H20,2)</f>
        <v>0</v>
      </c>
      <c r="J20" s="240"/>
      <c r="K20" s="241">
        <f>ROUND(E20*J20,2)</f>
        <v>0</v>
      </c>
      <c r="L20" s="241">
        <v>21</v>
      </c>
      <c r="M20" s="241">
        <f>G20*(1+L20/100)</f>
        <v>0</v>
      </c>
      <c r="N20" s="241">
        <v>0</v>
      </c>
      <c r="O20" s="241">
        <f>ROUND(E20*N20,2)</f>
        <v>0</v>
      </c>
      <c r="P20" s="241">
        <v>0</v>
      </c>
      <c r="Q20" s="241">
        <f>ROUND(E20*P20,2)</f>
        <v>0</v>
      </c>
      <c r="R20" s="241" t="s">
        <v>247</v>
      </c>
      <c r="S20" s="241" t="s">
        <v>139</v>
      </c>
      <c r="T20" s="242" t="s">
        <v>139</v>
      </c>
      <c r="U20" s="216">
        <v>0.54300000000000004</v>
      </c>
      <c r="V20" s="216">
        <f>ROUND(E20*U20,2)</f>
        <v>20.09</v>
      </c>
      <c r="W20" s="216"/>
      <c r="X20" s="216" t="s">
        <v>131</v>
      </c>
      <c r="Y20" s="207"/>
      <c r="Z20" s="207"/>
      <c r="AA20" s="207"/>
      <c r="AB20" s="207"/>
      <c r="AC20" s="207"/>
      <c r="AD20" s="207"/>
      <c r="AE20" s="207"/>
      <c r="AF20" s="207"/>
      <c r="AG20" s="207" t="s">
        <v>238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36">
        <v>10</v>
      </c>
      <c r="B21" s="237" t="s">
        <v>256</v>
      </c>
      <c r="C21" s="250" t="s">
        <v>257</v>
      </c>
      <c r="D21" s="238" t="s">
        <v>210</v>
      </c>
      <c r="E21" s="239">
        <v>79</v>
      </c>
      <c r="F21" s="240"/>
      <c r="G21" s="241">
        <f>ROUND(E21*F21,2)</f>
        <v>0</v>
      </c>
      <c r="H21" s="240"/>
      <c r="I21" s="241">
        <f>ROUND(E21*H21,2)</f>
        <v>0</v>
      </c>
      <c r="J21" s="240"/>
      <c r="K21" s="241">
        <f>ROUND(E21*J21,2)</f>
        <v>0</v>
      </c>
      <c r="L21" s="241">
        <v>21</v>
      </c>
      <c r="M21" s="241">
        <f>G21*(1+L21/100)</f>
        <v>0</v>
      </c>
      <c r="N21" s="241">
        <v>0</v>
      </c>
      <c r="O21" s="241">
        <f>ROUND(E21*N21,2)</f>
        <v>0</v>
      </c>
      <c r="P21" s="241">
        <v>0</v>
      </c>
      <c r="Q21" s="241">
        <f>ROUND(E21*P21,2)</f>
        <v>0</v>
      </c>
      <c r="R21" s="241" t="s">
        <v>247</v>
      </c>
      <c r="S21" s="241" t="s">
        <v>139</v>
      </c>
      <c r="T21" s="242" t="s">
        <v>139</v>
      </c>
      <c r="U21" s="216">
        <v>8.3000000000000004E-2</v>
      </c>
      <c r="V21" s="216">
        <f>ROUND(E21*U21,2)</f>
        <v>6.56</v>
      </c>
      <c r="W21" s="216"/>
      <c r="X21" s="216" t="s">
        <v>131</v>
      </c>
      <c r="Y21" s="207"/>
      <c r="Z21" s="207"/>
      <c r="AA21" s="207"/>
      <c r="AB21" s="207"/>
      <c r="AC21" s="207"/>
      <c r="AD21" s="207"/>
      <c r="AE21" s="207"/>
      <c r="AF21" s="207"/>
      <c r="AG21" s="207" t="s">
        <v>238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36">
        <v>11</v>
      </c>
      <c r="B22" s="237" t="s">
        <v>258</v>
      </c>
      <c r="C22" s="250" t="s">
        <v>259</v>
      </c>
      <c r="D22" s="238" t="s">
        <v>210</v>
      </c>
      <c r="E22" s="239">
        <v>108</v>
      </c>
      <c r="F22" s="240"/>
      <c r="G22" s="241">
        <f>ROUND(E22*F22,2)</f>
        <v>0</v>
      </c>
      <c r="H22" s="240"/>
      <c r="I22" s="241">
        <f>ROUND(E22*H22,2)</f>
        <v>0</v>
      </c>
      <c r="J22" s="240"/>
      <c r="K22" s="241">
        <f>ROUND(E22*J22,2)</f>
        <v>0</v>
      </c>
      <c r="L22" s="241">
        <v>21</v>
      </c>
      <c r="M22" s="241">
        <f>G22*(1+L22/100)</f>
        <v>0</v>
      </c>
      <c r="N22" s="241">
        <v>0</v>
      </c>
      <c r="O22" s="241">
        <f>ROUND(E22*N22,2)</f>
        <v>0</v>
      </c>
      <c r="P22" s="241">
        <v>0</v>
      </c>
      <c r="Q22" s="241">
        <f>ROUND(E22*P22,2)</f>
        <v>0</v>
      </c>
      <c r="R22" s="241" t="s">
        <v>247</v>
      </c>
      <c r="S22" s="241" t="s">
        <v>139</v>
      </c>
      <c r="T22" s="242" t="s">
        <v>139</v>
      </c>
      <c r="U22" s="216">
        <v>0.125</v>
      </c>
      <c r="V22" s="216">
        <f>ROUND(E22*U22,2)</f>
        <v>13.5</v>
      </c>
      <c r="W22" s="216"/>
      <c r="X22" s="216" t="s">
        <v>131</v>
      </c>
      <c r="Y22" s="207"/>
      <c r="Z22" s="207"/>
      <c r="AA22" s="207"/>
      <c r="AB22" s="207"/>
      <c r="AC22" s="207"/>
      <c r="AD22" s="207"/>
      <c r="AE22" s="207"/>
      <c r="AF22" s="207"/>
      <c r="AG22" s="207" t="s">
        <v>238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">
      <c r="A23" s="236">
        <v>12</v>
      </c>
      <c r="B23" s="237" t="s">
        <v>260</v>
      </c>
      <c r="C23" s="250" t="s">
        <v>261</v>
      </c>
      <c r="D23" s="238" t="s">
        <v>210</v>
      </c>
      <c r="E23" s="239">
        <v>24</v>
      </c>
      <c r="F23" s="240"/>
      <c r="G23" s="241">
        <f>ROUND(E23*F23,2)</f>
        <v>0</v>
      </c>
      <c r="H23" s="240"/>
      <c r="I23" s="241">
        <f>ROUND(E23*H23,2)</f>
        <v>0</v>
      </c>
      <c r="J23" s="240"/>
      <c r="K23" s="241">
        <f>ROUND(E23*J23,2)</f>
        <v>0</v>
      </c>
      <c r="L23" s="241">
        <v>21</v>
      </c>
      <c r="M23" s="241">
        <f>G23*(1+L23/100)</f>
        <v>0</v>
      </c>
      <c r="N23" s="241">
        <v>0</v>
      </c>
      <c r="O23" s="241">
        <f>ROUND(E23*N23,2)</f>
        <v>0</v>
      </c>
      <c r="P23" s="241">
        <v>0</v>
      </c>
      <c r="Q23" s="241">
        <f>ROUND(E23*P23,2)</f>
        <v>0</v>
      </c>
      <c r="R23" s="241" t="s">
        <v>247</v>
      </c>
      <c r="S23" s="241" t="s">
        <v>139</v>
      </c>
      <c r="T23" s="242" t="s">
        <v>139</v>
      </c>
      <c r="U23" s="216">
        <v>0.187</v>
      </c>
      <c r="V23" s="216">
        <f>ROUND(E23*U23,2)</f>
        <v>4.49</v>
      </c>
      <c r="W23" s="216"/>
      <c r="X23" s="216" t="s">
        <v>131</v>
      </c>
      <c r="Y23" s="207"/>
      <c r="Z23" s="207"/>
      <c r="AA23" s="207"/>
      <c r="AB23" s="207"/>
      <c r="AC23" s="207"/>
      <c r="AD23" s="207"/>
      <c r="AE23" s="207"/>
      <c r="AF23" s="207"/>
      <c r="AG23" s="207" t="s">
        <v>238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ht="22.5" outlineLevel="1" x14ac:dyDescent="0.2">
      <c r="A24" s="236">
        <v>13</v>
      </c>
      <c r="B24" s="237" t="s">
        <v>262</v>
      </c>
      <c r="C24" s="250" t="s">
        <v>263</v>
      </c>
      <c r="D24" s="238" t="s">
        <v>210</v>
      </c>
      <c r="E24" s="239">
        <v>17</v>
      </c>
      <c r="F24" s="240"/>
      <c r="G24" s="241">
        <f>ROUND(E24*F24,2)</f>
        <v>0</v>
      </c>
      <c r="H24" s="240"/>
      <c r="I24" s="241">
        <f>ROUND(E24*H24,2)</f>
        <v>0</v>
      </c>
      <c r="J24" s="240"/>
      <c r="K24" s="241">
        <f>ROUND(E24*J24,2)</f>
        <v>0</v>
      </c>
      <c r="L24" s="241">
        <v>21</v>
      </c>
      <c r="M24" s="241">
        <f>G24*(1+L24/100)</f>
        <v>0</v>
      </c>
      <c r="N24" s="241">
        <v>0</v>
      </c>
      <c r="O24" s="241">
        <f>ROUND(E24*N24,2)</f>
        <v>0</v>
      </c>
      <c r="P24" s="241">
        <v>0</v>
      </c>
      <c r="Q24" s="241">
        <f>ROUND(E24*P24,2)</f>
        <v>0</v>
      </c>
      <c r="R24" s="241" t="s">
        <v>247</v>
      </c>
      <c r="S24" s="241" t="s">
        <v>139</v>
      </c>
      <c r="T24" s="242" t="s">
        <v>139</v>
      </c>
      <c r="U24" s="216">
        <v>0.52500000000000002</v>
      </c>
      <c r="V24" s="216">
        <f>ROUND(E24*U24,2)</f>
        <v>8.93</v>
      </c>
      <c r="W24" s="216"/>
      <c r="X24" s="216" t="s">
        <v>131</v>
      </c>
      <c r="Y24" s="207"/>
      <c r="Z24" s="207"/>
      <c r="AA24" s="207"/>
      <c r="AB24" s="207"/>
      <c r="AC24" s="207"/>
      <c r="AD24" s="207"/>
      <c r="AE24" s="207"/>
      <c r="AF24" s="207"/>
      <c r="AG24" s="207" t="s">
        <v>238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ht="22.5" outlineLevel="1" x14ac:dyDescent="0.2">
      <c r="A25" s="236">
        <v>14</v>
      </c>
      <c r="B25" s="237" t="s">
        <v>264</v>
      </c>
      <c r="C25" s="250" t="s">
        <v>265</v>
      </c>
      <c r="D25" s="238" t="s">
        <v>210</v>
      </c>
      <c r="E25" s="239">
        <v>51</v>
      </c>
      <c r="F25" s="240"/>
      <c r="G25" s="241">
        <f>ROUND(E25*F25,2)</f>
        <v>0</v>
      </c>
      <c r="H25" s="240"/>
      <c r="I25" s="241">
        <f>ROUND(E25*H25,2)</f>
        <v>0</v>
      </c>
      <c r="J25" s="240"/>
      <c r="K25" s="241">
        <f>ROUND(E25*J25,2)</f>
        <v>0</v>
      </c>
      <c r="L25" s="241">
        <v>21</v>
      </c>
      <c r="M25" s="241">
        <f>G25*(1+L25/100)</f>
        <v>0</v>
      </c>
      <c r="N25" s="241">
        <v>0</v>
      </c>
      <c r="O25" s="241">
        <f>ROUND(E25*N25,2)</f>
        <v>0</v>
      </c>
      <c r="P25" s="241">
        <v>0</v>
      </c>
      <c r="Q25" s="241">
        <f>ROUND(E25*P25,2)</f>
        <v>0</v>
      </c>
      <c r="R25" s="241" t="s">
        <v>247</v>
      </c>
      <c r="S25" s="241" t="s">
        <v>139</v>
      </c>
      <c r="T25" s="242" t="s">
        <v>139</v>
      </c>
      <c r="U25" s="216">
        <v>0.53200000000000003</v>
      </c>
      <c r="V25" s="216">
        <f>ROUND(E25*U25,2)</f>
        <v>27.13</v>
      </c>
      <c r="W25" s="216"/>
      <c r="X25" s="216" t="s">
        <v>131</v>
      </c>
      <c r="Y25" s="207"/>
      <c r="Z25" s="207"/>
      <c r="AA25" s="207"/>
      <c r="AB25" s="207"/>
      <c r="AC25" s="207"/>
      <c r="AD25" s="207"/>
      <c r="AE25" s="207"/>
      <c r="AF25" s="207"/>
      <c r="AG25" s="207" t="s">
        <v>238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ht="22.5" outlineLevel="1" x14ac:dyDescent="0.2">
      <c r="A26" s="236">
        <v>15</v>
      </c>
      <c r="B26" s="237" t="s">
        <v>266</v>
      </c>
      <c r="C26" s="250" t="s">
        <v>267</v>
      </c>
      <c r="D26" s="238" t="s">
        <v>210</v>
      </c>
      <c r="E26" s="239">
        <v>17</v>
      </c>
      <c r="F26" s="240"/>
      <c r="G26" s="241">
        <f>ROUND(E26*F26,2)</f>
        <v>0</v>
      </c>
      <c r="H26" s="240"/>
      <c r="I26" s="241">
        <f>ROUND(E26*H26,2)</f>
        <v>0</v>
      </c>
      <c r="J26" s="240"/>
      <c r="K26" s="241">
        <f>ROUND(E26*J26,2)</f>
        <v>0</v>
      </c>
      <c r="L26" s="241">
        <v>21</v>
      </c>
      <c r="M26" s="241">
        <f>G26*(1+L26/100)</f>
        <v>0</v>
      </c>
      <c r="N26" s="241">
        <v>0</v>
      </c>
      <c r="O26" s="241">
        <f>ROUND(E26*N26,2)</f>
        <v>0</v>
      </c>
      <c r="P26" s="241">
        <v>0</v>
      </c>
      <c r="Q26" s="241">
        <f>ROUND(E26*P26,2)</f>
        <v>0</v>
      </c>
      <c r="R26" s="241" t="s">
        <v>247</v>
      </c>
      <c r="S26" s="241" t="s">
        <v>139</v>
      </c>
      <c r="T26" s="242" t="s">
        <v>139</v>
      </c>
      <c r="U26" s="216">
        <v>0.54300000000000004</v>
      </c>
      <c r="V26" s="216">
        <f>ROUND(E26*U26,2)</f>
        <v>9.23</v>
      </c>
      <c r="W26" s="216"/>
      <c r="X26" s="216" t="s">
        <v>131</v>
      </c>
      <c r="Y26" s="207"/>
      <c r="Z26" s="207"/>
      <c r="AA26" s="207"/>
      <c r="AB26" s="207"/>
      <c r="AC26" s="207"/>
      <c r="AD26" s="207"/>
      <c r="AE26" s="207"/>
      <c r="AF26" s="207"/>
      <c r="AG26" s="207" t="s">
        <v>238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ht="22.5" outlineLevel="1" x14ac:dyDescent="0.2">
      <c r="A27" s="236">
        <v>16</v>
      </c>
      <c r="B27" s="237" t="s">
        <v>268</v>
      </c>
      <c r="C27" s="250" t="s">
        <v>269</v>
      </c>
      <c r="D27" s="238" t="s">
        <v>210</v>
      </c>
      <c r="E27" s="239">
        <v>7</v>
      </c>
      <c r="F27" s="240"/>
      <c r="G27" s="241">
        <f>ROUND(E27*F27,2)</f>
        <v>0</v>
      </c>
      <c r="H27" s="240"/>
      <c r="I27" s="241">
        <f>ROUND(E27*H27,2)</f>
        <v>0</v>
      </c>
      <c r="J27" s="240"/>
      <c r="K27" s="241">
        <f>ROUND(E27*J27,2)</f>
        <v>0</v>
      </c>
      <c r="L27" s="241">
        <v>21</v>
      </c>
      <c r="M27" s="241">
        <f>G27*(1+L27/100)</f>
        <v>0</v>
      </c>
      <c r="N27" s="241">
        <v>0</v>
      </c>
      <c r="O27" s="241">
        <f>ROUND(E27*N27,2)</f>
        <v>0</v>
      </c>
      <c r="P27" s="241">
        <v>0</v>
      </c>
      <c r="Q27" s="241">
        <f>ROUND(E27*P27,2)</f>
        <v>0</v>
      </c>
      <c r="R27" s="241" t="s">
        <v>247</v>
      </c>
      <c r="S27" s="241" t="s">
        <v>139</v>
      </c>
      <c r="T27" s="242" t="s">
        <v>139</v>
      </c>
      <c r="U27" s="216">
        <v>0.55000000000000004</v>
      </c>
      <c r="V27" s="216">
        <f>ROUND(E27*U27,2)</f>
        <v>3.85</v>
      </c>
      <c r="W27" s="216"/>
      <c r="X27" s="216" t="s">
        <v>131</v>
      </c>
      <c r="Y27" s="207"/>
      <c r="Z27" s="207"/>
      <c r="AA27" s="207"/>
      <c r="AB27" s="207"/>
      <c r="AC27" s="207"/>
      <c r="AD27" s="207"/>
      <c r="AE27" s="207"/>
      <c r="AF27" s="207"/>
      <c r="AG27" s="207" t="s">
        <v>238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ht="22.5" outlineLevel="1" x14ac:dyDescent="0.2">
      <c r="A28" s="236">
        <v>17</v>
      </c>
      <c r="B28" s="237" t="s">
        <v>270</v>
      </c>
      <c r="C28" s="250" t="s">
        <v>271</v>
      </c>
      <c r="D28" s="238" t="s">
        <v>272</v>
      </c>
      <c r="E28" s="239">
        <v>3</v>
      </c>
      <c r="F28" s="240"/>
      <c r="G28" s="241">
        <f>ROUND(E28*F28,2)</f>
        <v>0</v>
      </c>
      <c r="H28" s="240"/>
      <c r="I28" s="241">
        <f>ROUND(E28*H28,2)</f>
        <v>0</v>
      </c>
      <c r="J28" s="240"/>
      <c r="K28" s="241">
        <f>ROUND(E28*J28,2)</f>
        <v>0</v>
      </c>
      <c r="L28" s="241">
        <v>21</v>
      </c>
      <c r="M28" s="241">
        <f>G28*(1+L28/100)</f>
        <v>0</v>
      </c>
      <c r="N28" s="241">
        <v>0</v>
      </c>
      <c r="O28" s="241">
        <f>ROUND(E28*N28,2)</f>
        <v>0</v>
      </c>
      <c r="P28" s="241">
        <v>0</v>
      </c>
      <c r="Q28" s="241">
        <f>ROUND(E28*P28,2)</f>
        <v>0</v>
      </c>
      <c r="R28" s="241" t="s">
        <v>247</v>
      </c>
      <c r="S28" s="241" t="s">
        <v>139</v>
      </c>
      <c r="T28" s="242" t="s">
        <v>139</v>
      </c>
      <c r="U28" s="216">
        <v>0.437</v>
      </c>
      <c r="V28" s="216">
        <f>ROUND(E28*U28,2)</f>
        <v>1.31</v>
      </c>
      <c r="W28" s="216"/>
      <c r="X28" s="216" t="s">
        <v>131</v>
      </c>
      <c r="Y28" s="207"/>
      <c r="Z28" s="207"/>
      <c r="AA28" s="207"/>
      <c r="AB28" s="207"/>
      <c r="AC28" s="207"/>
      <c r="AD28" s="207"/>
      <c r="AE28" s="207"/>
      <c r="AF28" s="207"/>
      <c r="AG28" s="207" t="s">
        <v>238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ht="22.5" outlineLevel="1" x14ac:dyDescent="0.2">
      <c r="A29" s="236">
        <v>18</v>
      </c>
      <c r="B29" s="237" t="s">
        <v>273</v>
      </c>
      <c r="C29" s="250" t="s">
        <v>274</v>
      </c>
      <c r="D29" s="238" t="s">
        <v>272</v>
      </c>
      <c r="E29" s="239">
        <v>1</v>
      </c>
      <c r="F29" s="240"/>
      <c r="G29" s="241">
        <f>ROUND(E29*F29,2)</f>
        <v>0</v>
      </c>
      <c r="H29" s="240"/>
      <c r="I29" s="241">
        <f>ROUND(E29*H29,2)</f>
        <v>0</v>
      </c>
      <c r="J29" s="240"/>
      <c r="K29" s="241">
        <f>ROUND(E29*J29,2)</f>
        <v>0</v>
      </c>
      <c r="L29" s="241">
        <v>21</v>
      </c>
      <c r="M29" s="241">
        <f>G29*(1+L29/100)</f>
        <v>0</v>
      </c>
      <c r="N29" s="241">
        <v>0</v>
      </c>
      <c r="O29" s="241">
        <f>ROUND(E29*N29,2)</f>
        <v>0</v>
      </c>
      <c r="P29" s="241">
        <v>0</v>
      </c>
      <c r="Q29" s="241">
        <f>ROUND(E29*P29,2)</f>
        <v>0</v>
      </c>
      <c r="R29" s="241" t="s">
        <v>247</v>
      </c>
      <c r="S29" s="241" t="s">
        <v>139</v>
      </c>
      <c r="T29" s="242" t="s">
        <v>139</v>
      </c>
      <c r="U29" s="216">
        <v>0.91500000000000004</v>
      </c>
      <c r="V29" s="216">
        <f>ROUND(E29*U29,2)</f>
        <v>0.92</v>
      </c>
      <c r="W29" s="216"/>
      <c r="X29" s="216" t="s">
        <v>131</v>
      </c>
      <c r="Y29" s="207"/>
      <c r="Z29" s="207"/>
      <c r="AA29" s="207"/>
      <c r="AB29" s="207"/>
      <c r="AC29" s="207"/>
      <c r="AD29" s="207"/>
      <c r="AE29" s="207"/>
      <c r="AF29" s="207"/>
      <c r="AG29" s="207" t="s">
        <v>238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ht="22.5" outlineLevel="1" x14ac:dyDescent="0.2">
      <c r="A30" s="236">
        <v>19</v>
      </c>
      <c r="B30" s="237" t="s">
        <v>275</v>
      </c>
      <c r="C30" s="250" t="s">
        <v>276</v>
      </c>
      <c r="D30" s="238" t="s">
        <v>272</v>
      </c>
      <c r="E30" s="239">
        <v>1</v>
      </c>
      <c r="F30" s="240"/>
      <c r="G30" s="241">
        <f>ROUND(E30*F30,2)</f>
        <v>0</v>
      </c>
      <c r="H30" s="240"/>
      <c r="I30" s="241">
        <f>ROUND(E30*H30,2)</f>
        <v>0</v>
      </c>
      <c r="J30" s="240"/>
      <c r="K30" s="241">
        <f>ROUND(E30*J30,2)</f>
        <v>0</v>
      </c>
      <c r="L30" s="241">
        <v>21</v>
      </c>
      <c r="M30" s="241">
        <f>G30*(1+L30/100)</f>
        <v>0</v>
      </c>
      <c r="N30" s="241">
        <v>0</v>
      </c>
      <c r="O30" s="241">
        <f>ROUND(E30*N30,2)</f>
        <v>0</v>
      </c>
      <c r="P30" s="241">
        <v>0</v>
      </c>
      <c r="Q30" s="241">
        <f>ROUND(E30*P30,2)</f>
        <v>0</v>
      </c>
      <c r="R30" s="241" t="s">
        <v>247</v>
      </c>
      <c r="S30" s="241" t="s">
        <v>139</v>
      </c>
      <c r="T30" s="242" t="s">
        <v>139</v>
      </c>
      <c r="U30" s="216">
        <v>1.0820000000000001</v>
      </c>
      <c r="V30" s="216">
        <f>ROUND(E30*U30,2)</f>
        <v>1.08</v>
      </c>
      <c r="W30" s="216"/>
      <c r="X30" s="216" t="s">
        <v>131</v>
      </c>
      <c r="Y30" s="207"/>
      <c r="Z30" s="207"/>
      <c r="AA30" s="207"/>
      <c r="AB30" s="207"/>
      <c r="AC30" s="207"/>
      <c r="AD30" s="207"/>
      <c r="AE30" s="207"/>
      <c r="AF30" s="207"/>
      <c r="AG30" s="207" t="s">
        <v>238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ht="22.5" outlineLevel="1" x14ac:dyDescent="0.2">
      <c r="A31" s="236">
        <v>20</v>
      </c>
      <c r="B31" s="237" t="s">
        <v>277</v>
      </c>
      <c r="C31" s="250" t="s">
        <v>278</v>
      </c>
      <c r="D31" s="238" t="s">
        <v>272</v>
      </c>
      <c r="E31" s="239">
        <v>1</v>
      </c>
      <c r="F31" s="240"/>
      <c r="G31" s="241">
        <f>ROUND(E31*F31,2)</f>
        <v>0</v>
      </c>
      <c r="H31" s="240"/>
      <c r="I31" s="241">
        <f>ROUND(E31*H31,2)</f>
        <v>0</v>
      </c>
      <c r="J31" s="240"/>
      <c r="K31" s="241">
        <f>ROUND(E31*J31,2)</f>
        <v>0</v>
      </c>
      <c r="L31" s="241">
        <v>21</v>
      </c>
      <c r="M31" s="241">
        <f>G31*(1+L31/100)</f>
        <v>0</v>
      </c>
      <c r="N31" s="241">
        <v>0</v>
      </c>
      <c r="O31" s="241">
        <f>ROUND(E31*N31,2)</f>
        <v>0</v>
      </c>
      <c r="P31" s="241">
        <v>0</v>
      </c>
      <c r="Q31" s="241">
        <f>ROUND(E31*P31,2)</f>
        <v>0</v>
      </c>
      <c r="R31" s="241" t="s">
        <v>247</v>
      </c>
      <c r="S31" s="241" t="s">
        <v>139</v>
      </c>
      <c r="T31" s="242" t="s">
        <v>139</v>
      </c>
      <c r="U31" s="216">
        <v>1.373</v>
      </c>
      <c r="V31" s="216">
        <f>ROUND(E31*U31,2)</f>
        <v>1.37</v>
      </c>
      <c r="W31" s="216"/>
      <c r="X31" s="216" t="s">
        <v>131</v>
      </c>
      <c r="Y31" s="207"/>
      <c r="Z31" s="207"/>
      <c r="AA31" s="207"/>
      <c r="AB31" s="207"/>
      <c r="AC31" s="207"/>
      <c r="AD31" s="207"/>
      <c r="AE31" s="207"/>
      <c r="AF31" s="207"/>
      <c r="AG31" s="207" t="s">
        <v>238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36">
        <v>21</v>
      </c>
      <c r="B32" s="237" t="s">
        <v>279</v>
      </c>
      <c r="C32" s="250" t="s">
        <v>280</v>
      </c>
      <c r="D32" s="238" t="s">
        <v>210</v>
      </c>
      <c r="E32" s="239">
        <v>92</v>
      </c>
      <c r="F32" s="240"/>
      <c r="G32" s="241">
        <f>ROUND(E32*F32,2)</f>
        <v>0</v>
      </c>
      <c r="H32" s="240"/>
      <c r="I32" s="241">
        <f>ROUND(E32*H32,2)</f>
        <v>0</v>
      </c>
      <c r="J32" s="240"/>
      <c r="K32" s="241">
        <f>ROUND(E32*J32,2)</f>
        <v>0</v>
      </c>
      <c r="L32" s="241">
        <v>21</v>
      </c>
      <c r="M32" s="241">
        <f>G32*(1+L32/100)</f>
        <v>0</v>
      </c>
      <c r="N32" s="241">
        <v>0</v>
      </c>
      <c r="O32" s="241">
        <f>ROUND(E32*N32,2)</f>
        <v>0</v>
      </c>
      <c r="P32" s="241">
        <v>0</v>
      </c>
      <c r="Q32" s="241">
        <f>ROUND(E32*P32,2)</f>
        <v>0</v>
      </c>
      <c r="R32" s="241" t="s">
        <v>247</v>
      </c>
      <c r="S32" s="241" t="s">
        <v>139</v>
      </c>
      <c r="T32" s="242" t="s">
        <v>139</v>
      </c>
      <c r="U32" s="216">
        <v>2.1000000000000001E-2</v>
      </c>
      <c r="V32" s="216">
        <f>ROUND(E32*U32,2)</f>
        <v>1.93</v>
      </c>
      <c r="W32" s="216"/>
      <c r="X32" s="216" t="s">
        <v>131</v>
      </c>
      <c r="Y32" s="207"/>
      <c r="Z32" s="207"/>
      <c r="AA32" s="207"/>
      <c r="AB32" s="207"/>
      <c r="AC32" s="207"/>
      <c r="AD32" s="207"/>
      <c r="AE32" s="207"/>
      <c r="AF32" s="207"/>
      <c r="AG32" s="207" t="s">
        <v>238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">
      <c r="A33" s="236">
        <v>22</v>
      </c>
      <c r="B33" s="237" t="s">
        <v>281</v>
      </c>
      <c r="C33" s="250" t="s">
        <v>282</v>
      </c>
      <c r="D33" s="238" t="s">
        <v>210</v>
      </c>
      <c r="E33" s="239">
        <v>105</v>
      </c>
      <c r="F33" s="240"/>
      <c r="G33" s="241">
        <f>ROUND(E33*F33,2)</f>
        <v>0</v>
      </c>
      <c r="H33" s="240"/>
      <c r="I33" s="241">
        <f>ROUND(E33*H33,2)</f>
        <v>0</v>
      </c>
      <c r="J33" s="240"/>
      <c r="K33" s="241">
        <f>ROUND(E33*J33,2)</f>
        <v>0</v>
      </c>
      <c r="L33" s="241">
        <v>21</v>
      </c>
      <c r="M33" s="241">
        <f>G33*(1+L33/100)</f>
        <v>0</v>
      </c>
      <c r="N33" s="241">
        <v>0</v>
      </c>
      <c r="O33" s="241">
        <f>ROUND(E33*N33,2)</f>
        <v>0</v>
      </c>
      <c r="P33" s="241">
        <v>0</v>
      </c>
      <c r="Q33" s="241">
        <f>ROUND(E33*P33,2)</f>
        <v>0</v>
      </c>
      <c r="R33" s="241" t="s">
        <v>247</v>
      </c>
      <c r="S33" s="241" t="s">
        <v>139</v>
      </c>
      <c r="T33" s="242" t="s">
        <v>139</v>
      </c>
      <c r="U33" s="216">
        <v>3.2000000000000001E-2</v>
      </c>
      <c r="V33" s="216">
        <f>ROUND(E33*U33,2)</f>
        <v>3.36</v>
      </c>
      <c r="W33" s="216"/>
      <c r="X33" s="216" t="s">
        <v>131</v>
      </c>
      <c r="Y33" s="207"/>
      <c r="Z33" s="207"/>
      <c r="AA33" s="207"/>
      <c r="AB33" s="207"/>
      <c r="AC33" s="207"/>
      <c r="AD33" s="207"/>
      <c r="AE33" s="207"/>
      <c r="AF33" s="207"/>
      <c r="AG33" s="207" t="s">
        <v>238</v>
      </c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">
      <c r="A34" s="236">
        <v>23</v>
      </c>
      <c r="B34" s="237" t="s">
        <v>283</v>
      </c>
      <c r="C34" s="250" t="s">
        <v>284</v>
      </c>
      <c r="D34" s="238" t="s">
        <v>210</v>
      </c>
      <c r="E34" s="239">
        <v>24</v>
      </c>
      <c r="F34" s="240"/>
      <c r="G34" s="241">
        <f>ROUND(E34*F34,2)</f>
        <v>0</v>
      </c>
      <c r="H34" s="240"/>
      <c r="I34" s="241">
        <f>ROUND(E34*H34,2)</f>
        <v>0</v>
      </c>
      <c r="J34" s="240"/>
      <c r="K34" s="241">
        <f>ROUND(E34*J34,2)</f>
        <v>0</v>
      </c>
      <c r="L34" s="241">
        <v>21</v>
      </c>
      <c r="M34" s="241">
        <f>G34*(1+L34/100)</f>
        <v>0</v>
      </c>
      <c r="N34" s="241">
        <v>0</v>
      </c>
      <c r="O34" s="241">
        <f>ROUND(E34*N34,2)</f>
        <v>0</v>
      </c>
      <c r="P34" s="241">
        <v>0</v>
      </c>
      <c r="Q34" s="241">
        <f>ROUND(E34*P34,2)</f>
        <v>0</v>
      </c>
      <c r="R34" s="241" t="s">
        <v>247</v>
      </c>
      <c r="S34" s="241" t="s">
        <v>139</v>
      </c>
      <c r="T34" s="242" t="s">
        <v>139</v>
      </c>
      <c r="U34" s="216">
        <v>4.2000000000000003E-2</v>
      </c>
      <c r="V34" s="216">
        <f>ROUND(E34*U34,2)</f>
        <v>1.01</v>
      </c>
      <c r="W34" s="216"/>
      <c r="X34" s="216" t="s">
        <v>131</v>
      </c>
      <c r="Y34" s="207"/>
      <c r="Z34" s="207"/>
      <c r="AA34" s="207"/>
      <c r="AB34" s="207"/>
      <c r="AC34" s="207"/>
      <c r="AD34" s="207"/>
      <c r="AE34" s="207"/>
      <c r="AF34" s="207"/>
      <c r="AG34" s="207" t="s">
        <v>238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ht="33.75" outlineLevel="1" x14ac:dyDescent="0.2">
      <c r="A35" s="236">
        <v>24</v>
      </c>
      <c r="B35" s="237" t="s">
        <v>285</v>
      </c>
      <c r="C35" s="250" t="s">
        <v>286</v>
      </c>
      <c r="D35" s="238" t="s">
        <v>272</v>
      </c>
      <c r="E35" s="239">
        <v>49</v>
      </c>
      <c r="F35" s="240"/>
      <c r="G35" s="241">
        <f>ROUND(E35*F35,2)</f>
        <v>0</v>
      </c>
      <c r="H35" s="240"/>
      <c r="I35" s="241">
        <f>ROUND(E35*H35,2)</f>
        <v>0</v>
      </c>
      <c r="J35" s="240"/>
      <c r="K35" s="241">
        <f>ROUND(E35*J35,2)</f>
        <v>0</v>
      </c>
      <c r="L35" s="241">
        <v>21</v>
      </c>
      <c r="M35" s="241">
        <f>G35*(1+L35/100)</f>
        <v>0</v>
      </c>
      <c r="N35" s="241">
        <v>0</v>
      </c>
      <c r="O35" s="241">
        <f>ROUND(E35*N35,2)</f>
        <v>0</v>
      </c>
      <c r="P35" s="241">
        <v>0</v>
      </c>
      <c r="Q35" s="241">
        <f>ROUND(E35*P35,2)</f>
        <v>0</v>
      </c>
      <c r="R35" s="241" t="s">
        <v>247</v>
      </c>
      <c r="S35" s="241" t="s">
        <v>139</v>
      </c>
      <c r="T35" s="242" t="s">
        <v>139</v>
      </c>
      <c r="U35" s="216">
        <v>5.0000000000000001E-3</v>
      </c>
      <c r="V35" s="216">
        <f>ROUND(E35*U35,2)</f>
        <v>0.25</v>
      </c>
      <c r="W35" s="216"/>
      <c r="X35" s="216" t="s">
        <v>131</v>
      </c>
      <c r="Y35" s="207"/>
      <c r="Z35" s="207"/>
      <c r="AA35" s="207"/>
      <c r="AB35" s="207"/>
      <c r="AC35" s="207"/>
      <c r="AD35" s="207"/>
      <c r="AE35" s="207"/>
      <c r="AF35" s="207"/>
      <c r="AG35" s="207" t="s">
        <v>238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ht="33.75" outlineLevel="1" x14ac:dyDescent="0.2">
      <c r="A36" s="236">
        <v>25</v>
      </c>
      <c r="B36" s="237" t="s">
        <v>287</v>
      </c>
      <c r="C36" s="250" t="s">
        <v>288</v>
      </c>
      <c r="D36" s="238" t="s">
        <v>272</v>
      </c>
      <c r="E36" s="239">
        <v>26</v>
      </c>
      <c r="F36" s="240"/>
      <c r="G36" s="241">
        <f>ROUND(E36*F36,2)</f>
        <v>0</v>
      </c>
      <c r="H36" s="240"/>
      <c r="I36" s="241">
        <f>ROUND(E36*H36,2)</f>
        <v>0</v>
      </c>
      <c r="J36" s="240"/>
      <c r="K36" s="241">
        <f>ROUND(E36*J36,2)</f>
        <v>0</v>
      </c>
      <c r="L36" s="241">
        <v>21</v>
      </c>
      <c r="M36" s="241">
        <f>G36*(1+L36/100)</f>
        <v>0</v>
      </c>
      <c r="N36" s="241">
        <v>0</v>
      </c>
      <c r="O36" s="241">
        <f>ROUND(E36*N36,2)</f>
        <v>0</v>
      </c>
      <c r="P36" s="241">
        <v>0</v>
      </c>
      <c r="Q36" s="241">
        <f>ROUND(E36*P36,2)</f>
        <v>0</v>
      </c>
      <c r="R36" s="241" t="s">
        <v>247</v>
      </c>
      <c r="S36" s="241" t="s">
        <v>139</v>
      </c>
      <c r="T36" s="242" t="s">
        <v>139</v>
      </c>
      <c r="U36" s="216">
        <v>5.0000000000000001E-3</v>
      </c>
      <c r="V36" s="216">
        <f>ROUND(E36*U36,2)</f>
        <v>0.13</v>
      </c>
      <c r="W36" s="216"/>
      <c r="X36" s="216" t="s">
        <v>131</v>
      </c>
      <c r="Y36" s="207"/>
      <c r="Z36" s="207"/>
      <c r="AA36" s="207"/>
      <c r="AB36" s="207"/>
      <c r="AC36" s="207"/>
      <c r="AD36" s="207"/>
      <c r="AE36" s="207"/>
      <c r="AF36" s="207"/>
      <c r="AG36" s="207" t="s">
        <v>238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ht="22.5" outlineLevel="1" x14ac:dyDescent="0.2">
      <c r="A37" s="236">
        <v>26</v>
      </c>
      <c r="B37" s="237" t="s">
        <v>289</v>
      </c>
      <c r="C37" s="250" t="s">
        <v>290</v>
      </c>
      <c r="D37" s="238" t="s">
        <v>137</v>
      </c>
      <c r="E37" s="239">
        <v>3.375</v>
      </c>
      <c r="F37" s="240"/>
      <c r="G37" s="241">
        <f>ROUND(E37*F37,2)</f>
        <v>0</v>
      </c>
      <c r="H37" s="240"/>
      <c r="I37" s="241">
        <f>ROUND(E37*H37,2)</f>
        <v>0</v>
      </c>
      <c r="J37" s="240"/>
      <c r="K37" s="241">
        <f>ROUND(E37*J37,2)</f>
        <v>0</v>
      </c>
      <c r="L37" s="241">
        <v>21</v>
      </c>
      <c r="M37" s="241">
        <f>G37*(1+L37/100)</f>
        <v>0</v>
      </c>
      <c r="N37" s="241">
        <v>0</v>
      </c>
      <c r="O37" s="241">
        <f>ROUND(E37*N37,2)</f>
        <v>0</v>
      </c>
      <c r="P37" s="241">
        <v>0</v>
      </c>
      <c r="Q37" s="241">
        <f>ROUND(E37*P37,2)</f>
        <v>0</v>
      </c>
      <c r="R37" s="241" t="s">
        <v>247</v>
      </c>
      <c r="S37" s="241" t="s">
        <v>139</v>
      </c>
      <c r="T37" s="242" t="s">
        <v>139</v>
      </c>
      <c r="U37" s="216">
        <v>3.5630000000000002</v>
      </c>
      <c r="V37" s="216">
        <f>ROUND(E37*U37,2)</f>
        <v>12.03</v>
      </c>
      <c r="W37" s="216"/>
      <c r="X37" s="216" t="s">
        <v>131</v>
      </c>
      <c r="Y37" s="207"/>
      <c r="Z37" s="207"/>
      <c r="AA37" s="207"/>
      <c r="AB37" s="207"/>
      <c r="AC37" s="207"/>
      <c r="AD37" s="207"/>
      <c r="AE37" s="207"/>
      <c r="AF37" s="207"/>
      <c r="AG37" s="207" t="s">
        <v>238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">
      <c r="A38" s="236">
        <v>27</v>
      </c>
      <c r="B38" s="237" t="s">
        <v>291</v>
      </c>
      <c r="C38" s="250" t="s">
        <v>292</v>
      </c>
      <c r="D38" s="238" t="s">
        <v>137</v>
      </c>
      <c r="E38" s="239">
        <v>1.012</v>
      </c>
      <c r="F38" s="240"/>
      <c r="G38" s="241">
        <f>ROUND(E38*F38,2)</f>
        <v>0</v>
      </c>
      <c r="H38" s="240"/>
      <c r="I38" s="241">
        <f>ROUND(E38*H38,2)</f>
        <v>0</v>
      </c>
      <c r="J38" s="240"/>
      <c r="K38" s="241">
        <f>ROUND(E38*J38,2)</f>
        <v>0</v>
      </c>
      <c r="L38" s="241">
        <v>21</v>
      </c>
      <c r="M38" s="241">
        <f>G38*(1+L38/100)</f>
        <v>0</v>
      </c>
      <c r="N38" s="241">
        <v>0</v>
      </c>
      <c r="O38" s="241">
        <f>ROUND(E38*N38,2)</f>
        <v>0</v>
      </c>
      <c r="P38" s="241">
        <v>0</v>
      </c>
      <c r="Q38" s="241">
        <f>ROUND(E38*P38,2)</f>
        <v>0</v>
      </c>
      <c r="R38" s="241" t="s">
        <v>247</v>
      </c>
      <c r="S38" s="241" t="s">
        <v>139</v>
      </c>
      <c r="T38" s="242" t="s">
        <v>139</v>
      </c>
      <c r="U38" s="216">
        <v>3.5630000000000002</v>
      </c>
      <c r="V38" s="216">
        <f>ROUND(E38*U38,2)</f>
        <v>3.61</v>
      </c>
      <c r="W38" s="216"/>
      <c r="X38" s="216" t="s">
        <v>131</v>
      </c>
      <c r="Y38" s="207"/>
      <c r="Z38" s="207"/>
      <c r="AA38" s="207"/>
      <c r="AB38" s="207"/>
      <c r="AC38" s="207"/>
      <c r="AD38" s="207"/>
      <c r="AE38" s="207"/>
      <c r="AF38" s="207"/>
      <c r="AG38" s="207" t="s">
        <v>238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x14ac:dyDescent="0.2">
      <c r="A39" s="220" t="s">
        <v>124</v>
      </c>
      <c r="B39" s="221" t="s">
        <v>77</v>
      </c>
      <c r="C39" s="244" t="s">
        <v>78</v>
      </c>
      <c r="D39" s="222"/>
      <c r="E39" s="223"/>
      <c r="F39" s="224"/>
      <c r="G39" s="224">
        <f>SUMIF(AG40:AG47,"&lt;&gt;NOR",G40:G47)</f>
        <v>0</v>
      </c>
      <c r="H39" s="224"/>
      <c r="I39" s="224">
        <f>SUM(I40:I47)</f>
        <v>0</v>
      </c>
      <c r="J39" s="224"/>
      <c r="K39" s="224">
        <f>SUM(K40:K47)</f>
        <v>0</v>
      </c>
      <c r="L39" s="224"/>
      <c r="M39" s="224">
        <f>SUM(M40:M47)</f>
        <v>0</v>
      </c>
      <c r="N39" s="224"/>
      <c r="O39" s="224">
        <f>SUM(O40:O47)</f>
        <v>0</v>
      </c>
      <c r="P39" s="224"/>
      <c r="Q39" s="224">
        <f>SUM(Q40:Q47)</f>
        <v>0</v>
      </c>
      <c r="R39" s="224"/>
      <c r="S39" s="224"/>
      <c r="T39" s="225"/>
      <c r="U39" s="219"/>
      <c r="V39" s="219">
        <f>SUM(V40:V47)</f>
        <v>5.0500000000000007</v>
      </c>
      <c r="W39" s="219"/>
      <c r="X39" s="219"/>
      <c r="AG39" t="s">
        <v>125</v>
      </c>
    </row>
    <row r="40" spans="1:60" outlineLevel="1" x14ac:dyDescent="0.2">
      <c r="A40" s="236">
        <v>28</v>
      </c>
      <c r="B40" s="237" t="s">
        <v>293</v>
      </c>
      <c r="C40" s="250" t="s">
        <v>294</v>
      </c>
      <c r="D40" s="238" t="s">
        <v>272</v>
      </c>
      <c r="E40" s="239">
        <v>12</v>
      </c>
      <c r="F40" s="240"/>
      <c r="G40" s="241">
        <f>ROUND(E40*F40,2)</f>
        <v>0</v>
      </c>
      <c r="H40" s="240"/>
      <c r="I40" s="241">
        <f>ROUND(E40*H40,2)</f>
        <v>0</v>
      </c>
      <c r="J40" s="240"/>
      <c r="K40" s="241">
        <f>ROUND(E40*J40,2)</f>
        <v>0</v>
      </c>
      <c r="L40" s="241">
        <v>21</v>
      </c>
      <c r="M40" s="241">
        <f>G40*(1+L40/100)</f>
        <v>0</v>
      </c>
      <c r="N40" s="241">
        <v>0</v>
      </c>
      <c r="O40" s="241">
        <f>ROUND(E40*N40,2)</f>
        <v>0</v>
      </c>
      <c r="P40" s="241">
        <v>0</v>
      </c>
      <c r="Q40" s="241">
        <f>ROUND(E40*P40,2)</f>
        <v>0</v>
      </c>
      <c r="R40" s="241" t="s">
        <v>247</v>
      </c>
      <c r="S40" s="241" t="s">
        <v>139</v>
      </c>
      <c r="T40" s="242" t="s">
        <v>139</v>
      </c>
      <c r="U40" s="216">
        <v>0.22900000000000001</v>
      </c>
      <c r="V40" s="216">
        <f>ROUND(E40*U40,2)</f>
        <v>2.75</v>
      </c>
      <c r="W40" s="216"/>
      <c r="X40" s="216" t="s">
        <v>131</v>
      </c>
      <c r="Y40" s="207"/>
      <c r="Z40" s="207"/>
      <c r="AA40" s="207"/>
      <c r="AB40" s="207"/>
      <c r="AC40" s="207"/>
      <c r="AD40" s="207"/>
      <c r="AE40" s="207"/>
      <c r="AF40" s="207"/>
      <c r="AG40" s="207" t="s">
        <v>238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">
      <c r="A41" s="236">
        <v>29</v>
      </c>
      <c r="B41" s="237" t="s">
        <v>295</v>
      </c>
      <c r="C41" s="250" t="s">
        <v>296</v>
      </c>
      <c r="D41" s="238" t="s">
        <v>272</v>
      </c>
      <c r="E41" s="239">
        <v>12</v>
      </c>
      <c r="F41" s="240"/>
      <c r="G41" s="241">
        <f>ROUND(E41*F41,2)</f>
        <v>0</v>
      </c>
      <c r="H41" s="240"/>
      <c r="I41" s="241">
        <f>ROUND(E41*H41,2)</f>
        <v>0</v>
      </c>
      <c r="J41" s="240"/>
      <c r="K41" s="241">
        <f>ROUND(E41*J41,2)</f>
        <v>0</v>
      </c>
      <c r="L41" s="241">
        <v>21</v>
      </c>
      <c r="M41" s="241">
        <f>G41*(1+L41/100)</f>
        <v>0</v>
      </c>
      <c r="N41" s="241">
        <v>0</v>
      </c>
      <c r="O41" s="241">
        <f>ROUND(E41*N41,2)</f>
        <v>0</v>
      </c>
      <c r="P41" s="241">
        <v>0</v>
      </c>
      <c r="Q41" s="241">
        <f>ROUND(E41*P41,2)</f>
        <v>0</v>
      </c>
      <c r="R41" s="241" t="s">
        <v>247</v>
      </c>
      <c r="S41" s="241" t="s">
        <v>139</v>
      </c>
      <c r="T41" s="242" t="s">
        <v>139</v>
      </c>
      <c r="U41" s="216">
        <v>6.2E-2</v>
      </c>
      <c r="V41" s="216">
        <f>ROUND(E41*U41,2)</f>
        <v>0.74</v>
      </c>
      <c r="W41" s="216"/>
      <c r="X41" s="216" t="s">
        <v>131</v>
      </c>
      <c r="Y41" s="207"/>
      <c r="Z41" s="207"/>
      <c r="AA41" s="207"/>
      <c r="AB41" s="207"/>
      <c r="AC41" s="207"/>
      <c r="AD41" s="207"/>
      <c r="AE41" s="207"/>
      <c r="AF41" s="207"/>
      <c r="AG41" s="207" t="s">
        <v>238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36">
        <v>30</v>
      </c>
      <c r="B42" s="237" t="s">
        <v>297</v>
      </c>
      <c r="C42" s="250" t="s">
        <v>298</v>
      </c>
      <c r="D42" s="238" t="s">
        <v>272</v>
      </c>
      <c r="E42" s="239">
        <v>12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1">
        <f>ROUND(E42*J42,2)</f>
        <v>0</v>
      </c>
      <c r="L42" s="241">
        <v>21</v>
      </c>
      <c r="M42" s="241">
        <f>G42*(1+L42/100)</f>
        <v>0</v>
      </c>
      <c r="N42" s="241">
        <v>0</v>
      </c>
      <c r="O42" s="241">
        <f>ROUND(E42*N42,2)</f>
        <v>0</v>
      </c>
      <c r="P42" s="241">
        <v>0</v>
      </c>
      <c r="Q42" s="241">
        <f>ROUND(E42*P42,2)</f>
        <v>0</v>
      </c>
      <c r="R42" s="241"/>
      <c r="S42" s="241" t="s">
        <v>129</v>
      </c>
      <c r="T42" s="242" t="s">
        <v>130</v>
      </c>
      <c r="U42" s="216">
        <v>0</v>
      </c>
      <c r="V42" s="216">
        <f>ROUND(E42*U42,2)</f>
        <v>0</v>
      </c>
      <c r="W42" s="216"/>
      <c r="X42" s="216" t="s">
        <v>131</v>
      </c>
      <c r="Y42" s="207"/>
      <c r="Z42" s="207"/>
      <c r="AA42" s="207"/>
      <c r="AB42" s="207"/>
      <c r="AC42" s="207"/>
      <c r="AD42" s="207"/>
      <c r="AE42" s="207"/>
      <c r="AF42" s="207"/>
      <c r="AG42" s="207" t="s">
        <v>238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">
      <c r="A43" s="236">
        <v>31</v>
      </c>
      <c r="B43" s="237" t="s">
        <v>299</v>
      </c>
      <c r="C43" s="250" t="s">
        <v>300</v>
      </c>
      <c r="D43" s="238" t="s">
        <v>272</v>
      </c>
      <c r="E43" s="239">
        <v>12</v>
      </c>
      <c r="F43" s="240"/>
      <c r="G43" s="241">
        <f>ROUND(E43*F43,2)</f>
        <v>0</v>
      </c>
      <c r="H43" s="240"/>
      <c r="I43" s="241">
        <f>ROUND(E43*H43,2)</f>
        <v>0</v>
      </c>
      <c r="J43" s="240"/>
      <c r="K43" s="241">
        <f>ROUND(E43*J43,2)</f>
        <v>0</v>
      </c>
      <c r="L43" s="241">
        <v>21</v>
      </c>
      <c r="M43" s="241">
        <f>G43*(1+L43/100)</f>
        <v>0</v>
      </c>
      <c r="N43" s="241">
        <v>0</v>
      </c>
      <c r="O43" s="241">
        <f>ROUND(E43*N43,2)</f>
        <v>0</v>
      </c>
      <c r="P43" s="241">
        <v>0</v>
      </c>
      <c r="Q43" s="241">
        <f>ROUND(E43*P43,2)</f>
        <v>0</v>
      </c>
      <c r="R43" s="241"/>
      <c r="S43" s="241" t="s">
        <v>129</v>
      </c>
      <c r="T43" s="242" t="s">
        <v>130</v>
      </c>
      <c r="U43" s="216">
        <v>0</v>
      </c>
      <c r="V43" s="216">
        <f>ROUND(E43*U43,2)</f>
        <v>0</v>
      </c>
      <c r="W43" s="216"/>
      <c r="X43" s="216" t="s">
        <v>131</v>
      </c>
      <c r="Y43" s="207"/>
      <c r="Z43" s="207"/>
      <c r="AA43" s="207"/>
      <c r="AB43" s="207"/>
      <c r="AC43" s="207"/>
      <c r="AD43" s="207"/>
      <c r="AE43" s="207"/>
      <c r="AF43" s="207"/>
      <c r="AG43" s="207" t="s">
        <v>238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">
      <c r="A44" s="236">
        <v>32</v>
      </c>
      <c r="B44" s="237" t="s">
        <v>301</v>
      </c>
      <c r="C44" s="250" t="s">
        <v>302</v>
      </c>
      <c r="D44" s="238" t="s">
        <v>272</v>
      </c>
      <c r="E44" s="239">
        <v>12</v>
      </c>
      <c r="F44" s="240"/>
      <c r="G44" s="241">
        <f>ROUND(E44*F44,2)</f>
        <v>0</v>
      </c>
      <c r="H44" s="240"/>
      <c r="I44" s="241">
        <f>ROUND(E44*H44,2)</f>
        <v>0</v>
      </c>
      <c r="J44" s="240"/>
      <c r="K44" s="241">
        <f>ROUND(E44*J44,2)</f>
        <v>0</v>
      </c>
      <c r="L44" s="241">
        <v>21</v>
      </c>
      <c r="M44" s="241">
        <f>G44*(1+L44/100)</f>
        <v>0</v>
      </c>
      <c r="N44" s="241">
        <v>0</v>
      </c>
      <c r="O44" s="241">
        <f>ROUND(E44*N44,2)</f>
        <v>0</v>
      </c>
      <c r="P44" s="241">
        <v>0</v>
      </c>
      <c r="Q44" s="241">
        <f>ROUND(E44*P44,2)</f>
        <v>0</v>
      </c>
      <c r="R44" s="241"/>
      <c r="S44" s="241" t="s">
        <v>129</v>
      </c>
      <c r="T44" s="242" t="s">
        <v>130</v>
      </c>
      <c r="U44" s="216">
        <v>0</v>
      </c>
      <c r="V44" s="216">
        <f>ROUND(E44*U44,2)</f>
        <v>0</v>
      </c>
      <c r="W44" s="216"/>
      <c r="X44" s="216" t="s">
        <v>131</v>
      </c>
      <c r="Y44" s="207"/>
      <c r="Z44" s="207"/>
      <c r="AA44" s="207"/>
      <c r="AB44" s="207"/>
      <c r="AC44" s="207"/>
      <c r="AD44" s="207"/>
      <c r="AE44" s="207"/>
      <c r="AF44" s="207"/>
      <c r="AG44" s="207" t="s">
        <v>238</v>
      </c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">
      <c r="A45" s="236">
        <v>33</v>
      </c>
      <c r="B45" s="237" t="s">
        <v>303</v>
      </c>
      <c r="C45" s="250" t="s">
        <v>304</v>
      </c>
      <c r="D45" s="238" t="s">
        <v>272</v>
      </c>
      <c r="E45" s="239">
        <v>12</v>
      </c>
      <c r="F45" s="240"/>
      <c r="G45" s="241">
        <f>ROUND(E45*F45,2)</f>
        <v>0</v>
      </c>
      <c r="H45" s="240"/>
      <c r="I45" s="241">
        <f>ROUND(E45*H45,2)</f>
        <v>0</v>
      </c>
      <c r="J45" s="240"/>
      <c r="K45" s="241">
        <f>ROUND(E45*J45,2)</f>
        <v>0</v>
      </c>
      <c r="L45" s="241">
        <v>21</v>
      </c>
      <c r="M45" s="241">
        <f>G45*(1+L45/100)</f>
        <v>0</v>
      </c>
      <c r="N45" s="241">
        <v>0</v>
      </c>
      <c r="O45" s="241">
        <f>ROUND(E45*N45,2)</f>
        <v>0</v>
      </c>
      <c r="P45" s="241">
        <v>0</v>
      </c>
      <c r="Q45" s="241">
        <f>ROUND(E45*P45,2)</f>
        <v>0</v>
      </c>
      <c r="R45" s="241" t="s">
        <v>247</v>
      </c>
      <c r="S45" s="241" t="s">
        <v>139</v>
      </c>
      <c r="T45" s="242" t="s">
        <v>139</v>
      </c>
      <c r="U45" s="216">
        <v>0.125</v>
      </c>
      <c r="V45" s="216">
        <f>ROUND(E45*U45,2)</f>
        <v>1.5</v>
      </c>
      <c r="W45" s="216"/>
      <c r="X45" s="216" t="s">
        <v>131</v>
      </c>
      <c r="Y45" s="207"/>
      <c r="Z45" s="207"/>
      <c r="AA45" s="207"/>
      <c r="AB45" s="207"/>
      <c r="AC45" s="207"/>
      <c r="AD45" s="207"/>
      <c r="AE45" s="207"/>
      <c r="AF45" s="207"/>
      <c r="AG45" s="207" t="s">
        <v>238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ht="22.5" outlineLevel="1" x14ac:dyDescent="0.2">
      <c r="A46" s="236">
        <v>34</v>
      </c>
      <c r="B46" s="237" t="s">
        <v>305</v>
      </c>
      <c r="C46" s="250" t="s">
        <v>306</v>
      </c>
      <c r="D46" s="238" t="s">
        <v>137</v>
      </c>
      <c r="E46" s="239">
        <v>1.2999999999999999E-2</v>
      </c>
      <c r="F46" s="240"/>
      <c r="G46" s="241">
        <f>ROUND(E46*F46,2)</f>
        <v>0</v>
      </c>
      <c r="H46" s="240"/>
      <c r="I46" s="241">
        <f>ROUND(E46*H46,2)</f>
        <v>0</v>
      </c>
      <c r="J46" s="240"/>
      <c r="K46" s="241">
        <f>ROUND(E46*J46,2)</f>
        <v>0</v>
      </c>
      <c r="L46" s="241">
        <v>21</v>
      </c>
      <c r="M46" s="241">
        <f>G46*(1+L46/100)</f>
        <v>0</v>
      </c>
      <c r="N46" s="241">
        <v>0</v>
      </c>
      <c r="O46" s="241">
        <f>ROUND(E46*N46,2)</f>
        <v>0</v>
      </c>
      <c r="P46" s="241">
        <v>0</v>
      </c>
      <c r="Q46" s="241">
        <f>ROUND(E46*P46,2)</f>
        <v>0</v>
      </c>
      <c r="R46" s="241" t="s">
        <v>247</v>
      </c>
      <c r="S46" s="241" t="s">
        <v>139</v>
      </c>
      <c r="T46" s="242" t="s">
        <v>139</v>
      </c>
      <c r="U46" s="216">
        <v>2.5750000000000002</v>
      </c>
      <c r="V46" s="216">
        <f>ROUND(E46*U46,2)</f>
        <v>0.03</v>
      </c>
      <c r="W46" s="216"/>
      <c r="X46" s="216" t="s">
        <v>131</v>
      </c>
      <c r="Y46" s="207"/>
      <c r="Z46" s="207"/>
      <c r="AA46" s="207"/>
      <c r="AB46" s="207"/>
      <c r="AC46" s="207"/>
      <c r="AD46" s="207"/>
      <c r="AE46" s="207"/>
      <c r="AF46" s="207"/>
      <c r="AG46" s="207" t="s">
        <v>238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">
      <c r="A47" s="236">
        <v>35</v>
      </c>
      <c r="B47" s="237" t="s">
        <v>307</v>
      </c>
      <c r="C47" s="250" t="s">
        <v>308</v>
      </c>
      <c r="D47" s="238" t="s">
        <v>137</v>
      </c>
      <c r="E47" s="239">
        <v>1.2999999999999999E-2</v>
      </c>
      <c r="F47" s="240"/>
      <c r="G47" s="241">
        <f>ROUND(E47*F47,2)</f>
        <v>0</v>
      </c>
      <c r="H47" s="240"/>
      <c r="I47" s="241">
        <f>ROUND(E47*H47,2)</f>
        <v>0</v>
      </c>
      <c r="J47" s="240"/>
      <c r="K47" s="241">
        <f>ROUND(E47*J47,2)</f>
        <v>0</v>
      </c>
      <c r="L47" s="241">
        <v>21</v>
      </c>
      <c r="M47" s="241">
        <f>G47*(1+L47/100)</f>
        <v>0</v>
      </c>
      <c r="N47" s="241">
        <v>0</v>
      </c>
      <c r="O47" s="241">
        <f>ROUND(E47*N47,2)</f>
        <v>0</v>
      </c>
      <c r="P47" s="241">
        <v>0</v>
      </c>
      <c r="Q47" s="241">
        <f>ROUND(E47*P47,2)</f>
        <v>0</v>
      </c>
      <c r="R47" s="241" t="s">
        <v>247</v>
      </c>
      <c r="S47" s="241" t="s">
        <v>139</v>
      </c>
      <c r="T47" s="242" t="s">
        <v>139</v>
      </c>
      <c r="U47" s="216">
        <v>2.5750000000000002</v>
      </c>
      <c r="V47" s="216">
        <f>ROUND(E47*U47,2)</f>
        <v>0.03</v>
      </c>
      <c r="W47" s="216"/>
      <c r="X47" s="216" t="s">
        <v>131</v>
      </c>
      <c r="Y47" s="207"/>
      <c r="Z47" s="207"/>
      <c r="AA47" s="207"/>
      <c r="AB47" s="207"/>
      <c r="AC47" s="207"/>
      <c r="AD47" s="207"/>
      <c r="AE47" s="207"/>
      <c r="AF47" s="207"/>
      <c r="AG47" s="207" t="s">
        <v>238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x14ac:dyDescent="0.2">
      <c r="A48" s="220" t="s">
        <v>124</v>
      </c>
      <c r="B48" s="221" t="s">
        <v>79</v>
      </c>
      <c r="C48" s="244" t="s">
        <v>80</v>
      </c>
      <c r="D48" s="222"/>
      <c r="E48" s="223"/>
      <c r="F48" s="224"/>
      <c r="G48" s="224">
        <f>SUMIF(AG49:AG55,"&lt;&gt;NOR",G49:G55)</f>
        <v>0</v>
      </c>
      <c r="H48" s="224"/>
      <c r="I48" s="224">
        <f>SUM(I49:I55)</f>
        <v>0</v>
      </c>
      <c r="J48" s="224"/>
      <c r="K48" s="224">
        <f>SUM(K49:K55)</f>
        <v>0</v>
      </c>
      <c r="L48" s="224"/>
      <c r="M48" s="224">
        <f>SUM(M49:M55)</f>
        <v>0</v>
      </c>
      <c r="N48" s="224"/>
      <c r="O48" s="224">
        <f>SUM(O49:O55)</f>
        <v>0</v>
      </c>
      <c r="P48" s="224"/>
      <c r="Q48" s="224">
        <f>SUM(Q49:Q55)</f>
        <v>0</v>
      </c>
      <c r="R48" s="224"/>
      <c r="S48" s="224"/>
      <c r="T48" s="225"/>
      <c r="U48" s="219"/>
      <c r="V48" s="219">
        <f>SUM(V49:V55)</f>
        <v>57.08</v>
      </c>
      <c r="W48" s="219"/>
      <c r="X48" s="219"/>
      <c r="AG48" t="s">
        <v>125</v>
      </c>
    </row>
    <row r="49" spans="1:60" ht="22.5" outlineLevel="1" x14ac:dyDescent="0.2">
      <c r="A49" s="236">
        <v>36</v>
      </c>
      <c r="B49" s="237" t="s">
        <v>309</v>
      </c>
      <c r="C49" s="250" t="s">
        <v>310</v>
      </c>
      <c r="D49" s="238" t="s">
        <v>272</v>
      </c>
      <c r="E49" s="239">
        <v>12</v>
      </c>
      <c r="F49" s="240"/>
      <c r="G49" s="241">
        <f>ROUND(E49*F49,2)</f>
        <v>0</v>
      </c>
      <c r="H49" s="240"/>
      <c r="I49" s="241">
        <f>ROUND(E49*H49,2)</f>
        <v>0</v>
      </c>
      <c r="J49" s="240"/>
      <c r="K49" s="241">
        <f>ROUND(E49*J49,2)</f>
        <v>0</v>
      </c>
      <c r="L49" s="241">
        <v>21</v>
      </c>
      <c r="M49" s="241">
        <f>G49*(1+L49/100)</f>
        <v>0</v>
      </c>
      <c r="N49" s="241">
        <v>0</v>
      </c>
      <c r="O49" s="241">
        <f>ROUND(E49*N49,2)</f>
        <v>0</v>
      </c>
      <c r="P49" s="241">
        <v>0</v>
      </c>
      <c r="Q49" s="241">
        <f>ROUND(E49*P49,2)</f>
        <v>0</v>
      </c>
      <c r="R49" s="241" t="s">
        <v>247</v>
      </c>
      <c r="S49" s="241" t="s">
        <v>139</v>
      </c>
      <c r="T49" s="242" t="s">
        <v>139</v>
      </c>
      <c r="U49" s="216">
        <v>0.26800000000000002</v>
      </c>
      <c r="V49" s="216">
        <f>ROUND(E49*U49,2)</f>
        <v>3.22</v>
      </c>
      <c r="W49" s="216"/>
      <c r="X49" s="216" t="s">
        <v>131</v>
      </c>
      <c r="Y49" s="207"/>
      <c r="Z49" s="207"/>
      <c r="AA49" s="207"/>
      <c r="AB49" s="207"/>
      <c r="AC49" s="207"/>
      <c r="AD49" s="207"/>
      <c r="AE49" s="207"/>
      <c r="AF49" s="207"/>
      <c r="AG49" s="207" t="s">
        <v>238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">
      <c r="A50" s="236">
        <v>37</v>
      </c>
      <c r="B50" s="237" t="s">
        <v>311</v>
      </c>
      <c r="C50" s="250" t="s">
        <v>312</v>
      </c>
      <c r="D50" s="238" t="s">
        <v>128</v>
      </c>
      <c r="E50" s="239">
        <v>176.4</v>
      </c>
      <c r="F50" s="240"/>
      <c r="G50" s="241">
        <f>ROUND(E50*F50,2)</f>
        <v>0</v>
      </c>
      <c r="H50" s="240"/>
      <c r="I50" s="241">
        <f>ROUND(E50*H50,2)</f>
        <v>0</v>
      </c>
      <c r="J50" s="240"/>
      <c r="K50" s="241">
        <f>ROUND(E50*J50,2)</f>
        <v>0</v>
      </c>
      <c r="L50" s="241">
        <v>21</v>
      </c>
      <c r="M50" s="241">
        <f>G50*(1+L50/100)</f>
        <v>0</v>
      </c>
      <c r="N50" s="241">
        <v>0</v>
      </c>
      <c r="O50" s="241">
        <f>ROUND(E50*N50,2)</f>
        <v>0</v>
      </c>
      <c r="P50" s="241">
        <v>0</v>
      </c>
      <c r="Q50" s="241">
        <f>ROUND(E50*P50,2)</f>
        <v>0</v>
      </c>
      <c r="R50" s="241" t="s">
        <v>247</v>
      </c>
      <c r="S50" s="241" t="s">
        <v>139</v>
      </c>
      <c r="T50" s="242" t="s">
        <v>139</v>
      </c>
      <c r="U50" s="216">
        <v>8.2000000000000003E-2</v>
      </c>
      <c r="V50" s="216">
        <f>ROUND(E50*U50,2)</f>
        <v>14.46</v>
      </c>
      <c r="W50" s="216"/>
      <c r="X50" s="216" t="s">
        <v>131</v>
      </c>
      <c r="Y50" s="207"/>
      <c r="Z50" s="207"/>
      <c r="AA50" s="207"/>
      <c r="AB50" s="207"/>
      <c r="AC50" s="207"/>
      <c r="AD50" s="207"/>
      <c r="AE50" s="207"/>
      <c r="AF50" s="207"/>
      <c r="AG50" s="207" t="s">
        <v>238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ht="22.5" outlineLevel="1" x14ac:dyDescent="0.2">
      <c r="A51" s="236">
        <v>38</v>
      </c>
      <c r="B51" s="237" t="s">
        <v>313</v>
      </c>
      <c r="C51" s="250" t="s">
        <v>314</v>
      </c>
      <c r="D51" s="238" t="s">
        <v>272</v>
      </c>
      <c r="E51" s="239">
        <v>12</v>
      </c>
      <c r="F51" s="240"/>
      <c r="G51" s="241">
        <f>ROUND(E51*F51,2)</f>
        <v>0</v>
      </c>
      <c r="H51" s="240"/>
      <c r="I51" s="241">
        <f>ROUND(E51*H51,2)</f>
        <v>0</v>
      </c>
      <c r="J51" s="240"/>
      <c r="K51" s="241">
        <f>ROUND(E51*J51,2)</f>
        <v>0</v>
      </c>
      <c r="L51" s="241">
        <v>21</v>
      </c>
      <c r="M51" s="241">
        <f>G51*(1+L51/100)</f>
        <v>0</v>
      </c>
      <c r="N51" s="241">
        <v>0</v>
      </c>
      <c r="O51" s="241">
        <f>ROUND(E51*N51,2)</f>
        <v>0</v>
      </c>
      <c r="P51" s="241">
        <v>0</v>
      </c>
      <c r="Q51" s="241">
        <f>ROUND(E51*P51,2)</f>
        <v>0</v>
      </c>
      <c r="R51" s="241" t="s">
        <v>247</v>
      </c>
      <c r="S51" s="241" t="s">
        <v>139</v>
      </c>
      <c r="T51" s="242" t="s">
        <v>139</v>
      </c>
      <c r="U51" s="216">
        <v>1.667</v>
      </c>
      <c r="V51" s="216">
        <f>ROUND(E51*U51,2)</f>
        <v>20</v>
      </c>
      <c r="W51" s="216"/>
      <c r="X51" s="216" t="s">
        <v>131</v>
      </c>
      <c r="Y51" s="207"/>
      <c r="Z51" s="207"/>
      <c r="AA51" s="207"/>
      <c r="AB51" s="207"/>
      <c r="AC51" s="207"/>
      <c r="AD51" s="207"/>
      <c r="AE51" s="207"/>
      <c r="AF51" s="207"/>
      <c r="AG51" s="207" t="s">
        <v>238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">
      <c r="A52" s="236">
        <v>39</v>
      </c>
      <c r="B52" s="237" t="s">
        <v>315</v>
      </c>
      <c r="C52" s="250" t="s">
        <v>316</v>
      </c>
      <c r="D52" s="238" t="s">
        <v>317</v>
      </c>
      <c r="E52" s="239">
        <v>12</v>
      </c>
      <c r="F52" s="240"/>
      <c r="G52" s="241">
        <f>ROUND(E52*F52,2)</f>
        <v>0</v>
      </c>
      <c r="H52" s="240"/>
      <c r="I52" s="241">
        <f>ROUND(E52*H52,2)</f>
        <v>0</v>
      </c>
      <c r="J52" s="240"/>
      <c r="K52" s="241">
        <f>ROUND(E52*J52,2)</f>
        <v>0</v>
      </c>
      <c r="L52" s="241">
        <v>21</v>
      </c>
      <c r="M52" s="241">
        <f>G52*(1+L52/100)</f>
        <v>0</v>
      </c>
      <c r="N52" s="241">
        <v>0</v>
      </c>
      <c r="O52" s="241">
        <f>ROUND(E52*N52,2)</f>
        <v>0</v>
      </c>
      <c r="P52" s="241">
        <v>0</v>
      </c>
      <c r="Q52" s="241">
        <f>ROUND(E52*P52,2)</f>
        <v>0</v>
      </c>
      <c r="R52" s="241"/>
      <c r="S52" s="241" t="s">
        <v>129</v>
      </c>
      <c r="T52" s="242" t="s">
        <v>130</v>
      </c>
      <c r="U52" s="216">
        <v>0</v>
      </c>
      <c r="V52" s="216">
        <f>ROUND(E52*U52,2)</f>
        <v>0</v>
      </c>
      <c r="W52" s="216"/>
      <c r="X52" s="216" t="s">
        <v>178</v>
      </c>
      <c r="Y52" s="207"/>
      <c r="Z52" s="207"/>
      <c r="AA52" s="207"/>
      <c r="AB52" s="207"/>
      <c r="AC52" s="207"/>
      <c r="AD52" s="207"/>
      <c r="AE52" s="207"/>
      <c r="AF52" s="207"/>
      <c r="AG52" s="207" t="s">
        <v>242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ht="33.75" outlineLevel="1" x14ac:dyDescent="0.2">
      <c r="A53" s="236">
        <v>40</v>
      </c>
      <c r="B53" s="237" t="s">
        <v>318</v>
      </c>
      <c r="C53" s="250" t="s">
        <v>319</v>
      </c>
      <c r="D53" s="238" t="s">
        <v>128</v>
      </c>
      <c r="E53" s="239">
        <v>21.6</v>
      </c>
      <c r="F53" s="240"/>
      <c r="G53" s="241">
        <f>ROUND(E53*F53,2)</f>
        <v>0</v>
      </c>
      <c r="H53" s="240"/>
      <c r="I53" s="241">
        <f>ROUND(E53*H53,2)</f>
        <v>0</v>
      </c>
      <c r="J53" s="240"/>
      <c r="K53" s="241">
        <f>ROUND(E53*J53,2)</f>
        <v>0</v>
      </c>
      <c r="L53" s="241">
        <v>21</v>
      </c>
      <c r="M53" s="241">
        <f>G53*(1+L53/100)</f>
        <v>0</v>
      </c>
      <c r="N53" s="241">
        <v>0</v>
      </c>
      <c r="O53" s="241">
        <f>ROUND(E53*N53,2)</f>
        <v>0</v>
      </c>
      <c r="P53" s="241">
        <v>0</v>
      </c>
      <c r="Q53" s="241">
        <f>ROUND(E53*P53,2)</f>
        <v>0</v>
      </c>
      <c r="R53" s="241" t="s">
        <v>247</v>
      </c>
      <c r="S53" s="241" t="s">
        <v>139</v>
      </c>
      <c r="T53" s="242" t="s">
        <v>139</v>
      </c>
      <c r="U53" s="216">
        <v>3.1E-2</v>
      </c>
      <c r="V53" s="216">
        <f>ROUND(E53*U53,2)</f>
        <v>0.67</v>
      </c>
      <c r="W53" s="216"/>
      <c r="X53" s="216" t="s">
        <v>131</v>
      </c>
      <c r="Y53" s="207"/>
      <c r="Z53" s="207"/>
      <c r="AA53" s="207"/>
      <c r="AB53" s="207"/>
      <c r="AC53" s="207"/>
      <c r="AD53" s="207"/>
      <c r="AE53" s="207"/>
      <c r="AF53" s="207"/>
      <c r="AG53" s="207" t="s">
        <v>238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ht="22.5" outlineLevel="1" x14ac:dyDescent="0.2">
      <c r="A54" s="236">
        <v>41</v>
      </c>
      <c r="B54" s="237" t="s">
        <v>320</v>
      </c>
      <c r="C54" s="250" t="s">
        <v>321</v>
      </c>
      <c r="D54" s="238" t="s">
        <v>137</v>
      </c>
      <c r="E54" s="239">
        <v>4.1980000000000004</v>
      </c>
      <c r="F54" s="240"/>
      <c r="G54" s="241">
        <f>ROUND(E54*F54,2)</f>
        <v>0</v>
      </c>
      <c r="H54" s="240"/>
      <c r="I54" s="241">
        <f>ROUND(E54*H54,2)</f>
        <v>0</v>
      </c>
      <c r="J54" s="240"/>
      <c r="K54" s="241">
        <f>ROUND(E54*J54,2)</f>
        <v>0</v>
      </c>
      <c r="L54" s="241">
        <v>21</v>
      </c>
      <c r="M54" s="241">
        <f>G54*(1+L54/100)</f>
        <v>0</v>
      </c>
      <c r="N54" s="241">
        <v>0</v>
      </c>
      <c r="O54" s="241">
        <f>ROUND(E54*N54,2)</f>
        <v>0</v>
      </c>
      <c r="P54" s="241">
        <v>0</v>
      </c>
      <c r="Q54" s="241">
        <f>ROUND(E54*P54,2)</f>
        <v>0</v>
      </c>
      <c r="R54" s="241" t="s">
        <v>247</v>
      </c>
      <c r="S54" s="241" t="s">
        <v>139</v>
      </c>
      <c r="T54" s="242" t="s">
        <v>139</v>
      </c>
      <c r="U54" s="216">
        <v>3.0739999999999998</v>
      </c>
      <c r="V54" s="216">
        <f>ROUND(E54*U54,2)</f>
        <v>12.9</v>
      </c>
      <c r="W54" s="216"/>
      <c r="X54" s="216" t="s">
        <v>131</v>
      </c>
      <c r="Y54" s="207"/>
      <c r="Z54" s="207"/>
      <c r="AA54" s="207"/>
      <c r="AB54" s="207"/>
      <c r="AC54" s="207"/>
      <c r="AD54" s="207"/>
      <c r="AE54" s="207"/>
      <c r="AF54" s="207"/>
      <c r="AG54" s="207" t="s">
        <v>238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">
      <c r="A55" s="236">
        <v>42</v>
      </c>
      <c r="B55" s="237" t="s">
        <v>322</v>
      </c>
      <c r="C55" s="250" t="s">
        <v>323</v>
      </c>
      <c r="D55" s="238" t="s">
        <v>137</v>
      </c>
      <c r="E55" s="239">
        <v>1.8959999999999999</v>
      </c>
      <c r="F55" s="240"/>
      <c r="G55" s="241">
        <f>ROUND(E55*F55,2)</f>
        <v>0</v>
      </c>
      <c r="H55" s="240"/>
      <c r="I55" s="241">
        <f>ROUND(E55*H55,2)</f>
        <v>0</v>
      </c>
      <c r="J55" s="240"/>
      <c r="K55" s="241">
        <f>ROUND(E55*J55,2)</f>
        <v>0</v>
      </c>
      <c r="L55" s="241">
        <v>21</v>
      </c>
      <c r="M55" s="241">
        <f>G55*(1+L55/100)</f>
        <v>0</v>
      </c>
      <c r="N55" s="241">
        <v>0</v>
      </c>
      <c r="O55" s="241">
        <f>ROUND(E55*N55,2)</f>
        <v>0</v>
      </c>
      <c r="P55" s="241">
        <v>0</v>
      </c>
      <c r="Q55" s="241">
        <f>ROUND(E55*P55,2)</f>
        <v>0</v>
      </c>
      <c r="R55" s="241" t="s">
        <v>247</v>
      </c>
      <c r="S55" s="241" t="s">
        <v>139</v>
      </c>
      <c r="T55" s="242" t="s">
        <v>139</v>
      </c>
      <c r="U55" s="216">
        <v>3.0750000000000002</v>
      </c>
      <c r="V55" s="216">
        <f>ROUND(E55*U55,2)</f>
        <v>5.83</v>
      </c>
      <c r="W55" s="216"/>
      <c r="X55" s="216" t="s">
        <v>131</v>
      </c>
      <c r="Y55" s="207"/>
      <c r="Z55" s="207"/>
      <c r="AA55" s="207"/>
      <c r="AB55" s="207"/>
      <c r="AC55" s="207"/>
      <c r="AD55" s="207"/>
      <c r="AE55" s="207"/>
      <c r="AF55" s="207"/>
      <c r="AG55" s="207" t="s">
        <v>238</v>
      </c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x14ac:dyDescent="0.2">
      <c r="A56" s="220" t="s">
        <v>124</v>
      </c>
      <c r="B56" s="221" t="s">
        <v>89</v>
      </c>
      <c r="C56" s="244" t="s">
        <v>90</v>
      </c>
      <c r="D56" s="222"/>
      <c r="E56" s="223"/>
      <c r="F56" s="224"/>
      <c r="G56" s="224">
        <f>SUMIF(AG57:AG63,"&lt;&gt;NOR",G57:G63)</f>
        <v>0</v>
      </c>
      <c r="H56" s="224"/>
      <c r="I56" s="224">
        <f>SUM(I57:I63)</f>
        <v>0</v>
      </c>
      <c r="J56" s="224"/>
      <c r="K56" s="224">
        <f>SUM(K57:K63)</f>
        <v>0</v>
      </c>
      <c r="L56" s="224"/>
      <c r="M56" s="224">
        <f>SUM(M57:M63)</f>
        <v>0</v>
      </c>
      <c r="N56" s="224"/>
      <c r="O56" s="224">
        <f>SUM(O57:O63)</f>
        <v>0.02</v>
      </c>
      <c r="P56" s="224"/>
      <c r="Q56" s="224">
        <f>SUM(Q57:Q63)</f>
        <v>0</v>
      </c>
      <c r="R56" s="224"/>
      <c r="S56" s="224"/>
      <c r="T56" s="225"/>
      <c r="U56" s="219"/>
      <c r="V56" s="219">
        <f>SUM(V57:V63)</f>
        <v>27.71</v>
      </c>
      <c r="W56" s="219"/>
      <c r="X56" s="219"/>
      <c r="AG56" t="s">
        <v>125</v>
      </c>
    </row>
    <row r="57" spans="1:60" ht="22.5" outlineLevel="1" x14ac:dyDescent="0.2">
      <c r="A57" s="226">
        <v>43</v>
      </c>
      <c r="B57" s="227" t="s">
        <v>324</v>
      </c>
      <c r="C57" s="245" t="s">
        <v>325</v>
      </c>
      <c r="D57" s="228" t="s">
        <v>210</v>
      </c>
      <c r="E57" s="229">
        <v>146</v>
      </c>
      <c r="F57" s="230"/>
      <c r="G57" s="231">
        <f>ROUND(E57*F57,2)</f>
        <v>0</v>
      </c>
      <c r="H57" s="230"/>
      <c r="I57" s="231">
        <f>ROUND(E57*H57,2)</f>
        <v>0</v>
      </c>
      <c r="J57" s="230"/>
      <c r="K57" s="231">
        <f>ROUND(E57*J57,2)</f>
        <v>0</v>
      </c>
      <c r="L57" s="231">
        <v>21</v>
      </c>
      <c r="M57" s="231">
        <f>G57*(1+L57/100)</f>
        <v>0</v>
      </c>
      <c r="N57" s="231">
        <v>6.9999999999999994E-5</v>
      </c>
      <c r="O57" s="231">
        <f>ROUND(E57*N57,2)</f>
        <v>0.01</v>
      </c>
      <c r="P57" s="231">
        <v>0</v>
      </c>
      <c r="Q57" s="231">
        <f>ROUND(E57*P57,2)</f>
        <v>0</v>
      </c>
      <c r="R57" s="231" t="s">
        <v>326</v>
      </c>
      <c r="S57" s="231" t="s">
        <v>139</v>
      </c>
      <c r="T57" s="232" t="s">
        <v>139</v>
      </c>
      <c r="U57" s="216">
        <v>8.8999999999999996E-2</v>
      </c>
      <c r="V57" s="216">
        <f>ROUND(E57*U57,2)</f>
        <v>12.99</v>
      </c>
      <c r="W57" s="216"/>
      <c r="X57" s="216" t="s">
        <v>131</v>
      </c>
      <c r="Y57" s="207"/>
      <c r="Z57" s="207"/>
      <c r="AA57" s="207"/>
      <c r="AB57" s="207"/>
      <c r="AC57" s="207"/>
      <c r="AD57" s="207"/>
      <c r="AE57" s="207"/>
      <c r="AF57" s="207"/>
      <c r="AG57" s="207" t="s">
        <v>238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">
      <c r="A58" s="214"/>
      <c r="B58" s="215"/>
      <c r="C58" s="248" t="s">
        <v>327</v>
      </c>
      <c r="D58" s="234"/>
      <c r="E58" s="234"/>
      <c r="F58" s="234"/>
      <c r="G58" s="234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07"/>
      <c r="Z58" s="207"/>
      <c r="AA58" s="207"/>
      <c r="AB58" s="207"/>
      <c r="AC58" s="207"/>
      <c r="AD58" s="207"/>
      <c r="AE58" s="207"/>
      <c r="AF58" s="207"/>
      <c r="AG58" s="207" t="s">
        <v>164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">
      <c r="A59" s="226">
        <v>44</v>
      </c>
      <c r="B59" s="227" t="s">
        <v>328</v>
      </c>
      <c r="C59" s="245" t="s">
        <v>329</v>
      </c>
      <c r="D59" s="228" t="s">
        <v>128</v>
      </c>
      <c r="E59" s="229">
        <v>46.472000000000001</v>
      </c>
      <c r="F59" s="230"/>
      <c r="G59" s="231">
        <f>ROUND(E59*F59,2)</f>
        <v>0</v>
      </c>
      <c r="H59" s="230"/>
      <c r="I59" s="231">
        <f>ROUND(E59*H59,2)</f>
        <v>0</v>
      </c>
      <c r="J59" s="230"/>
      <c r="K59" s="231">
        <f>ROUND(E59*J59,2)</f>
        <v>0</v>
      </c>
      <c r="L59" s="231">
        <v>21</v>
      </c>
      <c r="M59" s="231">
        <f>G59*(1+L59/100)</f>
        <v>0</v>
      </c>
      <c r="N59" s="231">
        <v>6.9999999999999994E-5</v>
      </c>
      <c r="O59" s="231">
        <f>ROUND(E59*N59,2)</f>
        <v>0</v>
      </c>
      <c r="P59" s="231">
        <v>0</v>
      </c>
      <c r="Q59" s="231">
        <f>ROUND(E59*P59,2)</f>
        <v>0</v>
      </c>
      <c r="R59" s="231" t="s">
        <v>326</v>
      </c>
      <c r="S59" s="231" t="s">
        <v>139</v>
      </c>
      <c r="T59" s="232" t="s">
        <v>139</v>
      </c>
      <c r="U59" s="216">
        <v>0.14399999999999999</v>
      </c>
      <c r="V59" s="216">
        <f>ROUND(E59*U59,2)</f>
        <v>6.69</v>
      </c>
      <c r="W59" s="216"/>
      <c r="X59" s="216" t="s">
        <v>131</v>
      </c>
      <c r="Y59" s="207"/>
      <c r="Z59" s="207"/>
      <c r="AA59" s="207"/>
      <c r="AB59" s="207"/>
      <c r="AC59" s="207"/>
      <c r="AD59" s="207"/>
      <c r="AE59" s="207"/>
      <c r="AF59" s="207"/>
      <c r="AG59" s="207" t="s">
        <v>132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">
      <c r="A60" s="214"/>
      <c r="B60" s="215"/>
      <c r="C60" s="246" t="s">
        <v>330</v>
      </c>
      <c r="D60" s="217"/>
      <c r="E60" s="218">
        <v>22.922000000000001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07"/>
      <c r="Z60" s="207"/>
      <c r="AA60" s="207"/>
      <c r="AB60" s="207"/>
      <c r="AC60" s="207"/>
      <c r="AD60" s="207"/>
      <c r="AE60" s="207"/>
      <c r="AF60" s="207"/>
      <c r="AG60" s="207" t="s">
        <v>134</v>
      </c>
      <c r="AH60" s="207">
        <v>0</v>
      </c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">
      <c r="A61" s="214"/>
      <c r="B61" s="215"/>
      <c r="C61" s="246" t="s">
        <v>331</v>
      </c>
      <c r="D61" s="217"/>
      <c r="E61" s="218">
        <v>23.55</v>
      </c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07"/>
      <c r="Z61" s="207"/>
      <c r="AA61" s="207"/>
      <c r="AB61" s="207"/>
      <c r="AC61" s="207"/>
      <c r="AD61" s="207"/>
      <c r="AE61" s="207"/>
      <c r="AF61" s="207"/>
      <c r="AG61" s="207" t="s">
        <v>134</v>
      </c>
      <c r="AH61" s="207">
        <v>0</v>
      </c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ht="22.5" outlineLevel="1" x14ac:dyDescent="0.2">
      <c r="A62" s="226">
        <v>45</v>
      </c>
      <c r="B62" s="227" t="s">
        <v>332</v>
      </c>
      <c r="C62" s="245" t="s">
        <v>333</v>
      </c>
      <c r="D62" s="228" t="s">
        <v>210</v>
      </c>
      <c r="E62" s="229">
        <v>75</v>
      </c>
      <c r="F62" s="230"/>
      <c r="G62" s="231">
        <f>ROUND(E62*F62,2)</f>
        <v>0</v>
      </c>
      <c r="H62" s="230"/>
      <c r="I62" s="231">
        <f>ROUND(E62*H62,2)</f>
        <v>0</v>
      </c>
      <c r="J62" s="230"/>
      <c r="K62" s="231">
        <f>ROUND(E62*J62,2)</f>
        <v>0</v>
      </c>
      <c r="L62" s="231">
        <v>21</v>
      </c>
      <c r="M62" s="231">
        <f>G62*(1+L62/100)</f>
        <v>0</v>
      </c>
      <c r="N62" s="231">
        <v>1E-4</v>
      </c>
      <c r="O62" s="231">
        <f>ROUND(E62*N62,2)</f>
        <v>0.01</v>
      </c>
      <c r="P62" s="231">
        <v>0</v>
      </c>
      <c r="Q62" s="231">
        <f>ROUND(E62*P62,2)</f>
        <v>0</v>
      </c>
      <c r="R62" s="231" t="s">
        <v>326</v>
      </c>
      <c r="S62" s="231" t="s">
        <v>139</v>
      </c>
      <c r="T62" s="232" t="s">
        <v>139</v>
      </c>
      <c r="U62" s="216">
        <v>0.107</v>
      </c>
      <c r="V62" s="216">
        <f>ROUND(E62*U62,2)</f>
        <v>8.0299999999999994</v>
      </c>
      <c r="W62" s="216"/>
      <c r="X62" s="216" t="s">
        <v>131</v>
      </c>
      <c r="Y62" s="207"/>
      <c r="Z62" s="207"/>
      <c r="AA62" s="207"/>
      <c r="AB62" s="207"/>
      <c r="AC62" s="207"/>
      <c r="AD62" s="207"/>
      <c r="AE62" s="207"/>
      <c r="AF62" s="207"/>
      <c r="AG62" s="207" t="s">
        <v>238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">
      <c r="A63" s="214"/>
      <c r="B63" s="215"/>
      <c r="C63" s="248" t="s">
        <v>327</v>
      </c>
      <c r="D63" s="234"/>
      <c r="E63" s="234"/>
      <c r="F63" s="234"/>
      <c r="G63" s="234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07"/>
      <c r="Z63" s="207"/>
      <c r="AA63" s="207"/>
      <c r="AB63" s="207"/>
      <c r="AC63" s="207"/>
      <c r="AD63" s="207"/>
      <c r="AE63" s="207"/>
      <c r="AF63" s="207"/>
      <c r="AG63" s="207" t="s">
        <v>164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x14ac:dyDescent="0.2">
      <c r="A64" s="5"/>
      <c r="B64" s="6"/>
      <c r="C64" s="251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AE64">
        <v>15</v>
      </c>
      <c r="AF64">
        <v>21</v>
      </c>
    </row>
    <row r="65" spans="1:33" x14ac:dyDescent="0.2">
      <c r="A65" s="210"/>
      <c r="B65" s="211" t="s">
        <v>29</v>
      </c>
      <c r="C65" s="252"/>
      <c r="D65" s="212"/>
      <c r="E65" s="213"/>
      <c r="F65" s="213"/>
      <c r="G65" s="243">
        <f>G8+G15+G39+G48+G56</f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AE65">
        <f>SUMIF(L7:L63,AE64,G7:G63)</f>
        <v>0</v>
      </c>
      <c r="AF65">
        <f>SUMIF(L7:L63,AF64,G7:G63)</f>
        <v>0</v>
      </c>
      <c r="AG65" t="s">
        <v>234</v>
      </c>
    </row>
    <row r="66" spans="1:33" x14ac:dyDescent="0.2">
      <c r="C66" s="253"/>
      <c r="D66" s="191"/>
      <c r="AG66" t="s">
        <v>235</v>
      </c>
    </row>
    <row r="67" spans="1:33" x14ac:dyDescent="0.2">
      <c r="D67" s="191"/>
    </row>
    <row r="68" spans="1:33" x14ac:dyDescent="0.2">
      <c r="D68" s="191"/>
    </row>
    <row r="69" spans="1:33" x14ac:dyDescent="0.2">
      <c r="D69" s="191"/>
    </row>
    <row r="70" spans="1:33" x14ac:dyDescent="0.2">
      <c r="D70" s="191"/>
    </row>
    <row r="71" spans="1:33" x14ac:dyDescent="0.2">
      <c r="D71" s="191"/>
    </row>
    <row r="72" spans="1:33" x14ac:dyDescent="0.2">
      <c r="D72" s="191"/>
    </row>
    <row r="73" spans="1:33" x14ac:dyDescent="0.2">
      <c r="D73" s="191"/>
    </row>
    <row r="74" spans="1:33" x14ac:dyDescent="0.2">
      <c r="D74" s="191"/>
    </row>
    <row r="75" spans="1:33" x14ac:dyDescent="0.2">
      <c r="D75" s="191"/>
    </row>
    <row r="76" spans="1:33" x14ac:dyDescent="0.2">
      <c r="D76" s="191"/>
    </row>
    <row r="77" spans="1:33" x14ac:dyDescent="0.2">
      <c r="D77" s="191"/>
    </row>
    <row r="78" spans="1:33" x14ac:dyDescent="0.2">
      <c r="D78" s="191"/>
    </row>
    <row r="79" spans="1:33" x14ac:dyDescent="0.2">
      <c r="D79" s="191"/>
    </row>
    <row r="80" spans="1:33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ADykrs3o9XPXhqAz++bvF56jfPlmUfZWYR1+NobM6xp49MHrMxP5sOO5RCCTyZx0PzBnwcFD/Rh69xjYjlEycw==" saltValue="Qlm0+S5imz03+x71L5vnpw==" spinCount="100000" sheet="1"/>
  <mergeCells count="8">
    <mergeCell ref="C58:G58"/>
    <mergeCell ref="C63:G63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2" t="s">
        <v>98</v>
      </c>
      <c r="B1" s="192"/>
      <c r="C1" s="192"/>
      <c r="D1" s="192"/>
      <c r="E1" s="192"/>
      <c r="F1" s="192"/>
      <c r="G1" s="192"/>
      <c r="AG1" t="s">
        <v>99</v>
      </c>
    </row>
    <row r="2" spans="1:60" ht="24.95" customHeight="1" x14ac:dyDescent="0.2">
      <c r="A2" s="193" t="s">
        <v>7</v>
      </c>
      <c r="B2" s="74" t="s">
        <v>44</v>
      </c>
      <c r="C2" s="196" t="s">
        <v>45</v>
      </c>
      <c r="D2" s="194"/>
      <c r="E2" s="194"/>
      <c r="F2" s="194"/>
      <c r="G2" s="195"/>
      <c r="AG2" t="s">
        <v>100</v>
      </c>
    </row>
    <row r="3" spans="1:60" ht="24.95" customHeight="1" x14ac:dyDescent="0.2">
      <c r="A3" s="193" t="s">
        <v>8</v>
      </c>
      <c r="B3" s="74" t="s">
        <v>57</v>
      </c>
      <c r="C3" s="196" t="s">
        <v>58</v>
      </c>
      <c r="D3" s="194"/>
      <c r="E3" s="194"/>
      <c r="F3" s="194"/>
      <c r="G3" s="195"/>
      <c r="AC3" s="128" t="s">
        <v>100</v>
      </c>
      <c r="AG3" t="s">
        <v>101</v>
      </c>
    </row>
    <row r="4" spans="1:60" ht="24.95" customHeight="1" x14ac:dyDescent="0.2">
      <c r="A4" s="197" t="s">
        <v>9</v>
      </c>
      <c r="B4" s="198" t="s">
        <v>57</v>
      </c>
      <c r="C4" s="199" t="s">
        <v>58</v>
      </c>
      <c r="D4" s="200"/>
      <c r="E4" s="200"/>
      <c r="F4" s="200"/>
      <c r="G4" s="201"/>
      <c r="AG4" t="s">
        <v>102</v>
      </c>
    </row>
    <row r="5" spans="1:60" x14ac:dyDescent="0.2">
      <c r="D5" s="191"/>
    </row>
    <row r="6" spans="1:60" ht="38.25" x14ac:dyDescent="0.2">
      <c r="A6" s="203" t="s">
        <v>103</v>
      </c>
      <c r="B6" s="205" t="s">
        <v>104</v>
      </c>
      <c r="C6" s="205" t="s">
        <v>105</v>
      </c>
      <c r="D6" s="204" t="s">
        <v>106</v>
      </c>
      <c r="E6" s="203" t="s">
        <v>107</v>
      </c>
      <c r="F6" s="202" t="s">
        <v>108</v>
      </c>
      <c r="G6" s="203" t="s">
        <v>29</v>
      </c>
      <c r="H6" s="206" t="s">
        <v>30</v>
      </c>
      <c r="I6" s="206" t="s">
        <v>109</v>
      </c>
      <c r="J6" s="206" t="s">
        <v>31</v>
      </c>
      <c r="K6" s="206" t="s">
        <v>110</v>
      </c>
      <c r="L6" s="206" t="s">
        <v>111</v>
      </c>
      <c r="M6" s="206" t="s">
        <v>112</v>
      </c>
      <c r="N6" s="206" t="s">
        <v>113</v>
      </c>
      <c r="O6" s="206" t="s">
        <v>114</v>
      </c>
      <c r="P6" s="206" t="s">
        <v>115</v>
      </c>
      <c r="Q6" s="206" t="s">
        <v>116</v>
      </c>
      <c r="R6" s="206" t="s">
        <v>117</v>
      </c>
      <c r="S6" s="206" t="s">
        <v>118</v>
      </c>
      <c r="T6" s="206" t="s">
        <v>119</v>
      </c>
      <c r="U6" s="206" t="s">
        <v>120</v>
      </c>
      <c r="V6" s="206" t="s">
        <v>121</v>
      </c>
      <c r="W6" s="206" t="s">
        <v>122</v>
      </c>
      <c r="X6" s="206" t="s">
        <v>123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20" t="s">
        <v>124</v>
      </c>
      <c r="B8" s="221" t="s">
        <v>96</v>
      </c>
      <c r="C8" s="244" t="s">
        <v>27</v>
      </c>
      <c r="D8" s="222"/>
      <c r="E8" s="223"/>
      <c r="F8" s="224"/>
      <c r="G8" s="224">
        <f>SUMIF(AG9:AG14,"&lt;&gt;NOR",G9:G14)</f>
        <v>0</v>
      </c>
      <c r="H8" s="224"/>
      <c r="I8" s="224">
        <f>SUM(I9:I14)</f>
        <v>0</v>
      </c>
      <c r="J8" s="224"/>
      <c r="K8" s="224">
        <f>SUM(K9:K14)</f>
        <v>0</v>
      </c>
      <c r="L8" s="224"/>
      <c r="M8" s="224">
        <f>SUM(M9:M14)</f>
        <v>0</v>
      </c>
      <c r="N8" s="224"/>
      <c r="O8" s="224">
        <f>SUM(O9:O14)</f>
        <v>0</v>
      </c>
      <c r="P8" s="224"/>
      <c r="Q8" s="224">
        <f>SUM(Q9:Q14)</f>
        <v>0</v>
      </c>
      <c r="R8" s="224"/>
      <c r="S8" s="224"/>
      <c r="T8" s="225"/>
      <c r="U8" s="219"/>
      <c r="V8" s="219">
        <f>SUM(V9:V14)</f>
        <v>0</v>
      </c>
      <c r="W8" s="219"/>
      <c r="X8" s="219"/>
      <c r="AG8" t="s">
        <v>125</v>
      </c>
    </row>
    <row r="9" spans="1:60" outlineLevel="1" x14ac:dyDescent="0.2">
      <c r="A9" s="226">
        <v>1</v>
      </c>
      <c r="B9" s="227" t="s">
        <v>334</v>
      </c>
      <c r="C9" s="245" t="s">
        <v>335</v>
      </c>
      <c r="D9" s="228" t="s">
        <v>196</v>
      </c>
      <c r="E9" s="229">
        <v>1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/>
      <c r="S9" s="231" t="s">
        <v>139</v>
      </c>
      <c r="T9" s="232" t="s">
        <v>130</v>
      </c>
      <c r="U9" s="216">
        <v>0</v>
      </c>
      <c r="V9" s="216">
        <f>ROUND(E9*U9,2)</f>
        <v>0</v>
      </c>
      <c r="W9" s="216"/>
      <c r="X9" s="216" t="s">
        <v>336</v>
      </c>
      <c r="Y9" s="207"/>
      <c r="Z9" s="207"/>
      <c r="AA9" s="207"/>
      <c r="AB9" s="207"/>
      <c r="AC9" s="207"/>
      <c r="AD9" s="207"/>
      <c r="AE9" s="207"/>
      <c r="AF9" s="207"/>
      <c r="AG9" s="207" t="s">
        <v>337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ht="33.75" outlineLevel="1" x14ac:dyDescent="0.2">
      <c r="A10" s="214"/>
      <c r="B10" s="215"/>
      <c r="C10" s="247" t="s">
        <v>338</v>
      </c>
      <c r="D10" s="233"/>
      <c r="E10" s="233"/>
      <c r="F10" s="233"/>
      <c r="G10" s="233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07"/>
      <c r="Z10" s="207"/>
      <c r="AA10" s="207"/>
      <c r="AB10" s="207"/>
      <c r="AC10" s="207"/>
      <c r="AD10" s="207"/>
      <c r="AE10" s="207"/>
      <c r="AF10" s="207"/>
      <c r="AG10" s="207" t="s">
        <v>150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54" t="str">
        <f>C10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26">
        <v>2</v>
      </c>
      <c r="B11" s="227" t="s">
        <v>339</v>
      </c>
      <c r="C11" s="245" t="s">
        <v>340</v>
      </c>
      <c r="D11" s="228" t="s">
        <v>196</v>
      </c>
      <c r="E11" s="229">
        <v>1</v>
      </c>
      <c r="F11" s="230"/>
      <c r="G11" s="231">
        <f>ROUND(E11*F11,2)</f>
        <v>0</v>
      </c>
      <c r="H11" s="230"/>
      <c r="I11" s="231">
        <f>ROUND(E11*H11,2)</f>
        <v>0</v>
      </c>
      <c r="J11" s="230"/>
      <c r="K11" s="231">
        <f>ROUND(E11*J11,2)</f>
        <v>0</v>
      </c>
      <c r="L11" s="231">
        <v>21</v>
      </c>
      <c r="M11" s="231">
        <f>G11*(1+L11/100)</f>
        <v>0</v>
      </c>
      <c r="N11" s="231">
        <v>0</v>
      </c>
      <c r="O11" s="231">
        <f>ROUND(E11*N11,2)</f>
        <v>0</v>
      </c>
      <c r="P11" s="231">
        <v>0</v>
      </c>
      <c r="Q11" s="231">
        <f>ROUND(E11*P11,2)</f>
        <v>0</v>
      </c>
      <c r="R11" s="231"/>
      <c r="S11" s="231" t="s">
        <v>139</v>
      </c>
      <c r="T11" s="232" t="s">
        <v>130</v>
      </c>
      <c r="U11" s="216">
        <v>0</v>
      </c>
      <c r="V11" s="216">
        <f>ROUND(E11*U11,2)</f>
        <v>0</v>
      </c>
      <c r="W11" s="216"/>
      <c r="X11" s="216" t="s">
        <v>336</v>
      </c>
      <c r="Y11" s="207"/>
      <c r="Z11" s="207"/>
      <c r="AA11" s="207"/>
      <c r="AB11" s="207"/>
      <c r="AC11" s="207"/>
      <c r="AD11" s="207"/>
      <c r="AE11" s="207"/>
      <c r="AF11" s="207"/>
      <c r="AG11" s="207" t="s">
        <v>337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14"/>
      <c r="B12" s="215"/>
      <c r="C12" s="247" t="s">
        <v>341</v>
      </c>
      <c r="D12" s="233"/>
      <c r="E12" s="233"/>
      <c r="F12" s="233"/>
      <c r="G12" s="233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07"/>
      <c r="Z12" s="207"/>
      <c r="AA12" s="207"/>
      <c r="AB12" s="207"/>
      <c r="AC12" s="207"/>
      <c r="AD12" s="207"/>
      <c r="AE12" s="207"/>
      <c r="AF12" s="207"/>
      <c r="AG12" s="207" t="s">
        <v>150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26">
        <v>3</v>
      </c>
      <c r="B13" s="227" t="s">
        <v>342</v>
      </c>
      <c r="C13" s="245" t="s">
        <v>343</v>
      </c>
      <c r="D13" s="228" t="s">
        <v>196</v>
      </c>
      <c r="E13" s="229">
        <v>1</v>
      </c>
      <c r="F13" s="230"/>
      <c r="G13" s="231">
        <f>ROUND(E13*F13,2)</f>
        <v>0</v>
      </c>
      <c r="H13" s="230"/>
      <c r="I13" s="231">
        <f>ROUND(E13*H13,2)</f>
        <v>0</v>
      </c>
      <c r="J13" s="230"/>
      <c r="K13" s="231">
        <f>ROUND(E13*J13,2)</f>
        <v>0</v>
      </c>
      <c r="L13" s="231">
        <v>21</v>
      </c>
      <c r="M13" s="231">
        <f>G13*(1+L13/100)</f>
        <v>0</v>
      </c>
      <c r="N13" s="231">
        <v>0</v>
      </c>
      <c r="O13" s="231">
        <f>ROUND(E13*N13,2)</f>
        <v>0</v>
      </c>
      <c r="P13" s="231">
        <v>0</v>
      </c>
      <c r="Q13" s="231">
        <f>ROUND(E13*P13,2)</f>
        <v>0</v>
      </c>
      <c r="R13" s="231"/>
      <c r="S13" s="231" t="s">
        <v>139</v>
      </c>
      <c r="T13" s="232" t="s">
        <v>130</v>
      </c>
      <c r="U13" s="216">
        <v>0</v>
      </c>
      <c r="V13" s="216">
        <f>ROUND(E13*U13,2)</f>
        <v>0</v>
      </c>
      <c r="W13" s="216"/>
      <c r="X13" s="216" t="s">
        <v>336</v>
      </c>
      <c r="Y13" s="207"/>
      <c r="Z13" s="207"/>
      <c r="AA13" s="207"/>
      <c r="AB13" s="207"/>
      <c r="AC13" s="207"/>
      <c r="AD13" s="207"/>
      <c r="AE13" s="207"/>
      <c r="AF13" s="207"/>
      <c r="AG13" s="207" t="s">
        <v>337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14"/>
      <c r="B14" s="215"/>
      <c r="C14" s="247" t="s">
        <v>344</v>
      </c>
      <c r="D14" s="233"/>
      <c r="E14" s="233"/>
      <c r="F14" s="233"/>
      <c r="G14" s="233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07"/>
      <c r="Z14" s="207"/>
      <c r="AA14" s="207"/>
      <c r="AB14" s="207"/>
      <c r="AC14" s="207"/>
      <c r="AD14" s="207"/>
      <c r="AE14" s="207"/>
      <c r="AF14" s="207"/>
      <c r="AG14" s="207" t="s">
        <v>150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x14ac:dyDescent="0.2">
      <c r="A15" s="220" t="s">
        <v>124</v>
      </c>
      <c r="B15" s="221" t="s">
        <v>97</v>
      </c>
      <c r="C15" s="244" t="s">
        <v>28</v>
      </c>
      <c r="D15" s="222"/>
      <c r="E15" s="223"/>
      <c r="F15" s="224"/>
      <c r="G15" s="224">
        <f>SUMIF(AG16:AG21,"&lt;&gt;NOR",G16:G21)</f>
        <v>0</v>
      </c>
      <c r="H15" s="224"/>
      <c r="I15" s="224">
        <f>SUM(I16:I21)</f>
        <v>0</v>
      </c>
      <c r="J15" s="224"/>
      <c r="K15" s="224">
        <f>SUM(K16:K21)</f>
        <v>0</v>
      </c>
      <c r="L15" s="224"/>
      <c r="M15" s="224">
        <f>SUM(M16:M21)</f>
        <v>0</v>
      </c>
      <c r="N15" s="224"/>
      <c r="O15" s="224">
        <f>SUM(O16:O21)</f>
        <v>0</v>
      </c>
      <c r="P15" s="224"/>
      <c r="Q15" s="224">
        <f>SUM(Q16:Q21)</f>
        <v>0</v>
      </c>
      <c r="R15" s="224"/>
      <c r="S15" s="224"/>
      <c r="T15" s="225"/>
      <c r="U15" s="219"/>
      <c r="V15" s="219">
        <f>SUM(V16:V21)</f>
        <v>0</v>
      </c>
      <c r="W15" s="219"/>
      <c r="X15" s="219"/>
      <c r="AG15" t="s">
        <v>125</v>
      </c>
    </row>
    <row r="16" spans="1:60" outlineLevel="1" x14ac:dyDescent="0.2">
      <c r="A16" s="226">
        <v>4</v>
      </c>
      <c r="B16" s="227" t="s">
        <v>345</v>
      </c>
      <c r="C16" s="245" t="s">
        <v>346</v>
      </c>
      <c r="D16" s="228" t="s">
        <v>196</v>
      </c>
      <c r="E16" s="229">
        <v>1</v>
      </c>
      <c r="F16" s="230"/>
      <c r="G16" s="231">
        <f>ROUND(E16*F16,2)</f>
        <v>0</v>
      </c>
      <c r="H16" s="230"/>
      <c r="I16" s="231">
        <f>ROUND(E16*H16,2)</f>
        <v>0</v>
      </c>
      <c r="J16" s="230"/>
      <c r="K16" s="231">
        <f>ROUND(E16*J16,2)</f>
        <v>0</v>
      </c>
      <c r="L16" s="231">
        <v>21</v>
      </c>
      <c r="M16" s="231">
        <f>G16*(1+L16/100)</f>
        <v>0</v>
      </c>
      <c r="N16" s="231">
        <v>0</v>
      </c>
      <c r="O16" s="231">
        <f>ROUND(E16*N16,2)</f>
        <v>0</v>
      </c>
      <c r="P16" s="231">
        <v>0</v>
      </c>
      <c r="Q16" s="231">
        <f>ROUND(E16*P16,2)</f>
        <v>0</v>
      </c>
      <c r="R16" s="231"/>
      <c r="S16" s="231" t="s">
        <v>139</v>
      </c>
      <c r="T16" s="232" t="s">
        <v>130</v>
      </c>
      <c r="U16" s="216">
        <v>0</v>
      </c>
      <c r="V16" s="216">
        <f>ROUND(E16*U16,2)</f>
        <v>0</v>
      </c>
      <c r="W16" s="216"/>
      <c r="X16" s="216" t="s">
        <v>336</v>
      </c>
      <c r="Y16" s="207"/>
      <c r="Z16" s="207"/>
      <c r="AA16" s="207"/>
      <c r="AB16" s="207"/>
      <c r="AC16" s="207"/>
      <c r="AD16" s="207"/>
      <c r="AE16" s="207"/>
      <c r="AF16" s="207"/>
      <c r="AG16" s="207" t="s">
        <v>337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ht="22.5" outlineLevel="1" x14ac:dyDescent="0.2">
      <c r="A17" s="214"/>
      <c r="B17" s="215"/>
      <c r="C17" s="247" t="s">
        <v>347</v>
      </c>
      <c r="D17" s="233"/>
      <c r="E17" s="233"/>
      <c r="F17" s="233"/>
      <c r="G17" s="233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07"/>
      <c r="Z17" s="207"/>
      <c r="AA17" s="207"/>
      <c r="AB17" s="207"/>
      <c r="AC17" s="207"/>
      <c r="AD17" s="207"/>
      <c r="AE17" s="207"/>
      <c r="AF17" s="207"/>
      <c r="AG17" s="207" t="s">
        <v>150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54" t="str">
        <f>C17</f>
        <v>Náklady na ztížené podmínky provádění tam, kde se vyskytují omezující vlivy konkrétního prostředí, které mají prokazatelný vliv na provádění stavebních prací, Jedná se zejména o náklady související s extrémními podmínkami místa provádění.</v>
      </c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26">
        <v>5</v>
      </c>
      <c r="B18" s="227" t="s">
        <v>348</v>
      </c>
      <c r="C18" s="245" t="s">
        <v>349</v>
      </c>
      <c r="D18" s="228" t="s">
        <v>196</v>
      </c>
      <c r="E18" s="229">
        <v>1</v>
      </c>
      <c r="F18" s="230"/>
      <c r="G18" s="231">
        <f>ROUND(E18*F18,2)</f>
        <v>0</v>
      </c>
      <c r="H18" s="230"/>
      <c r="I18" s="231">
        <f>ROUND(E18*H18,2)</f>
        <v>0</v>
      </c>
      <c r="J18" s="230"/>
      <c r="K18" s="231">
        <f>ROUND(E18*J18,2)</f>
        <v>0</v>
      </c>
      <c r="L18" s="231">
        <v>21</v>
      </c>
      <c r="M18" s="231">
        <f>G18*(1+L18/100)</f>
        <v>0</v>
      </c>
      <c r="N18" s="231">
        <v>0</v>
      </c>
      <c r="O18" s="231">
        <f>ROUND(E18*N18,2)</f>
        <v>0</v>
      </c>
      <c r="P18" s="231">
        <v>0</v>
      </c>
      <c r="Q18" s="231">
        <f>ROUND(E18*P18,2)</f>
        <v>0</v>
      </c>
      <c r="R18" s="231"/>
      <c r="S18" s="231" t="s">
        <v>139</v>
      </c>
      <c r="T18" s="232" t="s">
        <v>130</v>
      </c>
      <c r="U18" s="216">
        <v>0</v>
      </c>
      <c r="V18" s="216">
        <f>ROUND(E18*U18,2)</f>
        <v>0</v>
      </c>
      <c r="W18" s="216"/>
      <c r="X18" s="216" t="s">
        <v>336</v>
      </c>
      <c r="Y18" s="207"/>
      <c r="Z18" s="207"/>
      <c r="AA18" s="207"/>
      <c r="AB18" s="207"/>
      <c r="AC18" s="207"/>
      <c r="AD18" s="207"/>
      <c r="AE18" s="207"/>
      <c r="AF18" s="207"/>
      <c r="AG18" s="207" t="s">
        <v>337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14"/>
      <c r="B19" s="215"/>
      <c r="C19" s="247" t="s">
        <v>350</v>
      </c>
      <c r="D19" s="233"/>
      <c r="E19" s="233"/>
      <c r="F19" s="233"/>
      <c r="G19" s="233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07"/>
      <c r="Z19" s="207"/>
      <c r="AA19" s="207"/>
      <c r="AB19" s="207"/>
      <c r="AC19" s="207"/>
      <c r="AD19" s="207"/>
      <c r="AE19" s="207"/>
      <c r="AF19" s="207"/>
      <c r="AG19" s="207" t="s">
        <v>150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54" t="str">
        <f>C19</f>
        <v>Náklady na vyhotovení dokumentace skutečného provedení stavby a její předání objednateli v požadované formě a požadovaném počtu.</v>
      </c>
      <c r="BB19" s="207"/>
      <c r="BC19" s="207"/>
      <c r="BD19" s="207"/>
      <c r="BE19" s="207"/>
      <c r="BF19" s="207"/>
      <c r="BG19" s="207"/>
      <c r="BH19" s="207"/>
    </row>
    <row r="20" spans="1:60" outlineLevel="1" x14ac:dyDescent="0.2">
      <c r="A20" s="226">
        <v>6</v>
      </c>
      <c r="B20" s="227" t="s">
        <v>351</v>
      </c>
      <c r="C20" s="245" t="s">
        <v>352</v>
      </c>
      <c r="D20" s="228" t="s">
        <v>196</v>
      </c>
      <c r="E20" s="229">
        <v>1</v>
      </c>
      <c r="F20" s="230"/>
      <c r="G20" s="231">
        <f>ROUND(E20*F20,2)</f>
        <v>0</v>
      </c>
      <c r="H20" s="230"/>
      <c r="I20" s="231">
        <f>ROUND(E20*H20,2)</f>
        <v>0</v>
      </c>
      <c r="J20" s="230"/>
      <c r="K20" s="231">
        <f>ROUND(E20*J20,2)</f>
        <v>0</v>
      </c>
      <c r="L20" s="231">
        <v>21</v>
      </c>
      <c r="M20" s="231">
        <f>G20*(1+L20/100)</f>
        <v>0</v>
      </c>
      <c r="N20" s="231">
        <v>0</v>
      </c>
      <c r="O20" s="231">
        <f>ROUND(E20*N20,2)</f>
        <v>0</v>
      </c>
      <c r="P20" s="231">
        <v>0</v>
      </c>
      <c r="Q20" s="231">
        <f>ROUND(E20*P20,2)</f>
        <v>0</v>
      </c>
      <c r="R20" s="231"/>
      <c r="S20" s="231" t="s">
        <v>139</v>
      </c>
      <c r="T20" s="232" t="s">
        <v>130</v>
      </c>
      <c r="U20" s="216">
        <v>0</v>
      </c>
      <c r="V20" s="216">
        <f>ROUND(E20*U20,2)</f>
        <v>0</v>
      </c>
      <c r="W20" s="216"/>
      <c r="X20" s="216" t="s">
        <v>336</v>
      </c>
      <c r="Y20" s="207"/>
      <c r="Z20" s="207"/>
      <c r="AA20" s="207"/>
      <c r="AB20" s="207"/>
      <c r="AC20" s="207"/>
      <c r="AD20" s="207"/>
      <c r="AE20" s="207"/>
      <c r="AF20" s="207"/>
      <c r="AG20" s="207" t="s">
        <v>337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14"/>
      <c r="B21" s="215"/>
      <c r="C21" s="247" t="s">
        <v>353</v>
      </c>
      <c r="D21" s="233"/>
      <c r="E21" s="233"/>
      <c r="F21" s="233"/>
      <c r="G21" s="233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07"/>
      <c r="Z21" s="207"/>
      <c r="AA21" s="207"/>
      <c r="AB21" s="207"/>
      <c r="AC21" s="207"/>
      <c r="AD21" s="207"/>
      <c r="AE21" s="207"/>
      <c r="AF21" s="207"/>
      <c r="AG21" s="207" t="s">
        <v>150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54" t="str">
        <f>C21</f>
        <v>Náklady spojené s povinným pojištěním dodavatele nebo stavebního díla či jeho části, v rozsahu obchodních podmínek.</v>
      </c>
      <c r="BB21" s="207"/>
      <c r="BC21" s="207"/>
      <c r="BD21" s="207"/>
      <c r="BE21" s="207"/>
      <c r="BF21" s="207"/>
      <c r="BG21" s="207"/>
      <c r="BH21" s="207"/>
    </row>
    <row r="22" spans="1:60" x14ac:dyDescent="0.2">
      <c r="A22" s="5"/>
      <c r="B22" s="6"/>
      <c r="C22" s="251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AE22">
        <v>15</v>
      </c>
      <c r="AF22">
        <v>21</v>
      </c>
    </row>
    <row r="23" spans="1:60" x14ac:dyDescent="0.2">
      <c r="A23" s="210"/>
      <c r="B23" s="211" t="s">
        <v>29</v>
      </c>
      <c r="C23" s="252"/>
      <c r="D23" s="212"/>
      <c r="E23" s="213"/>
      <c r="F23" s="213"/>
      <c r="G23" s="243">
        <f>G8+G15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AE23">
        <f>SUMIF(L7:L21,AE22,G7:G21)</f>
        <v>0</v>
      </c>
      <c r="AF23">
        <f>SUMIF(L7:L21,AF22,G7:G21)</f>
        <v>0</v>
      </c>
      <c r="AG23" t="s">
        <v>234</v>
      </c>
    </row>
    <row r="24" spans="1:60" x14ac:dyDescent="0.2">
      <c r="C24" s="253"/>
      <c r="D24" s="191"/>
      <c r="AG24" t="s">
        <v>235</v>
      </c>
    </row>
    <row r="25" spans="1:60" x14ac:dyDescent="0.2">
      <c r="D25" s="191"/>
    </row>
    <row r="26" spans="1:60" x14ac:dyDescent="0.2">
      <c r="D26" s="191"/>
    </row>
    <row r="27" spans="1:60" x14ac:dyDescent="0.2">
      <c r="D27" s="191"/>
    </row>
    <row r="28" spans="1:60" x14ac:dyDescent="0.2">
      <c r="D28" s="191"/>
    </row>
    <row r="29" spans="1:60" x14ac:dyDescent="0.2">
      <c r="D29" s="191"/>
    </row>
    <row r="30" spans="1:60" x14ac:dyDescent="0.2">
      <c r="D30" s="191"/>
    </row>
    <row r="31" spans="1:60" x14ac:dyDescent="0.2">
      <c r="D31" s="191"/>
    </row>
    <row r="32" spans="1:60" x14ac:dyDescent="0.2">
      <c r="D32" s="191"/>
    </row>
    <row r="33" spans="4:4" x14ac:dyDescent="0.2">
      <c r="D33" s="191"/>
    </row>
    <row r="34" spans="4:4" x14ac:dyDescent="0.2">
      <c r="D34" s="191"/>
    </row>
    <row r="35" spans="4:4" x14ac:dyDescent="0.2">
      <c r="D35" s="191"/>
    </row>
    <row r="36" spans="4:4" x14ac:dyDescent="0.2">
      <c r="D36" s="191"/>
    </row>
    <row r="37" spans="4:4" x14ac:dyDescent="0.2">
      <c r="D37" s="191"/>
    </row>
    <row r="38" spans="4:4" x14ac:dyDescent="0.2">
      <c r="D38" s="191"/>
    </row>
    <row r="39" spans="4:4" x14ac:dyDescent="0.2">
      <c r="D39" s="191"/>
    </row>
    <row r="40" spans="4:4" x14ac:dyDescent="0.2">
      <c r="D40" s="191"/>
    </row>
    <row r="41" spans="4:4" x14ac:dyDescent="0.2">
      <c r="D41" s="191"/>
    </row>
    <row r="42" spans="4:4" x14ac:dyDescent="0.2">
      <c r="D42" s="191"/>
    </row>
    <row r="43" spans="4:4" x14ac:dyDescent="0.2">
      <c r="D43" s="191"/>
    </row>
    <row r="44" spans="4:4" x14ac:dyDescent="0.2">
      <c r="D44" s="191"/>
    </row>
    <row r="45" spans="4:4" x14ac:dyDescent="0.2">
      <c r="D45" s="191"/>
    </row>
    <row r="46" spans="4:4" x14ac:dyDescent="0.2">
      <c r="D46" s="191"/>
    </row>
    <row r="47" spans="4:4" x14ac:dyDescent="0.2">
      <c r="D47" s="191"/>
    </row>
    <row r="48" spans="4:4" x14ac:dyDescent="0.2">
      <c r="D48" s="191"/>
    </row>
    <row r="49" spans="4:4" x14ac:dyDescent="0.2">
      <c r="D49" s="191"/>
    </row>
    <row r="50" spans="4:4" x14ac:dyDescent="0.2">
      <c r="D50" s="191"/>
    </row>
    <row r="51" spans="4:4" x14ac:dyDescent="0.2">
      <c r="D51" s="191"/>
    </row>
    <row r="52" spans="4:4" x14ac:dyDescent="0.2">
      <c r="D52" s="191"/>
    </row>
    <row r="53" spans="4:4" x14ac:dyDescent="0.2">
      <c r="D53" s="191"/>
    </row>
    <row r="54" spans="4:4" x14ac:dyDescent="0.2">
      <c r="D54" s="191"/>
    </row>
    <row r="55" spans="4:4" x14ac:dyDescent="0.2">
      <c r="D55" s="191"/>
    </row>
    <row r="56" spans="4:4" x14ac:dyDescent="0.2">
      <c r="D56" s="191"/>
    </row>
    <row r="57" spans="4:4" x14ac:dyDescent="0.2">
      <c r="D57" s="191"/>
    </row>
    <row r="58" spans="4:4" x14ac:dyDescent="0.2">
      <c r="D58" s="191"/>
    </row>
    <row r="59" spans="4:4" x14ac:dyDescent="0.2">
      <c r="D59" s="191"/>
    </row>
    <row r="60" spans="4:4" x14ac:dyDescent="0.2">
      <c r="D60" s="191"/>
    </row>
    <row r="61" spans="4:4" x14ac:dyDescent="0.2">
      <c r="D61" s="191"/>
    </row>
    <row r="62" spans="4:4" x14ac:dyDescent="0.2">
      <c r="D62" s="191"/>
    </row>
    <row r="63" spans="4:4" x14ac:dyDescent="0.2">
      <c r="D63" s="191"/>
    </row>
    <row r="64" spans="4:4" x14ac:dyDescent="0.2">
      <c r="D64" s="191"/>
    </row>
    <row r="65" spans="4:4" x14ac:dyDescent="0.2">
      <c r="D65" s="191"/>
    </row>
    <row r="66" spans="4:4" x14ac:dyDescent="0.2">
      <c r="D66" s="191"/>
    </row>
    <row r="67" spans="4:4" x14ac:dyDescent="0.2">
      <c r="D67" s="191"/>
    </row>
    <row r="68" spans="4:4" x14ac:dyDescent="0.2">
      <c r="D68" s="191"/>
    </row>
    <row r="69" spans="4:4" x14ac:dyDescent="0.2">
      <c r="D69" s="191"/>
    </row>
    <row r="70" spans="4:4" x14ac:dyDescent="0.2">
      <c r="D70" s="191"/>
    </row>
    <row r="71" spans="4:4" x14ac:dyDescent="0.2">
      <c r="D71" s="191"/>
    </row>
    <row r="72" spans="4:4" x14ac:dyDescent="0.2">
      <c r="D72" s="191"/>
    </row>
    <row r="73" spans="4:4" x14ac:dyDescent="0.2">
      <c r="D73" s="191"/>
    </row>
    <row r="74" spans="4:4" x14ac:dyDescent="0.2">
      <c r="D74" s="191"/>
    </row>
    <row r="75" spans="4:4" x14ac:dyDescent="0.2">
      <c r="D75" s="191"/>
    </row>
    <row r="76" spans="4:4" x14ac:dyDescent="0.2">
      <c r="D76" s="191"/>
    </row>
    <row r="77" spans="4:4" x14ac:dyDescent="0.2">
      <c r="D77" s="191"/>
    </row>
    <row r="78" spans="4:4" x14ac:dyDescent="0.2">
      <c r="D78" s="191"/>
    </row>
    <row r="79" spans="4:4" x14ac:dyDescent="0.2">
      <c r="D79" s="191"/>
    </row>
    <row r="80" spans="4:4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d3gyIe74/lOqRsqFpZUXnk3qLevEwZXOVvAv0xc718aaglnJlaXjP6C6qdAEezwtdAi5bvR6YeC+y2oXr5iu1Q==" saltValue="RZsYuzg39cYTbLLaBkAMZQ==" spinCount="100000" sheet="1"/>
  <mergeCells count="10">
    <mergeCell ref="C14:G14"/>
    <mergeCell ref="C17:G17"/>
    <mergeCell ref="C19:G19"/>
    <mergeCell ref="C21:G21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01 01 Pol</vt:lpstr>
      <vt:lpstr>02 02 Pol</vt:lpstr>
      <vt:lpstr>OST OST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'02 02 Pol'!Názvy_tisku</vt:lpstr>
      <vt:lpstr>'OST OST Pol'!Názvy_tisku</vt:lpstr>
      <vt:lpstr>oadresa</vt:lpstr>
      <vt:lpstr>Stavba!Objednatel</vt:lpstr>
      <vt:lpstr>Stavba!Objekt</vt:lpstr>
      <vt:lpstr>'01 01 Pol'!Oblast_tisku</vt:lpstr>
      <vt:lpstr>'02 02 Pol'!Oblast_tisku</vt:lpstr>
      <vt:lpstr>'OST OST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Juříček Pavel</dc:creator>
  <cp:lastModifiedBy>Juříček Pavel</cp:lastModifiedBy>
  <cp:lastPrinted>2014-02-28T09:52:57Z</cp:lastPrinted>
  <dcterms:created xsi:type="dcterms:W3CDTF">2009-04-08T07:15:50Z</dcterms:created>
  <dcterms:modified xsi:type="dcterms:W3CDTF">2019-04-30T08:32:28Z</dcterms:modified>
</cp:coreProperties>
</file>