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sokolova\Documents\VO 2023\Revitalizácia a obnova verejných priestranstiev ulíc M. Tillnera a F. Maľovaného verejné osvetlenie\Profil\Časť 2\"/>
    </mc:Choice>
  </mc:AlternateContent>
  <xr:revisionPtr revIDLastSave="0" documentId="8_{CD2DE082-1F98-44FF-B8F2-3A5DF0D18D79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Rekapitulácia stavby" sheetId="1" r:id="rId1"/>
    <sheet name="04a - ČASŤ 04a" sheetId="2" r:id="rId2"/>
    <sheet name="08 - VEDĽAJŠIE ROZPOČTOVÉ..." sheetId="3" r:id="rId3"/>
    <sheet name="Zoznam figúr" sheetId="4" r:id="rId4"/>
  </sheets>
  <definedNames>
    <definedName name="_xlnm._FilterDatabase" localSheetId="1" hidden="1">'04a - ČASŤ 04a'!$C$133:$K$210</definedName>
    <definedName name="_xlnm._FilterDatabase" localSheetId="2" hidden="1">'08 - VEDĽAJŠIE ROZPOČTOVÉ...'!$C$127:$K$136</definedName>
    <definedName name="_xlnm.Print_Titles" localSheetId="1">'04a - ČASŤ 04a'!$133:$133</definedName>
    <definedName name="_xlnm.Print_Titles" localSheetId="2">'08 - VEDĽAJŠIE ROZPOČTOVÉ...'!$127:$127</definedName>
    <definedName name="_xlnm.Print_Titles" localSheetId="0">'Rekapitulácia stavby'!$92:$92</definedName>
    <definedName name="_xlnm.Print_Titles" localSheetId="3">'Zoznam figúr'!$9:$9</definedName>
    <definedName name="_xlnm.Print_Area" localSheetId="1">'04a - ČASŤ 04a'!$C$4:$J$76,'04a - ČASŤ 04a'!$C$82:$J$115,'04a - ČASŤ 04a'!$C$121:$J$210</definedName>
    <definedName name="_xlnm.Print_Area" localSheetId="2">'08 - VEDĽAJŠIE ROZPOČTOVÉ...'!$C$4:$J$76,'08 - VEDĽAJŠIE ROZPOČTOVÉ...'!$C$82:$J$109,'08 - VEDĽAJŠIE ROZPOČTOVÉ...'!$C$115:$J$136</definedName>
    <definedName name="_xlnm.Print_Area" localSheetId="0">'Rekapitulácia stavby'!$D$4:$AO$76,'Rekapitulácia stavby'!$C$82:$AQ$104</definedName>
    <definedName name="_xlnm.Print_Area" localSheetId="3">'Zoznam figúr'!$C$4:$G$47</definedName>
  </definedNames>
  <calcPr calcId="191029"/>
</workbook>
</file>

<file path=xl/calcChain.xml><?xml version="1.0" encoding="utf-8"?>
<calcChain xmlns="http://schemas.openxmlformats.org/spreadsheetml/2006/main">
  <c r="D7" i="4" l="1"/>
  <c r="J39" i="3"/>
  <c r="J38" i="3"/>
  <c r="AY96" i="1"/>
  <c r="J37" i="3"/>
  <c r="AX96" i="1" s="1"/>
  <c r="BI136" i="3"/>
  <c r="BH136" i="3"/>
  <c r="BG136" i="3"/>
  <c r="BE136" i="3"/>
  <c r="BK136" i="3"/>
  <c r="J136" i="3" s="1"/>
  <c r="BF136" i="3" s="1"/>
  <c r="BI135" i="3"/>
  <c r="BH135" i="3"/>
  <c r="BG135" i="3"/>
  <c r="BE135" i="3"/>
  <c r="BK135" i="3"/>
  <c r="J135" i="3"/>
  <c r="BF135" i="3"/>
  <c r="BI134" i="3"/>
  <c r="BH134" i="3"/>
  <c r="BG134" i="3"/>
  <c r="BE134" i="3"/>
  <c r="BK134" i="3"/>
  <c r="J134" i="3" s="1"/>
  <c r="BF134" i="3" s="1"/>
  <c r="BI133" i="3"/>
  <c r="BH133" i="3"/>
  <c r="BG133" i="3"/>
  <c r="BE133" i="3"/>
  <c r="BK133" i="3"/>
  <c r="J133" i="3"/>
  <c r="BF133" i="3" s="1"/>
  <c r="BI132" i="3"/>
  <c r="BH132" i="3"/>
  <c r="BG132" i="3"/>
  <c r="BE132" i="3"/>
  <c r="BK132" i="3"/>
  <c r="BK131" i="3" s="1"/>
  <c r="J131" i="3" s="1"/>
  <c r="J98" i="3" s="1"/>
  <c r="BI130" i="3"/>
  <c r="BH130" i="3"/>
  <c r="BG130" i="3"/>
  <c r="BE130" i="3"/>
  <c r="T130" i="3"/>
  <c r="T129" i="3"/>
  <c r="T128" i="3" s="1"/>
  <c r="R130" i="3"/>
  <c r="R129" i="3" s="1"/>
  <c r="R128" i="3" s="1"/>
  <c r="P130" i="3"/>
  <c r="P129" i="3"/>
  <c r="P128" i="3" s="1"/>
  <c r="AU96" i="1" s="1"/>
  <c r="F122" i="3"/>
  <c r="E120" i="3"/>
  <c r="BI107" i="3"/>
  <c r="BH107" i="3"/>
  <c r="BG107" i="3"/>
  <c r="BE107" i="3"/>
  <c r="BI106" i="3"/>
  <c r="BH106" i="3"/>
  <c r="BG106" i="3"/>
  <c r="BF106" i="3"/>
  <c r="BE106" i="3"/>
  <c r="BI105" i="3"/>
  <c r="BH105" i="3"/>
  <c r="BG105" i="3"/>
  <c r="BF105" i="3"/>
  <c r="BE105" i="3"/>
  <c r="BI104" i="3"/>
  <c r="BH104" i="3"/>
  <c r="BG104" i="3"/>
  <c r="BF104" i="3"/>
  <c r="BE104" i="3"/>
  <c r="BI103" i="3"/>
  <c r="BH103" i="3"/>
  <c r="BG103" i="3"/>
  <c r="BF103" i="3"/>
  <c r="BE103" i="3"/>
  <c r="BI102" i="3"/>
  <c r="BH102" i="3"/>
  <c r="BG102" i="3"/>
  <c r="BF102" i="3"/>
  <c r="BE10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25" i="3" s="1"/>
  <c r="J17" i="3"/>
  <c r="J15" i="3"/>
  <c r="E15" i="3"/>
  <c r="F124" i="3" s="1"/>
  <c r="J14" i="3"/>
  <c r="J12" i="3"/>
  <c r="J122" i="3" s="1"/>
  <c r="E7" i="3"/>
  <c r="E85" i="3"/>
  <c r="J39" i="2"/>
  <c r="J38" i="2"/>
  <c r="AY95" i="1" s="1"/>
  <c r="J37" i="2"/>
  <c r="AX95" i="1"/>
  <c r="BI210" i="2"/>
  <c r="BH210" i="2"/>
  <c r="BG210" i="2"/>
  <c r="BE210" i="2"/>
  <c r="BK210" i="2"/>
  <c r="J210" i="2" s="1"/>
  <c r="BF210" i="2" s="1"/>
  <c r="BI209" i="2"/>
  <c r="BH209" i="2"/>
  <c r="BG209" i="2"/>
  <c r="BE209" i="2"/>
  <c r="BK209" i="2"/>
  <c r="J209" i="2" s="1"/>
  <c r="BF209" i="2" s="1"/>
  <c r="BI208" i="2"/>
  <c r="BH208" i="2"/>
  <c r="BG208" i="2"/>
  <c r="BE208" i="2"/>
  <c r="BK208" i="2"/>
  <c r="J208" i="2"/>
  <c r="BF208" i="2" s="1"/>
  <c r="BI207" i="2"/>
  <c r="BH207" i="2"/>
  <c r="BG207" i="2"/>
  <c r="BE207" i="2"/>
  <c r="BK207" i="2"/>
  <c r="J207" i="2"/>
  <c r="BF207" i="2"/>
  <c r="BI206" i="2"/>
  <c r="BH206" i="2"/>
  <c r="BG206" i="2"/>
  <c r="BE206" i="2"/>
  <c r="BK206" i="2"/>
  <c r="J206" i="2" s="1"/>
  <c r="BF206" i="2" s="1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T199" i="2"/>
  <c r="R200" i="2"/>
  <c r="R199" i="2" s="1"/>
  <c r="P200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T160" i="2"/>
  <c r="R161" i="2"/>
  <c r="R160" i="2" s="1"/>
  <c r="P161" i="2"/>
  <c r="P160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F128" i="2"/>
  <c r="E126" i="2"/>
  <c r="BI113" i="2"/>
  <c r="BH113" i="2"/>
  <c r="BG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F89" i="2"/>
  <c r="E87" i="2"/>
  <c r="J24" i="2"/>
  <c r="E24" i="2"/>
  <c r="J131" i="2" s="1"/>
  <c r="J23" i="2"/>
  <c r="J21" i="2"/>
  <c r="E21" i="2"/>
  <c r="J91" i="2" s="1"/>
  <c r="J20" i="2"/>
  <c r="J18" i="2"/>
  <c r="E18" i="2"/>
  <c r="F131" i="2" s="1"/>
  <c r="J17" i="2"/>
  <c r="J15" i="2"/>
  <c r="E15" i="2"/>
  <c r="F130" i="2" s="1"/>
  <c r="J14" i="2"/>
  <c r="J12" i="2"/>
  <c r="J128" i="2"/>
  <c r="E7" i="2"/>
  <c r="E85" i="2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200" i="2"/>
  <c r="J193" i="2"/>
  <c r="J176" i="2"/>
  <c r="J148" i="2"/>
  <c r="J142" i="2"/>
  <c r="BK198" i="2"/>
  <c r="BK191" i="2"/>
  <c r="J161" i="2"/>
  <c r="J188" i="2"/>
  <c r="J179" i="2"/>
  <c r="BK155" i="2"/>
  <c r="BK182" i="2"/>
  <c r="BK145" i="2"/>
  <c r="J202" i="2"/>
  <c r="BK197" i="2"/>
  <c r="J191" i="2"/>
  <c r="BK157" i="2"/>
  <c r="J145" i="2"/>
  <c r="J200" i="2"/>
  <c r="J194" i="2"/>
  <c r="BK176" i="2"/>
  <c r="BK142" i="2"/>
  <c r="J182" i="2"/>
  <c r="J157" i="2"/>
  <c r="BK137" i="2"/>
  <c r="J171" i="2"/>
  <c r="J137" i="2"/>
  <c r="BK130" i="3"/>
  <c r="J198" i="2"/>
  <c r="BK194" i="2"/>
  <c r="BK179" i="2"/>
  <c r="J155" i="2"/>
  <c r="J196" i="2"/>
  <c r="BK188" i="2"/>
  <c r="BK171" i="2"/>
  <c r="J140" i="2"/>
  <c r="BK164" i="2"/>
  <c r="BK148" i="2"/>
  <c r="AS94" i="1"/>
  <c r="BK196" i="2"/>
  <c r="BK186" i="2"/>
  <c r="J151" i="2"/>
  <c r="BK202" i="2"/>
  <c r="J197" i="2"/>
  <c r="BK193" i="2"/>
  <c r="J173" i="2"/>
  <c r="BK151" i="2"/>
  <c r="J186" i="2"/>
  <c r="BK161" i="2"/>
  <c r="BK140" i="2"/>
  <c r="BK173" i="2"/>
  <c r="J164" i="2"/>
  <c r="J130" i="3"/>
  <c r="J132" i="3" l="1"/>
  <c r="BF132" i="3" s="1"/>
  <c r="T136" i="2"/>
  <c r="BK163" i="2"/>
  <c r="J163" i="2"/>
  <c r="J100" i="2"/>
  <c r="R163" i="2"/>
  <c r="R181" i="2"/>
  <c r="BK201" i="2"/>
  <c r="J201" i="2" s="1"/>
  <c r="J103" i="2" s="1"/>
  <c r="T201" i="2"/>
  <c r="P136" i="2"/>
  <c r="BK136" i="2"/>
  <c r="J136" i="2" s="1"/>
  <c r="J98" i="2" s="1"/>
  <c r="T163" i="2"/>
  <c r="P181" i="2"/>
  <c r="BK205" i="2"/>
  <c r="J205" i="2"/>
  <c r="J104" i="2"/>
  <c r="R136" i="2"/>
  <c r="R135" i="2" s="1"/>
  <c r="P163" i="2"/>
  <c r="BK181" i="2"/>
  <c r="J181" i="2"/>
  <c r="J101" i="2" s="1"/>
  <c r="T181" i="2"/>
  <c r="P201" i="2"/>
  <c r="R201" i="2"/>
  <c r="BK160" i="2"/>
  <c r="J160" i="2"/>
  <c r="J99" i="2" s="1"/>
  <c r="BK199" i="2"/>
  <c r="J199" i="2" s="1"/>
  <c r="J102" i="2" s="1"/>
  <c r="BK129" i="3"/>
  <c r="J129" i="3"/>
  <c r="J97" i="3" s="1"/>
  <c r="J89" i="3"/>
  <c r="F92" i="3"/>
  <c r="J124" i="3"/>
  <c r="J125" i="3"/>
  <c r="E118" i="3"/>
  <c r="BF130" i="3"/>
  <c r="F91" i="3"/>
  <c r="J89" i="2"/>
  <c r="F92" i="2"/>
  <c r="E124" i="2"/>
  <c r="J130" i="2"/>
  <c r="BF142" i="2"/>
  <c r="BF161" i="2"/>
  <c r="BF179" i="2"/>
  <c r="F91" i="2"/>
  <c r="BF155" i="2"/>
  <c r="BF164" i="2"/>
  <c r="BF176" i="2"/>
  <c r="J92" i="2"/>
  <c r="BF137" i="2"/>
  <c r="BF148" i="2"/>
  <c r="BF157" i="2"/>
  <c r="BF171" i="2"/>
  <c r="BF182" i="2"/>
  <c r="BF188" i="2"/>
  <c r="BF191" i="2"/>
  <c r="BF200" i="2"/>
  <c r="BF140" i="2"/>
  <c r="BF145" i="2"/>
  <c r="BF151" i="2"/>
  <c r="BF173" i="2"/>
  <c r="BF186" i="2"/>
  <c r="BF193" i="2"/>
  <c r="BF194" i="2"/>
  <c r="BF196" i="2"/>
  <c r="BF197" i="2"/>
  <c r="BF198" i="2"/>
  <c r="BF202" i="2"/>
  <c r="F35" i="3"/>
  <c r="AZ96" i="1" s="1"/>
  <c r="F37" i="3"/>
  <c r="BB96" i="1" s="1"/>
  <c r="J35" i="2"/>
  <c r="AV95" i="1" s="1"/>
  <c r="F35" i="2"/>
  <c r="AZ95" i="1" s="1"/>
  <c r="AZ94" i="1" s="1"/>
  <c r="AV94" i="1" s="1"/>
  <c r="F39" i="2"/>
  <c r="BD95" i="1" s="1"/>
  <c r="J35" i="3"/>
  <c r="AV96" i="1" s="1"/>
  <c r="F37" i="2"/>
  <c r="BB95" i="1" s="1"/>
  <c r="F38" i="3"/>
  <c r="BC96" i="1" s="1"/>
  <c r="F39" i="3"/>
  <c r="BD96" i="1" s="1"/>
  <c r="F38" i="2"/>
  <c r="BC95" i="1" s="1"/>
  <c r="BC94" i="1" l="1"/>
  <c r="AY94" i="1" s="1"/>
  <c r="R134" i="2"/>
  <c r="P135" i="2"/>
  <c r="P134" i="2"/>
  <c r="AU95" i="1" s="1"/>
  <c r="AU94" i="1" s="1"/>
  <c r="T135" i="2"/>
  <c r="T134" i="2"/>
  <c r="BK135" i="2"/>
  <c r="J135" i="2" s="1"/>
  <c r="J97" i="2" s="1"/>
  <c r="BK128" i="3"/>
  <c r="J128" i="3"/>
  <c r="J96" i="3" s="1"/>
  <c r="BD94" i="1"/>
  <c r="W36" i="1"/>
  <c r="BB94" i="1"/>
  <c r="W34" i="1" s="1"/>
  <c r="W35" i="1"/>
  <c r="J30" i="3" l="1"/>
  <c r="J107" i="3" s="1"/>
  <c r="J101" i="3" s="1"/>
  <c r="J109" i="3" s="1"/>
  <c r="BF107" i="3"/>
  <c r="J36" i="3" s="1"/>
  <c r="AW96" i="1" s="1"/>
  <c r="AT96" i="1" s="1"/>
  <c r="BK134" i="2"/>
  <c r="J134" i="2" s="1"/>
  <c r="J96" i="2" s="1"/>
  <c r="AX94" i="1"/>
  <c r="J30" i="2" l="1"/>
  <c r="J113" i="2" s="1"/>
  <c r="J107" i="2" s="1"/>
  <c r="J115" i="2"/>
  <c r="F36" i="3"/>
  <c r="BA96" i="1" s="1"/>
  <c r="J31" i="3"/>
  <c r="J32" i="3" s="1"/>
  <c r="AG96" i="1" s="1"/>
  <c r="J31" i="2"/>
  <c r="BF113" i="2"/>
  <c r="J41" i="3"/>
  <c r="AN96" i="1"/>
  <c r="J32" i="2"/>
  <c r="AG95" i="1"/>
  <c r="AG94" i="1"/>
  <c r="AG101" i="1" s="1"/>
  <c r="AV101" i="1" s="1"/>
  <c r="BY101" i="1" s="1"/>
  <c r="F36" i="2"/>
  <c r="BA95" i="1" s="1"/>
  <c r="BA94" i="1" s="1"/>
  <c r="W33" i="1" s="1"/>
  <c r="CD101" i="1" l="1"/>
  <c r="AG102" i="1"/>
  <c r="CD102" i="1"/>
  <c r="AK26" i="1"/>
  <c r="AW94" i="1"/>
  <c r="AK33" i="1" s="1"/>
  <c r="AG100" i="1"/>
  <c r="AV100" i="1"/>
  <c r="BY100" i="1"/>
  <c r="J36" i="2"/>
  <c r="AW95" i="1" s="1"/>
  <c r="AT95" i="1" s="1"/>
  <c r="AN95" i="1" s="1"/>
  <c r="AG99" i="1"/>
  <c r="AV99" i="1" s="1"/>
  <c r="BY99" i="1" s="1"/>
  <c r="AN101" i="1"/>
  <c r="CD100" i="1" l="1"/>
  <c r="CD99" i="1"/>
  <c r="W32" i="1" s="1"/>
  <c r="J41" i="2"/>
  <c r="AG98" i="1"/>
  <c r="AK27" i="1" s="1"/>
  <c r="AK29" i="1" s="1"/>
  <c r="AN100" i="1"/>
  <c r="AN99" i="1"/>
  <c r="AT94" i="1"/>
  <c r="AN94" i="1" s="1"/>
  <c r="AV102" i="1"/>
  <c r="BY102" i="1" s="1"/>
  <c r="AK32" i="1" s="1"/>
  <c r="AK38" i="1" l="1"/>
  <c r="AN102" i="1"/>
  <c r="AN98" i="1"/>
  <c r="AN104" i="1"/>
  <c r="AG104" i="1"/>
</calcChain>
</file>

<file path=xl/sharedStrings.xml><?xml version="1.0" encoding="utf-8"?>
<sst xmlns="http://schemas.openxmlformats.org/spreadsheetml/2006/main" count="1428" uniqueCount="302">
  <si>
    <t>Export Komplet</t>
  </si>
  <si>
    <t/>
  </si>
  <si>
    <t>2.0</t>
  </si>
  <si>
    <t>False</t>
  </si>
  <si>
    <t>{a866a7e2-ec1d-44d7-8ddc-b2c883a5fd64}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</si>
  <si>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</si>
  <si>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</si>
  <si>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</si>
  <si>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</si>
  <si>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</si>
  <si>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</si>
  <si>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</si>
  <si>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</si>
  <si>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0122a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</si>
  <si>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</si>
  <si>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</si>
  <si>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A OBNOVA VEREJNYCH PRIESTRANSTIEV ULIC M.TILLNERA A F.MALOVANEHO V MALACKACH</t>
  </si>
  <si>
    <t>JKSO:</t>
  </si>
  <si>
    <t>KS:</t>
  </si>
  <si>
    <t>Miesto:</t>
  </si>
  <si>
    <t>Malacky</t>
  </si>
  <si>
    <t>Dátum:</t>
  </si>
  <si>
    <t>22. 2. 2022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</si>
  <si>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</si>
  <si>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</si>
  <si>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</si>
  <si>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</si>
  <si>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</si>
  <si>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</si>
  <si>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</si>
  <si>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</si>
  <si>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</si>
  <si>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</si>
  <si>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</si>
  <si>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</si>
  <si>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</si>
  <si>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</si>
  <si>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</si>
  <si>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</si>
  <si>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</si>
  <si>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</si>
  <si>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</si>
  <si>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</si>
  <si>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</si>
  <si>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</si>
  <si>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</si>
  <si>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</si>
  <si>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</si>
  <si>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</si>
  <si>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</si>
  <si>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</si>
  <si>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</si>
  <si>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</si>
  <si>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</si>
  <si>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</si>
  <si>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</si>
  <si>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</si>
  <si>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</si>
  <si>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</si>
  <si>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</si>
  <si>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</si>
  <si>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</si>
  <si>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</si>
  <si>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</si>
  <si>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</si>
  <si>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</si>
  <si>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</si>
  <si>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</si>
  <si>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</si>
  <si>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</si>
  <si>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</si>
  <si>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</si>
  <si>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</si>
  <si>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</si>
  <si>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</si>
  <si>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</si>
  <si>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</si>
  <si>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</si>
  <si>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</si>
  <si>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</si>
  <si>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04a</t>
  </si>
  <si>
    <t>ČASŤ 04a</t>
  </si>
  <si>
    <t>STA</t>
  </si>
  <si>
    <t>1</t>
  </si>
  <si>
    <t>{5eb26cfe-822b-42c0-84d5-aef8939bfdbc}</t>
  </si>
  <si>
    <t>08</t>
  </si>
  <si>
    <t>VEDĽAJŠIE ROZPOČTOVÉ NÁKLADY</t>
  </si>
  <si>
    <t>{c6b5aa6c-ecb9-4b95-8a60-69991a35fde4}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</si>
  <si>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</si>
  <si>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</si>
  <si>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</si>
  <si>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</si>
  <si>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</si>
  <si>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</si>
  <si>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</si>
  <si>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</si>
  <si>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</si>
  <si>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OB_zalievka</t>
  </si>
  <si>
    <t>2</t>
  </si>
  <si>
    <t>parkov_plocha</t>
  </si>
  <si>
    <t>299</t>
  </si>
  <si>
    <t>KRYCÍ LIST ROZPOČTU</t>
  </si>
  <si>
    <t>plocha_asfalt</t>
  </si>
  <si>
    <t>pochodz_zel_plocha</t>
  </si>
  <si>
    <t>zatrav_plocha</t>
  </si>
  <si>
    <t>Objekt:</t>
  </si>
  <si>
    <t>04a - ČASŤ 04a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</si>
  <si>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</si>
  <si>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</si>
  <si>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</si>
  <si>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</si>
  <si>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</si>
  <si>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</si>
  <si>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</si>
  <si>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</si>
  <si>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</si>
  <si>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</si>
  <si>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</si>
  <si>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</si>
  <si>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POZ - POZNÁMKY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</si>
  <si>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</si>
  <si>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</si>
  <si>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</si>
  <si>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</si>
  <si>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</si>
  <si>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</si>
  <si>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</si>
  <si>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</si>
  <si>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</si>
  <si>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</si>
  <si>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</si>
  <si>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</si>
  <si>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</si>
  <si>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</si>
  <si>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</si>
  <si>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</si>
  <si>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</si>
  <si>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</si>
  <si>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</si>
  <si>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</si>
  <si>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</si>
  <si>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</si>
  <si>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</si>
  <si>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</si>
  <si>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</si>
  <si>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</si>
  <si>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</si>
  <si>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113107222.S</t>
  </si>
  <si>
    <t>Odstránenie krytu v ploche nad 200 m2 z kameniva hrubého drveného, hr. 100 do 200 mm,  -0,23500t</t>
  </si>
  <si>
    <t>m2</t>
  </si>
  <si>
    <t>4</t>
  </si>
  <si>
    <t>1229889721</t>
  </si>
  <si>
    <t>VV</t>
  </si>
  <si>
    <t>Súčet</t>
  </si>
  <si>
    <t>113107231.S</t>
  </si>
  <si>
    <t>Odstránenie krytu v ploche nad 200 m2 z betónu prostého, hr. vrstvy do 150 mm,  -0,22500t</t>
  </si>
  <si>
    <t>-1033102172</t>
  </si>
  <si>
    <t>3</t>
  </si>
  <si>
    <t>113107241.S</t>
  </si>
  <si>
    <t>Odstránenie krytu v ploche nad 200 m2 asfaltového, hr. vrstvy do 50 mm,  -0,09800t</t>
  </si>
  <si>
    <t>-273255759</t>
  </si>
  <si>
    <t>"VYBURANIE ASFALTOVEJ PLOCHY CHODNIKA HR. 40 MM" 299</t>
  </si>
  <si>
    <t>113205121.S</t>
  </si>
  <si>
    <t>Vytrhanie obrúb betónových, cestných ležatých,  -0,29000t</t>
  </si>
  <si>
    <t>m</t>
  </si>
  <si>
    <t>-2066483427</t>
  </si>
  <si>
    <t>"VYBURANIE CESTNEHO OBRUBNIKA" 220</t>
  </si>
  <si>
    <t>5</t>
  </si>
  <si>
    <t>113206111.S</t>
  </si>
  <si>
    <t>Vytrhanie obrúb betónových, s vybúraním lôžka, z krajníkov alebo obrubníkov stojatých,  -0,14500t</t>
  </si>
  <si>
    <t>2102211953</t>
  </si>
  <si>
    <t>"VYBURANIE PARKOVEHO OBRUBNIKA" 190</t>
  </si>
  <si>
    <t>6</t>
  </si>
  <si>
    <t>180405114.S</t>
  </si>
  <si>
    <t>Založenie trávnika výsevom zmesi ornice a semena v rovine alebo na svahu do 1:5</t>
  </si>
  <si>
    <t>-1155574387</t>
  </si>
  <si>
    <t>"UPRAVA ZELENE PO VYKOPOCH" 70</t>
  </si>
  <si>
    <t>pochodz_zel_plocha+zatrav_plocha</t>
  </si>
  <si>
    <t>7</t>
  </si>
  <si>
    <t>M</t>
  </si>
  <si>
    <t>005720001400.S</t>
  </si>
  <si>
    <t xml:space="preserve">Osivá tráv - semená parkovej zmesi </t>
  </si>
  <si>
    <t>kg</t>
  </si>
  <si>
    <t>8</t>
  </si>
  <si>
    <t>-1197085030</t>
  </si>
  <si>
    <t>910*0,0309 'Prepočítané koeficientom množstva</t>
  </si>
  <si>
    <t>181101102.S</t>
  </si>
  <si>
    <t>Úprava pláne v zárezoch v hornine 1-4 so zhutnením</t>
  </si>
  <si>
    <t>416874528</t>
  </si>
  <si>
    <t>Vodorovné konštrukcie</t>
  </si>
  <si>
    <t>9</t>
  </si>
  <si>
    <t>469521212.S</t>
  </si>
  <si>
    <t>Spevnenie dna alebo svahov drv. kamenivom zrna 63-125 mm cem. maltou a betónu vodostav. C 25/30 so zhutnením hr. 200 mm</t>
  </si>
  <si>
    <t>204402935</t>
  </si>
  <si>
    <t>Komunikácie</t>
  </si>
  <si>
    <t>10</t>
  </si>
  <si>
    <t>564271111.S1</t>
  </si>
  <si>
    <t>Podklad alebo podsyp zo štrku 60% s ornocou 40% s rozprestretím, vlhčením a zhutnením, po zhutnení hr. od 200 mm do 250 mm, specc vid PD</t>
  </si>
  <si>
    <t>961153185</t>
  </si>
  <si>
    <t>"ZATRAVNENÁ PLOCHA" 0</t>
  </si>
  <si>
    <t>"BET DLAZBA SIVA + CERVENA" 234+65</t>
  </si>
  <si>
    <t>"POCHODZNE ZELENE PLOCHY" 0</t>
  </si>
  <si>
    <t>pochodz_pesich_ploch</t>
  </si>
  <si>
    <t>"POCHODZNE PLOCHY PRE PESICH" 0</t>
  </si>
  <si>
    <t>pojazd_plocha</t>
  </si>
  <si>
    <t>"POJAZDNE PLOCHY - CIASTOCNE ZATRAVNENE" 0</t>
  </si>
  <si>
    <t>11</t>
  </si>
  <si>
    <t>596911143.S</t>
  </si>
  <si>
    <t>Kladenie betónovej zámkovej dlažby komunikácií pre peších hr. 60 mm pre peších nad 100 do 300 m2 so zriadením lôžka z kameniva hr. 30 mm</t>
  </si>
  <si>
    <t>99536652</t>
  </si>
  <si>
    <t>12</t>
  </si>
  <si>
    <t>592460009300,1</t>
  </si>
  <si>
    <t>Dlažba betónová, rozmer 200x200x60 mm, červená</t>
  </si>
  <si>
    <t>1019919890</t>
  </si>
  <si>
    <t>P</t>
  </si>
  <si>
    <t>Poznámka k položke:_x000D_
Spotreba 25 ks/m2</t>
  </si>
  <si>
    <t>234,273946360153*1,02 'Prepočítané koeficientom množstva</t>
  </si>
  <si>
    <t>13</t>
  </si>
  <si>
    <t>592460009600</t>
  </si>
  <si>
    <t>Dlažba betónová, rozmer 200x200x60 mm, sivá</t>
  </si>
  <si>
    <t>2132932108</t>
  </si>
  <si>
    <t>64,7260536398467*1,02 'Prepočítané koeficientom množstva</t>
  </si>
  <si>
    <t>14</t>
  </si>
  <si>
    <t>599141111.S</t>
  </si>
  <si>
    <t>Vyplnenie škár  akejkoľvek hrúbky asfaltovou zálievkou</t>
  </si>
  <si>
    <t>-537343932</t>
  </si>
  <si>
    <t>OB_zalievka+140</t>
  </si>
  <si>
    <t>Ostatné konštrukcie a práce-búranie</t>
  </si>
  <si>
    <t>15</t>
  </si>
  <si>
    <t>916362113.S</t>
  </si>
  <si>
    <t>Osadenie cestného obrubníka betónového stojatého do lôžka z betónu prostého tr. C 20/25 s bočnou oporou</t>
  </si>
  <si>
    <t>-76842615</t>
  </si>
  <si>
    <t>"CESTNY OBRUBNIK OB10 OSADENY NA UROVNI TERENU" 0</t>
  </si>
  <si>
    <t>OB_nad_teren</t>
  </si>
  <si>
    <t>"CESTNY OBRUBNIK OB10 OSADENY 7 CM NAD UROVNOU TERENU" 220</t>
  </si>
  <si>
    <t>16</t>
  </si>
  <si>
    <t>592170003800.S</t>
  </si>
  <si>
    <t>Obrubník cestný so skosením, lxšxv 1000x150x250 mm, prírodný</t>
  </si>
  <si>
    <t>ks</t>
  </si>
  <si>
    <t>-923847954</t>
  </si>
  <si>
    <t>221,279270784222*1,01 'Prepočítané koeficientom množstva</t>
  </si>
  <si>
    <t>17</t>
  </si>
  <si>
    <t>916561112.S</t>
  </si>
  <si>
    <t>Osadenie záhonového alebo parkového obrubníka betón., do lôžka z bet. pros. tr. C 16/20 s bočnou oporou</t>
  </si>
  <si>
    <t>1675417559</t>
  </si>
  <si>
    <t>"PARKOVY OBRUBNIK" 190</t>
  </si>
  <si>
    <t>18</t>
  </si>
  <si>
    <t>592170001800.S</t>
  </si>
  <si>
    <t>Obrubník parkový, lxšxv 1000x50x200 mm, prírodný</t>
  </si>
  <si>
    <t>2047267234</t>
  </si>
  <si>
    <t>190*1,01 'Prepočítané koeficientom množstva</t>
  </si>
  <si>
    <t>19</t>
  </si>
  <si>
    <t>979082213.S</t>
  </si>
  <si>
    <t>Vodorovná doprava sutiny so zložením a hrubým urovnaním na vzdialenosť do 1 km</t>
  </si>
  <si>
    <t>t</t>
  </si>
  <si>
    <t>1896149969</t>
  </si>
  <si>
    <t>979082219.S</t>
  </si>
  <si>
    <t>Príplatok k cene za každý ďalší aj začatý 1 km nad 1 km pre vodorovnú dopravu sutiny</t>
  </si>
  <si>
    <t>169148980</t>
  </si>
  <si>
    <t>258,192*15 'Prepočítané koeficientom množstva</t>
  </si>
  <si>
    <t>21</t>
  </si>
  <si>
    <t>979087212.S</t>
  </si>
  <si>
    <t>Nakladanie na dopravné prostriedky pre vodorovnú dopravu sutiny</t>
  </si>
  <si>
    <t>-2042924377</t>
  </si>
  <si>
    <t>22</t>
  </si>
  <si>
    <t>979089012.S</t>
  </si>
  <si>
    <t>Poplatok za skladovanie - betón, tehly, dlaždice (17 01) ostatné</t>
  </si>
  <si>
    <t>-1739114777</t>
  </si>
  <si>
    <t>23</t>
  </si>
  <si>
    <t>979093111.S</t>
  </si>
  <si>
    <t>Uloženie sutiny na skládku s hrubým urovnaním bez zhutnenia</t>
  </si>
  <si>
    <t>-1459129995</t>
  </si>
  <si>
    <t>99</t>
  </si>
  <si>
    <t>Presun hmôt HSV</t>
  </si>
  <si>
    <t>24</t>
  </si>
  <si>
    <t>998223011.S</t>
  </si>
  <si>
    <t>Presun hmôt pre pozemné komunikácie s krytom dláždeným (822 2.3, 822 5.3) akejkoľvek dĺžky objektu</t>
  </si>
  <si>
    <t>-1937286977</t>
  </si>
  <si>
    <t>POZ</t>
  </si>
  <si>
    <t>POZNÁMKY</t>
  </si>
  <si>
    <t>25</t>
  </si>
  <si>
    <t>POZNAMKA_2</t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</si>
  <si>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</si>
  <si>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260175458</t>
  </si>
  <si>
    <t xml:space="preserve">Poznámka k položke:_x000D_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úpravy._x000D_
</t>
  </si>
  <si>
    <t>VP</t>
  </si>
  <si>
    <t xml:space="preserve">  Práce naviac</t>
  </si>
  <si>
    <t>PN</t>
  </si>
  <si>
    <t>08 - VEDĽAJŠIE ROZPOČTOVÉ NÁKLADY</t>
  </si>
  <si>
    <t>VRN - Investičné náklady neobsiahnuté v cenách</t>
  </si>
  <si>
    <t>Investičné náklady neobsiahnuté v cenách</t>
  </si>
  <si>
    <t>000600011.S_CAST_04a</t>
  </si>
  <si>
    <t>Zariadenie staveniska - náklady prevádzkové, výrobné, socialne a iné vyvolané investície súvisiace so zariadením staveniska pre ČASŤ 04a</t>
  </si>
  <si>
    <t>eur</t>
  </si>
  <si>
    <t>1024</t>
  </si>
  <si>
    <t>45714310</t>
  </si>
  <si>
    <t>ZOZNAM FIGÚR</t>
  </si>
  <si>
    <t>Výmera</t>
  </si>
  <si>
    <t xml:space="preserve"> 04a</t>
  </si>
  <si>
    <t>Použitie figúry:</t>
  </si>
  <si>
    <t>plocha_beton</t>
  </si>
  <si>
    <t>zemina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</si>
</sst>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6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6" fillId="5" borderId="0" xfId="0" applyNumberFormat="1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3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4" fillId="0" borderId="2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167" fontId="24" fillId="3" borderId="23" xfId="0" applyNumberFormat="1" applyFont="1" applyFill="1" applyBorder="1" applyAlignment="1" applyProtection="1">
      <alignment vertical="center"/>
      <protection locked="0"/>
    </xf>
    <xf numFmtId="4" fontId="24" fillId="3" borderId="23" xfId="0" applyNumberFormat="1" applyFont="1" applyFill="1" applyBorder="1" applyAlignment="1" applyProtection="1">
      <alignment vertical="center"/>
      <protection locked="0"/>
    </xf>
    <xf numFmtId="4" fontId="24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3" borderId="23" xfId="0" applyNumberFormat="1" applyFont="1" applyFill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167" fontId="0" fillId="3" borderId="23" xfId="0" applyNumberFormat="1" applyFont="1" applyFill="1" applyBorder="1" applyAlignment="1" applyProtection="1">
      <alignment vertical="center"/>
      <protection locked="0"/>
    </xf>
    <xf numFmtId="4" fontId="0" fillId="3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23" fillId="3" borderId="23" xfId="0" applyFont="1" applyFill="1" applyBorder="1" applyAlignment="1" applyProtection="1">
      <alignment horizontal="left" vertical="center"/>
      <protection locked="0"/>
    </xf>
    <xf numFmtId="0" fontId="23" fillId="3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42" t="s">
        <v>5</v>
      </c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 t="s">
        <v>12</v>
      </c>
      <c r="K5" s="254" t="s">
        <v>13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R5" s="19"/>
      <c r="BE5" s="251" t="s">
        <v>14</v>
      </c>
      <c r="BS5" s="16" t="s">
        <v>6</v>
      </c>
    </row>
    <row r="6" spans="1:74" s="1" customFormat="1" ht="36.950000000000003" customHeight="1">
      <c r="B6" s="19"/>
      <c r="D6" s="25" t="s">
        <v>15</v>
      </c>
      <c r="K6" s="255" t="s">
        <v>16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R6" s="19"/>
      <c r="BE6" s="252"/>
      <c r="BS6" s="16" t="s">
        <v>6</v>
      </c>
    </row>
    <row r="7" spans="1:74" s="1" customFormat="1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52"/>
      <c r="BS7" s="16" t="s">
        <v>6</v>
      </c>
    </row>
    <row r="8" spans="1:74" s="1" customFormat="1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52"/>
      <c r="BS8" s="16" t="s">
        <v>6</v>
      </c>
    </row>
    <row r="9" spans="1:74" s="1" customFormat="1" ht="14.45" customHeight="1">
      <c r="B9" s="19"/>
      <c r="AR9" s="19"/>
      <c r="BE9" s="252"/>
      <c r="BS9" s="16" t="s">
        <v>6</v>
      </c>
    </row>
    <row r="10" spans="1:74" s="1" customFormat="1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52"/>
      <c r="BS10" s="16" t="s">
        <v>6</v>
      </c>
    </row>
    <row r="11" spans="1:74" s="1" customFormat="1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252"/>
      <c r="BS11" s="16" t="s">
        <v>6</v>
      </c>
    </row>
    <row r="12" spans="1:74" s="1" customFormat="1" ht="6.95" customHeight="1">
      <c r="B12" s="19"/>
      <c r="AR12" s="19"/>
      <c r="BE12" s="252"/>
      <c r="BS12" s="16" t="s">
        <v>6</v>
      </c>
    </row>
    <row r="13" spans="1:74" s="1" customFormat="1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52"/>
      <c r="BS13" s="16" t="s">
        <v>6</v>
      </c>
    </row>
    <row r="14" spans="1:74" ht="12.75">
      <c r="B14" s="19"/>
      <c r="E14" s="256" t="s">
        <v>28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6" t="s">
        <v>26</v>
      </c>
      <c r="AN14" s="28" t="s">
        <v>28</v>
      </c>
      <c r="AR14" s="19"/>
      <c r="BE14" s="252"/>
      <c r="BS14" s="16" t="s">
        <v>6</v>
      </c>
    </row>
    <row r="15" spans="1:74" s="1" customFormat="1" ht="6.95" customHeight="1">
      <c r="B15" s="19"/>
      <c r="AR15" s="19"/>
      <c r="BE15" s="252"/>
      <c r="BS15" s="16" t="s">
        <v>3</v>
      </c>
    </row>
    <row r="16" spans="1:74" s="1" customFormat="1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52"/>
      <c r="BS16" s="16" t="s">
        <v>3</v>
      </c>
    </row>
    <row r="17" spans="1:71" s="1" customFormat="1" ht="18.399999999999999" customHeight="1">
      <c r="B17" s="19"/>
      <c r="E17" s="24" t="s">
        <v>25</v>
      </c>
      <c r="AK17" s="26" t="s">
        <v>26</v>
      </c>
      <c r="AN17" s="24" t="s">
        <v>1</v>
      </c>
      <c r="AR17" s="19"/>
      <c r="BE17" s="252"/>
      <c r="BS17" s="16" t="s">
        <v>30</v>
      </c>
    </row>
    <row r="18" spans="1:71" s="1" customFormat="1" ht="6.95" customHeight="1">
      <c r="B18" s="19"/>
      <c r="AR18" s="19"/>
      <c r="BE18" s="252"/>
      <c r="BS18" s="16" t="s">
        <v>6</v>
      </c>
    </row>
    <row r="19" spans="1:71" s="1" customFormat="1" ht="12" customHeight="1">
      <c r="B19" s="19"/>
      <c r="D19" s="26" t="s">
        <v>31</v>
      </c>
      <c r="AK19" s="26" t="s">
        <v>24</v>
      </c>
      <c r="AN19" s="24" t="s">
        <v>1</v>
      </c>
      <c r="AR19" s="19"/>
      <c r="BE19" s="252"/>
      <c r="BS19" s="16" t="s">
        <v>6</v>
      </c>
    </row>
    <row r="20" spans="1:71" s="1" customFormat="1" ht="18.399999999999999" customHeight="1">
      <c r="B20" s="19"/>
      <c r="E20" s="24" t="s">
        <v>25</v>
      </c>
      <c r="AK20" s="26" t="s">
        <v>26</v>
      </c>
      <c r="AN20" s="24" t="s">
        <v>1</v>
      </c>
      <c r="AR20" s="19"/>
      <c r="BE20" s="252"/>
      <c r="BS20" s="16" t="s">
        <v>30</v>
      </c>
    </row>
    <row r="21" spans="1:71" s="1" customFormat="1" ht="6.95" customHeight="1">
      <c r="B21" s="19"/>
      <c r="AR21" s="19"/>
      <c r="BE21" s="252"/>
    </row>
    <row r="22" spans="1:71" s="1" customFormat="1" ht="12" customHeight="1">
      <c r="B22" s="19"/>
      <c r="D22" s="26" t="s">
        <v>32</v>
      </c>
      <c r="AR22" s="19"/>
      <c r="BE22" s="252"/>
    </row>
    <row r="23" spans="1:71" s="1" customFormat="1" ht="16.5" customHeight="1">
      <c r="B23" s="19"/>
      <c r="E23" s="258" t="s">
        <v>1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R23" s="19"/>
      <c r="BE23" s="252"/>
    </row>
    <row r="24" spans="1:71" s="1" customFormat="1" ht="6.95" customHeight="1">
      <c r="B24" s="19"/>
      <c r="AR24" s="19"/>
      <c r="BE24" s="252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2"/>
    </row>
    <row r="26" spans="1:71" s="1" customFormat="1" ht="14.45" customHeight="1">
      <c r="B26" s="19"/>
      <c r="D26" s="31" t="s">
        <v>33</v>
      </c>
      <c r="AK26" s="259">
        <f>ROUND(AG94,2)</f>
        <v>0</v>
      </c>
      <c r="AL26" s="243"/>
      <c r="AM26" s="243"/>
      <c r="AN26" s="243"/>
      <c r="AO26" s="243"/>
      <c r="AR26" s="19"/>
      <c r="BE26" s="252"/>
    </row>
    <row r="27" spans="1:71" s="1" customFormat="1" ht="14.45" customHeight="1">
      <c r="B27" s="19"/>
      <c r="D27" s="31" t="s">
        <v>34</v>
      </c>
      <c r="AK27" s="259">
        <f>ROUND(AG98, 2)</f>
        <v>0</v>
      </c>
      <c r="AL27" s="259"/>
      <c r="AM27" s="259"/>
      <c r="AN27" s="259"/>
      <c r="AO27" s="259"/>
      <c r="AR27" s="19"/>
      <c r="BE27" s="252"/>
    </row>
    <row r="28" spans="1:7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4"/>
      <c r="BE28" s="252"/>
    </row>
    <row r="29" spans="1:71" s="2" customFormat="1" ht="25.9" customHeight="1">
      <c r="A29" s="33"/>
      <c r="B29" s="34"/>
      <c r="C29" s="33"/>
      <c r="D29" s="35" t="s">
        <v>35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60">
        <f>ROUND(AK26 + AK27, 2)</f>
        <v>0</v>
      </c>
      <c r="AL29" s="261"/>
      <c r="AM29" s="261"/>
      <c r="AN29" s="261"/>
      <c r="AO29" s="261"/>
      <c r="AP29" s="33"/>
      <c r="AQ29" s="33"/>
      <c r="AR29" s="34"/>
      <c r="BE29" s="252"/>
    </row>
    <row r="30" spans="1:7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4"/>
      <c r="BE30" s="252"/>
    </row>
    <row r="31" spans="1:71" s="2" customFormat="1" ht="12.75">
      <c r="A31" s="33"/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262" t="s">
        <v>36</v>
      </c>
      <c r="M31" s="262"/>
      <c r="N31" s="262"/>
      <c r="O31" s="262"/>
      <c r="P31" s="262"/>
      <c r="Q31" s="33"/>
      <c r="R31" s="33"/>
      <c r="S31" s="33"/>
      <c r="T31" s="33"/>
      <c r="U31" s="33"/>
      <c r="V31" s="33"/>
      <c r="W31" s="262" t="s">
        <v>37</v>
      </c>
      <c r="X31" s="262"/>
      <c r="Y31" s="262"/>
      <c r="Z31" s="262"/>
      <c r="AA31" s="262"/>
      <c r="AB31" s="262"/>
      <c r="AC31" s="262"/>
      <c r="AD31" s="262"/>
      <c r="AE31" s="262"/>
      <c r="AF31" s="33"/>
      <c r="AG31" s="33"/>
      <c r="AH31" s="33"/>
      <c r="AI31" s="33"/>
      <c r="AJ31" s="33"/>
      <c r="AK31" s="262" t="s">
        <v>38</v>
      </c>
      <c r="AL31" s="262"/>
      <c r="AM31" s="262"/>
      <c r="AN31" s="262"/>
      <c r="AO31" s="262"/>
      <c r="AP31" s="33"/>
      <c r="AQ31" s="33"/>
      <c r="AR31" s="34"/>
      <c r="BE31" s="252"/>
    </row>
    <row r="32" spans="1:71" s="3" customFormat="1" ht="14.45" customHeight="1">
      <c r="B32" s="38"/>
      <c r="D32" s="26" t="s">
        <v>39</v>
      </c>
      <c r="F32" s="39" t="s">
        <v>40</v>
      </c>
      <c r="L32" s="249">
        <v>0.2</v>
      </c>
      <c r="M32" s="248"/>
      <c r="N32" s="248"/>
      <c r="O32" s="248"/>
      <c r="P32" s="248"/>
      <c r="Q32" s="40"/>
      <c r="R32" s="40"/>
      <c r="S32" s="40"/>
      <c r="T32" s="40"/>
      <c r="U32" s="40"/>
      <c r="V32" s="40"/>
      <c r="W32" s="247">
        <f>ROUND(AZ94 + SUM(CD98:CD102), 2)</f>
        <v>0</v>
      </c>
      <c r="X32" s="248"/>
      <c r="Y32" s="248"/>
      <c r="Z32" s="248"/>
      <c r="AA32" s="248"/>
      <c r="AB32" s="248"/>
      <c r="AC32" s="248"/>
      <c r="AD32" s="248"/>
      <c r="AE32" s="248"/>
      <c r="AF32" s="40"/>
      <c r="AG32" s="40"/>
      <c r="AH32" s="40"/>
      <c r="AI32" s="40"/>
      <c r="AJ32" s="40"/>
      <c r="AK32" s="247">
        <f>ROUND(AV94 + SUM(BY98:BY102), 2)</f>
        <v>0</v>
      </c>
      <c r="AL32" s="248"/>
      <c r="AM32" s="248"/>
      <c r="AN32" s="248"/>
      <c r="AO32" s="248"/>
      <c r="AP32" s="40"/>
      <c r="AQ32" s="40"/>
      <c r="AR32" s="41"/>
      <c r="AS32" s="40"/>
      <c r="AT32" s="40"/>
      <c r="AU32" s="40"/>
      <c r="AV32" s="40"/>
      <c r="AW32" s="40"/>
      <c r="AX32" s="40"/>
      <c r="AY32" s="40"/>
      <c r="AZ32" s="40"/>
      <c r="BE32" s="253"/>
    </row>
    <row r="33" spans="1:57" s="3" customFormat="1" ht="14.45" customHeight="1">
      <c r="B33" s="38"/>
      <c r="F33" s="39" t="s">
        <v>41</v>
      </c>
      <c r="L33" s="249">
        <v>0.2</v>
      </c>
      <c r="M33" s="248"/>
      <c r="N33" s="248"/>
      <c r="O33" s="248"/>
      <c r="P33" s="248"/>
      <c r="Q33" s="40"/>
      <c r="R33" s="40"/>
      <c r="S33" s="40"/>
      <c r="T33" s="40"/>
      <c r="U33" s="40"/>
      <c r="V33" s="40"/>
      <c r="W33" s="247">
        <f>ROUND(BA94 + SUM(CE98:CE102), 2)</f>
        <v>0</v>
      </c>
      <c r="X33" s="248"/>
      <c r="Y33" s="248"/>
      <c r="Z33" s="248"/>
      <c r="AA33" s="248"/>
      <c r="AB33" s="248"/>
      <c r="AC33" s="248"/>
      <c r="AD33" s="248"/>
      <c r="AE33" s="248"/>
      <c r="AF33" s="40"/>
      <c r="AG33" s="40"/>
      <c r="AH33" s="40"/>
      <c r="AI33" s="40"/>
      <c r="AJ33" s="40"/>
      <c r="AK33" s="247">
        <f>ROUND(AW94 + SUM(BZ98:BZ102), 2)</f>
        <v>0</v>
      </c>
      <c r="AL33" s="248"/>
      <c r="AM33" s="248"/>
      <c r="AN33" s="248"/>
      <c r="AO33" s="248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53"/>
    </row>
    <row r="34" spans="1:57" s="3" customFormat="1" ht="14.45" hidden="1" customHeight="1">
      <c r="B34" s="38"/>
      <c r="F34" s="26" t="s">
        <v>42</v>
      </c>
      <c r="L34" s="246">
        <v>0.2</v>
      </c>
      <c r="M34" s="245"/>
      <c r="N34" s="245"/>
      <c r="O34" s="245"/>
      <c r="P34" s="245"/>
      <c r="W34" s="244">
        <f>ROUND(BB94 + SUM(CF98:CF102), 2)</f>
        <v>0</v>
      </c>
      <c r="X34" s="245"/>
      <c r="Y34" s="245"/>
      <c r="Z34" s="245"/>
      <c r="AA34" s="245"/>
      <c r="AB34" s="245"/>
      <c r="AC34" s="245"/>
      <c r="AD34" s="245"/>
      <c r="AE34" s="245"/>
      <c r="AK34" s="244">
        <v>0</v>
      </c>
      <c r="AL34" s="245"/>
      <c r="AM34" s="245"/>
      <c r="AN34" s="245"/>
      <c r="AO34" s="245"/>
      <c r="AR34" s="38"/>
      <c r="BE34" s="253"/>
    </row>
    <row r="35" spans="1:57" s="3" customFormat="1" ht="14.45" hidden="1" customHeight="1">
      <c r="B35" s="38"/>
      <c r="F35" s="26" t="s">
        <v>43</v>
      </c>
      <c r="L35" s="246">
        <v>0.2</v>
      </c>
      <c r="M35" s="245"/>
      <c r="N35" s="245"/>
      <c r="O35" s="245"/>
      <c r="P35" s="245"/>
      <c r="W35" s="244">
        <f>ROUND(BC94 + SUM(CG98:CG102), 2)</f>
        <v>0</v>
      </c>
      <c r="X35" s="245"/>
      <c r="Y35" s="245"/>
      <c r="Z35" s="245"/>
      <c r="AA35" s="245"/>
      <c r="AB35" s="245"/>
      <c r="AC35" s="245"/>
      <c r="AD35" s="245"/>
      <c r="AE35" s="245"/>
      <c r="AK35" s="244">
        <v>0</v>
      </c>
      <c r="AL35" s="245"/>
      <c r="AM35" s="245"/>
      <c r="AN35" s="245"/>
      <c r="AO35" s="245"/>
      <c r="AR35" s="38"/>
    </row>
    <row r="36" spans="1:57" s="3" customFormat="1" ht="14.45" hidden="1" customHeight="1">
      <c r="B36" s="38"/>
      <c r="F36" s="39" t="s">
        <v>44</v>
      </c>
      <c r="L36" s="249">
        <v>0</v>
      </c>
      <c r="M36" s="248"/>
      <c r="N36" s="248"/>
      <c r="O36" s="248"/>
      <c r="P36" s="248"/>
      <c r="Q36" s="40"/>
      <c r="R36" s="40"/>
      <c r="S36" s="40"/>
      <c r="T36" s="40"/>
      <c r="U36" s="40"/>
      <c r="V36" s="40"/>
      <c r="W36" s="247">
        <f>ROUND(BD94 + SUM(CH98:CH102), 2)</f>
        <v>0</v>
      </c>
      <c r="X36" s="248"/>
      <c r="Y36" s="248"/>
      <c r="Z36" s="248"/>
      <c r="AA36" s="248"/>
      <c r="AB36" s="248"/>
      <c r="AC36" s="248"/>
      <c r="AD36" s="248"/>
      <c r="AE36" s="248"/>
      <c r="AF36" s="40"/>
      <c r="AG36" s="40"/>
      <c r="AH36" s="40"/>
      <c r="AI36" s="40"/>
      <c r="AJ36" s="40"/>
      <c r="AK36" s="247">
        <v>0</v>
      </c>
      <c r="AL36" s="248"/>
      <c r="AM36" s="248"/>
      <c r="AN36" s="248"/>
      <c r="AO36" s="248"/>
      <c r="AP36" s="40"/>
      <c r="AQ36" s="40"/>
      <c r="AR36" s="41"/>
      <c r="AS36" s="40"/>
      <c r="AT36" s="40"/>
      <c r="AU36" s="40"/>
      <c r="AV36" s="40"/>
      <c r="AW36" s="40"/>
      <c r="AX36" s="40"/>
      <c r="AY36" s="40"/>
      <c r="AZ36" s="40"/>
    </row>
    <row r="37" spans="1:57" s="2" customFormat="1" ht="6.9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2" customFormat="1" ht="25.9" customHeight="1">
      <c r="A38" s="33"/>
      <c r="B38" s="34"/>
      <c r="C38" s="42"/>
      <c r="D38" s="43" t="s">
        <v>45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46</v>
      </c>
      <c r="U38" s="44"/>
      <c r="V38" s="44"/>
      <c r="W38" s="44"/>
      <c r="X38" s="241" t="s">
        <v>47</v>
      </c>
      <c r="Y38" s="239"/>
      <c r="Z38" s="239"/>
      <c r="AA38" s="239"/>
      <c r="AB38" s="239"/>
      <c r="AC38" s="44"/>
      <c r="AD38" s="44"/>
      <c r="AE38" s="44"/>
      <c r="AF38" s="44"/>
      <c r="AG38" s="44"/>
      <c r="AH38" s="44"/>
      <c r="AI38" s="44"/>
      <c r="AJ38" s="44"/>
      <c r="AK38" s="238">
        <f>SUM(AK29:AK36)</f>
        <v>0</v>
      </c>
      <c r="AL38" s="239"/>
      <c r="AM38" s="239"/>
      <c r="AN38" s="239"/>
      <c r="AO38" s="240"/>
      <c r="AP38" s="42"/>
      <c r="AQ38" s="42"/>
      <c r="AR38" s="34"/>
      <c r="BE38" s="33"/>
    </row>
    <row r="39" spans="1:57" s="2" customFormat="1" ht="6.95" customHeight="1">
      <c r="A39" s="33"/>
      <c r="B39" s="34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4"/>
      <c r="BE39" s="33"/>
    </row>
    <row r="40" spans="1:57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4"/>
      <c r="BE40" s="33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6"/>
      <c r="D49" s="47" t="s">
        <v>48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49</v>
      </c>
      <c r="AI49" s="48"/>
      <c r="AJ49" s="48"/>
      <c r="AK49" s="48"/>
      <c r="AL49" s="48"/>
      <c r="AM49" s="48"/>
      <c r="AN49" s="48"/>
      <c r="AO49" s="48"/>
      <c r="AR49" s="46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3"/>
      <c r="B60" s="34"/>
      <c r="C60" s="33"/>
      <c r="D60" s="49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50</v>
      </c>
      <c r="AI60" s="36"/>
      <c r="AJ60" s="36"/>
      <c r="AK60" s="36"/>
      <c r="AL60" s="36"/>
      <c r="AM60" s="49" t="s">
        <v>51</v>
      </c>
      <c r="AN60" s="36"/>
      <c r="AO60" s="36"/>
      <c r="AP60" s="33"/>
      <c r="AQ60" s="33"/>
      <c r="AR60" s="34"/>
      <c r="BE60" s="33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3"/>
      <c r="B64" s="34"/>
      <c r="C64" s="33"/>
      <c r="D64" s="47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3"/>
      <c r="B75" s="34"/>
      <c r="C75" s="33"/>
      <c r="D75" s="49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50</v>
      </c>
      <c r="AI75" s="36"/>
      <c r="AJ75" s="36"/>
      <c r="AK75" s="36"/>
      <c r="AL75" s="36"/>
      <c r="AM75" s="49" t="s">
        <v>51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>
      <c r="A82" s="33"/>
      <c r="B82" s="34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6" t="s">
        <v>12</v>
      </c>
      <c r="L84" s="4" t="str">
        <f>K5</f>
        <v>0122a</v>
      </c>
      <c r="AR84" s="55"/>
    </row>
    <row r="85" spans="1:91" s="5" customFormat="1" ht="36.950000000000003" customHeight="1">
      <c r="B85" s="56"/>
      <c r="C85" s="57" t="s">
        <v>15</v>
      </c>
      <c r="L85" s="277" t="str">
        <f>K6</f>
        <v>REVITALIZÁCIA A OBNOVA VEREJNYCH PRIESTRANSTIEV ULIC M.TILLNERA A F.MALOVANEHO V MALACKACH</v>
      </c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Malacky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79" t="str">
        <f>IF(AN8= "","",AN8)</f>
        <v>22. 2. 2022</v>
      </c>
      <c r="AN87" s="279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84" t="str">
        <f>IF(E17="","",E17)</f>
        <v xml:space="preserve"> </v>
      </c>
      <c r="AN89" s="285"/>
      <c r="AO89" s="285"/>
      <c r="AP89" s="285"/>
      <c r="AQ89" s="33"/>
      <c r="AR89" s="34"/>
      <c r="AS89" s="280" t="s">
        <v>55</v>
      </c>
      <c r="AT89" s="281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15.2" customHeight="1">
      <c r="A90" s="33"/>
      <c r="B90" s="34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84" t="str">
        <f>IF(E20="","",E20)</f>
        <v xml:space="preserve"> </v>
      </c>
      <c r="AN90" s="285"/>
      <c r="AO90" s="285"/>
      <c r="AP90" s="285"/>
      <c r="AQ90" s="33"/>
      <c r="AR90" s="34"/>
      <c r="AS90" s="282"/>
      <c r="AT90" s="283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82"/>
      <c r="AT91" s="283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>
      <c r="A92" s="33"/>
      <c r="B92" s="34"/>
      <c r="C92" s="276" t="s">
        <v>56</v>
      </c>
      <c r="D92" s="273"/>
      <c r="E92" s="273"/>
      <c r="F92" s="273"/>
      <c r="G92" s="273"/>
      <c r="H92" s="64"/>
      <c r="I92" s="274" t="s">
        <v>57</v>
      </c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2" t="s">
        <v>58</v>
      </c>
      <c r="AH92" s="273"/>
      <c r="AI92" s="273"/>
      <c r="AJ92" s="273"/>
      <c r="AK92" s="273"/>
      <c r="AL92" s="273"/>
      <c r="AM92" s="273"/>
      <c r="AN92" s="274" t="s">
        <v>59</v>
      </c>
      <c r="AO92" s="273"/>
      <c r="AP92" s="275"/>
      <c r="AQ92" s="65" t="s">
        <v>60</v>
      </c>
      <c r="AR92" s="34"/>
      <c r="AS92" s="66" t="s">
        <v>61</v>
      </c>
      <c r="AT92" s="67" t="s">
        <v>62</v>
      </c>
      <c r="AU92" s="67" t="s">
        <v>63</v>
      </c>
      <c r="AV92" s="67" t="s">
        <v>64</v>
      </c>
      <c r="AW92" s="67" t="s">
        <v>65</v>
      </c>
      <c r="AX92" s="67" t="s">
        <v>66</v>
      </c>
      <c r="AY92" s="67" t="s">
        <v>67</v>
      </c>
      <c r="AZ92" s="67" t="s">
        <v>68</v>
      </c>
      <c r="BA92" s="67" t="s">
        <v>69</v>
      </c>
      <c r="BB92" s="67" t="s">
        <v>70</v>
      </c>
      <c r="BC92" s="67" t="s">
        <v>71</v>
      </c>
      <c r="BD92" s="68" t="s">
        <v>72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450000000000003" customHeight="1">
      <c r="B94" s="72"/>
      <c r="C94" s="73" t="s">
        <v>73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67">
        <f>ROUND(SUM(AG95:AG96),2)</f>
        <v>0</v>
      </c>
      <c r="AH94" s="267"/>
      <c r="AI94" s="267"/>
      <c r="AJ94" s="267"/>
      <c r="AK94" s="267"/>
      <c r="AL94" s="267"/>
      <c r="AM94" s="267"/>
      <c r="AN94" s="268">
        <f>SUM(AG94,AT94)</f>
        <v>0</v>
      </c>
      <c r="AO94" s="268"/>
      <c r="AP94" s="268"/>
      <c r="AQ94" s="76" t="s">
        <v>1</v>
      </c>
      <c r="AR94" s="72"/>
      <c r="AS94" s="77">
        <f>ROUND(SUM(AS95:AS96),2)</f>
        <v>0</v>
      </c>
      <c r="AT94" s="78">
        <f>ROUND(SUM(AV94:AW94),2)</f>
        <v>0</v>
      </c>
      <c r="AU94" s="79">
        <f>ROUND(SUM(AU95:AU96),5)</f>
        <v>0</v>
      </c>
      <c r="AV94" s="78">
        <f>ROUND(AZ94*L32,2)</f>
        <v>0</v>
      </c>
      <c r="AW94" s="78">
        <f>ROUND(BA94*L33,2)</f>
        <v>0</v>
      </c>
      <c r="AX94" s="78">
        <f>ROUND(BB94*L32,2)</f>
        <v>0</v>
      </c>
      <c r="AY94" s="78">
        <f>ROUND(BC94*L33,2)</f>
        <v>0</v>
      </c>
      <c r="AZ94" s="78">
        <f>ROUND(SUM(AZ95:AZ96),2)</f>
        <v>0</v>
      </c>
      <c r="BA94" s="78">
        <f>ROUND(SUM(BA95:BA96),2)</f>
        <v>0</v>
      </c>
      <c r="BB94" s="78">
        <f>ROUND(SUM(BB95:BB96),2)</f>
        <v>0</v>
      </c>
      <c r="BC94" s="78">
        <f>ROUND(SUM(BC95:BC96),2)</f>
        <v>0</v>
      </c>
      <c r="BD94" s="80">
        <f>ROUND(SUM(BD95:BD96),2)</f>
        <v>0</v>
      </c>
      <c r="BS94" s="81" t="s">
        <v>74</v>
      </c>
      <c r="BT94" s="81" t="s">
        <v>75</v>
      </c>
      <c r="BU94" s="82" t="s">
        <v>76</v>
      </c>
      <c r="BV94" s="81" t="s">
        <v>77</v>
      </c>
      <c r="BW94" s="81" t="s">
        <v>4</v>
      </c>
      <c r="BX94" s="81" t="s">
        <v>78</v>
      </c>
      <c r="CL94" s="81" t="s">
        <v>1</v>
      </c>
    </row>
    <row r="95" spans="1:91" s="7" customFormat="1" ht="16.5" customHeight="1">
      <c r="A95" s="83" t="s">
        <v>79</v>
      </c>
      <c r="B95" s="84"/>
      <c r="C95" s="85"/>
      <c r="D95" s="269" t="s">
        <v>80</v>
      </c>
      <c r="E95" s="269"/>
      <c r="F95" s="269"/>
      <c r="G95" s="269"/>
      <c r="H95" s="269"/>
      <c r="I95" s="86"/>
      <c r="J95" s="269" t="s">
        <v>81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70">
        <f>'04a - ČASŤ 04a'!J32</f>
        <v>0</v>
      </c>
      <c r="AH95" s="271"/>
      <c r="AI95" s="271"/>
      <c r="AJ95" s="271"/>
      <c r="AK95" s="271"/>
      <c r="AL95" s="271"/>
      <c r="AM95" s="271"/>
      <c r="AN95" s="270">
        <f>SUM(AG95,AT95)</f>
        <v>0</v>
      </c>
      <c r="AO95" s="271"/>
      <c r="AP95" s="271"/>
      <c r="AQ95" s="87" t="s">
        <v>82</v>
      </c>
      <c r="AR95" s="84"/>
      <c r="AS95" s="88">
        <v>0</v>
      </c>
      <c r="AT95" s="89">
        <f>ROUND(SUM(AV95:AW95),2)</f>
        <v>0</v>
      </c>
      <c r="AU95" s="90">
        <f>'04a - ČASŤ 04a'!P134</f>
        <v>0</v>
      </c>
      <c r="AV95" s="89">
        <f>'04a - ČASŤ 04a'!J35</f>
        <v>0</v>
      </c>
      <c r="AW95" s="89">
        <f>'04a - ČASŤ 04a'!J36</f>
        <v>0</v>
      </c>
      <c r="AX95" s="89">
        <f>'04a - ČASŤ 04a'!J37</f>
        <v>0</v>
      </c>
      <c r="AY95" s="89">
        <f>'04a - ČASŤ 04a'!J38</f>
        <v>0</v>
      </c>
      <c r="AZ95" s="89">
        <f>'04a - ČASŤ 04a'!F35</f>
        <v>0</v>
      </c>
      <c r="BA95" s="89">
        <f>'04a - ČASŤ 04a'!F36</f>
        <v>0</v>
      </c>
      <c r="BB95" s="89">
        <f>'04a - ČASŤ 04a'!F37</f>
        <v>0</v>
      </c>
      <c r="BC95" s="89">
        <f>'04a - ČASŤ 04a'!F38</f>
        <v>0</v>
      </c>
      <c r="BD95" s="91">
        <f>'04a - ČASŤ 04a'!F39</f>
        <v>0</v>
      </c>
      <c r="BT95" s="92" t="s">
        <v>83</v>
      </c>
      <c r="BV95" s="92" t="s">
        <v>77</v>
      </c>
      <c r="BW95" s="92" t="s">
        <v>84</v>
      </c>
      <c r="BX95" s="92" t="s">
        <v>4</v>
      </c>
      <c r="CL95" s="92" t="s">
        <v>1</v>
      </c>
      <c r="CM95" s="92" t="s">
        <v>75</v>
      </c>
    </row>
    <row r="96" spans="1:91" s="7" customFormat="1" ht="16.5" customHeight="1">
      <c r="A96" s="83" t="s">
        <v>79</v>
      </c>
      <c r="B96" s="84"/>
      <c r="C96" s="85"/>
      <c r="D96" s="269" t="s">
        <v>85</v>
      </c>
      <c r="E96" s="269"/>
      <c r="F96" s="269"/>
      <c r="G96" s="269"/>
      <c r="H96" s="269"/>
      <c r="I96" s="86"/>
      <c r="J96" s="269" t="s">
        <v>86</v>
      </c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70">
        <f>'08 - VEDĽAJŠIE ROZPOČTOVÉ...'!J32</f>
        <v>0</v>
      </c>
      <c r="AH96" s="271"/>
      <c r="AI96" s="271"/>
      <c r="AJ96" s="271"/>
      <c r="AK96" s="271"/>
      <c r="AL96" s="271"/>
      <c r="AM96" s="271"/>
      <c r="AN96" s="270">
        <f>SUM(AG96,AT96)</f>
        <v>0</v>
      </c>
      <c r="AO96" s="271"/>
      <c r="AP96" s="271"/>
      <c r="AQ96" s="87" t="s">
        <v>82</v>
      </c>
      <c r="AR96" s="84"/>
      <c r="AS96" s="93">
        <v>0</v>
      </c>
      <c r="AT96" s="94">
        <f>ROUND(SUM(AV96:AW96),2)</f>
        <v>0</v>
      </c>
      <c r="AU96" s="95">
        <f>'08 - VEDĽAJŠIE ROZPOČTOVÉ...'!P128</f>
        <v>0</v>
      </c>
      <c r="AV96" s="94">
        <f>'08 - VEDĽAJŠIE ROZPOČTOVÉ...'!J35</f>
        <v>0</v>
      </c>
      <c r="AW96" s="94">
        <f>'08 - VEDĽAJŠIE ROZPOČTOVÉ...'!J36</f>
        <v>0</v>
      </c>
      <c r="AX96" s="94">
        <f>'08 - VEDĽAJŠIE ROZPOČTOVÉ...'!J37</f>
        <v>0</v>
      </c>
      <c r="AY96" s="94">
        <f>'08 - VEDĽAJŠIE ROZPOČTOVÉ...'!J38</f>
        <v>0</v>
      </c>
      <c r="AZ96" s="94">
        <f>'08 - VEDĽAJŠIE ROZPOČTOVÉ...'!F35</f>
        <v>0</v>
      </c>
      <c r="BA96" s="94">
        <f>'08 - VEDĽAJŠIE ROZPOČTOVÉ...'!F36</f>
        <v>0</v>
      </c>
      <c r="BB96" s="94">
        <f>'08 - VEDĽAJŠIE ROZPOČTOVÉ...'!F37</f>
        <v>0</v>
      </c>
      <c r="BC96" s="94">
        <f>'08 - VEDĽAJŠIE ROZPOČTOVÉ...'!F38</f>
        <v>0</v>
      </c>
      <c r="BD96" s="96">
        <f>'08 - VEDĽAJŠIE ROZPOČTOVÉ...'!F39</f>
        <v>0</v>
      </c>
      <c r="BT96" s="92" t="s">
        <v>83</v>
      </c>
      <c r="BV96" s="92" t="s">
        <v>77</v>
      </c>
      <c r="BW96" s="92" t="s">
        <v>87</v>
      </c>
      <c r="BX96" s="92" t="s">
        <v>4</v>
      </c>
      <c r="CL96" s="92" t="s">
        <v>1</v>
      </c>
      <c r="CM96" s="92" t="s">
        <v>75</v>
      </c>
    </row>
    <row r="97" spans="1:89">
      <c r="B97" s="19"/>
      <c r="AR97" s="19"/>
    </row>
    <row r="98" spans="1:89" s="2" customFormat="1" ht="30" customHeight="1">
      <c r="A98" s="33"/>
      <c r="B98" s="34"/>
      <c r="C98" s="73" t="s">
        <v>88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268">
        <f>ROUND(SUM(AG99:AG102), 2)</f>
        <v>0</v>
      </c>
      <c r="AH98" s="268"/>
      <c r="AI98" s="268"/>
      <c r="AJ98" s="268"/>
      <c r="AK98" s="268"/>
      <c r="AL98" s="268"/>
      <c r="AM98" s="268"/>
      <c r="AN98" s="268">
        <f>ROUND(SUM(AN99:AN102), 2)</f>
        <v>0</v>
      </c>
      <c r="AO98" s="268"/>
      <c r="AP98" s="268"/>
      <c r="AQ98" s="97"/>
      <c r="AR98" s="34"/>
      <c r="AS98" s="66" t="s">
        <v>89</v>
      </c>
      <c r="AT98" s="67" t="s">
        <v>90</v>
      </c>
      <c r="AU98" s="67" t="s">
        <v>39</v>
      </c>
      <c r="AV98" s="68" t="s">
        <v>62</v>
      </c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89" s="2" customFormat="1" ht="19.899999999999999" customHeight="1">
      <c r="A99" s="33"/>
      <c r="B99" s="34"/>
      <c r="C99" s="33"/>
      <c r="D99" s="264" t="s">
        <v>91</v>
      </c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33"/>
      <c r="AD99" s="33"/>
      <c r="AE99" s="33"/>
      <c r="AF99" s="33"/>
      <c r="AG99" s="265">
        <f>ROUND(AG94 * AS99, 2)</f>
        <v>0</v>
      </c>
      <c r="AH99" s="266"/>
      <c r="AI99" s="266"/>
      <c r="AJ99" s="266"/>
      <c r="AK99" s="266"/>
      <c r="AL99" s="266"/>
      <c r="AM99" s="266"/>
      <c r="AN99" s="266">
        <f>ROUND(AG99 + AV99, 2)</f>
        <v>0</v>
      </c>
      <c r="AO99" s="266"/>
      <c r="AP99" s="266"/>
      <c r="AQ99" s="33"/>
      <c r="AR99" s="34"/>
      <c r="AS99" s="99">
        <v>0</v>
      </c>
      <c r="AT99" s="100" t="s">
        <v>92</v>
      </c>
      <c r="AU99" s="100" t="s">
        <v>40</v>
      </c>
      <c r="AV99" s="101">
        <f>ROUND(IF(AU99="základná",AG99*L32,IF(AU99="znížená",AG99*L33,0)), 2)</f>
        <v>0</v>
      </c>
      <c r="AW99" s="33"/>
      <c r="AX99" s="33"/>
      <c r="AY99" s="33"/>
      <c r="AZ99" s="33"/>
      <c r="BA99" s="33"/>
      <c r="BB99" s="33"/>
      <c r="BC99" s="33"/>
      <c r="BD99" s="33"/>
      <c r="BE99" s="33"/>
      <c r="BV99" s="16" t="s">
        <v>93</v>
      </c>
      <c r="BY99" s="102">
        <f>IF(AU99="základná",AV99,0)</f>
        <v>0</v>
      </c>
      <c r="BZ99" s="102">
        <f>IF(AU99="znížená",AV99,0)</f>
        <v>0</v>
      </c>
      <c r="CA99" s="102">
        <v>0</v>
      </c>
      <c r="CB99" s="102">
        <v>0</v>
      </c>
      <c r="CC99" s="102">
        <v>0</v>
      </c>
      <c r="CD99" s="102">
        <f>IF(AU99="základná",AG99,0)</f>
        <v>0</v>
      </c>
      <c r="CE99" s="102">
        <f>IF(AU99="znížená",AG99,0)</f>
        <v>0</v>
      </c>
      <c r="CF99" s="102">
        <f>IF(AU99="zákl. prenesená",AG99,0)</f>
        <v>0</v>
      </c>
      <c r="CG99" s="102">
        <f>IF(AU99="zníž. prenesená",AG99,0)</f>
        <v>0</v>
      </c>
      <c r="CH99" s="102">
        <f>IF(AU99="nulová",AG99,0)</f>
        <v>0</v>
      </c>
      <c r="CI99" s="16">
        <f>IF(AU99="základná",1,IF(AU99="znížená",2,IF(AU99="zákl. prenesená",4,IF(AU99="zníž. prenesená",5,3))))</f>
        <v>1</v>
      </c>
      <c r="CJ99" s="16">
        <f>IF(AT99="stavebná časť",1,IF(AT99="investičná časť",2,3))</f>
        <v>1</v>
      </c>
      <c r="CK99" s="16" t="str">
        <f>IF(D99="Vyplň vlastné","","x")</f>
        <v>x</v>
      </c>
    </row>
    <row r="100" spans="1:89" s="2" customFormat="1" ht="19.899999999999999" customHeight="1">
      <c r="A100" s="33"/>
      <c r="B100" s="34"/>
      <c r="C100" s="33"/>
      <c r="D100" s="263" t="s">
        <v>94</v>
      </c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  <c r="AB100" s="264"/>
      <c r="AC100" s="33"/>
      <c r="AD100" s="33"/>
      <c r="AE100" s="33"/>
      <c r="AF100" s="33"/>
      <c r="AG100" s="265">
        <f>ROUND(AG94 * AS100, 2)</f>
        <v>0</v>
      </c>
      <c r="AH100" s="266"/>
      <c r="AI100" s="266"/>
      <c r="AJ100" s="266"/>
      <c r="AK100" s="266"/>
      <c r="AL100" s="266"/>
      <c r="AM100" s="266"/>
      <c r="AN100" s="266">
        <f>ROUND(AG100 + AV100, 2)</f>
        <v>0</v>
      </c>
      <c r="AO100" s="266"/>
      <c r="AP100" s="266"/>
      <c r="AQ100" s="33"/>
      <c r="AR100" s="34"/>
      <c r="AS100" s="99">
        <v>0</v>
      </c>
      <c r="AT100" s="100" t="s">
        <v>92</v>
      </c>
      <c r="AU100" s="100" t="s">
        <v>40</v>
      </c>
      <c r="AV100" s="101">
        <f>ROUND(IF(AU100="základná",AG100*L32,IF(AU100="znížená",AG100*L33,0)), 2)</f>
        <v>0</v>
      </c>
      <c r="AW100" s="33"/>
      <c r="AX100" s="33"/>
      <c r="AY100" s="33"/>
      <c r="AZ100" s="33"/>
      <c r="BA100" s="33"/>
      <c r="BB100" s="33"/>
      <c r="BC100" s="33"/>
      <c r="BD100" s="33"/>
      <c r="BE100" s="33"/>
      <c r="BV100" s="16" t="s">
        <v>95</v>
      </c>
      <c r="BY100" s="102">
        <f>IF(AU100="základná",AV100,0)</f>
        <v>0</v>
      </c>
      <c r="BZ100" s="102">
        <f>IF(AU100="znížená",AV100,0)</f>
        <v>0</v>
      </c>
      <c r="CA100" s="102">
        <v>0</v>
      </c>
      <c r="CB100" s="102">
        <v>0</v>
      </c>
      <c r="CC100" s="102">
        <v>0</v>
      </c>
      <c r="CD100" s="102">
        <f>IF(AU100="základná",AG100,0)</f>
        <v>0</v>
      </c>
      <c r="CE100" s="102">
        <f>IF(AU100="znížená",AG100,0)</f>
        <v>0</v>
      </c>
      <c r="CF100" s="102">
        <f>IF(AU100="zákl. prenesená",AG100,0)</f>
        <v>0</v>
      </c>
      <c r="CG100" s="102">
        <f>IF(AU100="zníž. prenesená",AG100,0)</f>
        <v>0</v>
      </c>
      <c r="CH100" s="102">
        <f>IF(AU100="nulová",AG100,0)</f>
        <v>0</v>
      </c>
      <c r="CI100" s="16">
        <f>IF(AU100="základná",1,IF(AU100="znížená",2,IF(AU100="zákl. prenesená",4,IF(AU100="zníž. prenesená",5,3))))</f>
        <v>1</v>
      </c>
      <c r="CJ100" s="16">
        <f>IF(AT100="stavebná časť",1,IF(AT100="investičná časť",2,3))</f>
        <v>1</v>
      </c>
      <c r="CK100" s="16" t="str">
        <f>IF(D100="Vyplň vlastné","","x")</f>
        <v/>
      </c>
    </row>
    <row r="101" spans="1:89" s="2" customFormat="1" ht="19.899999999999999" customHeight="1">
      <c r="A101" s="33"/>
      <c r="B101" s="34"/>
      <c r="C101" s="33"/>
      <c r="D101" s="263" t="s">
        <v>94</v>
      </c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33"/>
      <c r="AD101" s="33"/>
      <c r="AE101" s="33"/>
      <c r="AF101" s="33"/>
      <c r="AG101" s="265">
        <f>ROUND(AG94 * AS101, 2)</f>
        <v>0</v>
      </c>
      <c r="AH101" s="266"/>
      <c r="AI101" s="266"/>
      <c r="AJ101" s="266"/>
      <c r="AK101" s="266"/>
      <c r="AL101" s="266"/>
      <c r="AM101" s="266"/>
      <c r="AN101" s="266">
        <f>ROUND(AG101 + AV101, 2)</f>
        <v>0</v>
      </c>
      <c r="AO101" s="266"/>
      <c r="AP101" s="266"/>
      <c r="AQ101" s="33"/>
      <c r="AR101" s="34"/>
      <c r="AS101" s="99">
        <v>0</v>
      </c>
      <c r="AT101" s="100" t="s">
        <v>92</v>
      </c>
      <c r="AU101" s="100" t="s">
        <v>40</v>
      </c>
      <c r="AV101" s="101">
        <f>ROUND(IF(AU101="základná",AG101*L32,IF(AU101="znížená",AG101*L33,0)), 2)</f>
        <v>0</v>
      </c>
      <c r="AW101" s="33"/>
      <c r="AX101" s="33"/>
      <c r="AY101" s="33"/>
      <c r="AZ101" s="33"/>
      <c r="BA101" s="33"/>
      <c r="BB101" s="33"/>
      <c r="BC101" s="33"/>
      <c r="BD101" s="33"/>
      <c r="BE101" s="33"/>
      <c r="BV101" s="16" t="s">
        <v>95</v>
      </c>
      <c r="BY101" s="102">
        <f>IF(AU101="základná",AV101,0)</f>
        <v>0</v>
      </c>
      <c r="BZ101" s="102">
        <f>IF(AU101="znížená",AV101,0)</f>
        <v>0</v>
      </c>
      <c r="CA101" s="102">
        <v>0</v>
      </c>
      <c r="CB101" s="102">
        <v>0</v>
      </c>
      <c r="CC101" s="102">
        <v>0</v>
      </c>
      <c r="CD101" s="102">
        <f>IF(AU101="základná",AG101,0)</f>
        <v>0</v>
      </c>
      <c r="CE101" s="102">
        <f>IF(AU101="znížená",AG101,0)</f>
        <v>0</v>
      </c>
      <c r="CF101" s="102">
        <f>IF(AU101="zákl. prenesená",AG101,0)</f>
        <v>0</v>
      </c>
      <c r="CG101" s="102">
        <f>IF(AU101="zníž. prenesená",AG101,0)</f>
        <v>0</v>
      </c>
      <c r="CH101" s="102">
        <f>IF(AU101="nulová",AG101,0)</f>
        <v>0</v>
      </c>
      <c r="CI101" s="16">
        <f>IF(AU101="základná",1,IF(AU101="znížená",2,IF(AU101="zákl. prenesená",4,IF(AU101="zníž. prenesená",5,3))))</f>
        <v>1</v>
      </c>
      <c r="CJ101" s="16">
        <f>IF(AT101="stavebná časť",1,IF(AT101="investičná časť",2,3))</f>
        <v>1</v>
      </c>
      <c r="CK101" s="16" t="str">
        <f>IF(D101="Vyplň vlastné","","x")</f>
        <v/>
      </c>
    </row>
    <row r="102" spans="1:89" s="2" customFormat="1" ht="19.899999999999999" customHeight="1">
      <c r="A102" s="33"/>
      <c r="B102" s="34"/>
      <c r="C102" s="33"/>
      <c r="D102" s="263" t="s">
        <v>94</v>
      </c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33"/>
      <c r="AD102" s="33"/>
      <c r="AE102" s="33"/>
      <c r="AF102" s="33"/>
      <c r="AG102" s="265">
        <f>ROUND(AG94 * AS102, 2)</f>
        <v>0</v>
      </c>
      <c r="AH102" s="266"/>
      <c r="AI102" s="266"/>
      <c r="AJ102" s="266"/>
      <c r="AK102" s="266"/>
      <c r="AL102" s="266"/>
      <c r="AM102" s="266"/>
      <c r="AN102" s="266">
        <f>ROUND(AG102 + AV102, 2)</f>
        <v>0</v>
      </c>
      <c r="AO102" s="266"/>
      <c r="AP102" s="266"/>
      <c r="AQ102" s="33"/>
      <c r="AR102" s="34"/>
      <c r="AS102" s="103">
        <v>0</v>
      </c>
      <c r="AT102" s="104" t="s">
        <v>92</v>
      </c>
      <c r="AU102" s="104" t="s">
        <v>40</v>
      </c>
      <c r="AV102" s="105">
        <f>ROUND(IF(AU102="základná",AG102*L32,IF(AU102="znížená",AG102*L33,0)), 2)</f>
        <v>0</v>
      </c>
      <c r="AW102" s="33"/>
      <c r="AX102" s="33"/>
      <c r="AY102" s="33"/>
      <c r="AZ102" s="33"/>
      <c r="BA102" s="33"/>
      <c r="BB102" s="33"/>
      <c r="BC102" s="33"/>
      <c r="BD102" s="33"/>
      <c r="BE102" s="33"/>
      <c r="BV102" s="16" t="s">
        <v>95</v>
      </c>
      <c r="BY102" s="102">
        <f>IF(AU102="základná",AV102,0)</f>
        <v>0</v>
      </c>
      <c r="BZ102" s="102">
        <f>IF(AU102="znížená",AV102,0)</f>
        <v>0</v>
      </c>
      <c r="CA102" s="102">
        <v>0</v>
      </c>
      <c r="CB102" s="102">
        <v>0</v>
      </c>
      <c r="CC102" s="102">
        <v>0</v>
      </c>
      <c r="CD102" s="102">
        <f>IF(AU102="základná",AG102,0)</f>
        <v>0</v>
      </c>
      <c r="CE102" s="102">
        <f>IF(AU102="znížená",AG102,0)</f>
        <v>0</v>
      </c>
      <c r="CF102" s="102">
        <f>IF(AU102="zákl. prenesená",AG102,0)</f>
        <v>0</v>
      </c>
      <c r="CG102" s="102">
        <f>IF(AU102="zníž. prenesená",AG102,0)</f>
        <v>0</v>
      </c>
      <c r="CH102" s="102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/>
      </c>
    </row>
    <row r="103" spans="1:89" s="2" customFormat="1" ht="10.9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4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89" s="2" customFormat="1" ht="30" customHeight="1">
      <c r="A104" s="33"/>
      <c r="B104" s="34"/>
      <c r="C104" s="106" t="s">
        <v>96</v>
      </c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250">
        <f>ROUND(AG94 + AG98, 2)</f>
        <v>0</v>
      </c>
      <c r="AH104" s="250"/>
      <c r="AI104" s="250"/>
      <c r="AJ104" s="250"/>
      <c r="AK104" s="250"/>
      <c r="AL104" s="250"/>
      <c r="AM104" s="250"/>
      <c r="AN104" s="250">
        <f>ROUND(AN94 + AN98, 2)</f>
        <v>0</v>
      </c>
      <c r="AO104" s="250"/>
      <c r="AP104" s="250"/>
      <c r="AQ104" s="107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89" s="2" customFormat="1" ht="6.95" customHeight="1">
      <c r="A105" s="33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64">
    <mergeCell ref="L85:AO85"/>
    <mergeCell ref="AM87:AN87"/>
    <mergeCell ref="AS89:AT91"/>
    <mergeCell ref="AM89:AP89"/>
    <mergeCell ref="AM90:AP90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</mergeCells>
  <dataValidations count="2">
    <dataValidation type="list" allowBlank="1" showInputMessage="1" showErrorMessage="1" error="Povolené sú hodnoty základná, znížená, nulová." sqref="AU98:AU102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 xr:uid="{00000000-0002-0000-0000-000001000000}">
      <formula1>"stavebná časť, technologická časť, investičná časť"</formula1>
    </dataValidation>
  </dataValidations>
  <hyperlinks>
    <hyperlink ref="A95" location="'04a - ČASŤ 04a'!C2" display="/" xr:uid="{00000000-0004-0000-0000-000000000000}"/>
    <hyperlink ref="A96" location="'08 - VEDĽAJŠIE ROZPOČTOVÉ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1"/>
  <sheetViews>
    <sheetView showGridLines="0" topLeftCell="A195" workbookViewId="0">
      <selection activeCell="A203" sqref="A203:XFD20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6" t="s">
        <v>84</v>
      </c>
      <c r="AZ2" s="109" t="s">
        <v>97</v>
      </c>
      <c r="BA2" s="109" t="s">
        <v>1</v>
      </c>
      <c r="BB2" s="109" t="s">
        <v>1</v>
      </c>
      <c r="BC2" s="109" t="s">
        <v>75</v>
      </c>
      <c r="BD2" s="109" t="s">
        <v>98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  <c r="AZ3" s="109" t="s">
        <v>99</v>
      </c>
      <c r="BA3" s="109" t="s">
        <v>1</v>
      </c>
      <c r="BB3" s="109" t="s">
        <v>1</v>
      </c>
      <c r="BC3" s="109" t="s">
        <v>100</v>
      </c>
      <c r="BD3" s="109" t="s">
        <v>98</v>
      </c>
    </row>
    <row r="4" spans="1:56" s="1" customFormat="1" ht="24.95" customHeight="1">
      <c r="B4" s="19"/>
      <c r="D4" s="20" t="s">
        <v>101</v>
      </c>
      <c r="L4" s="19"/>
      <c r="M4" s="110" t="s">
        <v>9</v>
      </c>
      <c r="AT4" s="16" t="s">
        <v>3</v>
      </c>
      <c r="AZ4" s="109" t="s">
        <v>102</v>
      </c>
      <c r="BA4" s="109" t="s">
        <v>1</v>
      </c>
      <c r="BB4" s="109" t="s">
        <v>1</v>
      </c>
      <c r="BC4" s="109" t="s">
        <v>100</v>
      </c>
      <c r="BD4" s="109" t="s">
        <v>98</v>
      </c>
    </row>
    <row r="5" spans="1:56" s="1" customFormat="1" ht="6.95" customHeight="1">
      <c r="B5" s="19"/>
      <c r="L5" s="19"/>
      <c r="AZ5" s="109" t="s">
        <v>103</v>
      </c>
      <c r="BA5" s="109" t="s">
        <v>1</v>
      </c>
      <c r="BB5" s="109" t="s">
        <v>1</v>
      </c>
      <c r="BC5" s="109" t="s">
        <v>75</v>
      </c>
      <c r="BD5" s="109" t="s">
        <v>98</v>
      </c>
    </row>
    <row r="6" spans="1:56" s="1" customFormat="1" ht="12" customHeight="1">
      <c r="B6" s="19"/>
      <c r="D6" s="26" t="s">
        <v>15</v>
      </c>
      <c r="L6" s="19"/>
      <c r="AZ6" s="109" t="s">
        <v>104</v>
      </c>
      <c r="BA6" s="109" t="s">
        <v>1</v>
      </c>
      <c r="BB6" s="109" t="s">
        <v>1</v>
      </c>
      <c r="BC6" s="109" t="s">
        <v>75</v>
      </c>
      <c r="BD6" s="109" t="s">
        <v>98</v>
      </c>
    </row>
    <row r="7" spans="1:56" s="1" customFormat="1" ht="26.25" customHeight="1">
      <c r="B7" s="19"/>
      <c r="E7" s="287" t="str">
        <f>'Rekapitulácia stavby'!K6</f>
        <v>REVITALIZÁCIA A OBNOVA VEREJNYCH PRIESTRANSTIEV ULIC M.TILLNERA A F.MALOVANEHO V MALACKACH</v>
      </c>
      <c r="F7" s="288"/>
      <c r="G7" s="288"/>
      <c r="H7" s="288"/>
      <c r="L7" s="19"/>
    </row>
    <row r="8" spans="1:56" s="2" customFormat="1" ht="12" customHeight="1">
      <c r="A8" s="33"/>
      <c r="B8" s="34"/>
      <c r="C8" s="33"/>
      <c r="D8" s="26" t="s">
        <v>105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>
      <c r="A9" s="33"/>
      <c r="B9" s="34"/>
      <c r="C9" s="33"/>
      <c r="D9" s="33"/>
      <c r="E9" s="277" t="s">
        <v>106</v>
      </c>
      <c r="F9" s="289"/>
      <c r="G9" s="289"/>
      <c r="H9" s="289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>
      <c r="A11" s="33"/>
      <c r="B11" s="34"/>
      <c r="C11" s="33"/>
      <c r="D11" s="26" t="s">
        <v>17</v>
      </c>
      <c r="E11" s="33"/>
      <c r="F11" s="24" t="s">
        <v>1</v>
      </c>
      <c r="G11" s="33"/>
      <c r="H11" s="33"/>
      <c r="I11" s="26" t="s">
        <v>18</v>
      </c>
      <c r="J11" s="24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6" t="s">
        <v>19</v>
      </c>
      <c r="E12" s="33"/>
      <c r="F12" s="24" t="s">
        <v>20</v>
      </c>
      <c r="G12" s="33"/>
      <c r="H12" s="33"/>
      <c r="I12" s="26" t="s">
        <v>21</v>
      </c>
      <c r="J12" s="59" t="str">
        <f>'Rekapitulácia stavby'!AN8</f>
        <v>22. 2. 2022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6" t="s">
        <v>23</v>
      </c>
      <c r="E14" s="33"/>
      <c r="F14" s="33"/>
      <c r="G14" s="33"/>
      <c r="H14" s="33"/>
      <c r="I14" s="26" t="s">
        <v>24</v>
      </c>
      <c r="J14" s="24" t="str">
        <f>IF('Rekapitulácia stavby'!AN10="","",'Rekapitulácia stavby'!AN10)</f>
        <v/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>
      <c r="A15" s="33"/>
      <c r="B15" s="34"/>
      <c r="C15" s="33"/>
      <c r="D15" s="33"/>
      <c r="E15" s="24" t="str">
        <f>IF('Rekapitulácia stavby'!E11="","",'Rekapitulácia stavby'!E11)</f>
        <v xml:space="preserve"> </v>
      </c>
      <c r="F15" s="33"/>
      <c r="G15" s="33"/>
      <c r="H15" s="33"/>
      <c r="I15" s="26" t="s">
        <v>26</v>
      </c>
      <c r="J15" s="24" t="str">
        <f>IF('Rekapitulácia stavby'!AN11="","",'Rekapitulácia stavby'!AN11)</f>
        <v/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27</v>
      </c>
      <c r="E17" s="33"/>
      <c r="F17" s="33"/>
      <c r="G17" s="33"/>
      <c r="H17" s="33"/>
      <c r="I17" s="26" t="s">
        <v>24</v>
      </c>
      <c r="J17" s="27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90" t="str">
        <f>'Rekapitulácia stavby'!E14</f>
        <v>Vyplň údaj</v>
      </c>
      <c r="F18" s="254"/>
      <c r="G18" s="254"/>
      <c r="H18" s="254"/>
      <c r="I18" s="26" t="s">
        <v>26</v>
      </c>
      <c r="J18" s="27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29</v>
      </c>
      <c r="E20" s="33"/>
      <c r="F20" s="33"/>
      <c r="G20" s="33"/>
      <c r="H20" s="33"/>
      <c r="I20" s="26" t="s">
        <v>24</v>
      </c>
      <c r="J20" s="24" t="str">
        <f>IF('Rekapitulácia stavby'!AN16="","",'Rekapitulácia stavby'!AN16)</f>
        <v/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tr">
        <f>IF('Rekapitulácia stavby'!E17="","",'Rekapitulácia stavby'!E17)</f>
        <v xml:space="preserve"> </v>
      </c>
      <c r="F21" s="33"/>
      <c r="G21" s="33"/>
      <c r="H21" s="33"/>
      <c r="I21" s="26" t="s">
        <v>26</v>
      </c>
      <c r="J21" s="24" t="str">
        <f>IF('Rekapitulácia stavby'!AN17="","",'Rekapitulácia stavby'!AN17)</f>
        <v/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31</v>
      </c>
      <c r="E23" s="33"/>
      <c r="F23" s="33"/>
      <c r="G23" s="33"/>
      <c r="H23" s="33"/>
      <c r="I23" s="26" t="s">
        <v>24</v>
      </c>
      <c r="J23" s="24" t="str">
        <f>IF('Rekapitulácia stavby'!AN19="","",'Rekapitulácia stavby'!AN19)</f>
        <v/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IF('Rekapitulácia stavby'!E20="","",'Rekapitulácia stavby'!E20)</f>
        <v xml:space="preserve"> </v>
      </c>
      <c r="F24" s="33"/>
      <c r="G24" s="33"/>
      <c r="H24" s="33"/>
      <c r="I24" s="26" t="s">
        <v>26</v>
      </c>
      <c r="J24" s="24" t="str">
        <f>IF('Rekapitulácia stavby'!AN20="","",'Rekapitulácia stavby'!AN20)</f>
        <v/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32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8" t="s">
        <v>1</v>
      </c>
      <c r="F27" s="258"/>
      <c r="G27" s="258"/>
      <c r="H27" s="258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107</v>
      </c>
      <c r="E30" s="33"/>
      <c r="F30" s="33"/>
      <c r="G30" s="33"/>
      <c r="H30" s="33"/>
      <c r="I30" s="33"/>
      <c r="J30" s="32">
        <f>J96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91</v>
      </c>
      <c r="E31" s="33"/>
      <c r="F31" s="33"/>
      <c r="G31" s="33"/>
      <c r="H31" s="33"/>
      <c r="I31" s="33"/>
      <c r="J31" s="32">
        <f>J107</f>
        <v>0</v>
      </c>
      <c r="K31" s="33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4" t="s">
        <v>35</v>
      </c>
      <c r="E32" s="33"/>
      <c r="F32" s="33"/>
      <c r="G32" s="33"/>
      <c r="H32" s="33"/>
      <c r="I32" s="33"/>
      <c r="J32" s="75">
        <f>ROUND(J30 + J31, 2)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5" t="s">
        <v>39</v>
      </c>
      <c r="E35" s="39" t="s">
        <v>40</v>
      </c>
      <c r="F35" s="116">
        <f>ROUND((ROUND((SUM(BE107:BE114) + SUM(BE134:BE204)),  2) + SUM(BE206:BE210)), 2)</f>
        <v>0</v>
      </c>
      <c r="G35" s="117"/>
      <c r="H35" s="117"/>
      <c r="I35" s="118">
        <v>0.2</v>
      </c>
      <c r="J35" s="116">
        <f>ROUND((ROUND(((SUM(BE107:BE114) + SUM(BE134:BE204))*I35),  2) + (SUM(BE206:BE210)*I35)), 2)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41</v>
      </c>
      <c r="F36" s="116">
        <f>ROUND((ROUND((SUM(BF107:BF114) + SUM(BF134:BF204)),  2) + SUM(BF206:BF210)), 2)</f>
        <v>0</v>
      </c>
      <c r="G36" s="117"/>
      <c r="H36" s="117"/>
      <c r="I36" s="118">
        <v>0.2</v>
      </c>
      <c r="J36" s="116">
        <f>ROUND((ROUND(((SUM(BF107:BF114) + SUM(BF134:BF204))*I36),  2) + (SUM(BF206:BF210)*I36)), 2)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42</v>
      </c>
      <c r="F37" s="119">
        <f>ROUND((ROUND((SUM(BG107:BG114) + SUM(BG134:BG204)),  2) + SUM(BG206:BG210)), 2)</f>
        <v>0</v>
      </c>
      <c r="G37" s="33"/>
      <c r="H37" s="33"/>
      <c r="I37" s="120">
        <v>0.2</v>
      </c>
      <c r="J37" s="119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43</v>
      </c>
      <c r="F38" s="119">
        <f>ROUND((ROUND((SUM(BH107:BH114) + SUM(BH134:BH204)),  2) + SUM(BH206:BH210)), 2)</f>
        <v>0</v>
      </c>
      <c r="G38" s="33"/>
      <c r="H38" s="33"/>
      <c r="I38" s="120">
        <v>0.2</v>
      </c>
      <c r="J38" s="119">
        <f>0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44</v>
      </c>
      <c r="F39" s="116">
        <f>ROUND((ROUND((SUM(BI107:BI114) + SUM(BI134:BI204)),  2) + SUM(BI206:BI210)), 2)</f>
        <v>0</v>
      </c>
      <c r="G39" s="117"/>
      <c r="H39" s="117"/>
      <c r="I39" s="118">
        <v>0</v>
      </c>
      <c r="J39" s="116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21" t="s">
        <v>45</v>
      </c>
      <c r="E41" s="64"/>
      <c r="F41" s="64"/>
      <c r="G41" s="122" t="s">
        <v>46</v>
      </c>
      <c r="H41" s="123" t="s">
        <v>47</v>
      </c>
      <c r="I41" s="64"/>
      <c r="J41" s="124">
        <f>SUM(J32:J39)</f>
        <v>0</v>
      </c>
      <c r="K41" s="125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6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9" t="s">
        <v>50</v>
      </c>
      <c r="E61" s="36"/>
      <c r="F61" s="126" t="s">
        <v>51</v>
      </c>
      <c r="G61" s="49" t="s">
        <v>50</v>
      </c>
      <c r="H61" s="36"/>
      <c r="I61" s="36"/>
      <c r="J61" s="127" t="s">
        <v>51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9" t="s">
        <v>50</v>
      </c>
      <c r="E76" s="36"/>
      <c r="F76" s="126" t="s">
        <v>51</v>
      </c>
      <c r="G76" s="49" t="s">
        <v>50</v>
      </c>
      <c r="H76" s="36"/>
      <c r="I76" s="36"/>
      <c r="J76" s="127" t="s">
        <v>51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108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87" t="str">
        <f>E7</f>
        <v>REVITALIZÁCIA A OBNOVA VEREJNYCH PRIESTRANSTIEV ULIC M.TILLNERA A F.MALOVANEHO V MALACKACH</v>
      </c>
      <c r="F85" s="288"/>
      <c r="G85" s="288"/>
      <c r="H85" s="288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105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77" t="str">
        <f>E9</f>
        <v>04a - ČASŤ 04a</v>
      </c>
      <c r="F87" s="289"/>
      <c r="G87" s="289"/>
      <c r="H87" s="289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19</v>
      </c>
      <c r="D89" s="33"/>
      <c r="E89" s="33"/>
      <c r="F89" s="24" t="str">
        <f>F12</f>
        <v>Malacky</v>
      </c>
      <c r="G89" s="33"/>
      <c r="H89" s="33"/>
      <c r="I89" s="26" t="s">
        <v>21</v>
      </c>
      <c r="J89" s="59" t="str">
        <f>IF(J12="","",J12)</f>
        <v>22. 2. 2022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8" t="s">
        <v>109</v>
      </c>
      <c r="D94" s="107"/>
      <c r="E94" s="107"/>
      <c r="F94" s="107"/>
      <c r="G94" s="107"/>
      <c r="H94" s="107"/>
      <c r="I94" s="107"/>
      <c r="J94" s="129" t="s">
        <v>110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0" t="s">
        <v>111</v>
      </c>
      <c r="D96" s="33"/>
      <c r="E96" s="33"/>
      <c r="F96" s="33"/>
      <c r="G96" s="33"/>
      <c r="H96" s="33"/>
      <c r="I96" s="33"/>
      <c r="J96" s="75">
        <f>J134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112</v>
      </c>
    </row>
    <row r="97" spans="1:65" s="9" customFormat="1" ht="24.95" customHeight="1">
      <c r="B97" s="131"/>
      <c r="D97" s="132" t="s">
        <v>113</v>
      </c>
      <c r="E97" s="133"/>
      <c r="F97" s="133"/>
      <c r="G97" s="133"/>
      <c r="H97" s="133"/>
      <c r="I97" s="133"/>
      <c r="J97" s="134">
        <f>J135</f>
        <v>0</v>
      </c>
      <c r="L97" s="131"/>
    </row>
    <row r="98" spans="1:65" s="10" customFormat="1" ht="19.899999999999999" customHeight="1">
      <c r="B98" s="135"/>
      <c r="D98" s="136" t="s">
        <v>114</v>
      </c>
      <c r="E98" s="137"/>
      <c r="F98" s="137"/>
      <c r="G98" s="137"/>
      <c r="H98" s="137"/>
      <c r="I98" s="137"/>
      <c r="J98" s="138">
        <f>J136</f>
        <v>0</v>
      </c>
      <c r="L98" s="135"/>
    </row>
    <row r="99" spans="1:65" s="10" customFormat="1" ht="19.899999999999999" customHeight="1">
      <c r="B99" s="135"/>
      <c r="D99" s="136" t="s">
        <v>115</v>
      </c>
      <c r="E99" s="137"/>
      <c r="F99" s="137"/>
      <c r="G99" s="137"/>
      <c r="H99" s="137"/>
      <c r="I99" s="137"/>
      <c r="J99" s="138">
        <f>J160</f>
        <v>0</v>
      </c>
      <c r="L99" s="135"/>
    </row>
    <row r="100" spans="1:65" s="10" customFormat="1" ht="19.899999999999999" customHeight="1">
      <c r="B100" s="135"/>
      <c r="D100" s="136" t="s">
        <v>116</v>
      </c>
      <c r="E100" s="137"/>
      <c r="F100" s="137"/>
      <c r="G100" s="137"/>
      <c r="H100" s="137"/>
      <c r="I100" s="137"/>
      <c r="J100" s="138">
        <f>J163</f>
        <v>0</v>
      </c>
      <c r="L100" s="135"/>
    </row>
    <row r="101" spans="1:65" s="10" customFormat="1" ht="19.899999999999999" customHeight="1">
      <c r="B101" s="135"/>
      <c r="D101" s="136" t="s">
        <v>117</v>
      </c>
      <c r="E101" s="137"/>
      <c r="F101" s="137"/>
      <c r="G101" s="137"/>
      <c r="H101" s="137"/>
      <c r="I101" s="137"/>
      <c r="J101" s="138">
        <f>J181</f>
        <v>0</v>
      </c>
      <c r="L101" s="135"/>
    </row>
    <row r="102" spans="1:65" s="10" customFormat="1" ht="19.899999999999999" customHeight="1">
      <c r="B102" s="135"/>
      <c r="D102" s="136" t="s">
        <v>118</v>
      </c>
      <c r="E102" s="137"/>
      <c r="F102" s="137"/>
      <c r="G102" s="137"/>
      <c r="H102" s="137"/>
      <c r="I102" s="137"/>
      <c r="J102" s="138">
        <f>J199</f>
        <v>0</v>
      </c>
      <c r="L102" s="135"/>
    </row>
    <row r="103" spans="1:65" s="9" customFormat="1" ht="24.95" customHeight="1">
      <c r="B103" s="131"/>
      <c r="D103" s="132" t="s">
        <v>119</v>
      </c>
      <c r="E103" s="133"/>
      <c r="F103" s="133"/>
      <c r="G103" s="133"/>
      <c r="H103" s="133"/>
      <c r="I103" s="133"/>
      <c r="J103" s="134">
        <f>J201</f>
        <v>0</v>
      </c>
      <c r="L103" s="131"/>
    </row>
    <row r="104" spans="1:65" s="9" customFormat="1" ht="21.75" customHeight="1">
      <c r="B104" s="131"/>
      <c r="D104" s="139" t="s">
        <v>120</v>
      </c>
      <c r="J104" s="140">
        <f>J205</f>
        <v>0</v>
      </c>
      <c r="L104" s="131"/>
    </row>
    <row r="105" spans="1:65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65" s="2" customFormat="1" ht="6.9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65" s="2" customFormat="1" ht="29.25" customHeight="1">
      <c r="A107" s="33"/>
      <c r="B107" s="34"/>
      <c r="C107" s="130" t="s">
        <v>121</v>
      </c>
      <c r="D107" s="33"/>
      <c r="E107" s="33"/>
      <c r="F107" s="33"/>
      <c r="G107" s="33"/>
      <c r="H107" s="33"/>
      <c r="I107" s="33"/>
      <c r="J107" s="141">
        <f>ROUND(J108 + J109 + J110 + J111 + J112 + J113,2)</f>
        <v>0</v>
      </c>
      <c r="K107" s="33"/>
      <c r="L107" s="46"/>
      <c r="N107" s="142" t="s">
        <v>39</v>
      </c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65" s="2" customFormat="1" ht="18" customHeight="1">
      <c r="A108" s="33"/>
      <c r="B108" s="143"/>
      <c r="C108" s="144"/>
      <c r="D108" s="263" t="s">
        <v>122</v>
      </c>
      <c r="E108" s="286"/>
      <c r="F108" s="286"/>
      <c r="G108" s="144"/>
      <c r="H108" s="144"/>
      <c r="I108" s="144"/>
      <c r="J108" s="98">
        <v>0</v>
      </c>
      <c r="K108" s="144"/>
      <c r="L108" s="146"/>
      <c r="M108" s="147"/>
      <c r="N108" s="148" t="s">
        <v>41</v>
      </c>
      <c r="O108" s="147"/>
      <c r="P108" s="147"/>
      <c r="Q108" s="147"/>
      <c r="R108" s="147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9" t="s">
        <v>123</v>
      </c>
      <c r="AZ108" s="147"/>
      <c r="BA108" s="147"/>
      <c r="BB108" s="147"/>
      <c r="BC108" s="147"/>
      <c r="BD108" s="147"/>
      <c r="BE108" s="150">
        <f t="shared" ref="BE108:BE113" si="0">IF(N108="základná",J108,0)</f>
        <v>0</v>
      </c>
      <c r="BF108" s="150">
        <f t="shared" ref="BF108:BF113" si="1">IF(N108="znížená",J108,0)</f>
        <v>0</v>
      </c>
      <c r="BG108" s="150">
        <f t="shared" ref="BG108:BG113" si="2">IF(N108="zákl. prenesená",J108,0)</f>
        <v>0</v>
      </c>
      <c r="BH108" s="150">
        <f t="shared" ref="BH108:BH113" si="3">IF(N108="zníž. prenesená",J108,0)</f>
        <v>0</v>
      </c>
      <c r="BI108" s="150">
        <f t="shared" ref="BI108:BI113" si="4">IF(N108="nulová",J108,0)</f>
        <v>0</v>
      </c>
      <c r="BJ108" s="149" t="s">
        <v>98</v>
      </c>
      <c r="BK108" s="147"/>
      <c r="BL108" s="147"/>
      <c r="BM108" s="147"/>
    </row>
    <row r="109" spans="1:65" s="2" customFormat="1" ht="18" customHeight="1">
      <c r="A109" s="33"/>
      <c r="B109" s="143"/>
      <c r="C109" s="144"/>
      <c r="D109" s="263" t="s">
        <v>124</v>
      </c>
      <c r="E109" s="286"/>
      <c r="F109" s="286"/>
      <c r="G109" s="144"/>
      <c r="H109" s="144"/>
      <c r="I109" s="144"/>
      <c r="J109" s="98">
        <v>0</v>
      </c>
      <c r="K109" s="144"/>
      <c r="L109" s="146"/>
      <c r="M109" s="147"/>
      <c r="N109" s="148" t="s">
        <v>41</v>
      </c>
      <c r="O109" s="147"/>
      <c r="P109" s="147"/>
      <c r="Q109" s="147"/>
      <c r="R109" s="147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7"/>
      <c r="AG109" s="147"/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9" t="s">
        <v>123</v>
      </c>
      <c r="AZ109" s="147"/>
      <c r="BA109" s="147"/>
      <c r="BB109" s="147"/>
      <c r="BC109" s="147"/>
      <c r="BD109" s="147"/>
      <c r="BE109" s="150">
        <f t="shared" si="0"/>
        <v>0</v>
      </c>
      <c r="BF109" s="150">
        <f t="shared" si="1"/>
        <v>0</v>
      </c>
      <c r="BG109" s="150">
        <f t="shared" si="2"/>
        <v>0</v>
      </c>
      <c r="BH109" s="150">
        <f t="shared" si="3"/>
        <v>0</v>
      </c>
      <c r="BI109" s="150">
        <f t="shared" si="4"/>
        <v>0</v>
      </c>
      <c r="BJ109" s="149" t="s">
        <v>98</v>
      </c>
      <c r="BK109" s="147"/>
      <c r="BL109" s="147"/>
      <c r="BM109" s="147"/>
    </row>
    <row r="110" spans="1:65" s="2" customFormat="1" ht="18" customHeight="1">
      <c r="A110" s="33"/>
      <c r="B110" s="143"/>
      <c r="C110" s="144"/>
      <c r="D110" s="263" t="s">
        <v>125</v>
      </c>
      <c r="E110" s="286"/>
      <c r="F110" s="286"/>
      <c r="G110" s="144"/>
      <c r="H110" s="144"/>
      <c r="I110" s="144"/>
      <c r="J110" s="98">
        <v>0</v>
      </c>
      <c r="K110" s="144"/>
      <c r="L110" s="146"/>
      <c r="M110" s="147"/>
      <c r="N110" s="148" t="s">
        <v>41</v>
      </c>
      <c r="O110" s="147"/>
      <c r="P110" s="147"/>
      <c r="Q110" s="147"/>
      <c r="R110" s="147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9" t="s">
        <v>123</v>
      </c>
      <c r="AZ110" s="147"/>
      <c r="BA110" s="147"/>
      <c r="BB110" s="147"/>
      <c r="BC110" s="147"/>
      <c r="BD110" s="147"/>
      <c r="BE110" s="150">
        <f t="shared" si="0"/>
        <v>0</v>
      </c>
      <c r="BF110" s="150">
        <f t="shared" si="1"/>
        <v>0</v>
      </c>
      <c r="BG110" s="150">
        <f t="shared" si="2"/>
        <v>0</v>
      </c>
      <c r="BH110" s="150">
        <f t="shared" si="3"/>
        <v>0</v>
      </c>
      <c r="BI110" s="150">
        <f t="shared" si="4"/>
        <v>0</v>
      </c>
      <c r="BJ110" s="149" t="s">
        <v>98</v>
      </c>
      <c r="BK110" s="147"/>
      <c r="BL110" s="147"/>
      <c r="BM110" s="147"/>
    </row>
    <row r="111" spans="1:65" s="2" customFormat="1" ht="18" customHeight="1">
      <c r="A111" s="33"/>
      <c r="B111" s="143"/>
      <c r="C111" s="144"/>
      <c r="D111" s="263" t="s">
        <v>126</v>
      </c>
      <c r="E111" s="286"/>
      <c r="F111" s="286"/>
      <c r="G111" s="144"/>
      <c r="H111" s="144"/>
      <c r="I111" s="144"/>
      <c r="J111" s="98">
        <v>0</v>
      </c>
      <c r="K111" s="144"/>
      <c r="L111" s="146"/>
      <c r="M111" s="147"/>
      <c r="N111" s="148" t="s">
        <v>41</v>
      </c>
      <c r="O111" s="147"/>
      <c r="P111" s="147"/>
      <c r="Q111" s="147"/>
      <c r="R111" s="147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9" t="s">
        <v>123</v>
      </c>
      <c r="AZ111" s="147"/>
      <c r="BA111" s="147"/>
      <c r="BB111" s="147"/>
      <c r="BC111" s="147"/>
      <c r="BD111" s="147"/>
      <c r="BE111" s="150">
        <f t="shared" si="0"/>
        <v>0</v>
      </c>
      <c r="BF111" s="150">
        <f t="shared" si="1"/>
        <v>0</v>
      </c>
      <c r="BG111" s="150">
        <f t="shared" si="2"/>
        <v>0</v>
      </c>
      <c r="BH111" s="150">
        <f t="shared" si="3"/>
        <v>0</v>
      </c>
      <c r="BI111" s="150">
        <f t="shared" si="4"/>
        <v>0</v>
      </c>
      <c r="BJ111" s="149" t="s">
        <v>98</v>
      </c>
      <c r="BK111" s="147"/>
      <c r="BL111" s="147"/>
      <c r="BM111" s="147"/>
    </row>
    <row r="112" spans="1:65" s="2" customFormat="1" ht="18" customHeight="1">
      <c r="A112" s="33"/>
      <c r="B112" s="143"/>
      <c r="C112" s="144"/>
      <c r="D112" s="263" t="s">
        <v>127</v>
      </c>
      <c r="E112" s="286"/>
      <c r="F112" s="286"/>
      <c r="G112" s="144"/>
      <c r="H112" s="144"/>
      <c r="I112" s="144"/>
      <c r="J112" s="98">
        <v>0</v>
      </c>
      <c r="K112" s="144"/>
      <c r="L112" s="146"/>
      <c r="M112" s="147"/>
      <c r="N112" s="148" t="s">
        <v>41</v>
      </c>
      <c r="O112" s="147"/>
      <c r="P112" s="147"/>
      <c r="Q112" s="147"/>
      <c r="R112" s="147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9" t="s">
        <v>123</v>
      </c>
      <c r="AZ112" s="147"/>
      <c r="BA112" s="147"/>
      <c r="BB112" s="147"/>
      <c r="BC112" s="147"/>
      <c r="BD112" s="147"/>
      <c r="BE112" s="150">
        <f t="shared" si="0"/>
        <v>0</v>
      </c>
      <c r="BF112" s="150">
        <f t="shared" si="1"/>
        <v>0</v>
      </c>
      <c r="BG112" s="150">
        <f t="shared" si="2"/>
        <v>0</v>
      </c>
      <c r="BH112" s="150">
        <f t="shared" si="3"/>
        <v>0</v>
      </c>
      <c r="BI112" s="150">
        <f t="shared" si="4"/>
        <v>0</v>
      </c>
      <c r="BJ112" s="149" t="s">
        <v>98</v>
      </c>
      <c r="BK112" s="147"/>
      <c r="BL112" s="147"/>
      <c r="BM112" s="147"/>
    </row>
    <row r="113" spans="1:65" s="2" customFormat="1" ht="18" customHeight="1">
      <c r="A113" s="33"/>
      <c r="B113" s="143"/>
      <c r="C113" s="144"/>
      <c r="D113" s="145" t="s">
        <v>128</v>
      </c>
      <c r="E113" s="144"/>
      <c r="F113" s="144"/>
      <c r="G113" s="144"/>
      <c r="H113" s="144"/>
      <c r="I113" s="144"/>
      <c r="J113" s="98">
        <f>ROUND(J30*T113,2)</f>
        <v>0</v>
      </c>
      <c r="K113" s="144"/>
      <c r="L113" s="146"/>
      <c r="M113" s="147"/>
      <c r="N113" s="148" t="s">
        <v>41</v>
      </c>
      <c r="O113" s="147"/>
      <c r="P113" s="147"/>
      <c r="Q113" s="147"/>
      <c r="R113" s="147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  <c r="AD113" s="144"/>
      <c r="AE113" s="144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9" t="s">
        <v>129</v>
      </c>
      <c r="AZ113" s="147"/>
      <c r="BA113" s="147"/>
      <c r="BB113" s="147"/>
      <c r="BC113" s="147"/>
      <c r="BD113" s="147"/>
      <c r="BE113" s="150">
        <f t="shared" si="0"/>
        <v>0</v>
      </c>
      <c r="BF113" s="150">
        <f t="shared" si="1"/>
        <v>0</v>
      </c>
      <c r="BG113" s="150">
        <f t="shared" si="2"/>
        <v>0</v>
      </c>
      <c r="BH113" s="150">
        <f t="shared" si="3"/>
        <v>0</v>
      </c>
      <c r="BI113" s="150">
        <f t="shared" si="4"/>
        <v>0</v>
      </c>
      <c r="BJ113" s="149" t="s">
        <v>98</v>
      </c>
      <c r="BK113" s="147"/>
      <c r="BL113" s="147"/>
      <c r="BM113" s="147"/>
    </row>
    <row r="114" spans="1:65" s="2" customForma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29.25" customHeight="1">
      <c r="A115" s="33"/>
      <c r="B115" s="34"/>
      <c r="C115" s="106" t="s">
        <v>96</v>
      </c>
      <c r="D115" s="107"/>
      <c r="E115" s="107"/>
      <c r="F115" s="107"/>
      <c r="G115" s="107"/>
      <c r="H115" s="107"/>
      <c r="I115" s="107"/>
      <c r="J115" s="108">
        <f>ROUND(J96+J107,2)</f>
        <v>0</v>
      </c>
      <c r="K115" s="107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20" spans="1:65" s="2" customFormat="1" ht="6.95" customHeight="1">
      <c r="A120" s="33"/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4.95" customHeight="1">
      <c r="A121" s="33"/>
      <c r="B121" s="34"/>
      <c r="C121" s="20" t="s">
        <v>130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2" customHeight="1">
      <c r="A123" s="33"/>
      <c r="B123" s="34"/>
      <c r="C123" s="26" t="s">
        <v>15</v>
      </c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2" customFormat="1" ht="26.25" customHeight="1">
      <c r="A124" s="33"/>
      <c r="B124" s="34"/>
      <c r="C124" s="33"/>
      <c r="D124" s="33"/>
      <c r="E124" s="287" t="str">
        <f>E7</f>
        <v>REVITALIZÁCIA A OBNOVA VEREJNYCH PRIESTRANSTIEV ULIC M.TILLNERA A F.MALOVANEHO V MALACKACH</v>
      </c>
      <c r="F124" s="288"/>
      <c r="G124" s="288"/>
      <c r="H124" s="288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5" s="2" customFormat="1" ht="12" customHeight="1">
      <c r="A125" s="33"/>
      <c r="B125" s="34"/>
      <c r="C125" s="26" t="s">
        <v>105</v>
      </c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5" s="2" customFormat="1" ht="16.5" customHeight="1">
      <c r="A126" s="33"/>
      <c r="B126" s="34"/>
      <c r="C126" s="33"/>
      <c r="D126" s="33"/>
      <c r="E126" s="277" t="str">
        <f>E9</f>
        <v>04a - ČASŤ 04a</v>
      </c>
      <c r="F126" s="289"/>
      <c r="G126" s="289"/>
      <c r="H126" s="289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5" s="2" customFormat="1" ht="6.9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65" s="2" customFormat="1" ht="12" customHeight="1">
      <c r="A128" s="33"/>
      <c r="B128" s="34"/>
      <c r="C128" s="26" t="s">
        <v>19</v>
      </c>
      <c r="D128" s="33"/>
      <c r="E128" s="33"/>
      <c r="F128" s="24" t="str">
        <f>F12</f>
        <v>Malacky</v>
      </c>
      <c r="G128" s="33"/>
      <c r="H128" s="33"/>
      <c r="I128" s="26" t="s">
        <v>21</v>
      </c>
      <c r="J128" s="59" t="str">
        <f>IF(J12="","",J12)</f>
        <v>22. 2. 2022</v>
      </c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" customHeight="1">
      <c r="A130" s="33"/>
      <c r="B130" s="34"/>
      <c r="C130" s="26" t="s">
        <v>23</v>
      </c>
      <c r="D130" s="33"/>
      <c r="E130" s="33"/>
      <c r="F130" s="24" t="str">
        <f>E15</f>
        <v xml:space="preserve"> </v>
      </c>
      <c r="G130" s="33"/>
      <c r="H130" s="33"/>
      <c r="I130" s="26" t="s">
        <v>29</v>
      </c>
      <c r="J130" s="29" t="str">
        <f>E21</f>
        <v xml:space="preserve"> </v>
      </c>
      <c r="K130" s="33"/>
      <c r="L130" s="46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5.2" customHeight="1">
      <c r="A131" s="33"/>
      <c r="B131" s="34"/>
      <c r="C131" s="26" t="s">
        <v>27</v>
      </c>
      <c r="D131" s="33"/>
      <c r="E131" s="33"/>
      <c r="F131" s="24" t="str">
        <f>IF(E18="","",E18)</f>
        <v>Vyplň údaj</v>
      </c>
      <c r="G131" s="33"/>
      <c r="H131" s="33"/>
      <c r="I131" s="26" t="s">
        <v>31</v>
      </c>
      <c r="J131" s="29" t="str">
        <f>E24</f>
        <v xml:space="preserve"> </v>
      </c>
      <c r="K131" s="33"/>
      <c r="L131" s="46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0.35" customHeight="1">
      <c r="A132" s="33"/>
      <c r="B132" s="34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11" customFormat="1" ht="29.25" customHeight="1">
      <c r="A133" s="151"/>
      <c r="B133" s="152"/>
      <c r="C133" s="153" t="s">
        <v>131</v>
      </c>
      <c r="D133" s="154" t="s">
        <v>60</v>
      </c>
      <c r="E133" s="154" t="s">
        <v>56</v>
      </c>
      <c r="F133" s="154" t="s">
        <v>57</v>
      </c>
      <c r="G133" s="154" t="s">
        <v>132</v>
      </c>
      <c r="H133" s="154" t="s">
        <v>133</v>
      </c>
      <c r="I133" s="154" t="s">
        <v>134</v>
      </c>
      <c r="J133" s="155" t="s">
        <v>110</v>
      </c>
      <c r="K133" s="156" t="s">
        <v>135</v>
      </c>
      <c r="L133" s="157"/>
      <c r="M133" s="66" t="s">
        <v>1</v>
      </c>
      <c r="N133" s="67" t="s">
        <v>39</v>
      </c>
      <c r="O133" s="67" t="s">
        <v>136</v>
      </c>
      <c r="P133" s="67" t="s">
        <v>137</v>
      </c>
      <c r="Q133" s="67" t="s">
        <v>138</v>
      </c>
      <c r="R133" s="67" t="s">
        <v>139</v>
      </c>
      <c r="S133" s="67" t="s">
        <v>140</v>
      </c>
      <c r="T133" s="68" t="s">
        <v>141</v>
      </c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</row>
    <row r="134" spans="1:65" s="2" customFormat="1" ht="22.9" customHeight="1">
      <c r="A134" s="33"/>
      <c r="B134" s="34"/>
      <c r="C134" s="73" t="s">
        <v>107</v>
      </c>
      <c r="D134" s="33"/>
      <c r="E134" s="33"/>
      <c r="F134" s="33"/>
      <c r="G134" s="33"/>
      <c r="H134" s="33"/>
      <c r="I134" s="33"/>
      <c r="J134" s="158">
        <f>BK134</f>
        <v>0</v>
      </c>
      <c r="K134" s="33"/>
      <c r="L134" s="34"/>
      <c r="M134" s="69"/>
      <c r="N134" s="60"/>
      <c r="O134" s="70"/>
      <c r="P134" s="159">
        <f>P135+P201+P205</f>
        <v>0</v>
      </c>
      <c r="Q134" s="70"/>
      <c r="R134" s="159">
        <f>R135+R201+R205</f>
        <v>467.40400099999999</v>
      </c>
      <c r="S134" s="70"/>
      <c r="T134" s="160">
        <f>T135+T201+T205</f>
        <v>258.19200000000001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6" t="s">
        <v>74</v>
      </c>
      <c r="AU134" s="16" t="s">
        <v>112</v>
      </c>
      <c r="BK134" s="161">
        <f>BK135+BK201+BK205</f>
        <v>0</v>
      </c>
    </row>
    <row r="135" spans="1:65" s="12" customFormat="1" ht="25.9" customHeight="1">
      <c r="B135" s="162"/>
      <c r="D135" s="163" t="s">
        <v>74</v>
      </c>
      <c r="E135" s="164" t="s">
        <v>142</v>
      </c>
      <c r="F135" s="164" t="s">
        <v>143</v>
      </c>
      <c r="I135" s="165"/>
      <c r="J135" s="140">
        <f>BK135</f>
        <v>0</v>
      </c>
      <c r="L135" s="162"/>
      <c r="M135" s="166"/>
      <c r="N135" s="167"/>
      <c r="O135" s="167"/>
      <c r="P135" s="168">
        <f>P136+P160+P163+P181+P199</f>
        <v>0</v>
      </c>
      <c r="Q135" s="167"/>
      <c r="R135" s="168">
        <f>R136+R160+R163+R181+R199</f>
        <v>467.40400099999999</v>
      </c>
      <c r="S135" s="167"/>
      <c r="T135" s="169">
        <f>T136+T160+T163+T181+T199</f>
        <v>258.19200000000001</v>
      </c>
      <c r="AR135" s="163" t="s">
        <v>83</v>
      </c>
      <c r="AT135" s="170" t="s">
        <v>74</v>
      </c>
      <c r="AU135" s="170" t="s">
        <v>75</v>
      </c>
      <c r="AY135" s="163" t="s">
        <v>144</v>
      </c>
      <c r="BK135" s="171">
        <f>BK136+BK160+BK163+BK181+BK199</f>
        <v>0</v>
      </c>
    </row>
    <row r="136" spans="1:65" s="12" customFormat="1" ht="22.9" customHeight="1">
      <c r="B136" s="162"/>
      <c r="D136" s="163" t="s">
        <v>74</v>
      </c>
      <c r="E136" s="172" t="s">
        <v>83</v>
      </c>
      <c r="F136" s="172" t="s">
        <v>145</v>
      </c>
      <c r="I136" s="165"/>
      <c r="J136" s="173">
        <f>BK136</f>
        <v>0</v>
      </c>
      <c r="L136" s="162"/>
      <c r="M136" s="166"/>
      <c r="N136" s="167"/>
      <c r="O136" s="167"/>
      <c r="P136" s="168">
        <f>SUM(P137:P159)</f>
        <v>0</v>
      </c>
      <c r="Q136" s="167"/>
      <c r="R136" s="168">
        <f>SUM(R137:R159)</f>
        <v>2.8119000000000002E-2</v>
      </c>
      <c r="S136" s="167"/>
      <c r="T136" s="169">
        <f>SUM(T137:T159)</f>
        <v>258.19200000000001</v>
      </c>
      <c r="AR136" s="163" t="s">
        <v>83</v>
      </c>
      <c r="AT136" s="170" t="s">
        <v>74</v>
      </c>
      <c r="AU136" s="170" t="s">
        <v>83</v>
      </c>
      <c r="AY136" s="163" t="s">
        <v>144</v>
      </c>
      <c r="BK136" s="171">
        <f>SUM(BK137:BK159)</f>
        <v>0</v>
      </c>
    </row>
    <row r="137" spans="1:65" s="2" customFormat="1" ht="33" customHeight="1">
      <c r="A137" s="33"/>
      <c r="B137" s="143"/>
      <c r="C137" s="174" t="s">
        <v>83</v>
      </c>
      <c r="D137" s="174" t="s">
        <v>146</v>
      </c>
      <c r="E137" s="175" t="s">
        <v>147</v>
      </c>
      <c r="F137" s="176" t="s">
        <v>148</v>
      </c>
      <c r="G137" s="177" t="s">
        <v>149</v>
      </c>
      <c r="H137" s="178">
        <v>299</v>
      </c>
      <c r="I137" s="179"/>
      <c r="J137" s="180">
        <f>ROUND(I137*H137,2)</f>
        <v>0</v>
      </c>
      <c r="K137" s="181"/>
      <c r="L137" s="34"/>
      <c r="M137" s="182" t="s">
        <v>1</v>
      </c>
      <c r="N137" s="183" t="s">
        <v>41</v>
      </c>
      <c r="O137" s="62"/>
      <c r="P137" s="184">
        <f>O137*H137</f>
        <v>0</v>
      </c>
      <c r="Q137" s="184">
        <v>0</v>
      </c>
      <c r="R137" s="184">
        <f>Q137*H137</f>
        <v>0</v>
      </c>
      <c r="S137" s="184">
        <v>0.23499999999999999</v>
      </c>
      <c r="T137" s="185">
        <f>S137*H137</f>
        <v>70.265000000000001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86" t="s">
        <v>150</v>
      </c>
      <c r="AT137" s="186" t="s">
        <v>146</v>
      </c>
      <c r="AU137" s="186" t="s">
        <v>98</v>
      </c>
      <c r="AY137" s="16" t="s">
        <v>144</v>
      </c>
      <c r="BE137" s="102">
        <f>IF(N137="základná",J137,0)</f>
        <v>0</v>
      </c>
      <c r="BF137" s="102">
        <f>IF(N137="znížená",J137,0)</f>
        <v>0</v>
      </c>
      <c r="BG137" s="102">
        <f>IF(N137="zákl. prenesená",J137,0)</f>
        <v>0</v>
      </c>
      <c r="BH137" s="102">
        <f>IF(N137="zníž. prenesená",J137,0)</f>
        <v>0</v>
      </c>
      <c r="BI137" s="102">
        <f>IF(N137="nulová",J137,0)</f>
        <v>0</v>
      </c>
      <c r="BJ137" s="16" t="s">
        <v>98</v>
      </c>
      <c r="BK137" s="102">
        <f>ROUND(I137*H137,2)</f>
        <v>0</v>
      </c>
      <c r="BL137" s="16" t="s">
        <v>150</v>
      </c>
      <c r="BM137" s="186" t="s">
        <v>151</v>
      </c>
    </row>
    <row r="138" spans="1:65" s="13" customFormat="1">
      <c r="B138" s="187"/>
      <c r="D138" s="188" t="s">
        <v>152</v>
      </c>
      <c r="E138" s="189" t="s">
        <v>1</v>
      </c>
      <c r="F138" s="190" t="s">
        <v>102</v>
      </c>
      <c r="H138" s="191">
        <v>299</v>
      </c>
      <c r="I138" s="192"/>
      <c r="L138" s="187"/>
      <c r="M138" s="193"/>
      <c r="N138" s="194"/>
      <c r="O138" s="194"/>
      <c r="P138" s="194"/>
      <c r="Q138" s="194"/>
      <c r="R138" s="194"/>
      <c r="S138" s="194"/>
      <c r="T138" s="195"/>
      <c r="AT138" s="189" t="s">
        <v>152</v>
      </c>
      <c r="AU138" s="189" t="s">
        <v>98</v>
      </c>
      <c r="AV138" s="13" t="s">
        <v>98</v>
      </c>
      <c r="AW138" s="13" t="s">
        <v>30</v>
      </c>
      <c r="AX138" s="13" t="s">
        <v>75</v>
      </c>
      <c r="AY138" s="189" t="s">
        <v>144</v>
      </c>
    </row>
    <row r="139" spans="1:65" s="14" customFormat="1">
      <c r="B139" s="196"/>
      <c r="D139" s="188" t="s">
        <v>152</v>
      </c>
      <c r="E139" s="197" t="s">
        <v>1</v>
      </c>
      <c r="F139" s="198" t="s">
        <v>153</v>
      </c>
      <c r="H139" s="199">
        <v>299</v>
      </c>
      <c r="I139" s="200"/>
      <c r="L139" s="196"/>
      <c r="M139" s="201"/>
      <c r="N139" s="202"/>
      <c r="O139" s="202"/>
      <c r="P139" s="202"/>
      <c r="Q139" s="202"/>
      <c r="R139" s="202"/>
      <c r="S139" s="202"/>
      <c r="T139" s="203"/>
      <c r="AT139" s="197" t="s">
        <v>152</v>
      </c>
      <c r="AU139" s="197" t="s">
        <v>98</v>
      </c>
      <c r="AV139" s="14" t="s">
        <v>150</v>
      </c>
      <c r="AW139" s="14" t="s">
        <v>30</v>
      </c>
      <c r="AX139" s="14" t="s">
        <v>83</v>
      </c>
      <c r="AY139" s="197" t="s">
        <v>144</v>
      </c>
    </row>
    <row r="140" spans="1:65" s="2" customFormat="1" ht="33" customHeight="1">
      <c r="A140" s="33"/>
      <c r="B140" s="143"/>
      <c r="C140" s="174" t="s">
        <v>98</v>
      </c>
      <c r="D140" s="174" t="s">
        <v>146</v>
      </c>
      <c r="E140" s="175" t="s">
        <v>154</v>
      </c>
      <c r="F140" s="176" t="s">
        <v>155</v>
      </c>
      <c r="G140" s="177" t="s">
        <v>149</v>
      </c>
      <c r="H140" s="178">
        <v>299</v>
      </c>
      <c r="I140" s="179"/>
      <c r="J140" s="180">
        <f>ROUND(I140*H140,2)</f>
        <v>0</v>
      </c>
      <c r="K140" s="181"/>
      <c r="L140" s="34"/>
      <c r="M140" s="182" t="s">
        <v>1</v>
      </c>
      <c r="N140" s="183" t="s">
        <v>41</v>
      </c>
      <c r="O140" s="62"/>
      <c r="P140" s="184">
        <f>O140*H140</f>
        <v>0</v>
      </c>
      <c r="Q140" s="184">
        <v>0</v>
      </c>
      <c r="R140" s="184">
        <f>Q140*H140</f>
        <v>0</v>
      </c>
      <c r="S140" s="184">
        <v>0.22500000000000001</v>
      </c>
      <c r="T140" s="185">
        <f>S140*H140</f>
        <v>67.275000000000006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86" t="s">
        <v>150</v>
      </c>
      <c r="AT140" s="186" t="s">
        <v>146</v>
      </c>
      <c r="AU140" s="186" t="s">
        <v>98</v>
      </c>
      <c r="AY140" s="16" t="s">
        <v>144</v>
      </c>
      <c r="BE140" s="102">
        <f>IF(N140="základná",J140,0)</f>
        <v>0</v>
      </c>
      <c r="BF140" s="102">
        <f>IF(N140="znížená",J140,0)</f>
        <v>0</v>
      </c>
      <c r="BG140" s="102">
        <f>IF(N140="zákl. prenesená",J140,0)</f>
        <v>0</v>
      </c>
      <c r="BH140" s="102">
        <f>IF(N140="zníž. prenesená",J140,0)</f>
        <v>0</v>
      </c>
      <c r="BI140" s="102">
        <f>IF(N140="nulová",J140,0)</f>
        <v>0</v>
      </c>
      <c r="BJ140" s="16" t="s">
        <v>98</v>
      </c>
      <c r="BK140" s="102">
        <f>ROUND(I140*H140,2)</f>
        <v>0</v>
      </c>
      <c r="BL140" s="16" t="s">
        <v>150</v>
      </c>
      <c r="BM140" s="186" t="s">
        <v>156</v>
      </c>
    </row>
    <row r="141" spans="1:65" s="13" customFormat="1">
      <c r="B141" s="187"/>
      <c r="D141" s="188" t="s">
        <v>152</v>
      </c>
      <c r="E141" s="189" t="s">
        <v>1</v>
      </c>
      <c r="F141" s="190" t="s">
        <v>102</v>
      </c>
      <c r="H141" s="191">
        <v>299</v>
      </c>
      <c r="I141" s="192"/>
      <c r="L141" s="187"/>
      <c r="M141" s="193"/>
      <c r="N141" s="194"/>
      <c r="O141" s="194"/>
      <c r="P141" s="194"/>
      <c r="Q141" s="194"/>
      <c r="R141" s="194"/>
      <c r="S141" s="194"/>
      <c r="T141" s="195"/>
      <c r="AT141" s="189" t="s">
        <v>152</v>
      </c>
      <c r="AU141" s="189" t="s">
        <v>98</v>
      </c>
      <c r="AV141" s="13" t="s">
        <v>98</v>
      </c>
      <c r="AW141" s="13" t="s">
        <v>30</v>
      </c>
      <c r="AX141" s="13" t="s">
        <v>83</v>
      </c>
      <c r="AY141" s="189" t="s">
        <v>144</v>
      </c>
    </row>
    <row r="142" spans="1:65" s="2" customFormat="1" ht="24.2" customHeight="1">
      <c r="A142" s="33"/>
      <c r="B142" s="143"/>
      <c r="C142" s="174" t="s">
        <v>157</v>
      </c>
      <c r="D142" s="174" t="s">
        <v>146</v>
      </c>
      <c r="E142" s="175" t="s">
        <v>158</v>
      </c>
      <c r="F142" s="176" t="s">
        <v>159</v>
      </c>
      <c r="G142" s="177" t="s">
        <v>149</v>
      </c>
      <c r="H142" s="178">
        <v>299</v>
      </c>
      <c r="I142" s="179"/>
      <c r="J142" s="180">
        <f>ROUND(I142*H142,2)</f>
        <v>0</v>
      </c>
      <c r="K142" s="181"/>
      <c r="L142" s="34"/>
      <c r="M142" s="182" t="s">
        <v>1</v>
      </c>
      <c r="N142" s="183" t="s">
        <v>41</v>
      </c>
      <c r="O142" s="62"/>
      <c r="P142" s="184">
        <f>O142*H142</f>
        <v>0</v>
      </c>
      <c r="Q142" s="184">
        <v>0</v>
      </c>
      <c r="R142" s="184">
        <f>Q142*H142</f>
        <v>0</v>
      </c>
      <c r="S142" s="184">
        <v>9.8000000000000004E-2</v>
      </c>
      <c r="T142" s="185">
        <f>S142*H142</f>
        <v>29.302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86" t="s">
        <v>150</v>
      </c>
      <c r="AT142" s="186" t="s">
        <v>146</v>
      </c>
      <c r="AU142" s="186" t="s">
        <v>98</v>
      </c>
      <c r="AY142" s="16" t="s">
        <v>144</v>
      </c>
      <c r="BE142" s="102">
        <f>IF(N142="základná",J142,0)</f>
        <v>0</v>
      </c>
      <c r="BF142" s="102">
        <f>IF(N142="znížená",J142,0)</f>
        <v>0</v>
      </c>
      <c r="BG142" s="102">
        <f>IF(N142="zákl. prenesená",J142,0)</f>
        <v>0</v>
      </c>
      <c r="BH142" s="102">
        <f>IF(N142="zníž. prenesená",J142,0)</f>
        <v>0</v>
      </c>
      <c r="BI142" s="102">
        <f>IF(N142="nulová",J142,0)</f>
        <v>0</v>
      </c>
      <c r="BJ142" s="16" t="s">
        <v>98</v>
      </c>
      <c r="BK142" s="102">
        <f>ROUND(I142*H142,2)</f>
        <v>0</v>
      </c>
      <c r="BL142" s="16" t="s">
        <v>150</v>
      </c>
      <c r="BM142" s="186" t="s">
        <v>160</v>
      </c>
    </row>
    <row r="143" spans="1:65" s="13" customFormat="1" ht="22.5">
      <c r="B143" s="187"/>
      <c r="D143" s="188" t="s">
        <v>152</v>
      </c>
      <c r="E143" s="189" t="s">
        <v>1</v>
      </c>
      <c r="F143" s="190" t="s">
        <v>161</v>
      </c>
      <c r="H143" s="191">
        <v>299</v>
      </c>
      <c r="I143" s="192"/>
      <c r="L143" s="187"/>
      <c r="M143" s="193"/>
      <c r="N143" s="194"/>
      <c r="O143" s="194"/>
      <c r="P143" s="194"/>
      <c r="Q143" s="194"/>
      <c r="R143" s="194"/>
      <c r="S143" s="194"/>
      <c r="T143" s="195"/>
      <c r="AT143" s="189" t="s">
        <v>152</v>
      </c>
      <c r="AU143" s="189" t="s">
        <v>98</v>
      </c>
      <c r="AV143" s="13" t="s">
        <v>98</v>
      </c>
      <c r="AW143" s="13" t="s">
        <v>30</v>
      </c>
      <c r="AX143" s="13" t="s">
        <v>75</v>
      </c>
      <c r="AY143" s="189" t="s">
        <v>144</v>
      </c>
    </row>
    <row r="144" spans="1:65" s="14" customFormat="1">
      <c r="B144" s="196"/>
      <c r="D144" s="188" t="s">
        <v>152</v>
      </c>
      <c r="E144" s="197" t="s">
        <v>102</v>
      </c>
      <c r="F144" s="198" t="s">
        <v>153</v>
      </c>
      <c r="H144" s="199">
        <v>299</v>
      </c>
      <c r="I144" s="200"/>
      <c r="L144" s="196"/>
      <c r="M144" s="201"/>
      <c r="N144" s="202"/>
      <c r="O144" s="202"/>
      <c r="P144" s="202"/>
      <c r="Q144" s="202"/>
      <c r="R144" s="202"/>
      <c r="S144" s="202"/>
      <c r="T144" s="203"/>
      <c r="AT144" s="197" t="s">
        <v>152</v>
      </c>
      <c r="AU144" s="197" t="s">
        <v>98</v>
      </c>
      <c r="AV144" s="14" t="s">
        <v>150</v>
      </c>
      <c r="AW144" s="14" t="s">
        <v>30</v>
      </c>
      <c r="AX144" s="14" t="s">
        <v>83</v>
      </c>
      <c r="AY144" s="197" t="s">
        <v>144</v>
      </c>
    </row>
    <row r="145" spans="1:65" s="2" customFormat="1" ht="24.2" customHeight="1">
      <c r="A145" s="33"/>
      <c r="B145" s="143"/>
      <c r="C145" s="174" t="s">
        <v>150</v>
      </c>
      <c r="D145" s="174" t="s">
        <v>146</v>
      </c>
      <c r="E145" s="175" t="s">
        <v>162</v>
      </c>
      <c r="F145" s="176" t="s">
        <v>163</v>
      </c>
      <c r="G145" s="177" t="s">
        <v>164</v>
      </c>
      <c r="H145" s="178">
        <v>220</v>
      </c>
      <c r="I145" s="179"/>
      <c r="J145" s="180">
        <f>ROUND(I145*H145,2)</f>
        <v>0</v>
      </c>
      <c r="K145" s="181"/>
      <c r="L145" s="34"/>
      <c r="M145" s="182" t="s">
        <v>1</v>
      </c>
      <c r="N145" s="183" t="s">
        <v>41</v>
      </c>
      <c r="O145" s="62"/>
      <c r="P145" s="184">
        <f>O145*H145</f>
        <v>0</v>
      </c>
      <c r="Q145" s="184">
        <v>0</v>
      </c>
      <c r="R145" s="184">
        <f>Q145*H145</f>
        <v>0</v>
      </c>
      <c r="S145" s="184">
        <v>0.28999999999999998</v>
      </c>
      <c r="T145" s="185">
        <f>S145*H145</f>
        <v>63.8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86" t="s">
        <v>150</v>
      </c>
      <c r="AT145" s="186" t="s">
        <v>146</v>
      </c>
      <c r="AU145" s="186" t="s">
        <v>98</v>
      </c>
      <c r="AY145" s="16" t="s">
        <v>144</v>
      </c>
      <c r="BE145" s="102">
        <f>IF(N145="základná",J145,0)</f>
        <v>0</v>
      </c>
      <c r="BF145" s="102">
        <f>IF(N145="znížená",J145,0)</f>
        <v>0</v>
      </c>
      <c r="BG145" s="102">
        <f>IF(N145="zákl. prenesená",J145,0)</f>
        <v>0</v>
      </c>
      <c r="BH145" s="102">
        <f>IF(N145="zníž. prenesená",J145,0)</f>
        <v>0</v>
      </c>
      <c r="BI145" s="102">
        <f>IF(N145="nulová",J145,0)</f>
        <v>0</v>
      </c>
      <c r="BJ145" s="16" t="s">
        <v>98</v>
      </c>
      <c r="BK145" s="102">
        <f>ROUND(I145*H145,2)</f>
        <v>0</v>
      </c>
      <c r="BL145" s="16" t="s">
        <v>150</v>
      </c>
      <c r="BM145" s="186" t="s">
        <v>165</v>
      </c>
    </row>
    <row r="146" spans="1:65" s="13" customFormat="1">
      <c r="B146" s="187"/>
      <c r="D146" s="188" t="s">
        <v>152</v>
      </c>
      <c r="E146" s="189" t="s">
        <v>1</v>
      </c>
      <c r="F146" s="190" t="s">
        <v>166</v>
      </c>
      <c r="H146" s="191">
        <v>220</v>
      </c>
      <c r="I146" s="192"/>
      <c r="L146" s="187"/>
      <c r="M146" s="193"/>
      <c r="N146" s="194"/>
      <c r="O146" s="194"/>
      <c r="P146" s="194"/>
      <c r="Q146" s="194"/>
      <c r="R146" s="194"/>
      <c r="S146" s="194"/>
      <c r="T146" s="195"/>
      <c r="AT146" s="189" t="s">
        <v>152</v>
      </c>
      <c r="AU146" s="189" t="s">
        <v>98</v>
      </c>
      <c r="AV146" s="13" t="s">
        <v>98</v>
      </c>
      <c r="AW146" s="13" t="s">
        <v>30</v>
      </c>
      <c r="AX146" s="13" t="s">
        <v>75</v>
      </c>
      <c r="AY146" s="189" t="s">
        <v>144</v>
      </c>
    </row>
    <row r="147" spans="1:65" s="14" customFormat="1">
      <c r="B147" s="196"/>
      <c r="D147" s="188" t="s">
        <v>152</v>
      </c>
      <c r="E147" s="197" t="s">
        <v>1</v>
      </c>
      <c r="F147" s="198" t="s">
        <v>153</v>
      </c>
      <c r="H147" s="199">
        <v>220</v>
      </c>
      <c r="I147" s="200"/>
      <c r="L147" s="196"/>
      <c r="M147" s="201"/>
      <c r="N147" s="202"/>
      <c r="O147" s="202"/>
      <c r="P147" s="202"/>
      <c r="Q147" s="202"/>
      <c r="R147" s="202"/>
      <c r="S147" s="202"/>
      <c r="T147" s="203"/>
      <c r="AT147" s="197" t="s">
        <v>152</v>
      </c>
      <c r="AU147" s="197" t="s">
        <v>98</v>
      </c>
      <c r="AV147" s="14" t="s">
        <v>150</v>
      </c>
      <c r="AW147" s="14" t="s">
        <v>30</v>
      </c>
      <c r="AX147" s="14" t="s">
        <v>83</v>
      </c>
      <c r="AY147" s="197" t="s">
        <v>144</v>
      </c>
    </row>
    <row r="148" spans="1:65" s="2" customFormat="1" ht="24.2" customHeight="1">
      <c r="A148" s="33"/>
      <c r="B148" s="143"/>
      <c r="C148" s="174" t="s">
        <v>167</v>
      </c>
      <c r="D148" s="174" t="s">
        <v>146</v>
      </c>
      <c r="E148" s="175" t="s">
        <v>168</v>
      </c>
      <c r="F148" s="176" t="s">
        <v>169</v>
      </c>
      <c r="G148" s="177" t="s">
        <v>164</v>
      </c>
      <c r="H148" s="178">
        <v>190</v>
      </c>
      <c r="I148" s="179"/>
      <c r="J148" s="180">
        <f>ROUND(I148*H148,2)</f>
        <v>0</v>
      </c>
      <c r="K148" s="181"/>
      <c r="L148" s="34"/>
      <c r="M148" s="182" t="s">
        <v>1</v>
      </c>
      <c r="N148" s="183" t="s">
        <v>41</v>
      </c>
      <c r="O148" s="62"/>
      <c r="P148" s="184">
        <f>O148*H148</f>
        <v>0</v>
      </c>
      <c r="Q148" s="184">
        <v>0</v>
      </c>
      <c r="R148" s="184">
        <f>Q148*H148</f>
        <v>0</v>
      </c>
      <c r="S148" s="184">
        <v>0.14499999999999999</v>
      </c>
      <c r="T148" s="185">
        <f>S148*H148</f>
        <v>27.549999999999997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86" t="s">
        <v>150</v>
      </c>
      <c r="AT148" s="186" t="s">
        <v>146</v>
      </c>
      <c r="AU148" s="186" t="s">
        <v>98</v>
      </c>
      <c r="AY148" s="16" t="s">
        <v>144</v>
      </c>
      <c r="BE148" s="102">
        <f>IF(N148="základná",J148,0)</f>
        <v>0</v>
      </c>
      <c r="BF148" s="102">
        <f>IF(N148="znížená",J148,0)</f>
        <v>0</v>
      </c>
      <c r="BG148" s="102">
        <f>IF(N148="zákl. prenesená",J148,0)</f>
        <v>0</v>
      </c>
      <c r="BH148" s="102">
        <f>IF(N148="zníž. prenesená",J148,0)</f>
        <v>0</v>
      </c>
      <c r="BI148" s="102">
        <f>IF(N148="nulová",J148,0)</f>
        <v>0</v>
      </c>
      <c r="BJ148" s="16" t="s">
        <v>98</v>
      </c>
      <c r="BK148" s="102">
        <f>ROUND(I148*H148,2)</f>
        <v>0</v>
      </c>
      <c r="BL148" s="16" t="s">
        <v>150</v>
      </c>
      <c r="BM148" s="186" t="s">
        <v>170</v>
      </c>
    </row>
    <row r="149" spans="1:65" s="13" customFormat="1">
      <c r="B149" s="187"/>
      <c r="D149" s="188" t="s">
        <v>152</v>
      </c>
      <c r="E149" s="189" t="s">
        <v>1</v>
      </c>
      <c r="F149" s="190" t="s">
        <v>171</v>
      </c>
      <c r="H149" s="191">
        <v>190</v>
      </c>
      <c r="I149" s="192"/>
      <c r="L149" s="187"/>
      <c r="M149" s="193"/>
      <c r="N149" s="194"/>
      <c r="O149" s="194"/>
      <c r="P149" s="194"/>
      <c r="Q149" s="194"/>
      <c r="R149" s="194"/>
      <c r="S149" s="194"/>
      <c r="T149" s="195"/>
      <c r="AT149" s="189" t="s">
        <v>152</v>
      </c>
      <c r="AU149" s="189" t="s">
        <v>98</v>
      </c>
      <c r="AV149" s="13" t="s">
        <v>98</v>
      </c>
      <c r="AW149" s="13" t="s">
        <v>30</v>
      </c>
      <c r="AX149" s="13" t="s">
        <v>75</v>
      </c>
      <c r="AY149" s="189" t="s">
        <v>144</v>
      </c>
    </row>
    <row r="150" spans="1:65" s="14" customFormat="1">
      <c r="B150" s="196"/>
      <c r="D150" s="188" t="s">
        <v>152</v>
      </c>
      <c r="E150" s="197" t="s">
        <v>1</v>
      </c>
      <c r="F150" s="198" t="s">
        <v>153</v>
      </c>
      <c r="H150" s="199">
        <v>190</v>
      </c>
      <c r="I150" s="200"/>
      <c r="L150" s="196"/>
      <c r="M150" s="201"/>
      <c r="N150" s="202"/>
      <c r="O150" s="202"/>
      <c r="P150" s="202"/>
      <c r="Q150" s="202"/>
      <c r="R150" s="202"/>
      <c r="S150" s="202"/>
      <c r="T150" s="203"/>
      <c r="AT150" s="197" t="s">
        <v>152</v>
      </c>
      <c r="AU150" s="197" t="s">
        <v>98</v>
      </c>
      <c r="AV150" s="14" t="s">
        <v>150</v>
      </c>
      <c r="AW150" s="14" t="s">
        <v>30</v>
      </c>
      <c r="AX150" s="14" t="s">
        <v>83</v>
      </c>
      <c r="AY150" s="197" t="s">
        <v>144</v>
      </c>
    </row>
    <row r="151" spans="1:65" s="2" customFormat="1" ht="24.2" customHeight="1">
      <c r="A151" s="33"/>
      <c r="B151" s="143"/>
      <c r="C151" s="174" t="s">
        <v>172</v>
      </c>
      <c r="D151" s="174" t="s">
        <v>146</v>
      </c>
      <c r="E151" s="175" t="s">
        <v>173</v>
      </c>
      <c r="F151" s="176" t="s">
        <v>174</v>
      </c>
      <c r="G151" s="177" t="s">
        <v>149</v>
      </c>
      <c r="H151" s="178">
        <v>70</v>
      </c>
      <c r="I151" s="179"/>
      <c r="J151" s="180">
        <f>ROUND(I151*H151,2)</f>
        <v>0</v>
      </c>
      <c r="K151" s="181"/>
      <c r="L151" s="34"/>
      <c r="M151" s="182" t="s">
        <v>1</v>
      </c>
      <c r="N151" s="183" t="s">
        <v>41</v>
      </c>
      <c r="O151" s="62"/>
      <c r="P151" s="184">
        <f>O151*H151</f>
        <v>0</v>
      </c>
      <c r="Q151" s="184">
        <v>0</v>
      </c>
      <c r="R151" s="184">
        <f>Q151*H151</f>
        <v>0</v>
      </c>
      <c r="S151" s="184">
        <v>0</v>
      </c>
      <c r="T151" s="18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86" t="s">
        <v>150</v>
      </c>
      <c r="AT151" s="186" t="s">
        <v>146</v>
      </c>
      <c r="AU151" s="186" t="s">
        <v>98</v>
      </c>
      <c r="AY151" s="16" t="s">
        <v>144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98</v>
      </c>
      <c r="BK151" s="102">
        <f>ROUND(I151*H151,2)</f>
        <v>0</v>
      </c>
      <c r="BL151" s="16" t="s">
        <v>150</v>
      </c>
      <c r="BM151" s="186" t="s">
        <v>175</v>
      </c>
    </row>
    <row r="152" spans="1:65" s="13" customFormat="1">
      <c r="B152" s="187"/>
      <c r="D152" s="188" t="s">
        <v>152</v>
      </c>
      <c r="E152" s="189" t="s">
        <v>1</v>
      </c>
      <c r="F152" s="190" t="s">
        <v>176</v>
      </c>
      <c r="H152" s="191">
        <v>70</v>
      </c>
      <c r="I152" s="192"/>
      <c r="L152" s="187"/>
      <c r="M152" s="193"/>
      <c r="N152" s="194"/>
      <c r="O152" s="194"/>
      <c r="P152" s="194"/>
      <c r="Q152" s="194"/>
      <c r="R152" s="194"/>
      <c r="S152" s="194"/>
      <c r="T152" s="195"/>
      <c r="AT152" s="189" t="s">
        <v>152</v>
      </c>
      <c r="AU152" s="189" t="s">
        <v>98</v>
      </c>
      <c r="AV152" s="13" t="s">
        <v>98</v>
      </c>
      <c r="AW152" s="13" t="s">
        <v>30</v>
      </c>
      <c r="AX152" s="13" t="s">
        <v>75</v>
      </c>
      <c r="AY152" s="189" t="s">
        <v>144</v>
      </c>
    </row>
    <row r="153" spans="1:65" s="13" customFormat="1">
      <c r="B153" s="187"/>
      <c r="D153" s="188" t="s">
        <v>152</v>
      </c>
      <c r="E153" s="189" t="s">
        <v>1</v>
      </c>
      <c r="F153" s="190" t="s">
        <v>177</v>
      </c>
      <c r="H153" s="191">
        <v>0</v>
      </c>
      <c r="I153" s="192"/>
      <c r="L153" s="187"/>
      <c r="M153" s="193"/>
      <c r="N153" s="194"/>
      <c r="O153" s="194"/>
      <c r="P153" s="194"/>
      <c r="Q153" s="194"/>
      <c r="R153" s="194"/>
      <c r="S153" s="194"/>
      <c r="T153" s="195"/>
      <c r="AT153" s="189" t="s">
        <v>152</v>
      </c>
      <c r="AU153" s="189" t="s">
        <v>98</v>
      </c>
      <c r="AV153" s="13" t="s">
        <v>98</v>
      </c>
      <c r="AW153" s="13" t="s">
        <v>30</v>
      </c>
      <c r="AX153" s="13" t="s">
        <v>75</v>
      </c>
      <c r="AY153" s="189" t="s">
        <v>144</v>
      </c>
    </row>
    <row r="154" spans="1:65" s="14" customFormat="1">
      <c r="B154" s="196"/>
      <c r="D154" s="188" t="s">
        <v>152</v>
      </c>
      <c r="E154" s="197" t="s">
        <v>1</v>
      </c>
      <c r="F154" s="198" t="s">
        <v>153</v>
      </c>
      <c r="H154" s="199">
        <v>70</v>
      </c>
      <c r="I154" s="200"/>
      <c r="L154" s="196"/>
      <c r="M154" s="201"/>
      <c r="N154" s="202"/>
      <c r="O154" s="202"/>
      <c r="P154" s="202"/>
      <c r="Q154" s="202"/>
      <c r="R154" s="202"/>
      <c r="S154" s="202"/>
      <c r="T154" s="203"/>
      <c r="AT154" s="197" t="s">
        <v>152</v>
      </c>
      <c r="AU154" s="197" t="s">
        <v>98</v>
      </c>
      <c r="AV154" s="14" t="s">
        <v>150</v>
      </c>
      <c r="AW154" s="14" t="s">
        <v>30</v>
      </c>
      <c r="AX154" s="14" t="s">
        <v>83</v>
      </c>
      <c r="AY154" s="197" t="s">
        <v>144</v>
      </c>
    </row>
    <row r="155" spans="1:65" s="2" customFormat="1" ht="16.5" customHeight="1">
      <c r="A155" s="33"/>
      <c r="B155" s="143"/>
      <c r="C155" s="204" t="s">
        <v>178</v>
      </c>
      <c r="D155" s="204" t="s">
        <v>179</v>
      </c>
      <c r="E155" s="205" t="s">
        <v>180</v>
      </c>
      <c r="F155" s="206" t="s">
        <v>181</v>
      </c>
      <c r="G155" s="207" t="s">
        <v>182</v>
      </c>
      <c r="H155" s="208">
        <v>28.119</v>
      </c>
      <c r="I155" s="209"/>
      <c r="J155" s="210">
        <f>ROUND(I155*H155,2)</f>
        <v>0</v>
      </c>
      <c r="K155" s="211"/>
      <c r="L155" s="212"/>
      <c r="M155" s="213" t="s">
        <v>1</v>
      </c>
      <c r="N155" s="214" t="s">
        <v>41</v>
      </c>
      <c r="O155" s="62"/>
      <c r="P155" s="184">
        <f>O155*H155</f>
        <v>0</v>
      </c>
      <c r="Q155" s="184">
        <v>1E-3</v>
      </c>
      <c r="R155" s="184">
        <f>Q155*H155</f>
        <v>2.8119000000000002E-2</v>
      </c>
      <c r="S155" s="184">
        <v>0</v>
      </c>
      <c r="T155" s="18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86" t="s">
        <v>183</v>
      </c>
      <c r="AT155" s="186" t="s">
        <v>179</v>
      </c>
      <c r="AU155" s="186" t="s">
        <v>98</v>
      </c>
      <c r="AY155" s="16" t="s">
        <v>144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6" t="s">
        <v>98</v>
      </c>
      <c r="BK155" s="102">
        <f>ROUND(I155*H155,2)</f>
        <v>0</v>
      </c>
      <c r="BL155" s="16" t="s">
        <v>150</v>
      </c>
      <c r="BM155" s="186" t="s">
        <v>184</v>
      </c>
    </row>
    <row r="156" spans="1:65" s="13" customFormat="1">
      <c r="B156" s="187"/>
      <c r="D156" s="188" t="s">
        <v>152</v>
      </c>
      <c r="F156" s="190" t="s">
        <v>185</v>
      </c>
      <c r="H156" s="191">
        <v>28.119</v>
      </c>
      <c r="I156" s="192"/>
      <c r="L156" s="187"/>
      <c r="M156" s="193"/>
      <c r="N156" s="194"/>
      <c r="O156" s="194"/>
      <c r="P156" s="194"/>
      <c r="Q156" s="194"/>
      <c r="R156" s="194"/>
      <c r="S156" s="194"/>
      <c r="T156" s="195"/>
      <c r="AT156" s="189" t="s">
        <v>152</v>
      </c>
      <c r="AU156" s="189" t="s">
        <v>98</v>
      </c>
      <c r="AV156" s="13" t="s">
        <v>98</v>
      </c>
      <c r="AW156" s="13" t="s">
        <v>3</v>
      </c>
      <c r="AX156" s="13" t="s">
        <v>83</v>
      </c>
      <c r="AY156" s="189" t="s">
        <v>144</v>
      </c>
    </row>
    <row r="157" spans="1:65" s="2" customFormat="1" ht="21.75" customHeight="1">
      <c r="A157" s="33"/>
      <c r="B157" s="143"/>
      <c r="C157" s="174" t="s">
        <v>183</v>
      </c>
      <c r="D157" s="174" t="s">
        <v>146</v>
      </c>
      <c r="E157" s="175" t="s">
        <v>186</v>
      </c>
      <c r="F157" s="176" t="s">
        <v>187</v>
      </c>
      <c r="G157" s="177" t="s">
        <v>149</v>
      </c>
      <c r="H157" s="178">
        <v>299</v>
      </c>
      <c r="I157" s="179"/>
      <c r="J157" s="180">
        <f>ROUND(I157*H157,2)</f>
        <v>0</v>
      </c>
      <c r="K157" s="181"/>
      <c r="L157" s="34"/>
      <c r="M157" s="182" t="s">
        <v>1</v>
      </c>
      <c r="N157" s="183" t="s">
        <v>41</v>
      </c>
      <c r="O157" s="62"/>
      <c r="P157" s="184">
        <f>O157*H157</f>
        <v>0</v>
      </c>
      <c r="Q157" s="184">
        <v>0</v>
      </c>
      <c r="R157" s="184">
        <f>Q157*H157</f>
        <v>0</v>
      </c>
      <c r="S157" s="184">
        <v>0</v>
      </c>
      <c r="T157" s="185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86" t="s">
        <v>150</v>
      </c>
      <c r="AT157" s="186" t="s">
        <v>146</v>
      </c>
      <c r="AU157" s="186" t="s">
        <v>98</v>
      </c>
      <c r="AY157" s="16" t="s">
        <v>144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6" t="s">
        <v>98</v>
      </c>
      <c r="BK157" s="102">
        <f>ROUND(I157*H157,2)</f>
        <v>0</v>
      </c>
      <c r="BL157" s="16" t="s">
        <v>150</v>
      </c>
      <c r="BM157" s="186" t="s">
        <v>188</v>
      </c>
    </row>
    <row r="158" spans="1:65" s="13" customFormat="1">
      <c r="B158" s="187"/>
      <c r="D158" s="188" t="s">
        <v>152</v>
      </c>
      <c r="E158" s="189" t="s">
        <v>1</v>
      </c>
      <c r="F158" s="190" t="s">
        <v>102</v>
      </c>
      <c r="H158" s="191">
        <v>299</v>
      </c>
      <c r="I158" s="192"/>
      <c r="L158" s="187"/>
      <c r="M158" s="193"/>
      <c r="N158" s="194"/>
      <c r="O158" s="194"/>
      <c r="P158" s="194"/>
      <c r="Q158" s="194"/>
      <c r="R158" s="194"/>
      <c r="S158" s="194"/>
      <c r="T158" s="195"/>
      <c r="AT158" s="189" t="s">
        <v>152</v>
      </c>
      <c r="AU158" s="189" t="s">
        <v>98</v>
      </c>
      <c r="AV158" s="13" t="s">
        <v>98</v>
      </c>
      <c r="AW158" s="13" t="s">
        <v>30</v>
      </c>
      <c r="AX158" s="13" t="s">
        <v>75</v>
      </c>
      <c r="AY158" s="189" t="s">
        <v>144</v>
      </c>
    </row>
    <row r="159" spans="1:65" s="14" customFormat="1">
      <c r="B159" s="196"/>
      <c r="D159" s="188" t="s">
        <v>152</v>
      </c>
      <c r="E159" s="197" t="s">
        <v>1</v>
      </c>
      <c r="F159" s="198" t="s">
        <v>153</v>
      </c>
      <c r="H159" s="199">
        <v>299</v>
      </c>
      <c r="I159" s="200"/>
      <c r="L159" s="196"/>
      <c r="M159" s="201"/>
      <c r="N159" s="202"/>
      <c r="O159" s="202"/>
      <c r="P159" s="202"/>
      <c r="Q159" s="202"/>
      <c r="R159" s="202"/>
      <c r="S159" s="202"/>
      <c r="T159" s="203"/>
      <c r="AT159" s="197" t="s">
        <v>152</v>
      </c>
      <c r="AU159" s="197" t="s">
        <v>98</v>
      </c>
      <c r="AV159" s="14" t="s">
        <v>150</v>
      </c>
      <c r="AW159" s="14" t="s">
        <v>30</v>
      </c>
      <c r="AX159" s="14" t="s">
        <v>83</v>
      </c>
      <c r="AY159" s="197" t="s">
        <v>144</v>
      </c>
    </row>
    <row r="160" spans="1:65" s="12" customFormat="1" ht="22.9" customHeight="1">
      <c r="B160" s="162"/>
      <c r="D160" s="163" t="s">
        <v>74</v>
      </c>
      <c r="E160" s="172" t="s">
        <v>150</v>
      </c>
      <c r="F160" s="172" t="s">
        <v>189</v>
      </c>
      <c r="I160" s="165"/>
      <c r="J160" s="173">
        <f>BK160</f>
        <v>0</v>
      </c>
      <c r="L160" s="162"/>
      <c r="M160" s="166"/>
      <c r="N160" s="167"/>
      <c r="O160" s="167"/>
      <c r="P160" s="168">
        <f>SUM(P161:P162)</f>
        <v>0</v>
      </c>
      <c r="Q160" s="167"/>
      <c r="R160" s="168">
        <f>SUM(R161:R162)</f>
        <v>172.24492999999998</v>
      </c>
      <c r="S160" s="167"/>
      <c r="T160" s="169">
        <f>SUM(T161:T162)</f>
        <v>0</v>
      </c>
      <c r="AR160" s="163" t="s">
        <v>83</v>
      </c>
      <c r="AT160" s="170" t="s">
        <v>74</v>
      </c>
      <c r="AU160" s="170" t="s">
        <v>83</v>
      </c>
      <c r="AY160" s="163" t="s">
        <v>144</v>
      </c>
      <c r="BK160" s="171">
        <f>SUM(BK161:BK162)</f>
        <v>0</v>
      </c>
    </row>
    <row r="161" spans="1:65" s="2" customFormat="1" ht="37.9" customHeight="1">
      <c r="A161" s="33"/>
      <c r="B161" s="143"/>
      <c r="C161" s="174" t="s">
        <v>190</v>
      </c>
      <c r="D161" s="174" t="s">
        <v>146</v>
      </c>
      <c r="E161" s="175" t="s">
        <v>191</v>
      </c>
      <c r="F161" s="176" t="s">
        <v>192</v>
      </c>
      <c r="G161" s="177" t="s">
        <v>149</v>
      </c>
      <c r="H161" s="178">
        <v>299</v>
      </c>
      <c r="I161" s="179"/>
      <c r="J161" s="180">
        <f>ROUND(I161*H161,2)</f>
        <v>0</v>
      </c>
      <c r="K161" s="181"/>
      <c r="L161" s="34"/>
      <c r="M161" s="182" t="s">
        <v>1</v>
      </c>
      <c r="N161" s="183" t="s">
        <v>41</v>
      </c>
      <c r="O161" s="62"/>
      <c r="P161" s="184">
        <f>O161*H161</f>
        <v>0</v>
      </c>
      <c r="Q161" s="184">
        <v>0.57606999999999997</v>
      </c>
      <c r="R161" s="184">
        <f>Q161*H161</f>
        <v>172.24492999999998</v>
      </c>
      <c r="S161" s="184">
        <v>0</v>
      </c>
      <c r="T161" s="185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86" t="s">
        <v>150</v>
      </c>
      <c r="AT161" s="186" t="s">
        <v>146</v>
      </c>
      <c r="AU161" s="186" t="s">
        <v>98</v>
      </c>
      <c r="AY161" s="16" t="s">
        <v>144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6" t="s">
        <v>98</v>
      </c>
      <c r="BK161" s="102">
        <f>ROUND(I161*H161,2)</f>
        <v>0</v>
      </c>
      <c r="BL161" s="16" t="s">
        <v>150</v>
      </c>
      <c r="BM161" s="186" t="s">
        <v>193</v>
      </c>
    </row>
    <row r="162" spans="1:65" s="13" customFormat="1">
      <c r="B162" s="187"/>
      <c r="D162" s="188" t="s">
        <v>152</v>
      </c>
      <c r="E162" s="189" t="s">
        <v>1</v>
      </c>
      <c r="F162" s="190" t="s">
        <v>99</v>
      </c>
      <c r="H162" s="191">
        <v>299</v>
      </c>
      <c r="I162" s="192"/>
      <c r="L162" s="187"/>
      <c r="M162" s="193"/>
      <c r="N162" s="194"/>
      <c r="O162" s="194"/>
      <c r="P162" s="194"/>
      <c r="Q162" s="194"/>
      <c r="R162" s="194"/>
      <c r="S162" s="194"/>
      <c r="T162" s="195"/>
      <c r="AT162" s="189" t="s">
        <v>152</v>
      </c>
      <c r="AU162" s="189" t="s">
        <v>98</v>
      </c>
      <c r="AV162" s="13" t="s">
        <v>98</v>
      </c>
      <c r="AW162" s="13" t="s">
        <v>30</v>
      </c>
      <c r="AX162" s="13" t="s">
        <v>83</v>
      </c>
      <c r="AY162" s="189" t="s">
        <v>144</v>
      </c>
    </row>
    <row r="163" spans="1:65" s="12" customFormat="1" ht="22.9" customHeight="1">
      <c r="B163" s="162"/>
      <c r="D163" s="163" t="s">
        <v>74</v>
      </c>
      <c r="E163" s="172" t="s">
        <v>167</v>
      </c>
      <c r="F163" s="172" t="s">
        <v>194</v>
      </c>
      <c r="I163" s="165"/>
      <c r="J163" s="173">
        <f>BK163</f>
        <v>0</v>
      </c>
      <c r="L163" s="162"/>
      <c r="M163" s="166"/>
      <c r="N163" s="167"/>
      <c r="O163" s="167"/>
      <c r="P163" s="168">
        <f>SUM(P164:P180)</f>
        <v>0</v>
      </c>
      <c r="Q163" s="167"/>
      <c r="R163" s="168">
        <f>SUM(R164:R180)</f>
        <v>219.10290000000001</v>
      </c>
      <c r="S163" s="167"/>
      <c r="T163" s="169">
        <f>SUM(T164:T180)</f>
        <v>0</v>
      </c>
      <c r="AR163" s="163" t="s">
        <v>83</v>
      </c>
      <c r="AT163" s="170" t="s">
        <v>74</v>
      </c>
      <c r="AU163" s="170" t="s">
        <v>83</v>
      </c>
      <c r="AY163" s="163" t="s">
        <v>144</v>
      </c>
      <c r="BK163" s="171">
        <f>SUM(BK164:BK180)</f>
        <v>0</v>
      </c>
    </row>
    <row r="164" spans="1:65" s="2" customFormat="1" ht="44.25" customHeight="1">
      <c r="A164" s="33"/>
      <c r="B164" s="143"/>
      <c r="C164" s="174" t="s">
        <v>195</v>
      </c>
      <c r="D164" s="174" t="s">
        <v>146</v>
      </c>
      <c r="E164" s="175" t="s">
        <v>196</v>
      </c>
      <c r="F164" s="176" t="s">
        <v>197</v>
      </c>
      <c r="G164" s="177" t="s">
        <v>149</v>
      </c>
      <c r="H164" s="178">
        <v>299</v>
      </c>
      <c r="I164" s="179"/>
      <c r="J164" s="180">
        <f>ROUND(I164*H164,2)</f>
        <v>0</v>
      </c>
      <c r="K164" s="181"/>
      <c r="L164" s="34"/>
      <c r="M164" s="182" t="s">
        <v>1</v>
      </c>
      <c r="N164" s="183" t="s">
        <v>41</v>
      </c>
      <c r="O164" s="62"/>
      <c r="P164" s="184">
        <f>O164*H164</f>
        <v>0</v>
      </c>
      <c r="Q164" s="184">
        <v>0.50600000000000001</v>
      </c>
      <c r="R164" s="184">
        <f>Q164*H164</f>
        <v>151.29400000000001</v>
      </c>
      <c r="S164" s="184">
        <v>0</v>
      </c>
      <c r="T164" s="185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86" t="s">
        <v>150</v>
      </c>
      <c r="AT164" s="186" t="s">
        <v>146</v>
      </c>
      <c r="AU164" s="186" t="s">
        <v>98</v>
      </c>
      <c r="AY164" s="16" t="s">
        <v>144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6" t="s">
        <v>98</v>
      </c>
      <c r="BK164" s="102">
        <f>ROUND(I164*H164,2)</f>
        <v>0</v>
      </c>
      <c r="BL164" s="16" t="s">
        <v>150</v>
      </c>
      <c r="BM164" s="186" t="s">
        <v>198</v>
      </c>
    </row>
    <row r="165" spans="1:65" s="13" customFormat="1">
      <c r="B165" s="187"/>
      <c r="D165" s="188" t="s">
        <v>152</v>
      </c>
      <c r="E165" s="189" t="s">
        <v>104</v>
      </c>
      <c r="F165" s="190" t="s">
        <v>199</v>
      </c>
      <c r="H165" s="191">
        <v>0</v>
      </c>
      <c r="I165" s="192"/>
      <c r="L165" s="187"/>
      <c r="M165" s="193"/>
      <c r="N165" s="194"/>
      <c r="O165" s="194"/>
      <c r="P165" s="194"/>
      <c r="Q165" s="194"/>
      <c r="R165" s="194"/>
      <c r="S165" s="194"/>
      <c r="T165" s="195"/>
      <c r="AT165" s="189" t="s">
        <v>152</v>
      </c>
      <c r="AU165" s="189" t="s">
        <v>98</v>
      </c>
      <c r="AV165" s="13" t="s">
        <v>98</v>
      </c>
      <c r="AW165" s="13" t="s">
        <v>30</v>
      </c>
      <c r="AX165" s="13" t="s">
        <v>75</v>
      </c>
      <c r="AY165" s="189" t="s">
        <v>144</v>
      </c>
    </row>
    <row r="166" spans="1:65" s="13" customFormat="1">
      <c r="B166" s="187"/>
      <c r="D166" s="188" t="s">
        <v>152</v>
      </c>
      <c r="E166" s="189" t="s">
        <v>99</v>
      </c>
      <c r="F166" s="190" t="s">
        <v>200</v>
      </c>
      <c r="H166" s="191">
        <v>299</v>
      </c>
      <c r="I166" s="192"/>
      <c r="L166" s="187"/>
      <c r="M166" s="193"/>
      <c r="N166" s="194"/>
      <c r="O166" s="194"/>
      <c r="P166" s="194"/>
      <c r="Q166" s="194"/>
      <c r="R166" s="194"/>
      <c r="S166" s="194"/>
      <c r="T166" s="195"/>
      <c r="AT166" s="189" t="s">
        <v>152</v>
      </c>
      <c r="AU166" s="189" t="s">
        <v>98</v>
      </c>
      <c r="AV166" s="13" t="s">
        <v>98</v>
      </c>
      <c r="AW166" s="13" t="s">
        <v>30</v>
      </c>
      <c r="AX166" s="13" t="s">
        <v>75</v>
      </c>
      <c r="AY166" s="189" t="s">
        <v>144</v>
      </c>
    </row>
    <row r="167" spans="1:65" s="13" customFormat="1">
      <c r="B167" s="187"/>
      <c r="D167" s="188" t="s">
        <v>152</v>
      </c>
      <c r="E167" s="189" t="s">
        <v>103</v>
      </c>
      <c r="F167" s="190" t="s">
        <v>201</v>
      </c>
      <c r="H167" s="191">
        <v>0</v>
      </c>
      <c r="I167" s="192"/>
      <c r="L167" s="187"/>
      <c r="M167" s="193"/>
      <c r="N167" s="194"/>
      <c r="O167" s="194"/>
      <c r="P167" s="194"/>
      <c r="Q167" s="194"/>
      <c r="R167" s="194"/>
      <c r="S167" s="194"/>
      <c r="T167" s="195"/>
      <c r="AT167" s="189" t="s">
        <v>152</v>
      </c>
      <c r="AU167" s="189" t="s">
        <v>98</v>
      </c>
      <c r="AV167" s="13" t="s">
        <v>98</v>
      </c>
      <c r="AW167" s="13" t="s">
        <v>30</v>
      </c>
      <c r="AX167" s="13" t="s">
        <v>75</v>
      </c>
      <c r="AY167" s="189" t="s">
        <v>144</v>
      </c>
    </row>
    <row r="168" spans="1:65" s="13" customFormat="1">
      <c r="B168" s="187"/>
      <c r="D168" s="188" t="s">
        <v>152</v>
      </c>
      <c r="E168" s="189" t="s">
        <v>202</v>
      </c>
      <c r="F168" s="190" t="s">
        <v>203</v>
      </c>
      <c r="H168" s="191">
        <v>0</v>
      </c>
      <c r="I168" s="192"/>
      <c r="L168" s="187"/>
      <c r="M168" s="193"/>
      <c r="N168" s="194"/>
      <c r="O168" s="194"/>
      <c r="P168" s="194"/>
      <c r="Q168" s="194"/>
      <c r="R168" s="194"/>
      <c r="S168" s="194"/>
      <c r="T168" s="195"/>
      <c r="AT168" s="189" t="s">
        <v>152</v>
      </c>
      <c r="AU168" s="189" t="s">
        <v>98</v>
      </c>
      <c r="AV168" s="13" t="s">
        <v>98</v>
      </c>
      <c r="AW168" s="13" t="s">
        <v>30</v>
      </c>
      <c r="AX168" s="13" t="s">
        <v>75</v>
      </c>
      <c r="AY168" s="189" t="s">
        <v>144</v>
      </c>
    </row>
    <row r="169" spans="1:65" s="13" customFormat="1">
      <c r="B169" s="187"/>
      <c r="D169" s="188" t="s">
        <v>152</v>
      </c>
      <c r="E169" s="189" t="s">
        <v>204</v>
      </c>
      <c r="F169" s="190" t="s">
        <v>205</v>
      </c>
      <c r="H169" s="191">
        <v>0</v>
      </c>
      <c r="I169" s="192"/>
      <c r="L169" s="187"/>
      <c r="M169" s="193"/>
      <c r="N169" s="194"/>
      <c r="O169" s="194"/>
      <c r="P169" s="194"/>
      <c r="Q169" s="194"/>
      <c r="R169" s="194"/>
      <c r="S169" s="194"/>
      <c r="T169" s="195"/>
      <c r="AT169" s="189" t="s">
        <v>152</v>
      </c>
      <c r="AU169" s="189" t="s">
        <v>98</v>
      </c>
      <c r="AV169" s="13" t="s">
        <v>98</v>
      </c>
      <c r="AW169" s="13" t="s">
        <v>30</v>
      </c>
      <c r="AX169" s="13" t="s">
        <v>75</v>
      </c>
      <c r="AY169" s="189" t="s">
        <v>144</v>
      </c>
    </row>
    <row r="170" spans="1:65" s="14" customFormat="1">
      <c r="B170" s="196"/>
      <c r="D170" s="188" t="s">
        <v>152</v>
      </c>
      <c r="E170" s="197" t="s">
        <v>1</v>
      </c>
      <c r="F170" s="198" t="s">
        <v>153</v>
      </c>
      <c r="H170" s="199">
        <v>299</v>
      </c>
      <c r="I170" s="200"/>
      <c r="L170" s="196"/>
      <c r="M170" s="201"/>
      <c r="N170" s="202"/>
      <c r="O170" s="202"/>
      <c r="P170" s="202"/>
      <c r="Q170" s="202"/>
      <c r="R170" s="202"/>
      <c r="S170" s="202"/>
      <c r="T170" s="203"/>
      <c r="AT170" s="197" t="s">
        <v>152</v>
      </c>
      <c r="AU170" s="197" t="s">
        <v>98</v>
      </c>
      <c r="AV170" s="14" t="s">
        <v>150</v>
      </c>
      <c r="AW170" s="14" t="s">
        <v>30</v>
      </c>
      <c r="AX170" s="14" t="s">
        <v>83</v>
      </c>
      <c r="AY170" s="197" t="s">
        <v>144</v>
      </c>
    </row>
    <row r="171" spans="1:65" s="2" customFormat="1" ht="44.25" customHeight="1">
      <c r="A171" s="33"/>
      <c r="B171" s="143"/>
      <c r="C171" s="174" t="s">
        <v>206</v>
      </c>
      <c r="D171" s="174" t="s">
        <v>146</v>
      </c>
      <c r="E171" s="175" t="s">
        <v>207</v>
      </c>
      <c r="F171" s="176" t="s">
        <v>208</v>
      </c>
      <c r="G171" s="177" t="s">
        <v>149</v>
      </c>
      <c r="H171" s="178">
        <v>299</v>
      </c>
      <c r="I171" s="179"/>
      <c r="J171" s="180">
        <f>ROUND(I171*H171,2)</f>
        <v>0</v>
      </c>
      <c r="K171" s="181"/>
      <c r="L171" s="34"/>
      <c r="M171" s="182" t="s">
        <v>1</v>
      </c>
      <c r="N171" s="183" t="s">
        <v>41</v>
      </c>
      <c r="O171" s="62"/>
      <c r="P171" s="184">
        <f>O171*H171</f>
        <v>0</v>
      </c>
      <c r="Q171" s="184">
        <v>9.2499999999999999E-2</v>
      </c>
      <c r="R171" s="184">
        <f>Q171*H171</f>
        <v>27.657499999999999</v>
      </c>
      <c r="S171" s="184">
        <v>0</v>
      </c>
      <c r="T171" s="18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86" t="s">
        <v>150</v>
      </c>
      <c r="AT171" s="186" t="s">
        <v>146</v>
      </c>
      <c r="AU171" s="186" t="s">
        <v>98</v>
      </c>
      <c r="AY171" s="16" t="s">
        <v>144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6" t="s">
        <v>98</v>
      </c>
      <c r="BK171" s="102">
        <f>ROUND(I171*H171,2)</f>
        <v>0</v>
      </c>
      <c r="BL171" s="16" t="s">
        <v>150</v>
      </c>
      <c r="BM171" s="186" t="s">
        <v>209</v>
      </c>
    </row>
    <row r="172" spans="1:65" s="13" customFormat="1">
      <c r="B172" s="187"/>
      <c r="D172" s="188" t="s">
        <v>152</v>
      </c>
      <c r="E172" s="189" t="s">
        <v>1</v>
      </c>
      <c r="F172" s="190" t="s">
        <v>99</v>
      </c>
      <c r="H172" s="191">
        <v>299</v>
      </c>
      <c r="I172" s="192"/>
      <c r="L172" s="187"/>
      <c r="M172" s="193"/>
      <c r="N172" s="194"/>
      <c r="O172" s="194"/>
      <c r="P172" s="194"/>
      <c r="Q172" s="194"/>
      <c r="R172" s="194"/>
      <c r="S172" s="194"/>
      <c r="T172" s="195"/>
      <c r="AT172" s="189" t="s">
        <v>152</v>
      </c>
      <c r="AU172" s="189" t="s">
        <v>98</v>
      </c>
      <c r="AV172" s="13" t="s">
        <v>98</v>
      </c>
      <c r="AW172" s="13" t="s">
        <v>30</v>
      </c>
      <c r="AX172" s="13" t="s">
        <v>83</v>
      </c>
      <c r="AY172" s="189" t="s">
        <v>144</v>
      </c>
    </row>
    <row r="173" spans="1:65" s="2" customFormat="1" ht="21.75" customHeight="1">
      <c r="A173" s="33"/>
      <c r="B173" s="143"/>
      <c r="C173" s="204" t="s">
        <v>210</v>
      </c>
      <c r="D173" s="204" t="s">
        <v>179</v>
      </c>
      <c r="E173" s="205" t="s">
        <v>211</v>
      </c>
      <c r="F173" s="206" t="s">
        <v>212</v>
      </c>
      <c r="G173" s="207" t="s">
        <v>149</v>
      </c>
      <c r="H173" s="208">
        <v>238.959</v>
      </c>
      <c r="I173" s="209"/>
      <c r="J173" s="210">
        <f>ROUND(I173*H173,2)</f>
        <v>0</v>
      </c>
      <c r="K173" s="211"/>
      <c r="L173" s="212"/>
      <c r="M173" s="213" t="s">
        <v>1</v>
      </c>
      <c r="N173" s="214" t="s">
        <v>41</v>
      </c>
      <c r="O173" s="62"/>
      <c r="P173" s="184">
        <f>O173*H173</f>
        <v>0</v>
      </c>
      <c r="Q173" s="184">
        <v>0.13</v>
      </c>
      <c r="R173" s="184">
        <f>Q173*H173</f>
        <v>31.064670000000003</v>
      </c>
      <c r="S173" s="184">
        <v>0</v>
      </c>
      <c r="T173" s="185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86" t="s">
        <v>183</v>
      </c>
      <c r="AT173" s="186" t="s">
        <v>179</v>
      </c>
      <c r="AU173" s="186" t="s">
        <v>98</v>
      </c>
      <c r="AY173" s="16" t="s">
        <v>144</v>
      </c>
      <c r="BE173" s="102">
        <f>IF(N173="základná",J173,0)</f>
        <v>0</v>
      </c>
      <c r="BF173" s="102">
        <f>IF(N173="znížená",J173,0)</f>
        <v>0</v>
      </c>
      <c r="BG173" s="102">
        <f>IF(N173="zákl. prenesená",J173,0)</f>
        <v>0</v>
      </c>
      <c r="BH173" s="102">
        <f>IF(N173="zníž. prenesená",J173,0)</f>
        <v>0</v>
      </c>
      <c r="BI173" s="102">
        <f>IF(N173="nulová",J173,0)</f>
        <v>0</v>
      </c>
      <c r="BJ173" s="16" t="s">
        <v>98</v>
      </c>
      <c r="BK173" s="102">
        <f>ROUND(I173*H173,2)</f>
        <v>0</v>
      </c>
      <c r="BL173" s="16" t="s">
        <v>150</v>
      </c>
      <c r="BM173" s="186" t="s">
        <v>213</v>
      </c>
    </row>
    <row r="174" spans="1:65" s="2" customFormat="1" ht="19.5">
      <c r="A174" s="33"/>
      <c r="B174" s="34"/>
      <c r="C174" s="33"/>
      <c r="D174" s="188" t="s">
        <v>214</v>
      </c>
      <c r="E174" s="33"/>
      <c r="F174" s="215" t="s">
        <v>215</v>
      </c>
      <c r="G174" s="33"/>
      <c r="H174" s="33"/>
      <c r="I174" s="144"/>
      <c r="J174" s="33"/>
      <c r="K174" s="33"/>
      <c r="L174" s="34"/>
      <c r="M174" s="216"/>
      <c r="N174" s="217"/>
      <c r="O174" s="62"/>
      <c r="P174" s="62"/>
      <c r="Q174" s="62"/>
      <c r="R174" s="62"/>
      <c r="S174" s="62"/>
      <c r="T174" s="6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T174" s="16" t="s">
        <v>214</v>
      </c>
      <c r="AU174" s="16" t="s">
        <v>98</v>
      </c>
    </row>
    <row r="175" spans="1:65" s="13" customFormat="1" ht="22.5">
      <c r="B175" s="187"/>
      <c r="D175" s="188" t="s">
        <v>152</v>
      </c>
      <c r="F175" s="190" t="s">
        <v>216</v>
      </c>
      <c r="H175" s="191">
        <v>238.959</v>
      </c>
      <c r="I175" s="192"/>
      <c r="L175" s="187"/>
      <c r="M175" s="193"/>
      <c r="N175" s="194"/>
      <c r="O175" s="194"/>
      <c r="P175" s="194"/>
      <c r="Q175" s="194"/>
      <c r="R175" s="194"/>
      <c r="S175" s="194"/>
      <c r="T175" s="195"/>
      <c r="AT175" s="189" t="s">
        <v>152</v>
      </c>
      <c r="AU175" s="189" t="s">
        <v>98</v>
      </c>
      <c r="AV175" s="13" t="s">
        <v>98</v>
      </c>
      <c r="AW175" s="13" t="s">
        <v>3</v>
      </c>
      <c r="AX175" s="13" t="s">
        <v>83</v>
      </c>
      <c r="AY175" s="189" t="s">
        <v>144</v>
      </c>
    </row>
    <row r="176" spans="1:65" s="2" customFormat="1" ht="16.5" customHeight="1">
      <c r="A176" s="33"/>
      <c r="B176" s="143"/>
      <c r="C176" s="204" t="s">
        <v>217</v>
      </c>
      <c r="D176" s="204" t="s">
        <v>179</v>
      </c>
      <c r="E176" s="205" t="s">
        <v>218</v>
      </c>
      <c r="F176" s="206" t="s">
        <v>219</v>
      </c>
      <c r="G176" s="207" t="s">
        <v>149</v>
      </c>
      <c r="H176" s="208">
        <v>66.021000000000001</v>
      </c>
      <c r="I176" s="209"/>
      <c r="J176" s="210">
        <f>ROUND(I176*H176,2)</f>
        <v>0</v>
      </c>
      <c r="K176" s="211"/>
      <c r="L176" s="212"/>
      <c r="M176" s="213" t="s">
        <v>1</v>
      </c>
      <c r="N176" s="214" t="s">
        <v>41</v>
      </c>
      <c r="O176" s="62"/>
      <c r="P176" s="184">
        <f>O176*H176</f>
        <v>0</v>
      </c>
      <c r="Q176" s="184">
        <v>0.13</v>
      </c>
      <c r="R176" s="184">
        <f>Q176*H176</f>
        <v>8.5827299999999997</v>
      </c>
      <c r="S176" s="184">
        <v>0</v>
      </c>
      <c r="T176" s="185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86" t="s">
        <v>183</v>
      </c>
      <c r="AT176" s="186" t="s">
        <v>179</v>
      </c>
      <c r="AU176" s="186" t="s">
        <v>98</v>
      </c>
      <c r="AY176" s="16" t="s">
        <v>144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6" t="s">
        <v>98</v>
      </c>
      <c r="BK176" s="102">
        <f>ROUND(I176*H176,2)</f>
        <v>0</v>
      </c>
      <c r="BL176" s="16" t="s">
        <v>150</v>
      </c>
      <c r="BM176" s="186" t="s">
        <v>220</v>
      </c>
    </row>
    <row r="177" spans="1:65" s="2" customFormat="1" ht="19.5">
      <c r="A177" s="33"/>
      <c r="B177" s="34"/>
      <c r="C177" s="33"/>
      <c r="D177" s="188" t="s">
        <v>214</v>
      </c>
      <c r="E177" s="33"/>
      <c r="F177" s="215" t="s">
        <v>215</v>
      </c>
      <c r="G177" s="33"/>
      <c r="H177" s="33"/>
      <c r="I177" s="144"/>
      <c r="J177" s="33"/>
      <c r="K177" s="33"/>
      <c r="L177" s="34"/>
      <c r="M177" s="216"/>
      <c r="N177" s="217"/>
      <c r="O177" s="62"/>
      <c r="P177" s="62"/>
      <c r="Q177" s="62"/>
      <c r="R177" s="62"/>
      <c r="S177" s="62"/>
      <c r="T177" s="6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6" t="s">
        <v>214</v>
      </c>
      <c r="AU177" s="16" t="s">
        <v>98</v>
      </c>
    </row>
    <row r="178" spans="1:65" s="13" customFormat="1" ht="22.5">
      <c r="B178" s="187"/>
      <c r="D178" s="188" t="s">
        <v>152</v>
      </c>
      <c r="F178" s="190" t="s">
        <v>221</v>
      </c>
      <c r="H178" s="191">
        <v>66.021000000000001</v>
      </c>
      <c r="I178" s="192"/>
      <c r="L178" s="187"/>
      <c r="M178" s="193"/>
      <c r="N178" s="194"/>
      <c r="O178" s="194"/>
      <c r="P178" s="194"/>
      <c r="Q178" s="194"/>
      <c r="R178" s="194"/>
      <c r="S178" s="194"/>
      <c r="T178" s="195"/>
      <c r="AT178" s="189" t="s">
        <v>152</v>
      </c>
      <c r="AU178" s="189" t="s">
        <v>98</v>
      </c>
      <c r="AV178" s="13" t="s">
        <v>98</v>
      </c>
      <c r="AW178" s="13" t="s">
        <v>3</v>
      </c>
      <c r="AX178" s="13" t="s">
        <v>83</v>
      </c>
      <c r="AY178" s="189" t="s">
        <v>144</v>
      </c>
    </row>
    <row r="179" spans="1:65" s="2" customFormat="1" ht="21.75" customHeight="1">
      <c r="A179" s="33"/>
      <c r="B179" s="143"/>
      <c r="C179" s="174" t="s">
        <v>222</v>
      </c>
      <c r="D179" s="174" t="s">
        <v>146</v>
      </c>
      <c r="E179" s="175" t="s">
        <v>223</v>
      </c>
      <c r="F179" s="176" t="s">
        <v>224</v>
      </c>
      <c r="G179" s="177" t="s">
        <v>164</v>
      </c>
      <c r="H179" s="178">
        <v>140</v>
      </c>
      <c r="I179" s="179"/>
      <c r="J179" s="180">
        <f>ROUND(I179*H179,2)</f>
        <v>0</v>
      </c>
      <c r="K179" s="181"/>
      <c r="L179" s="34"/>
      <c r="M179" s="182" t="s">
        <v>1</v>
      </c>
      <c r="N179" s="183" t="s">
        <v>41</v>
      </c>
      <c r="O179" s="62"/>
      <c r="P179" s="184">
        <f>O179*H179</f>
        <v>0</v>
      </c>
      <c r="Q179" s="184">
        <v>3.5999999999999999E-3</v>
      </c>
      <c r="R179" s="184">
        <f>Q179*H179</f>
        <v>0.504</v>
      </c>
      <c r="S179" s="184">
        <v>0</v>
      </c>
      <c r="T179" s="185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86" t="s">
        <v>150</v>
      </c>
      <c r="AT179" s="186" t="s">
        <v>146</v>
      </c>
      <c r="AU179" s="186" t="s">
        <v>98</v>
      </c>
      <c r="AY179" s="16" t="s">
        <v>144</v>
      </c>
      <c r="BE179" s="102">
        <f>IF(N179="základná",J179,0)</f>
        <v>0</v>
      </c>
      <c r="BF179" s="102">
        <f>IF(N179="znížená",J179,0)</f>
        <v>0</v>
      </c>
      <c r="BG179" s="102">
        <f>IF(N179="zákl. prenesená",J179,0)</f>
        <v>0</v>
      </c>
      <c r="BH179" s="102">
        <f>IF(N179="zníž. prenesená",J179,0)</f>
        <v>0</v>
      </c>
      <c r="BI179" s="102">
        <f>IF(N179="nulová",J179,0)</f>
        <v>0</v>
      </c>
      <c r="BJ179" s="16" t="s">
        <v>98</v>
      </c>
      <c r="BK179" s="102">
        <f>ROUND(I179*H179,2)</f>
        <v>0</v>
      </c>
      <c r="BL179" s="16" t="s">
        <v>150</v>
      </c>
      <c r="BM179" s="186" t="s">
        <v>225</v>
      </c>
    </row>
    <row r="180" spans="1:65" s="13" customFormat="1">
      <c r="B180" s="187"/>
      <c r="D180" s="188" t="s">
        <v>152</v>
      </c>
      <c r="E180" s="189" t="s">
        <v>1</v>
      </c>
      <c r="F180" s="190" t="s">
        <v>226</v>
      </c>
      <c r="H180" s="191">
        <v>140</v>
      </c>
      <c r="I180" s="192"/>
      <c r="L180" s="187"/>
      <c r="M180" s="193"/>
      <c r="N180" s="194"/>
      <c r="O180" s="194"/>
      <c r="P180" s="194"/>
      <c r="Q180" s="194"/>
      <c r="R180" s="194"/>
      <c r="S180" s="194"/>
      <c r="T180" s="195"/>
      <c r="AT180" s="189" t="s">
        <v>152</v>
      </c>
      <c r="AU180" s="189" t="s">
        <v>98</v>
      </c>
      <c r="AV180" s="13" t="s">
        <v>98</v>
      </c>
      <c r="AW180" s="13" t="s">
        <v>30</v>
      </c>
      <c r="AX180" s="13" t="s">
        <v>83</v>
      </c>
      <c r="AY180" s="189" t="s">
        <v>144</v>
      </c>
    </row>
    <row r="181" spans="1:65" s="12" customFormat="1" ht="22.9" customHeight="1">
      <c r="B181" s="162"/>
      <c r="D181" s="163" t="s">
        <v>74</v>
      </c>
      <c r="E181" s="172" t="s">
        <v>190</v>
      </c>
      <c r="F181" s="172" t="s">
        <v>227</v>
      </c>
      <c r="I181" s="165"/>
      <c r="J181" s="173">
        <f>BK181</f>
        <v>0</v>
      </c>
      <c r="L181" s="162"/>
      <c r="M181" s="166"/>
      <c r="N181" s="167"/>
      <c r="O181" s="167"/>
      <c r="P181" s="168">
        <f>SUM(P182:P198)</f>
        <v>0</v>
      </c>
      <c r="Q181" s="167"/>
      <c r="R181" s="168">
        <f>SUM(R182:R198)</f>
        <v>76.028052000000002</v>
      </c>
      <c r="S181" s="167"/>
      <c r="T181" s="169">
        <f>SUM(T182:T198)</f>
        <v>0</v>
      </c>
      <c r="AR181" s="163" t="s">
        <v>83</v>
      </c>
      <c r="AT181" s="170" t="s">
        <v>74</v>
      </c>
      <c r="AU181" s="170" t="s">
        <v>83</v>
      </c>
      <c r="AY181" s="163" t="s">
        <v>144</v>
      </c>
      <c r="BK181" s="171">
        <f>SUM(BK182:BK198)</f>
        <v>0</v>
      </c>
    </row>
    <row r="182" spans="1:65" s="2" customFormat="1" ht="33" customHeight="1">
      <c r="A182" s="33"/>
      <c r="B182" s="143"/>
      <c r="C182" s="174" t="s">
        <v>228</v>
      </c>
      <c r="D182" s="174" t="s">
        <v>146</v>
      </c>
      <c r="E182" s="175" t="s">
        <v>229</v>
      </c>
      <c r="F182" s="176" t="s">
        <v>230</v>
      </c>
      <c r="G182" s="177" t="s">
        <v>164</v>
      </c>
      <c r="H182" s="178">
        <v>220</v>
      </c>
      <c r="I182" s="179"/>
      <c r="J182" s="180">
        <f>ROUND(I182*H182,2)</f>
        <v>0</v>
      </c>
      <c r="K182" s="181"/>
      <c r="L182" s="34"/>
      <c r="M182" s="182" t="s">
        <v>1</v>
      </c>
      <c r="N182" s="183" t="s">
        <v>41</v>
      </c>
      <c r="O182" s="62"/>
      <c r="P182" s="184">
        <f>O182*H182</f>
        <v>0</v>
      </c>
      <c r="Q182" s="184">
        <v>0.15814</v>
      </c>
      <c r="R182" s="184">
        <f>Q182*H182</f>
        <v>34.790799999999997</v>
      </c>
      <c r="S182" s="184">
        <v>0</v>
      </c>
      <c r="T182" s="185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86" t="s">
        <v>150</v>
      </c>
      <c r="AT182" s="186" t="s">
        <v>146</v>
      </c>
      <c r="AU182" s="186" t="s">
        <v>98</v>
      </c>
      <c r="AY182" s="16" t="s">
        <v>144</v>
      </c>
      <c r="BE182" s="102">
        <f>IF(N182="základná",J182,0)</f>
        <v>0</v>
      </c>
      <c r="BF182" s="102">
        <f>IF(N182="znížená",J182,0)</f>
        <v>0</v>
      </c>
      <c r="BG182" s="102">
        <f>IF(N182="zákl. prenesená",J182,0)</f>
        <v>0</v>
      </c>
      <c r="BH182" s="102">
        <f>IF(N182="zníž. prenesená",J182,0)</f>
        <v>0</v>
      </c>
      <c r="BI182" s="102">
        <f>IF(N182="nulová",J182,0)</f>
        <v>0</v>
      </c>
      <c r="BJ182" s="16" t="s">
        <v>98</v>
      </c>
      <c r="BK182" s="102">
        <f>ROUND(I182*H182,2)</f>
        <v>0</v>
      </c>
      <c r="BL182" s="16" t="s">
        <v>150</v>
      </c>
      <c r="BM182" s="186" t="s">
        <v>231</v>
      </c>
    </row>
    <row r="183" spans="1:65" s="13" customFormat="1" ht="22.5">
      <c r="B183" s="187"/>
      <c r="D183" s="188" t="s">
        <v>152</v>
      </c>
      <c r="E183" s="189" t="s">
        <v>97</v>
      </c>
      <c r="F183" s="190" t="s">
        <v>232</v>
      </c>
      <c r="H183" s="191">
        <v>0</v>
      </c>
      <c r="I183" s="192"/>
      <c r="L183" s="187"/>
      <c r="M183" s="193"/>
      <c r="N183" s="194"/>
      <c r="O183" s="194"/>
      <c r="P183" s="194"/>
      <c r="Q183" s="194"/>
      <c r="R183" s="194"/>
      <c r="S183" s="194"/>
      <c r="T183" s="195"/>
      <c r="AT183" s="189" t="s">
        <v>152</v>
      </c>
      <c r="AU183" s="189" t="s">
        <v>98</v>
      </c>
      <c r="AV183" s="13" t="s">
        <v>98</v>
      </c>
      <c r="AW183" s="13" t="s">
        <v>30</v>
      </c>
      <c r="AX183" s="13" t="s">
        <v>75</v>
      </c>
      <c r="AY183" s="189" t="s">
        <v>144</v>
      </c>
    </row>
    <row r="184" spans="1:65" s="13" customFormat="1" ht="22.5">
      <c r="B184" s="187"/>
      <c r="D184" s="188" t="s">
        <v>152</v>
      </c>
      <c r="E184" s="189" t="s">
        <v>233</v>
      </c>
      <c r="F184" s="190" t="s">
        <v>234</v>
      </c>
      <c r="H184" s="191">
        <v>220</v>
      </c>
      <c r="I184" s="192"/>
      <c r="L184" s="187"/>
      <c r="M184" s="193"/>
      <c r="N184" s="194"/>
      <c r="O184" s="194"/>
      <c r="P184" s="194"/>
      <c r="Q184" s="194"/>
      <c r="R184" s="194"/>
      <c r="S184" s="194"/>
      <c r="T184" s="195"/>
      <c r="AT184" s="189" t="s">
        <v>152</v>
      </c>
      <c r="AU184" s="189" t="s">
        <v>98</v>
      </c>
      <c r="AV184" s="13" t="s">
        <v>98</v>
      </c>
      <c r="AW184" s="13" t="s">
        <v>30</v>
      </c>
      <c r="AX184" s="13" t="s">
        <v>75</v>
      </c>
      <c r="AY184" s="189" t="s">
        <v>144</v>
      </c>
    </row>
    <row r="185" spans="1:65" s="14" customFormat="1">
      <c r="B185" s="196"/>
      <c r="D185" s="188" t="s">
        <v>152</v>
      </c>
      <c r="E185" s="197" t="s">
        <v>1</v>
      </c>
      <c r="F185" s="198" t="s">
        <v>153</v>
      </c>
      <c r="H185" s="199">
        <v>220</v>
      </c>
      <c r="I185" s="200"/>
      <c r="L185" s="196"/>
      <c r="M185" s="201"/>
      <c r="N185" s="202"/>
      <c r="O185" s="202"/>
      <c r="P185" s="202"/>
      <c r="Q185" s="202"/>
      <c r="R185" s="202"/>
      <c r="S185" s="202"/>
      <c r="T185" s="203"/>
      <c r="AT185" s="197" t="s">
        <v>152</v>
      </c>
      <c r="AU185" s="197" t="s">
        <v>98</v>
      </c>
      <c r="AV185" s="14" t="s">
        <v>150</v>
      </c>
      <c r="AW185" s="14" t="s">
        <v>30</v>
      </c>
      <c r="AX185" s="14" t="s">
        <v>83</v>
      </c>
      <c r="AY185" s="197" t="s">
        <v>144</v>
      </c>
    </row>
    <row r="186" spans="1:65" s="2" customFormat="1" ht="24.2" customHeight="1">
      <c r="A186" s="33"/>
      <c r="B186" s="143"/>
      <c r="C186" s="204" t="s">
        <v>235</v>
      </c>
      <c r="D186" s="204" t="s">
        <v>179</v>
      </c>
      <c r="E186" s="205" t="s">
        <v>236</v>
      </c>
      <c r="F186" s="206" t="s">
        <v>237</v>
      </c>
      <c r="G186" s="207" t="s">
        <v>238</v>
      </c>
      <c r="H186" s="208">
        <v>223.49199999999999</v>
      </c>
      <c r="I186" s="209"/>
      <c r="J186" s="210">
        <f>ROUND(I186*H186,2)</f>
        <v>0</v>
      </c>
      <c r="K186" s="211"/>
      <c r="L186" s="212"/>
      <c r="M186" s="213" t="s">
        <v>1</v>
      </c>
      <c r="N186" s="214" t="s">
        <v>41</v>
      </c>
      <c r="O186" s="62"/>
      <c r="P186" s="184">
        <f>O186*H186</f>
        <v>0</v>
      </c>
      <c r="Q186" s="184">
        <v>8.1000000000000003E-2</v>
      </c>
      <c r="R186" s="184">
        <f>Q186*H186</f>
        <v>18.102851999999999</v>
      </c>
      <c r="S186" s="184">
        <v>0</v>
      </c>
      <c r="T186" s="185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86" t="s">
        <v>183</v>
      </c>
      <c r="AT186" s="186" t="s">
        <v>179</v>
      </c>
      <c r="AU186" s="186" t="s">
        <v>98</v>
      </c>
      <c r="AY186" s="16" t="s">
        <v>144</v>
      </c>
      <c r="BE186" s="102">
        <f>IF(N186="základná",J186,0)</f>
        <v>0</v>
      </c>
      <c r="BF186" s="102">
        <f>IF(N186="znížená",J186,0)</f>
        <v>0</v>
      </c>
      <c r="BG186" s="102">
        <f>IF(N186="zákl. prenesená",J186,0)</f>
        <v>0</v>
      </c>
      <c r="BH186" s="102">
        <f>IF(N186="zníž. prenesená",J186,0)</f>
        <v>0</v>
      </c>
      <c r="BI186" s="102">
        <f>IF(N186="nulová",J186,0)</f>
        <v>0</v>
      </c>
      <c r="BJ186" s="16" t="s">
        <v>98</v>
      </c>
      <c r="BK186" s="102">
        <f>ROUND(I186*H186,2)</f>
        <v>0</v>
      </c>
      <c r="BL186" s="16" t="s">
        <v>150</v>
      </c>
      <c r="BM186" s="186" t="s">
        <v>239</v>
      </c>
    </row>
    <row r="187" spans="1:65" s="13" customFormat="1" ht="22.5">
      <c r="B187" s="187"/>
      <c r="D187" s="188" t="s">
        <v>152</v>
      </c>
      <c r="F187" s="190" t="s">
        <v>240</v>
      </c>
      <c r="H187" s="191">
        <v>223.49199999999999</v>
      </c>
      <c r="I187" s="192"/>
      <c r="L187" s="187"/>
      <c r="M187" s="193"/>
      <c r="N187" s="194"/>
      <c r="O187" s="194"/>
      <c r="P187" s="194"/>
      <c r="Q187" s="194"/>
      <c r="R187" s="194"/>
      <c r="S187" s="194"/>
      <c r="T187" s="195"/>
      <c r="AT187" s="189" t="s">
        <v>152</v>
      </c>
      <c r="AU187" s="189" t="s">
        <v>98</v>
      </c>
      <c r="AV187" s="13" t="s">
        <v>98</v>
      </c>
      <c r="AW187" s="13" t="s">
        <v>3</v>
      </c>
      <c r="AX187" s="13" t="s">
        <v>83</v>
      </c>
      <c r="AY187" s="189" t="s">
        <v>144</v>
      </c>
    </row>
    <row r="188" spans="1:65" s="2" customFormat="1" ht="37.9" customHeight="1">
      <c r="A188" s="33"/>
      <c r="B188" s="143"/>
      <c r="C188" s="174" t="s">
        <v>241</v>
      </c>
      <c r="D188" s="174" t="s">
        <v>146</v>
      </c>
      <c r="E188" s="175" t="s">
        <v>242</v>
      </c>
      <c r="F188" s="176" t="s">
        <v>243</v>
      </c>
      <c r="G188" s="177" t="s">
        <v>164</v>
      </c>
      <c r="H188" s="178">
        <v>190</v>
      </c>
      <c r="I188" s="179"/>
      <c r="J188" s="180">
        <f>ROUND(I188*H188,2)</f>
        <v>0</v>
      </c>
      <c r="K188" s="181"/>
      <c r="L188" s="34"/>
      <c r="M188" s="182" t="s">
        <v>1</v>
      </c>
      <c r="N188" s="183" t="s">
        <v>41</v>
      </c>
      <c r="O188" s="62"/>
      <c r="P188" s="184">
        <f>O188*H188</f>
        <v>0</v>
      </c>
      <c r="Q188" s="184">
        <v>9.8530000000000006E-2</v>
      </c>
      <c r="R188" s="184">
        <f>Q188*H188</f>
        <v>18.720700000000001</v>
      </c>
      <c r="S188" s="184">
        <v>0</v>
      </c>
      <c r="T188" s="185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86" t="s">
        <v>150</v>
      </c>
      <c r="AT188" s="186" t="s">
        <v>146</v>
      </c>
      <c r="AU188" s="186" t="s">
        <v>98</v>
      </c>
      <c r="AY188" s="16" t="s">
        <v>144</v>
      </c>
      <c r="BE188" s="102">
        <f>IF(N188="základná",J188,0)</f>
        <v>0</v>
      </c>
      <c r="BF188" s="102">
        <f>IF(N188="znížená",J188,0)</f>
        <v>0</v>
      </c>
      <c r="BG188" s="102">
        <f>IF(N188="zákl. prenesená",J188,0)</f>
        <v>0</v>
      </c>
      <c r="BH188" s="102">
        <f>IF(N188="zníž. prenesená",J188,0)</f>
        <v>0</v>
      </c>
      <c r="BI188" s="102">
        <f>IF(N188="nulová",J188,0)</f>
        <v>0</v>
      </c>
      <c r="BJ188" s="16" t="s">
        <v>98</v>
      </c>
      <c r="BK188" s="102">
        <f>ROUND(I188*H188,2)</f>
        <v>0</v>
      </c>
      <c r="BL188" s="16" t="s">
        <v>150</v>
      </c>
      <c r="BM188" s="186" t="s">
        <v>244</v>
      </c>
    </row>
    <row r="189" spans="1:65" s="13" customFormat="1">
      <c r="B189" s="187"/>
      <c r="D189" s="188" t="s">
        <v>152</v>
      </c>
      <c r="E189" s="189" t="s">
        <v>1</v>
      </c>
      <c r="F189" s="190" t="s">
        <v>245</v>
      </c>
      <c r="H189" s="191">
        <v>190</v>
      </c>
      <c r="I189" s="192"/>
      <c r="L189" s="187"/>
      <c r="M189" s="193"/>
      <c r="N189" s="194"/>
      <c r="O189" s="194"/>
      <c r="P189" s="194"/>
      <c r="Q189" s="194"/>
      <c r="R189" s="194"/>
      <c r="S189" s="194"/>
      <c r="T189" s="195"/>
      <c r="AT189" s="189" t="s">
        <v>152</v>
      </c>
      <c r="AU189" s="189" t="s">
        <v>98</v>
      </c>
      <c r="AV189" s="13" t="s">
        <v>98</v>
      </c>
      <c r="AW189" s="13" t="s">
        <v>30</v>
      </c>
      <c r="AX189" s="13" t="s">
        <v>75</v>
      </c>
      <c r="AY189" s="189" t="s">
        <v>144</v>
      </c>
    </row>
    <row r="190" spans="1:65" s="14" customFormat="1">
      <c r="B190" s="196"/>
      <c r="D190" s="188" t="s">
        <v>152</v>
      </c>
      <c r="E190" s="197" t="s">
        <v>1</v>
      </c>
      <c r="F190" s="198" t="s">
        <v>153</v>
      </c>
      <c r="H190" s="199">
        <v>190</v>
      </c>
      <c r="I190" s="200"/>
      <c r="L190" s="196"/>
      <c r="M190" s="201"/>
      <c r="N190" s="202"/>
      <c r="O190" s="202"/>
      <c r="P190" s="202"/>
      <c r="Q190" s="202"/>
      <c r="R190" s="202"/>
      <c r="S190" s="202"/>
      <c r="T190" s="203"/>
      <c r="AT190" s="197" t="s">
        <v>152</v>
      </c>
      <c r="AU190" s="197" t="s">
        <v>98</v>
      </c>
      <c r="AV190" s="14" t="s">
        <v>150</v>
      </c>
      <c r="AW190" s="14" t="s">
        <v>30</v>
      </c>
      <c r="AX190" s="14" t="s">
        <v>83</v>
      </c>
      <c r="AY190" s="197" t="s">
        <v>144</v>
      </c>
    </row>
    <row r="191" spans="1:65" s="2" customFormat="1" ht="21.75" customHeight="1">
      <c r="A191" s="33"/>
      <c r="B191" s="143"/>
      <c r="C191" s="204" t="s">
        <v>246</v>
      </c>
      <c r="D191" s="204" t="s">
        <v>179</v>
      </c>
      <c r="E191" s="205" t="s">
        <v>247</v>
      </c>
      <c r="F191" s="206" t="s">
        <v>248</v>
      </c>
      <c r="G191" s="207" t="s">
        <v>238</v>
      </c>
      <c r="H191" s="208">
        <v>191.9</v>
      </c>
      <c r="I191" s="209"/>
      <c r="J191" s="210">
        <f>ROUND(I191*H191,2)</f>
        <v>0</v>
      </c>
      <c r="K191" s="211"/>
      <c r="L191" s="212"/>
      <c r="M191" s="213" t="s">
        <v>1</v>
      </c>
      <c r="N191" s="214" t="s">
        <v>41</v>
      </c>
      <c r="O191" s="62"/>
      <c r="P191" s="184">
        <f>O191*H191</f>
        <v>0</v>
      </c>
      <c r="Q191" s="184">
        <v>2.3E-2</v>
      </c>
      <c r="R191" s="184">
        <f>Q191*H191</f>
        <v>4.4137000000000004</v>
      </c>
      <c r="S191" s="184">
        <v>0</v>
      </c>
      <c r="T191" s="185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86" t="s">
        <v>183</v>
      </c>
      <c r="AT191" s="186" t="s">
        <v>179</v>
      </c>
      <c r="AU191" s="186" t="s">
        <v>98</v>
      </c>
      <c r="AY191" s="16" t="s">
        <v>144</v>
      </c>
      <c r="BE191" s="102">
        <f>IF(N191="základná",J191,0)</f>
        <v>0</v>
      </c>
      <c r="BF191" s="102">
        <f>IF(N191="znížená",J191,0)</f>
        <v>0</v>
      </c>
      <c r="BG191" s="102">
        <f>IF(N191="zákl. prenesená",J191,0)</f>
        <v>0</v>
      </c>
      <c r="BH191" s="102">
        <f>IF(N191="zníž. prenesená",J191,0)</f>
        <v>0</v>
      </c>
      <c r="BI191" s="102">
        <f>IF(N191="nulová",J191,0)</f>
        <v>0</v>
      </c>
      <c r="BJ191" s="16" t="s">
        <v>98</v>
      </c>
      <c r="BK191" s="102">
        <f>ROUND(I191*H191,2)</f>
        <v>0</v>
      </c>
      <c r="BL191" s="16" t="s">
        <v>150</v>
      </c>
      <c r="BM191" s="186" t="s">
        <v>249</v>
      </c>
    </row>
    <row r="192" spans="1:65" s="13" customFormat="1">
      <c r="B192" s="187"/>
      <c r="D192" s="188" t="s">
        <v>152</v>
      </c>
      <c r="F192" s="190" t="s">
        <v>250</v>
      </c>
      <c r="H192" s="191">
        <v>191.9</v>
      </c>
      <c r="I192" s="192"/>
      <c r="L192" s="187"/>
      <c r="M192" s="193"/>
      <c r="N192" s="194"/>
      <c r="O192" s="194"/>
      <c r="P192" s="194"/>
      <c r="Q192" s="194"/>
      <c r="R192" s="194"/>
      <c r="S192" s="194"/>
      <c r="T192" s="195"/>
      <c r="AT192" s="189" t="s">
        <v>152</v>
      </c>
      <c r="AU192" s="189" t="s">
        <v>98</v>
      </c>
      <c r="AV192" s="13" t="s">
        <v>98</v>
      </c>
      <c r="AW192" s="13" t="s">
        <v>3</v>
      </c>
      <c r="AX192" s="13" t="s">
        <v>83</v>
      </c>
      <c r="AY192" s="189" t="s">
        <v>144</v>
      </c>
    </row>
    <row r="193" spans="1:65" s="2" customFormat="1" ht="24.2" customHeight="1">
      <c r="A193" s="33"/>
      <c r="B193" s="143"/>
      <c r="C193" s="174" t="s">
        <v>251</v>
      </c>
      <c r="D193" s="174" t="s">
        <v>146</v>
      </c>
      <c r="E193" s="175" t="s">
        <v>252</v>
      </c>
      <c r="F193" s="176" t="s">
        <v>253</v>
      </c>
      <c r="G193" s="177" t="s">
        <v>254</v>
      </c>
      <c r="H193" s="178">
        <v>258.19200000000001</v>
      </c>
      <c r="I193" s="179"/>
      <c r="J193" s="180">
        <f>ROUND(I193*H193,2)</f>
        <v>0</v>
      </c>
      <c r="K193" s="181"/>
      <c r="L193" s="34"/>
      <c r="M193" s="182" t="s">
        <v>1</v>
      </c>
      <c r="N193" s="183" t="s">
        <v>41</v>
      </c>
      <c r="O193" s="62"/>
      <c r="P193" s="184">
        <f>O193*H193</f>
        <v>0</v>
      </c>
      <c r="Q193" s="184">
        <v>0</v>
      </c>
      <c r="R193" s="184">
        <f>Q193*H193</f>
        <v>0</v>
      </c>
      <c r="S193" s="184">
        <v>0</v>
      </c>
      <c r="T193" s="185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86" t="s">
        <v>150</v>
      </c>
      <c r="AT193" s="186" t="s">
        <v>146</v>
      </c>
      <c r="AU193" s="186" t="s">
        <v>98</v>
      </c>
      <c r="AY193" s="16" t="s">
        <v>144</v>
      </c>
      <c r="BE193" s="102">
        <f>IF(N193="základná",J193,0)</f>
        <v>0</v>
      </c>
      <c r="BF193" s="102">
        <f>IF(N193="znížená",J193,0)</f>
        <v>0</v>
      </c>
      <c r="BG193" s="102">
        <f>IF(N193="zákl. prenesená",J193,0)</f>
        <v>0</v>
      </c>
      <c r="BH193" s="102">
        <f>IF(N193="zníž. prenesená",J193,0)</f>
        <v>0</v>
      </c>
      <c r="BI193" s="102">
        <f>IF(N193="nulová",J193,0)</f>
        <v>0</v>
      </c>
      <c r="BJ193" s="16" t="s">
        <v>98</v>
      </c>
      <c r="BK193" s="102">
        <f>ROUND(I193*H193,2)</f>
        <v>0</v>
      </c>
      <c r="BL193" s="16" t="s">
        <v>150</v>
      </c>
      <c r="BM193" s="186" t="s">
        <v>255</v>
      </c>
    </row>
    <row r="194" spans="1:65" s="2" customFormat="1" ht="24.2" customHeight="1">
      <c r="A194" s="33"/>
      <c r="B194" s="143"/>
      <c r="C194" s="174" t="s">
        <v>7</v>
      </c>
      <c r="D194" s="174" t="s">
        <v>146</v>
      </c>
      <c r="E194" s="175" t="s">
        <v>256</v>
      </c>
      <c r="F194" s="176" t="s">
        <v>257</v>
      </c>
      <c r="G194" s="177" t="s">
        <v>254</v>
      </c>
      <c r="H194" s="178">
        <v>3872.88</v>
      </c>
      <c r="I194" s="179"/>
      <c r="J194" s="180">
        <f>ROUND(I194*H194,2)</f>
        <v>0</v>
      </c>
      <c r="K194" s="181"/>
      <c r="L194" s="34"/>
      <c r="M194" s="182" t="s">
        <v>1</v>
      </c>
      <c r="N194" s="183" t="s">
        <v>41</v>
      </c>
      <c r="O194" s="62"/>
      <c r="P194" s="184">
        <f>O194*H194</f>
        <v>0</v>
      </c>
      <c r="Q194" s="184">
        <v>0</v>
      </c>
      <c r="R194" s="184">
        <f>Q194*H194</f>
        <v>0</v>
      </c>
      <c r="S194" s="184">
        <v>0</v>
      </c>
      <c r="T194" s="185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86" t="s">
        <v>150</v>
      </c>
      <c r="AT194" s="186" t="s">
        <v>146</v>
      </c>
      <c r="AU194" s="186" t="s">
        <v>98</v>
      </c>
      <c r="AY194" s="16" t="s">
        <v>144</v>
      </c>
      <c r="BE194" s="102">
        <f>IF(N194="základná",J194,0)</f>
        <v>0</v>
      </c>
      <c r="BF194" s="102">
        <f>IF(N194="znížená",J194,0)</f>
        <v>0</v>
      </c>
      <c r="BG194" s="102">
        <f>IF(N194="zákl. prenesená",J194,0)</f>
        <v>0</v>
      </c>
      <c r="BH194" s="102">
        <f>IF(N194="zníž. prenesená",J194,0)</f>
        <v>0</v>
      </c>
      <c r="BI194" s="102">
        <f>IF(N194="nulová",J194,0)</f>
        <v>0</v>
      </c>
      <c r="BJ194" s="16" t="s">
        <v>98</v>
      </c>
      <c r="BK194" s="102">
        <f>ROUND(I194*H194,2)</f>
        <v>0</v>
      </c>
      <c r="BL194" s="16" t="s">
        <v>150</v>
      </c>
      <c r="BM194" s="186" t="s">
        <v>258</v>
      </c>
    </row>
    <row r="195" spans="1:65" s="13" customFormat="1">
      <c r="B195" s="187"/>
      <c r="D195" s="188" t="s">
        <v>152</v>
      </c>
      <c r="F195" s="190" t="s">
        <v>259</v>
      </c>
      <c r="H195" s="191">
        <v>3872.88</v>
      </c>
      <c r="I195" s="192"/>
      <c r="L195" s="187"/>
      <c r="M195" s="193"/>
      <c r="N195" s="194"/>
      <c r="O195" s="194"/>
      <c r="P195" s="194"/>
      <c r="Q195" s="194"/>
      <c r="R195" s="194"/>
      <c r="S195" s="194"/>
      <c r="T195" s="195"/>
      <c r="AT195" s="189" t="s">
        <v>152</v>
      </c>
      <c r="AU195" s="189" t="s">
        <v>98</v>
      </c>
      <c r="AV195" s="13" t="s">
        <v>98</v>
      </c>
      <c r="AW195" s="13" t="s">
        <v>3</v>
      </c>
      <c r="AX195" s="13" t="s">
        <v>83</v>
      </c>
      <c r="AY195" s="189" t="s">
        <v>144</v>
      </c>
    </row>
    <row r="196" spans="1:65" s="2" customFormat="1" ht="24.2" customHeight="1">
      <c r="A196" s="33"/>
      <c r="B196" s="143"/>
      <c r="C196" s="174" t="s">
        <v>260</v>
      </c>
      <c r="D196" s="174" t="s">
        <v>146</v>
      </c>
      <c r="E196" s="175" t="s">
        <v>261</v>
      </c>
      <c r="F196" s="176" t="s">
        <v>262</v>
      </c>
      <c r="G196" s="177" t="s">
        <v>254</v>
      </c>
      <c r="H196" s="178">
        <v>258.19200000000001</v>
      </c>
      <c r="I196" s="179"/>
      <c r="J196" s="180">
        <f>ROUND(I196*H196,2)</f>
        <v>0</v>
      </c>
      <c r="K196" s="181"/>
      <c r="L196" s="34"/>
      <c r="M196" s="182" t="s">
        <v>1</v>
      </c>
      <c r="N196" s="183" t="s">
        <v>41</v>
      </c>
      <c r="O196" s="62"/>
      <c r="P196" s="184">
        <f>O196*H196</f>
        <v>0</v>
      </c>
      <c r="Q196" s="184">
        <v>0</v>
      </c>
      <c r="R196" s="184">
        <f>Q196*H196</f>
        <v>0</v>
      </c>
      <c r="S196" s="184">
        <v>0</v>
      </c>
      <c r="T196" s="185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86" t="s">
        <v>150</v>
      </c>
      <c r="AT196" s="186" t="s">
        <v>146</v>
      </c>
      <c r="AU196" s="186" t="s">
        <v>98</v>
      </c>
      <c r="AY196" s="16" t="s">
        <v>144</v>
      </c>
      <c r="BE196" s="102">
        <f>IF(N196="základná",J196,0)</f>
        <v>0</v>
      </c>
      <c r="BF196" s="102">
        <f>IF(N196="znížená",J196,0)</f>
        <v>0</v>
      </c>
      <c r="BG196" s="102">
        <f>IF(N196="zákl. prenesená",J196,0)</f>
        <v>0</v>
      </c>
      <c r="BH196" s="102">
        <f>IF(N196="zníž. prenesená",J196,0)</f>
        <v>0</v>
      </c>
      <c r="BI196" s="102">
        <f>IF(N196="nulová",J196,0)</f>
        <v>0</v>
      </c>
      <c r="BJ196" s="16" t="s">
        <v>98</v>
      </c>
      <c r="BK196" s="102">
        <f>ROUND(I196*H196,2)</f>
        <v>0</v>
      </c>
      <c r="BL196" s="16" t="s">
        <v>150</v>
      </c>
      <c r="BM196" s="186" t="s">
        <v>263</v>
      </c>
    </row>
    <row r="197" spans="1:65" s="2" customFormat="1" ht="24.2" customHeight="1">
      <c r="A197" s="33"/>
      <c r="B197" s="143"/>
      <c r="C197" s="174" t="s">
        <v>264</v>
      </c>
      <c r="D197" s="174" t="s">
        <v>146</v>
      </c>
      <c r="E197" s="175" t="s">
        <v>265</v>
      </c>
      <c r="F197" s="176" t="s">
        <v>266</v>
      </c>
      <c r="G197" s="177" t="s">
        <v>254</v>
      </c>
      <c r="H197" s="178">
        <v>258.19200000000001</v>
      </c>
      <c r="I197" s="179"/>
      <c r="J197" s="180">
        <f>ROUND(I197*H197,2)</f>
        <v>0</v>
      </c>
      <c r="K197" s="181"/>
      <c r="L197" s="34"/>
      <c r="M197" s="182" t="s">
        <v>1</v>
      </c>
      <c r="N197" s="183" t="s">
        <v>41</v>
      </c>
      <c r="O197" s="62"/>
      <c r="P197" s="184">
        <f>O197*H197</f>
        <v>0</v>
      </c>
      <c r="Q197" s="184">
        <v>0</v>
      </c>
      <c r="R197" s="184">
        <f>Q197*H197</f>
        <v>0</v>
      </c>
      <c r="S197" s="184">
        <v>0</v>
      </c>
      <c r="T197" s="185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86" t="s">
        <v>150</v>
      </c>
      <c r="AT197" s="186" t="s">
        <v>146</v>
      </c>
      <c r="AU197" s="186" t="s">
        <v>98</v>
      </c>
      <c r="AY197" s="16" t="s">
        <v>144</v>
      </c>
      <c r="BE197" s="102">
        <f>IF(N197="základná",J197,0)</f>
        <v>0</v>
      </c>
      <c r="BF197" s="102">
        <f>IF(N197="znížená",J197,0)</f>
        <v>0</v>
      </c>
      <c r="BG197" s="102">
        <f>IF(N197="zákl. prenesená",J197,0)</f>
        <v>0</v>
      </c>
      <c r="BH197" s="102">
        <f>IF(N197="zníž. prenesená",J197,0)</f>
        <v>0</v>
      </c>
      <c r="BI197" s="102">
        <f>IF(N197="nulová",J197,0)</f>
        <v>0</v>
      </c>
      <c r="BJ197" s="16" t="s">
        <v>98</v>
      </c>
      <c r="BK197" s="102">
        <f>ROUND(I197*H197,2)</f>
        <v>0</v>
      </c>
      <c r="BL197" s="16" t="s">
        <v>150</v>
      </c>
      <c r="BM197" s="186" t="s">
        <v>267</v>
      </c>
    </row>
    <row r="198" spans="1:65" s="2" customFormat="1" ht="24.2" customHeight="1">
      <c r="A198" s="33"/>
      <c r="B198" s="143"/>
      <c r="C198" s="174" t="s">
        <v>268</v>
      </c>
      <c r="D198" s="174" t="s">
        <v>146</v>
      </c>
      <c r="E198" s="175" t="s">
        <v>269</v>
      </c>
      <c r="F198" s="176" t="s">
        <v>270</v>
      </c>
      <c r="G198" s="177" t="s">
        <v>254</v>
      </c>
      <c r="H198" s="178">
        <v>258.19200000000001</v>
      </c>
      <c r="I198" s="179"/>
      <c r="J198" s="180">
        <f>ROUND(I198*H198,2)</f>
        <v>0</v>
      </c>
      <c r="K198" s="181"/>
      <c r="L198" s="34"/>
      <c r="M198" s="182" t="s">
        <v>1</v>
      </c>
      <c r="N198" s="183" t="s">
        <v>41</v>
      </c>
      <c r="O198" s="62"/>
      <c r="P198" s="184">
        <f>O198*H198</f>
        <v>0</v>
      </c>
      <c r="Q198" s="184">
        <v>0</v>
      </c>
      <c r="R198" s="184">
        <f>Q198*H198</f>
        <v>0</v>
      </c>
      <c r="S198" s="184">
        <v>0</v>
      </c>
      <c r="T198" s="185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86" t="s">
        <v>150</v>
      </c>
      <c r="AT198" s="186" t="s">
        <v>146</v>
      </c>
      <c r="AU198" s="186" t="s">
        <v>98</v>
      </c>
      <c r="AY198" s="16" t="s">
        <v>144</v>
      </c>
      <c r="BE198" s="102">
        <f>IF(N198="základná",J198,0)</f>
        <v>0</v>
      </c>
      <c r="BF198" s="102">
        <f>IF(N198="znížená",J198,0)</f>
        <v>0</v>
      </c>
      <c r="BG198" s="102">
        <f>IF(N198="zákl. prenesená",J198,0)</f>
        <v>0</v>
      </c>
      <c r="BH198" s="102">
        <f>IF(N198="zníž. prenesená",J198,0)</f>
        <v>0</v>
      </c>
      <c r="BI198" s="102">
        <f>IF(N198="nulová",J198,0)</f>
        <v>0</v>
      </c>
      <c r="BJ198" s="16" t="s">
        <v>98</v>
      </c>
      <c r="BK198" s="102">
        <f>ROUND(I198*H198,2)</f>
        <v>0</v>
      </c>
      <c r="BL198" s="16" t="s">
        <v>150</v>
      </c>
      <c r="BM198" s="186" t="s">
        <v>271</v>
      </c>
    </row>
    <row r="199" spans="1:65" s="12" customFormat="1" ht="22.9" customHeight="1">
      <c r="B199" s="162"/>
      <c r="D199" s="163" t="s">
        <v>74</v>
      </c>
      <c r="E199" s="172" t="s">
        <v>272</v>
      </c>
      <c r="F199" s="172" t="s">
        <v>273</v>
      </c>
      <c r="I199" s="165"/>
      <c r="J199" s="173">
        <f>BK199</f>
        <v>0</v>
      </c>
      <c r="L199" s="162"/>
      <c r="M199" s="166"/>
      <c r="N199" s="167"/>
      <c r="O199" s="167"/>
      <c r="P199" s="168">
        <f>P200</f>
        <v>0</v>
      </c>
      <c r="Q199" s="167"/>
      <c r="R199" s="168">
        <f>R200</f>
        <v>0</v>
      </c>
      <c r="S199" s="167"/>
      <c r="T199" s="169">
        <f>T200</f>
        <v>0</v>
      </c>
      <c r="AR199" s="163" t="s">
        <v>83</v>
      </c>
      <c r="AT199" s="170" t="s">
        <v>74</v>
      </c>
      <c r="AU199" s="170" t="s">
        <v>83</v>
      </c>
      <c r="AY199" s="163" t="s">
        <v>144</v>
      </c>
      <c r="BK199" s="171">
        <f>BK200</f>
        <v>0</v>
      </c>
    </row>
    <row r="200" spans="1:65" s="2" customFormat="1" ht="33" customHeight="1">
      <c r="A200" s="33"/>
      <c r="B200" s="143"/>
      <c r="C200" s="174" t="s">
        <v>274</v>
      </c>
      <c r="D200" s="174" t="s">
        <v>146</v>
      </c>
      <c r="E200" s="175" t="s">
        <v>275</v>
      </c>
      <c r="F200" s="176" t="s">
        <v>276</v>
      </c>
      <c r="G200" s="177" t="s">
        <v>254</v>
      </c>
      <c r="H200" s="178">
        <v>467.404</v>
      </c>
      <c r="I200" s="179"/>
      <c r="J200" s="180">
        <f>ROUND(I200*H200,2)</f>
        <v>0</v>
      </c>
      <c r="K200" s="181"/>
      <c r="L200" s="34"/>
      <c r="M200" s="182" t="s">
        <v>1</v>
      </c>
      <c r="N200" s="183" t="s">
        <v>41</v>
      </c>
      <c r="O200" s="62"/>
      <c r="P200" s="184">
        <f>O200*H200</f>
        <v>0</v>
      </c>
      <c r="Q200" s="184">
        <v>0</v>
      </c>
      <c r="R200" s="184">
        <f>Q200*H200</f>
        <v>0</v>
      </c>
      <c r="S200" s="184">
        <v>0</v>
      </c>
      <c r="T200" s="185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86" t="s">
        <v>150</v>
      </c>
      <c r="AT200" s="186" t="s">
        <v>146</v>
      </c>
      <c r="AU200" s="186" t="s">
        <v>98</v>
      </c>
      <c r="AY200" s="16" t="s">
        <v>144</v>
      </c>
      <c r="BE200" s="102">
        <f>IF(N200="základná",J200,0)</f>
        <v>0</v>
      </c>
      <c r="BF200" s="102">
        <f>IF(N200="znížená",J200,0)</f>
        <v>0</v>
      </c>
      <c r="BG200" s="102">
        <f>IF(N200="zákl. prenesená",J200,0)</f>
        <v>0</v>
      </c>
      <c r="BH200" s="102">
        <f>IF(N200="zníž. prenesená",J200,0)</f>
        <v>0</v>
      </c>
      <c r="BI200" s="102">
        <f>IF(N200="nulová",J200,0)</f>
        <v>0</v>
      </c>
      <c r="BJ200" s="16" t="s">
        <v>98</v>
      </c>
      <c r="BK200" s="102">
        <f>ROUND(I200*H200,2)</f>
        <v>0</v>
      </c>
      <c r="BL200" s="16" t="s">
        <v>150</v>
      </c>
      <c r="BM200" s="186" t="s">
        <v>277</v>
      </c>
    </row>
    <row r="201" spans="1:65" s="12" customFormat="1" ht="25.9" customHeight="1">
      <c r="B201" s="162"/>
      <c r="D201" s="163" t="s">
        <v>74</v>
      </c>
      <c r="E201" s="164" t="s">
        <v>278</v>
      </c>
      <c r="F201" s="164" t="s">
        <v>279</v>
      </c>
      <c r="I201" s="165"/>
      <c r="J201" s="140">
        <f>BK201</f>
        <v>0</v>
      </c>
      <c r="L201" s="162"/>
      <c r="M201" s="166"/>
      <c r="N201" s="167"/>
      <c r="O201" s="167"/>
      <c r="P201" s="168">
        <f>SUM(P202:P204)</f>
        <v>0</v>
      </c>
      <c r="Q201" s="167"/>
      <c r="R201" s="168">
        <f>SUM(R202:R204)</f>
        <v>0</v>
      </c>
      <c r="S201" s="167"/>
      <c r="T201" s="169">
        <f>SUM(T202:T204)</f>
        <v>0</v>
      </c>
      <c r="AR201" s="163" t="s">
        <v>83</v>
      </c>
      <c r="AT201" s="170" t="s">
        <v>74</v>
      </c>
      <c r="AU201" s="170" t="s">
        <v>75</v>
      </c>
      <c r="AY201" s="163" t="s">
        <v>144</v>
      </c>
      <c r="BK201" s="171">
        <f>SUM(BK202:BK204)</f>
        <v>0</v>
      </c>
    </row>
    <row r="202" spans="1:65" s="2" customFormat="1" ht="62.65" customHeight="1">
      <c r="A202" s="33"/>
      <c r="B202" s="143"/>
      <c r="C202" s="174" t="s">
        <v>280</v>
      </c>
      <c r="D202" s="174" t="s">
        <v>146</v>
      </c>
      <c r="E202" s="175" t="s">
        <v>281</v>
      </c>
      <c r="F202" s="176" t="s">
        <v>282</v>
      </c>
      <c r="G202" s="177" t="s">
        <v>1</v>
      </c>
      <c r="H202" s="178">
        <v>0</v>
      </c>
      <c r="I202" s="179"/>
      <c r="J202" s="180">
        <f>ROUND(I202*H202,2)</f>
        <v>0</v>
      </c>
      <c r="K202" s="181"/>
      <c r="L202" s="34"/>
      <c r="M202" s="182" t="s">
        <v>1</v>
      </c>
      <c r="N202" s="183" t="s">
        <v>41</v>
      </c>
      <c r="O202" s="62"/>
      <c r="P202" s="184">
        <f>O202*H202</f>
        <v>0</v>
      </c>
      <c r="Q202" s="184">
        <v>0</v>
      </c>
      <c r="R202" s="184">
        <f>Q202*H202</f>
        <v>0</v>
      </c>
      <c r="S202" s="184">
        <v>0</v>
      </c>
      <c r="T202" s="185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86" t="s">
        <v>150</v>
      </c>
      <c r="AT202" s="186" t="s">
        <v>146</v>
      </c>
      <c r="AU202" s="186" t="s">
        <v>83</v>
      </c>
      <c r="AY202" s="16" t="s">
        <v>144</v>
      </c>
      <c r="BE202" s="102">
        <f>IF(N202="základná",J202,0)</f>
        <v>0</v>
      </c>
      <c r="BF202" s="102">
        <f>IF(N202="znížená",J202,0)</f>
        <v>0</v>
      </c>
      <c r="BG202" s="102">
        <f>IF(N202="zákl. prenesená",J202,0)</f>
        <v>0</v>
      </c>
      <c r="BH202" s="102">
        <f>IF(N202="zníž. prenesená",J202,0)</f>
        <v>0</v>
      </c>
      <c r="BI202" s="102">
        <f>IF(N202="nulová",J202,0)</f>
        <v>0</v>
      </c>
      <c r="BJ202" s="16" t="s">
        <v>98</v>
      </c>
      <c r="BK202" s="102">
        <f>ROUND(I202*H202,2)</f>
        <v>0</v>
      </c>
      <c r="BL202" s="16" t="s">
        <v>150</v>
      </c>
      <c r="BM202" s="186" t="s">
        <v>283</v>
      </c>
    </row>
    <row r="203" spans="1:65" s="2" customFormat="1" ht="49.15" customHeight="1">
      <c r="A203" s="33"/>
      <c r="B203" s="143"/>
      <c r="C203" s="174"/>
      <c r="D203" s="174"/>
      <c r="E203" s="175"/>
      <c r="F203" s="176"/>
      <c r="G203" s="177"/>
      <c r="H203" s="178"/>
      <c r="I203" s="179"/>
      <c r="J203" s="180"/>
      <c r="K203" s="181"/>
      <c r="L203" s="34"/>
      <c r="M203" s="182"/>
      <c r="N203" s="183"/>
      <c r="O203" s="62"/>
      <c r="P203" s="184"/>
      <c r="Q203" s="184"/>
      <c r="R203" s="184"/>
      <c r="S203" s="184"/>
      <c r="T203" s="185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86"/>
      <c r="AT203" s="186"/>
      <c r="AU203" s="186"/>
      <c r="AY203" s="16"/>
      <c r="BE203" s="102"/>
      <c r="BF203" s="102"/>
      <c r="BG203" s="102"/>
      <c r="BH203" s="102"/>
      <c r="BI203" s="102"/>
      <c r="BJ203" s="16"/>
      <c r="BK203" s="102"/>
      <c r="BL203" s="16"/>
      <c r="BM203" s="186"/>
    </row>
    <row r="204" spans="1:65" s="2" customFormat="1" ht="204.75">
      <c r="A204" s="33"/>
      <c r="B204" s="34"/>
      <c r="C204" s="33"/>
      <c r="D204" s="188" t="s">
        <v>214</v>
      </c>
      <c r="E204" s="33"/>
      <c r="F204" s="215" t="s">
        <v>284</v>
      </c>
      <c r="G204" s="33"/>
      <c r="H204" s="33"/>
      <c r="I204" s="144"/>
      <c r="J204" s="33"/>
      <c r="K204" s="33"/>
      <c r="L204" s="34"/>
      <c r="M204" s="216"/>
      <c r="N204" s="217"/>
      <c r="O204" s="62"/>
      <c r="P204" s="62"/>
      <c r="Q204" s="62"/>
      <c r="R204" s="62"/>
      <c r="S204" s="62"/>
      <c r="T204" s="6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T204" s="16" t="s">
        <v>214</v>
      </c>
      <c r="AU204" s="16" t="s">
        <v>83</v>
      </c>
    </row>
    <row r="205" spans="1:65" s="2" customFormat="1" ht="49.9" customHeight="1">
      <c r="A205" s="33"/>
      <c r="B205" s="34"/>
      <c r="C205" s="33"/>
      <c r="D205" s="33"/>
      <c r="E205" s="164" t="s">
        <v>285</v>
      </c>
      <c r="F205" s="164" t="s">
        <v>286</v>
      </c>
      <c r="G205" s="33"/>
      <c r="H205" s="33"/>
      <c r="I205" s="33"/>
      <c r="J205" s="140">
        <f t="shared" ref="J205:J210" si="5">BK205</f>
        <v>0</v>
      </c>
      <c r="K205" s="33"/>
      <c r="L205" s="34"/>
      <c r="M205" s="216"/>
      <c r="N205" s="217"/>
      <c r="O205" s="62"/>
      <c r="P205" s="62"/>
      <c r="Q205" s="62"/>
      <c r="R205" s="62"/>
      <c r="S205" s="62"/>
      <c r="T205" s="6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T205" s="16" t="s">
        <v>74</v>
      </c>
      <c r="AU205" s="16" t="s">
        <v>75</v>
      </c>
      <c r="AY205" s="16" t="s">
        <v>287</v>
      </c>
      <c r="BK205" s="102">
        <f>SUM(BK206:BK210)</f>
        <v>0</v>
      </c>
    </row>
    <row r="206" spans="1:65" s="2" customFormat="1" ht="16.350000000000001" customHeight="1">
      <c r="A206" s="33"/>
      <c r="B206" s="34"/>
      <c r="C206" s="218" t="s">
        <v>1</v>
      </c>
      <c r="D206" s="218" t="s">
        <v>146</v>
      </c>
      <c r="E206" s="219" t="s">
        <v>1</v>
      </c>
      <c r="F206" s="220" t="s">
        <v>1</v>
      </c>
      <c r="G206" s="221" t="s">
        <v>1</v>
      </c>
      <c r="H206" s="222"/>
      <c r="I206" s="223"/>
      <c r="J206" s="224">
        <f t="shared" si="5"/>
        <v>0</v>
      </c>
      <c r="K206" s="225"/>
      <c r="L206" s="34"/>
      <c r="M206" s="226" t="s">
        <v>1</v>
      </c>
      <c r="N206" s="227" t="s">
        <v>41</v>
      </c>
      <c r="O206" s="62"/>
      <c r="P206" s="62"/>
      <c r="Q206" s="62"/>
      <c r="R206" s="62"/>
      <c r="S206" s="62"/>
      <c r="T206" s="6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6" t="s">
        <v>287</v>
      </c>
      <c r="AU206" s="16" t="s">
        <v>83</v>
      </c>
      <c r="AY206" s="16" t="s">
        <v>287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6" t="s">
        <v>98</v>
      </c>
      <c r="BK206" s="102">
        <f>I206*H206</f>
        <v>0</v>
      </c>
    </row>
    <row r="207" spans="1:65" s="2" customFormat="1" ht="16.350000000000001" customHeight="1">
      <c r="A207" s="33"/>
      <c r="B207" s="34"/>
      <c r="C207" s="218" t="s">
        <v>1</v>
      </c>
      <c r="D207" s="218" t="s">
        <v>146</v>
      </c>
      <c r="E207" s="219" t="s">
        <v>1</v>
      </c>
      <c r="F207" s="220" t="s">
        <v>1</v>
      </c>
      <c r="G207" s="221" t="s">
        <v>1</v>
      </c>
      <c r="H207" s="222"/>
      <c r="I207" s="223"/>
      <c r="J207" s="224">
        <f t="shared" si="5"/>
        <v>0</v>
      </c>
      <c r="K207" s="225"/>
      <c r="L207" s="34"/>
      <c r="M207" s="226" t="s">
        <v>1</v>
      </c>
      <c r="N207" s="227" t="s">
        <v>41</v>
      </c>
      <c r="O207" s="62"/>
      <c r="P207" s="62"/>
      <c r="Q207" s="62"/>
      <c r="R207" s="62"/>
      <c r="S207" s="62"/>
      <c r="T207" s="6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T207" s="16" t="s">
        <v>287</v>
      </c>
      <c r="AU207" s="16" t="s">
        <v>83</v>
      </c>
      <c r="AY207" s="16" t="s">
        <v>287</v>
      </c>
      <c r="BE207" s="102">
        <f>IF(N207="základná",J207,0)</f>
        <v>0</v>
      </c>
      <c r="BF207" s="102">
        <f>IF(N207="znížená",J207,0)</f>
        <v>0</v>
      </c>
      <c r="BG207" s="102">
        <f>IF(N207="zákl. prenesená",J207,0)</f>
        <v>0</v>
      </c>
      <c r="BH207" s="102">
        <f>IF(N207="zníž. prenesená",J207,0)</f>
        <v>0</v>
      </c>
      <c r="BI207" s="102">
        <f>IF(N207="nulová",J207,0)</f>
        <v>0</v>
      </c>
      <c r="BJ207" s="16" t="s">
        <v>98</v>
      </c>
      <c r="BK207" s="102">
        <f>I207*H207</f>
        <v>0</v>
      </c>
    </row>
    <row r="208" spans="1:65" s="2" customFormat="1" ht="16.350000000000001" customHeight="1">
      <c r="A208" s="33"/>
      <c r="B208" s="34"/>
      <c r="C208" s="218" t="s">
        <v>1</v>
      </c>
      <c r="D208" s="218" t="s">
        <v>146</v>
      </c>
      <c r="E208" s="219" t="s">
        <v>1</v>
      </c>
      <c r="F208" s="220" t="s">
        <v>1</v>
      </c>
      <c r="G208" s="221" t="s">
        <v>1</v>
      </c>
      <c r="H208" s="222"/>
      <c r="I208" s="223"/>
      <c r="J208" s="224">
        <f t="shared" si="5"/>
        <v>0</v>
      </c>
      <c r="K208" s="225"/>
      <c r="L208" s="34"/>
      <c r="M208" s="226" t="s">
        <v>1</v>
      </c>
      <c r="N208" s="227" t="s">
        <v>41</v>
      </c>
      <c r="O208" s="62"/>
      <c r="P208" s="62"/>
      <c r="Q208" s="62"/>
      <c r="R208" s="62"/>
      <c r="S208" s="62"/>
      <c r="T208" s="6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6" t="s">
        <v>287</v>
      </c>
      <c r="AU208" s="16" t="s">
        <v>83</v>
      </c>
      <c r="AY208" s="16" t="s">
        <v>287</v>
      </c>
      <c r="BE208" s="102">
        <f>IF(N208="základná",J208,0)</f>
        <v>0</v>
      </c>
      <c r="BF208" s="102">
        <f>IF(N208="znížená",J208,0)</f>
        <v>0</v>
      </c>
      <c r="BG208" s="102">
        <f>IF(N208="zákl. prenesená",J208,0)</f>
        <v>0</v>
      </c>
      <c r="BH208" s="102">
        <f>IF(N208="zníž. prenesená",J208,0)</f>
        <v>0</v>
      </c>
      <c r="BI208" s="102">
        <f>IF(N208="nulová",J208,0)</f>
        <v>0</v>
      </c>
      <c r="BJ208" s="16" t="s">
        <v>98</v>
      </c>
      <c r="BK208" s="102">
        <f>I208*H208</f>
        <v>0</v>
      </c>
    </row>
    <row r="209" spans="1:63" s="2" customFormat="1" ht="16.350000000000001" customHeight="1">
      <c r="A209" s="33"/>
      <c r="B209" s="34"/>
      <c r="C209" s="218" t="s">
        <v>1</v>
      </c>
      <c r="D209" s="218" t="s">
        <v>146</v>
      </c>
      <c r="E209" s="219" t="s">
        <v>1</v>
      </c>
      <c r="F209" s="220" t="s">
        <v>1</v>
      </c>
      <c r="G209" s="221" t="s">
        <v>1</v>
      </c>
      <c r="H209" s="222"/>
      <c r="I209" s="223"/>
      <c r="J209" s="224">
        <f t="shared" si="5"/>
        <v>0</v>
      </c>
      <c r="K209" s="225"/>
      <c r="L209" s="34"/>
      <c r="M209" s="226" t="s">
        <v>1</v>
      </c>
      <c r="N209" s="227" t="s">
        <v>41</v>
      </c>
      <c r="O209" s="62"/>
      <c r="P209" s="62"/>
      <c r="Q209" s="62"/>
      <c r="R209" s="62"/>
      <c r="S209" s="62"/>
      <c r="T209" s="6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T209" s="16" t="s">
        <v>287</v>
      </c>
      <c r="AU209" s="16" t="s">
        <v>83</v>
      </c>
      <c r="AY209" s="16" t="s">
        <v>287</v>
      </c>
      <c r="BE209" s="102">
        <f>IF(N209="základná",J209,0)</f>
        <v>0</v>
      </c>
      <c r="BF209" s="102">
        <f>IF(N209="znížená",J209,0)</f>
        <v>0</v>
      </c>
      <c r="BG209" s="102">
        <f>IF(N209="zákl. prenesená",J209,0)</f>
        <v>0</v>
      </c>
      <c r="BH209" s="102">
        <f>IF(N209="zníž. prenesená",J209,0)</f>
        <v>0</v>
      </c>
      <c r="BI209" s="102">
        <f>IF(N209="nulová",J209,0)</f>
        <v>0</v>
      </c>
      <c r="BJ209" s="16" t="s">
        <v>98</v>
      </c>
      <c r="BK209" s="102">
        <f>I209*H209</f>
        <v>0</v>
      </c>
    </row>
    <row r="210" spans="1:63" s="2" customFormat="1" ht="16.350000000000001" customHeight="1">
      <c r="A210" s="33"/>
      <c r="B210" s="34"/>
      <c r="C210" s="218" t="s">
        <v>1</v>
      </c>
      <c r="D210" s="218" t="s">
        <v>146</v>
      </c>
      <c r="E210" s="219" t="s">
        <v>1</v>
      </c>
      <c r="F210" s="220" t="s">
        <v>1</v>
      </c>
      <c r="G210" s="221" t="s">
        <v>1</v>
      </c>
      <c r="H210" s="222"/>
      <c r="I210" s="223"/>
      <c r="J210" s="224">
        <f t="shared" si="5"/>
        <v>0</v>
      </c>
      <c r="K210" s="225"/>
      <c r="L210" s="34"/>
      <c r="M210" s="226" t="s">
        <v>1</v>
      </c>
      <c r="N210" s="227" t="s">
        <v>41</v>
      </c>
      <c r="O210" s="228"/>
      <c r="P210" s="228"/>
      <c r="Q210" s="228"/>
      <c r="R210" s="228"/>
      <c r="S210" s="228"/>
      <c r="T210" s="229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T210" s="16" t="s">
        <v>287</v>
      </c>
      <c r="AU210" s="16" t="s">
        <v>83</v>
      </c>
      <c r="AY210" s="16" t="s">
        <v>287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6" t="s">
        <v>98</v>
      </c>
      <c r="BK210" s="102">
        <f>I210*H210</f>
        <v>0</v>
      </c>
    </row>
    <row r="211" spans="1:63" s="2" customFormat="1" ht="6.95" customHeight="1">
      <c r="A211" s="33"/>
      <c r="B211" s="51"/>
      <c r="C211" s="52"/>
      <c r="D211" s="52"/>
      <c r="E211" s="52"/>
      <c r="F211" s="52"/>
      <c r="G211" s="52"/>
      <c r="H211" s="52"/>
      <c r="I211" s="52"/>
      <c r="J211" s="52"/>
      <c r="K211" s="52"/>
      <c r="L211" s="34"/>
      <c r="M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</row>
  </sheetData>
  <autoFilter ref="C133:K210" xr:uid="{00000000-0009-0000-0000-000001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06:D211" xr:uid="{00000000-0002-0000-0100-000000000000}">
      <formula1>"K, M"</formula1>
    </dataValidation>
    <dataValidation type="list" allowBlank="1" showInputMessage="1" showErrorMessage="1" error="Povolené sú hodnoty základná, znížená, nulová." sqref="N206:N211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37"/>
  <sheetViews>
    <sheetView showGridLines="0" tabSelected="1" topLeftCell="A10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1:46" s="1" customFormat="1" ht="24.95" customHeight="1">
      <c r="B4" s="19"/>
      <c r="D4" s="20" t="s">
        <v>101</v>
      </c>
      <c r="L4" s="19"/>
      <c r="M4" s="110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15</v>
      </c>
      <c r="L6" s="19"/>
    </row>
    <row r="7" spans="1:46" s="1" customFormat="1" ht="26.25" customHeight="1">
      <c r="B7" s="19"/>
      <c r="E7" s="287" t="str">
        <f>'Rekapitulácia stavby'!K6</f>
        <v>REVITALIZÁCIA A OBNOVA VEREJNYCH PRIESTRANSTIEV ULIC M.TILLNERA A F.MALOVANEHO V MALACKACH</v>
      </c>
      <c r="F7" s="288"/>
      <c r="G7" s="288"/>
      <c r="H7" s="288"/>
      <c r="L7" s="19"/>
    </row>
    <row r="8" spans="1:46" s="2" customFormat="1" ht="12" customHeight="1">
      <c r="A8" s="33"/>
      <c r="B8" s="34"/>
      <c r="C8" s="33"/>
      <c r="D8" s="26" t="s">
        <v>105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77" t="s">
        <v>288</v>
      </c>
      <c r="F9" s="289"/>
      <c r="G9" s="289"/>
      <c r="H9" s="289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6" t="s">
        <v>17</v>
      </c>
      <c r="E11" s="33"/>
      <c r="F11" s="24" t="s">
        <v>1</v>
      </c>
      <c r="G11" s="33"/>
      <c r="H11" s="33"/>
      <c r="I11" s="26" t="s">
        <v>18</v>
      </c>
      <c r="J11" s="24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6" t="s">
        <v>19</v>
      </c>
      <c r="E12" s="33"/>
      <c r="F12" s="24" t="s">
        <v>20</v>
      </c>
      <c r="G12" s="33"/>
      <c r="H12" s="33"/>
      <c r="I12" s="26" t="s">
        <v>21</v>
      </c>
      <c r="J12" s="59" t="str">
        <f>'Rekapitulácia stavby'!AN8</f>
        <v>22. 2. 2022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6" t="s">
        <v>23</v>
      </c>
      <c r="E14" s="33"/>
      <c r="F14" s="33"/>
      <c r="G14" s="33"/>
      <c r="H14" s="33"/>
      <c r="I14" s="26" t="s">
        <v>24</v>
      </c>
      <c r="J14" s="24" t="str">
        <f>IF('Rekapitulácia stavby'!AN10="","",'Rekapitulácia stavby'!AN10)</f>
        <v/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4" t="str">
        <f>IF('Rekapitulácia stavby'!E11="","",'Rekapitulácia stavby'!E11)</f>
        <v xml:space="preserve"> </v>
      </c>
      <c r="F15" s="33"/>
      <c r="G15" s="33"/>
      <c r="H15" s="33"/>
      <c r="I15" s="26" t="s">
        <v>26</v>
      </c>
      <c r="J15" s="24" t="str">
        <f>IF('Rekapitulácia stavby'!AN11="","",'Rekapitulácia stavby'!AN11)</f>
        <v/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6" t="s">
        <v>27</v>
      </c>
      <c r="E17" s="33"/>
      <c r="F17" s="33"/>
      <c r="G17" s="33"/>
      <c r="H17" s="33"/>
      <c r="I17" s="26" t="s">
        <v>24</v>
      </c>
      <c r="J17" s="27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90" t="str">
        <f>'Rekapitulácia stavby'!E14</f>
        <v>Vyplň údaj</v>
      </c>
      <c r="F18" s="254"/>
      <c r="G18" s="254"/>
      <c r="H18" s="254"/>
      <c r="I18" s="26" t="s">
        <v>26</v>
      </c>
      <c r="J18" s="27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6" t="s">
        <v>29</v>
      </c>
      <c r="E20" s="33"/>
      <c r="F20" s="33"/>
      <c r="G20" s="33"/>
      <c r="H20" s="33"/>
      <c r="I20" s="26" t="s">
        <v>24</v>
      </c>
      <c r="J20" s="24" t="str">
        <f>IF('Rekapitulácia stavby'!AN16="","",'Rekapitulácia stavby'!AN16)</f>
        <v/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4" t="str">
        <f>IF('Rekapitulácia stavby'!E17="","",'Rekapitulácia stavby'!E17)</f>
        <v xml:space="preserve"> </v>
      </c>
      <c r="F21" s="33"/>
      <c r="G21" s="33"/>
      <c r="H21" s="33"/>
      <c r="I21" s="26" t="s">
        <v>26</v>
      </c>
      <c r="J21" s="24" t="str">
        <f>IF('Rekapitulácia stavby'!AN17="","",'Rekapitulácia stavby'!AN17)</f>
        <v/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6" t="s">
        <v>31</v>
      </c>
      <c r="E23" s="33"/>
      <c r="F23" s="33"/>
      <c r="G23" s="33"/>
      <c r="H23" s="33"/>
      <c r="I23" s="26" t="s">
        <v>24</v>
      </c>
      <c r="J23" s="24" t="str">
        <f>IF('Rekapitulácia stavby'!AN19="","",'Rekapitulácia stavby'!AN19)</f>
        <v/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4" t="str">
        <f>IF('Rekapitulácia stavby'!E20="","",'Rekapitulácia stavby'!E20)</f>
        <v xml:space="preserve"> </v>
      </c>
      <c r="F24" s="33"/>
      <c r="G24" s="33"/>
      <c r="H24" s="33"/>
      <c r="I24" s="26" t="s">
        <v>26</v>
      </c>
      <c r="J24" s="24" t="str">
        <f>IF('Rekapitulácia stavby'!AN20="","",'Rekapitulácia stavby'!AN20)</f>
        <v/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6" t="s">
        <v>32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1"/>
      <c r="B27" s="112"/>
      <c r="C27" s="111"/>
      <c r="D27" s="111"/>
      <c r="E27" s="258" t="s">
        <v>1</v>
      </c>
      <c r="F27" s="258"/>
      <c r="G27" s="258"/>
      <c r="H27" s="258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4"/>
      <c r="C30" s="33"/>
      <c r="D30" s="24" t="s">
        <v>107</v>
      </c>
      <c r="E30" s="33"/>
      <c r="F30" s="33"/>
      <c r="G30" s="33"/>
      <c r="H30" s="33"/>
      <c r="I30" s="33"/>
      <c r="J30" s="32">
        <f>J96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4"/>
      <c r="C31" s="33"/>
      <c r="D31" s="31" t="s">
        <v>91</v>
      </c>
      <c r="E31" s="33"/>
      <c r="F31" s="33"/>
      <c r="G31" s="33"/>
      <c r="H31" s="33"/>
      <c r="I31" s="33"/>
      <c r="J31" s="32">
        <f>J101</f>
        <v>0</v>
      </c>
      <c r="K31" s="33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14" t="s">
        <v>35</v>
      </c>
      <c r="E32" s="33"/>
      <c r="F32" s="33"/>
      <c r="G32" s="33"/>
      <c r="H32" s="33"/>
      <c r="I32" s="33"/>
      <c r="J32" s="75">
        <f>ROUND(J30 + J31, 2)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37</v>
      </c>
      <c r="G34" s="33"/>
      <c r="H34" s="33"/>
      <c r="I34" s="37" t="s">
        <v>36</v>
      </c>
      <c r="J34" s="37" t="s">
        <v>38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15" t="s">
        <v>39</v>
      </c>
      <c r="E35" s="39" t="s">
        <v>40</v>
      </c>
      <c r="F35" s="116">
        <f>ROUND((ROUND((SUM(BE101:BE108) + SUM(BE128:BE130)),  2) + SUM(BE132:BE136)), 2)</f>
        <v>0</v>
      </c>
      <c r="G35" s="117"/>
      <c r="H35" s="117"/>
      <c r="I35" s="118">
        <v>0.2</v>
      </c>
      <c r="J35" s="116">
        <f>ROUND((ROUND(((SUM(BE101:BE108) + SUM(BE128:BE130))*I35),  2) + (SUM(BE132:BE136)*I35)), 2)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41</v>
      </c>
      <c r="F36" s="116">
        <f>ROUND((ROUND((SUM(BF101:BF108) + SUM(BF128:BF130)),  2) + SUM(BF132:BF136)), 2)</f>
        <v>0</v>
      </c>
      <c r="G36" s="117"/>
      <c r="H36" s="117"/>
      <c r="I36" s="118">
        <v>0.2</v>
      </c>
      <c r="J36" s="116">
        <f>ROUND((ROUND(((SUM(BF101:BF108) + SUM(BF128:BF130))*I36),  2) + (SUM(BF132:BF136)*I36)), 2)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6" t="s">
        <v>42</v>
      </c>
      <c r="F37" s="119">
        <f>ROUND((ROUND((SUM(BG101:BG108) + SUM(BG128:BG130)),  2) + SUM(BG132:BG136)), 2)</f>
        <v>0</v>
      </c>
      <c r="G37" s="33"/>
      <c r="H37" s="33"/>
      <c r="I37" s="120">
        <v>0.2</v>
      </c>
      <c r="J37" s="119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6" t="s">
        <v>43</v>
      </c>
      <c r="F38" s="119">
        <f>ROUND((ROUND((SUM(BH101:BH108) + SUM(BH128:BH130)),  2) + SUM(BH132:BH136)), 2)</f>
        <v>0</v>
      </c>
      <c r="G38" s="33"/>
      <c r="H38" s="33"/>
      <c r="I38" s="120">
        <v>0.2</v>
      </c>
      <c r="J38" s="119">
        <f>0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44</v>
      </c>
      <c r="F39" s="116">
        <f>ROUND((ROUND((SUM(BI101:BI108) + SUM(BI128:BI130)),  2) + SUM(BI132:BI136)), 2)</f>
        <v>0</v>
      </c>
      <c r="G39" s="117"/>
      <c r="H39" s="117"/>
      <c r="I39" s="118">
        <v>0</v>
      </c>
      <c r="J39" s="116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7"/>
      <c r="D41" s="121" t="s">
        <v>45</v>
      </c>
      <c r="E41" s="64"/>
      <c r="F41" s="64"/>
      <c r="G41" s="122" t="s">
        <v>46</v>
      </c>
      <c r="H41" s="123" t="s">
        <v>47</v>
      </c>
      <c r="I41" s="64"/>
      <c r="J41" s="124">
        <f>SUM(J32:J39)</f>
        <v>0</v>
      </c>
      <c r="K41" s="125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6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4"/>
      <c r="C61" s="33"/>
      <c r="D61" s="49" t="s">
        <v>50</v>
      </c>
      <c r="E61" s="36"/>
      <c r="F61" s="126" t="s">
        <v>51</v>
      </c>
      <c r="G61" s="49" t="s">
        <v>50</v>
      </c>
      <c r="H61" s="36"/>
      <c r="I61" s="36"/>
      <c r="J61" s="127" t="s">
        <v>51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4"/>
      <c r="C76" s="33"/>
      <c r="D76" s="49" t="s">
        <v>50</v>
      </c>
      <c r="E76" s="36"/>
      <c r="F76" s="126" t="s">
        <v>51</v>
      </c>
      <c r="G76" s="49" t="s">
        <v>50</v>
      </c>
      <c r="H76" s="36"/>
      <c r="I76" s="36"/>
      <c r="J76" s="127" t="s">
        <v>51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0" t="s">
        <v>108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87" t="str">
        <f>E7</f>
        <v>REVITALIZÁCIA A OBNOVA VEREJNYCH PRIESTRANSTIEV ULIC M.TILLNERA A F.MALOVANEHO V MALACKACH</v>
      </c>
      <c r="F85" s="288"/>
      <c r="G85" s="288"/>
      <c r="H85" s="288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6" t="s">
        <v>105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77" t="str">
        <f>E9</f>
        <v>08 - VEDĽAJŠIE ROZPOČTOVÉ NÁKLADY</v>
      </c>
      <c r="F87" s="289"/>
      <c r="G87" s="289"/>
      <c r="H87" s="289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6" t="s">
        <v>19</v>
      </c>
      <c r="D89" s="33"/>
      <c r="E89" s="33"/>
      <c r="F89" s="24" t="str">
        <f>F12</f>
        <v>Malacky</v>
      </c>
      <c r="G89" s="33"/>
      <c r="H89" s="33"/>
      <c r="I89" s="26" t="s">
        <v>21</v>
      </c>
      <c r="J89" s="59" t="str">
        <f>IF(J12="","",J12)</f>
        <v>22. 2. 2022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8" t="s">
        <v>109</v>
      </c>
      <c r="D94" s="107"/>
      <c r="E94" s="107"/>
      <c r="F94" s="107"/>
      <c r="G94" s="107"/>
      <c r="H94" s="107"/>
      <c r="I94" s="107"/>
      <c r="J94" s="129" t="s">
        <v>110</v>
      </c>
      <c r="K94" s="107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30" t="s">
        <v>111</v>
      </c>
      <c r="D96" s="33"/>
      <c r="E96" s="33"/>
      <c r="F96" s="33"/>
      <c r="G96" s="33"/>
      <c r="H96" s="33"/>
      <c r="I96" s="33"/>
      <c r="J96" s="75">
        <f>J128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112</v>
      </c>
    </row>
    <row r="97" spans="1:65" s="9" customFormat="1" ht="24.95" customHeight="1">
      <c r="B97" s="131"/>
      <c r="D97" s="132" t="s">
        <v>289</v>
      </c>
      <c r="E97" s="133"/>
      <c r="F97" s="133"/>
      <c r="G97" s="133"/>
      <c r="H97" s="133"/>
      <c r="I97" s="133"/>
      <c r="J97" s="134">
        <f>J129</f>
        <v>0</v>
      </c>
      <c r="L97" s="131"/>
    </row>
    <row r="98" spans="1:65" s="9" customFormat="1" ht="21.75" customHeight="1">
      <c r="B98" s="131"/>
      <c r="D98" s="139" t="s">
        <v>120</v>
      </c>
      <c r="J98" s="140">
        <f>J131</f>
        <v>0</v>
      </c>
      <c r="L98" s="131"/>
    </row>
    <row r="99" spans="1:65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6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65" s="2" customFormat="1" ht="6.95" customHeight="1">
      <c r="A100" s="33"/>
      <c r="B100" s="34"/>
      <c r="C100" s="33"/>
      <c r="D100" s="33"/>
      <c r="E100" s="33"/>
      <c r="F100" s="33"/>
      <c r="G100" s="33"/>
      <c r="H100" s="33"/>
      <c r="I100" s="33"/>
      <c r="J100" s="33"/>
      <c r="K100" s="33"/>
      <c r="L100" s="46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65" s="2" customFormat="1" ht="29.25" customHeight="1">
      <c r="A101" s="33"/>
      <c r="B101" s="34"/>
      <c r="C101" s="130" t="s">
        <v>121</v>
      </c>
      <c r="D101" s="33"/>
      <c r="E101" s="33"/>
      <c r="F101" s="33"/>
      <c r="G101" s="33"/>
      <c r="H101" s="33"/>
      <c r="I101" s="33"/>
      <c r="J101" s="141">
        <f>ROUND(J102 + J103 + J104 + J105 + J106 + J107,2)</f>
        <v>0</v>
      </c>
      <c r="K101" s="33"/>
      <c r="L101" s="46"/>
      <c r="N101" s="142" t="s">
        <v>39</v>
      </c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65" s="2" customFormat="1" ht="18" customHeight="1">
      <c r="A102" s="33"/>
      <c r="B102" s="143"/>
      <c r="C102" s="144"/>
      <c r="D102" s="263" t="s">
        <v>122</v>
      </c>
      <c r="E102" s="286"/>
      <c r="F102" s="286"/>
      <c r="G102" s="144"/>
      <c r="H102" s="144"/>
      <c r="I102" s="144"/>
      <c r="J102" s="98">
        <v>0</v>
      </c>
      <c r="K102" s="144"/>
      <c r="L102" s="146"/>
      <c r="M102" s="147"/>
      <c r="N102" s="148" t="s">
        <v>41</v>
      </c>
      <c r="O102" s="147"/>
      <c r="P102" s="147"/>
      <c r="Q102" s="147"/>
      <c r="R102" s="147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9" t="s">
        <v>123</v>
      </c>
      <c r="AZ102" s="147"/>
      <c r="BA102" s="147"/>
      <c r="BB102" s="147"/>
      <c r="BC102" s="147"/>
      <c r="BD102" s="147"/>
      <c r="BE102" s="150">
        <f t="shared" ref="BE102:BE107" si="0">IF(N102="základná",J102,0)</f>
        <v>0</v>
      </c>
      <c r="BF102" s="150">
        <f t="shared" ref="BF102:BF107" si="1">IF(N102="znížená",J102,0)</f>
        <v>0</v>
      </c>
      <c r="BG102" s="150">
        <f t="shared" ref="BG102:BG107" si="2">IF(N102="zákl. prenesená",J102,0)</f>
        <v>0</v>
      </c>
      <c r="BH102" s="150">
        <f t="shared" ref="BH102:BH107" si="3">IF(N102="zníž. prenesená",J102,0)</f>
        <v>0</v>
      </c>
      <c r="BI102" s="150">
        <f t="shared" ref="BI102:BI107" si="4">IF(N102="nulová",J102,0)</f>
        <v>0</v>
      </c>
      <c r="BJ102" s="149" t="s">
        <v>98</v>
      </c>
      <c r="BK102" s="147"/>
      <c r="BL102" s="147"/>
      <c r="BM102" s="147"/>
    </row>
    <row r="103" spans="1:65" s="2" customFormat="1" ht="18" customHeight="1">
      <c r="A103" s="33"/>
      <c r="B103" s="143"/>
      <c r="C103" s="144"/>
      <c r="D103" s="263" t="s">
        <v>124</v>
      </c>
      <c r="E103" s="286"/>
      <c r="F103" s="286"/>
      <c r="G103" s="144"/>
      <c r="H103" s="144"/>
      <c r="I103" s="144"/>
      <c r="J103" s="98">
        <v>0</v>
      </c>
      <c r="K103" s="144"/>
      <c r="L103" s="146"/>
      <c r="M103" s="147"/>
      <c r="N103" s="148" t="s">
        <v>41</v>
      </c>
      <c r="O103" s="147"/>
      <c r="P103" s="147"/>
      <c r="Q103" s="147"/>
      <c r="R103" s="147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9" t="s">
        <v>123</v>
      </c>
      <c r="AZ103" s="147"/>
      <c r="BA103" s="147"/>
      <c r="BB103" s="147"/>
      <c r="BC103" s="147"/>
      <c r="BD103" s="147"/>
      <c r="BE103" s="150">
        <f t="shared" si="0"/>
        <v>0</v>
      </c>
      <c r="BF103" s="150">
        <f t="shared" si="1"/>
        <v>0</v>
      </c>
      <c r="BG103" s="150">
        <f t="shared" si="2"/>
        <v>0</v>
      </c>
      <c r="BH103" s="150">
        <f t="shared" si="3"/>
        <v>0</v>
      </c>
      <c r="BI103" s="150">
        <f t="shared" si="4"/>
        <v>0</v>
      </c>
      <c r="BJ103" s="149" t="s">
        <v>98</v>
      </c>
      <c r="BK103" s="147"/>
      <c r="BL103" s="147"/>
      <c r="BM103" s="147"/>
    </row>
    <row r="104" spans="1:65" s="2" customFormat="1" ht="18" customHeight="1">
      <c r="A104" s="33"/>
      <c r="B104" s="143"/>
      <c r="C104" s="144"/>
      <c r="D104" s="263" t="s">
        <v>125</v>
      </c>
      <c r="E104" s="286"/>
      <c r="F104" s="286"/>
      <c r="G104" s="144"/>
      <c r="H104" s="144"/>
      <c r="I104" s="144"/>
      <c r="J104" s="98">
        <v>0</v>
      </c>
      <c r="K104" s="144"/>
      <c r="L104" s="146"/>
      <c r="M104" s="147"/>
      <c r="N104" s="148" t="s">
        <v>41</v>
      </c>
      <c r="O104" s="147"/>
      <c r="P104" s="147"/>
      <c r="Q104" s="147"/>
      <c r="R104" s="147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9" t="s">
        <v>123</v>
      </c>
      <c r="AZ104" s="147"/>
      <c r="BA104" s="147"/>
      <c r="BB104" s="147"/>
      <c r="BC104" s="147"/>
      <c r="BD104" s="147"/>
      <c r="BE104" s="150">
        <f t="shared" si="0"/>
        <v>0</v>
      </c>
      <c r="BF104" s="150">
        <f t="shared" si="1"/>
        <v>0</v>
      </c>
      <c r="BG104" s="150">
        <f t="shared" si="2"/>
        <v>0</v>
      </c>
      <c r="BH104" s="150">
        <f t="shared" si="3"/>
        <v>0</v>
      </c>
      <c r="BI104" s="150">
        <f t="shared" si="4"/>
        <v>0</v>
      </c>
      <c r="BJ104" s="149" t="s">
        <v>98</v>
      </c>
      <c r="BK104" s="147"/>
      <c r="BL104" s="147"/>
      <c r="BM104" s="147"/>
    </row>
    <row r="105" spans="1:65" s="2" customFormat="1" ht="18" customHeight="1">
      <c r="A105" s="33"/>
      <c r="B105" s="143"/>
      <c r="C105" s="144"/>
      <c r="D105" s="263" t="s">
        <v>126</v>
      </c>
      <c r="E105" s="286"/>
      <c r="F105" s="286"/>
      <c r="G105" s="144"/>
      <c r="H105" s="144"/>
      <c r="I105" s="144"/>
      <c r="J105" s="98">
        <v>0</v>
      </c>
      <c r="K105" s="144"/>
      <c r="L105" s="146"/>
      <c r="M105" s="147"/>
      <c r="N105" s="148" t="s">
        <v>41</v>
      </c>
      <c r="O105" s="147"/>
      <c r="P105" s="147"/>
      <c r="Q105" s="147"/>
      <c r="R105" s="147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9" t="s">
        <v>123</v>
      </c>
      <c r="AZ105" s="147"/>
      <c r="BA105" s="147"/>
      <c r="BB105" s="147"/>
      <c r="BC105" s="147"/>
      <c r="BD105" s="147"/>
      <c r="BE105" s="150">
        <f t="shared" si="0"/>
        <v>0</v>
      </c>
      <c r="BF105" s="150">
        <f t="shared" si="1"/>
        <v>0</v>
      </c>
      <c r="BG105" s="150">
        <f t="shared" si="2"/>
        <v>0</v>
      </c>
      <c r="BH105" s="150">
        <f t="shared" si="3"/>
        <v>0</v>
      </c>
      <c r="BI105" s="150">
        <f t="shared" si="4"/>
        <v>0</v>
      </c>
      <c r="BJ105" s="149" t="s">
        <v>98</v>
      </c>
      <c r="BK105" s="147"/>
      <c r="BL105" s="147"/>
      <c r="BM105" s="147"/>
    </row>
    <row r="106" spans="1:65" s="2" customFormat="1" ht="18" customHeight="1">
      <c r="A106" s="33"/>
      <c r="B106" s="143"/>
      <c r="C106" s="144"/>
      <c r="D106" s="263" t="s">
        <v>127</v>
      </c>
      <c r="E106" s="286"/>
      <c r="F106" s="286"/>
      <c r="G106" s="144"/>
      <c r="H106" s="144"/>
      <c r="I106" s="144"/>
      <c r="J106" s="98">
        <v>0</v>
      </c>
      <c r="K106" s="144"/>
      <c r="L106" s="146"/>
      <c r="M106" s="147"/>
      <c r="N106" s="148" t="s">
        <v>41</v>
      </c>
      <c r="O106" s="147"/>
      <c r="P106" s="147"/>
      <c r="Q106" s="147"/>
      <c r="R106" s="147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9" t="s">
        <v>123</v>
      </c>
      <c r="AZ106" s="147"/>
      <c r="BA106" s="147"/>
      <c r="BB106" s="147"/>
      <c r="BC106" s="147"/>
      <c r="BD106" s="147"/>
      <c r="BE106" s="150">
        <f t="shared" si="0"/>
        <v>0</v>
      </c>
      <c r="BF106" s="150">
        <f t="shared" si="1"/>
        <v>0</v>
      </c>
      <c r="BG106" s="150">
        <f t="shared" si="2"/>
        <v>0</v>
      </c>
      <c r="BH106" s="150">
        <f t="shared" si="3"/>
        <v>0</v>
      </c>
      <c r="BI106" s="150">
        <f t="shared" si="4"/>
        <v>0</v>
      </c>
      <c r="BJ106" s="149" t="s">
        <v>98</v>
      </c>
      <c r="BK106" s="147"/>
      <c r="BL106" s="147"/>
      <c r="BM106" s="147"/>
    </row>
    <row r="107" spans="1:65" s="2" customFormat="1" ht="18" customHeight="1">
      <c r="A107" s="33"/>
      <c r="B107" s="143"/>
      <c r="C107" s="144"/>
      <c r="D107" s="145" t="s">
        <v>128</v>
      </c>
      <c r="E107" s="144"/>
      <c r="F107" s="144"/>
      <c r="G107" s="144"/>
      <c r="H107" s="144"/>
      <c r="I107" s="144"/>
      <c r="J107" s="98">
        <f>ROUND(J30*T107,2)</f>
        <v>0</v>
      </c>
      <c r="K107" s="144"/>
      <c r="L107" s="146"/>
      <c r="M107" s="147"/>
      <c r="N107" s="148" t="s">
        <v>41</v>
      </c>
      <c r="O107" s="147"/>
      <c r="P107" s="147"/>
      <c r="Q107" s="147"/>
      <c r="R107" s="147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9" t="s">
        <v>129</v>
      </c>
      <c r="AZ107" s="147"/>
      <c r="BA107" s="147"/>
      <c r="BB107" s="147"/>
      <c r="BC107" s="147"/>
      <c r="BD107" s="147"/>
      <c r="BE107" s="150">
        <f t="shared" si="0"/>
        <v>0</v>
      </c>
      <c r="BF107" s="150">
        <f t="shared" si="1"/>
        <v>0</v>
      </c>
      <c r="BG107" s="150">
        <f t="shared" si="2"/>
        <v>0</v>
      </c>
      <c r="BH107" s="150">
        <f t="shared" si="3"/>
        <v>0</v>
      </c>
      <c r="BI107" s="150">
        <f t="shared" si="4"/>
        <v>0</v>
      </c>
      <c r="BJ107" s="149" t="s">
        <v>98</v>
      </c>
      <c r="BK107" s="147"/>
      <c r="BL107" s="147"/>
      <c r="BM107" s="147"/>
    </row>
    <row r="108" spans="1:65" s="2" customForma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65" s="2" customFormat="1" ht="29.25" customHeight="1">
      <c r="A109" s="33"/>
      <c r="B109" s="34"/>
      <c r="C109" s="106" t="s">
        <v>96</v>
      </c>
      <c r="D109" s="107"/>
      <c r="E109" s="107"/>
      <c r="F109" s="107"/>
      <c r="G109" s="107"/>
      <c r="H109" s="107"/>
      <c r="I109" s="107"/>
      <c r="J109" s="108">
        <f>ROUND(J96+J101,2)</f>
        <v>0</v>
      </c>
      <c r="K109" s="107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65" s="2" customFormat="1" ht="6.95" customHeight="1">
      <c r="A110" s="33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5" customHeight="1">
      <c r="A114" s="3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0" t="s">
        <v>130</v>
      </c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26.25" customHeight="1">
      <c r="A118" s="33"/>
      <c r="B118" s="34"/>
      <c r="C118" s="33"/>
      <c r="D118" s="33"/>
      <c r="E118" s="287" t="str">
        <f>E7</f>
        <v>REVITALIZÁCIA A OBNOVA VEREJNYCH PRIESTRANSTIEV ULIC M.TILLNERA A F.MALOVANEHO V MALACKACH</v>
      </c>
      <c r="F118" s="288"/>
      <c r="G118" s="288"/>
      <c r="H118" s="288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6" t="s">
        <v>105</v>
      </c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3"/>
      <c r="D120" s="33"/>
      <c r="E120" s="277" t="str">
        <f>E9</f>
        <v>08 - VEDĽAJŠIE ROZPOČTOVÉ NÁKLADY</v>
      </c>
      <c r="F120" s="289"/>
      <c r="G120" s="289"/>
      <c r="H120" s="289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6" t="s">
        <v>19</v>
      </c>
      <c r="D122" s="33"/>
      <c r="E122" s="33"/>
      <c r="F122" s="24" t="str">
        <f>F12</f>
        <v>Malacky</v>
      </c>
      <c r="G122" s="33"/>
      <c r="H122" s="33"/>
      <c r="I122" s="26" t="s">
        <v>21</v>
      </c>
      <c r="J122" s="59" t="str">
        <f>IF(J12="","",J12)</f>
        <v>22. 2. 2022</v>
      </c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6" t="s">
        <v>23</v>
      </c>
      <c r="D124" s="33"/>
      <c r="E124" s="33"/>
      <c r="F124" s="24" t="str">
        <f>E15</f>
        <v xml:space="preserve"> </v>
      </c>
      <c r="G124" s="33"/>
      <c r="H124" s="33"/>
      <c r="I124" s="26" t="s">
        <v>29</v>
      </c>
      <c r="J124" s="29" t="str">
        <f>E21</f>
        <v xml:space="preserve"> </v>
      </c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6" t="s">
        <v>27</v>
      </c>
      <c r="D125" s="33"/>
      <c r="E125" s="33"/>
      <c r="F125" s="24" t="str">
        <f>IF(E18="","",E18)</f>
        <v>Vyplň údaj</v>
      </c>
      <c r="G125" s="33"/>
      <c r="H125" s="33"/>
      <c r="I125" s="26" t="s">
        <v>31</v>
      </c>
      <c r="J125" s="29" t="str">
        <f>E24</f>
        <v xml:space="preserve"> </v>
      </c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1"/>
      <c r="B127" s="152"/>
      <c r="C127" s="153" t="s">
        <v>131</v>
      </c>
      <c r="D127" s="154" t="s">
        <v>60</v>
      </c>
      <c r="E127" s="154" t="s">
        <v>56</v>
      </c>
      <c r="F127" s="154" t="s">
        <v>57</v>
      </c>
      <c r="G127" s="154" t="s">
        <v>132</v>
      </c>
      <c r="H127" s="154" t="s">
        <v>133</v>
      </c>
      <c r="I127" s="154" t="s">
        <v>134</v>
      </c>
      <c r="J127" s="155" t="s">
        <v>110</v>
      </c>
      <c r="K127" s="156" t="s">
        <v>135</v>
      </c>
      <c r="L127" s="157"/>
      <c r="M127" s="66" t="s">
        <v>1</v>
      </c>
      <c r="N127" s="67" t="s">
        <v>39</v>
      </c>
      <c r="O127" s="67" t="s">
        <v>136</v>
      </c>
      <c r="P127" s="67" t="s">
        <v>137</v>
      </c>
      <c r="Q127" s="67" t="s">
        <v>138</v>
      </c>
      <c r="R127" s="67" t="s">
        <v>139</v>
      </c>
      <c r="S127" s="67" t="s">
        <v>140</v>
      </c>
      <c r="T127" s="68" t="s">
        <v>141</v>
      </c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</row>
    <row r="128" spans="1:63" s="2" customFormat="1" ht="22.9" customHeight="1">
      <c r="A128" s="33"/>
      <c r="B128" s="34"/>
      <c r="C128" s="73" t="s">
        <v>107</v>
      </c>
      <c r="D128" s="33"/>
      <c r="E128" s="33"/>
      <c r="F128" s="33"/>
      <c r="G128" s="33"/>
      <c r="H128" s="33"/>
      <c r="I128" s="33"/>
      <c r="J128" s="158">
        <f>BK128</f>
        <v>0</v>
      </c>
      <c r="K128" s="33"/>
      <c r="L128" s="34"/>
      <c r="M128" s="69"/>
      <c r="N128" s="60"/>
      <c r="O128" s="70"/>
      <c r="P128" s="159">
        <f>P129+P131</f>
        <v>0</v>
      </c>
      <c r="Q128" s="70"/>
      <c r="R128" s="159">
        <f>R129+R131</f>
        <v>0</v>
      </c>
      <c r="S128" s="70"/>
      <c r="T128" s="160">
        <f>T129+T131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74</v>
      </c>
      <c r="AU128" s="16" t="s">
        <v>112</v>
      </c>
      <c r="BK128" s="161">
        <f>BK129+BK131</f>
        <v>0</v>
      </c>
    </row>
    <row r="129" spans="1:65" s="12" customFormat="1" ht="25.9" customHeight="1">
      <c r="B129" s="162"/>
      <c r="D129" s="163" t="s">
        <v>74</v>
      </c>
      <c r="E129" s="164" t="s">
        <v>123</v>
      </c>
      <c r="F129" s="164" t="s">
        <v>290</v>
      </c>
      <c r="I129" s="165"/>
      <c r="J129" s="140">
        <f>BK129</f>
        <v>0</v>
      </c>
      <c r="L129" s="162"/>
      <c r="M129" s="166"/>
      <c r="N129" s="167"/>
      <c r="O129" s="167"/>
      <c r="P129" s="168">
        <f>P130</f>
        <v>0</v>
      </c>
      <c r="Q129" s="167"/>
      <c r="R129" s="168">
        <f>R130</f>
        <v>0</v>
      </c>
      <c r="S129" s="167"/>
      <c r="T129" s="169">
        <f>T130</f>
        <v>0</v>
      </c>
      <c r="AR129" s="163" t="s">
        <v>167</v>
      </c>
      <c r="AT129" s="170" t="s">
        <v>74</v>
      </c>
      <c r="AU129" s="170" t="s">
        <v>75</v>
      </c>
      <c r="AY129" s="163" t="s">
        <v>144</v>
      </c>
      <c r="BK129" s="171">
        <f>BK130</f>
        <v>0</v>
      </c>
    </row>
    <row r="130" spans="1:65" s="2" customFormat="1" ht="44.25" customHeight="1">
      <c r="A130" s="33"/>
      <c r="B130" s="143"/>
      <c r="C130" s="174" t="s">
        <v>83</v>
      </c>
      <c r="D130" s="174" t="s">
        <v>146</v>
      </c>
      <c r="E130" s="175" t="s">
        <v>291</v>
      </c>
      <c r="F130" s="176" t="s">
        <v>292</v>
      </c>
      <c r="G130" s="177" t="s">
        <v>293</v>
      </c>
      <c r="H130" s="178">
        <v>1</v>
      </c>
      <c r="I130" s="179"/>
      <c r="J130" s="180">
        <f>ROUND(I130*H130,2)</f>
        <v>0</v>
      </c>
      <c r="K130" s="181"/>
      <c r="L130" s="34"/>
      <c r="M130" s="182" t="s">
        <v>1</v>
      </c>
      <c r="N130" s="183" t="s">
        <v>41</v>
      </c>
      <c r="O130" s="62"/>
      <c r="P130" s="184">
        <f>O130*H130</f>
        <v>0</v>
      </c>
      <c r="Q130" s="184">
        <v>0</v>
      </c>
      <c r="R130" s="184">
        <f>Q130*H130</f>
        <v>0</v>
      </c>
      <c r="S130" s="184">
        <v>0</v>
      </c>
      <c r="T130" s="18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86" t="s">
        <v>294</v>
      </c>
      <c r="AT130" s="186" t="s">
        <v>146</v>
      </c>
      <c r="AU130" s="186" t="s">
        <v>83</v>
      </c>
      <c r="AY130" s="16" t="s">
        <v>144</v>
      </c>
      <c r="BE130" s="102">
        <f>IF(N130="základná",J130,0)</f>
        <v>0</v>
      </c>
      <c r="BF130" s="102">
        <f>IF(N130="znížená",J130,0)</f>
        <v>0</v>
      </c>
      <c r="BG130" s="102">
        <f>IF(N130="zákl. prenesená",J130,0)</f>
        <v>0</v>
      </c>
      <c r="BH130" s="102">
        <f>IF(N130="zníž. prenesená",J130,0)</f>
        <v>0</v>
      </c>
      <c r="BI130" s="102">
        <f>IF(N130="nulová",J130,0)</f>
        <v>0</v>
      </c>
      <c r="BJ130" s="16" t="s">
        <v>98</v>
      </c>
      <c r="BK130" s="102">
        <f>ROUND(I130*H130,2)</f>
        <v>0</v>
      </c>
      <c r="BL130" s="16" t="s">
        <v>294</v>
      </c>
      <c r="BM130" s="186" t="s">
        <v>295</v>
      </c>
    </row>
    <row r="131" spans="1:65" s="2" customFormat="1" ht="49.9" customHeight="1">
      <c r="A131" s="33"/>
      <c r="B131" s="34"/>
      <c r="C131" s="33"/>
      <c r="D131" s="33"/>
      <c r="E131" s="164" t="s">
        <v>285</v>
      </c>
      <c r="F131" s="164" t="s">
        <v>286</v>
      </c>
      <c r="G131" s="33"/>
      <c r="H131" s="33"/>
      <c r="I131" s="33"/>
      <c r="J131" s="140">
        <f t="shared" ref="J131:J136" si="5">BK131</f>
        <v>0</v>
      </c>
      <c r="K131" s="33"/>
      <c r="L131" s="34"/>
      <c r="M131" s="216"/>
      <c r="N131" s="217"/>
      <c r="O131" s="62"/>
      <c r="P131" s="62"/>
      <c r="Q131" s="62"/>
      <c r="R131" s="62"/>
      <c r="S131" s="62"/>
      <c r="T131" s="6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6" t="s">
        <v>74</v>
      </c>
      <c r="AU131" s="16" t="s">
        <v>75</v>
      </c>
      <c r="AY131" s="16" t="s">
        <v>287</v>
      </c>
      <c r="BK131" s="102">
        <f>SUM(BK132:BK136)</f>
        <v>0</v>
      </c>
    </row>
    <row r="132" spans="1:65" s="2" customFormat="1" ht="16.350000000000001" customHeight="1">
      <c r="A132" s="33"/>
      <c r="B132" s="34"/>
      <c r="C132" s="218" t="s">
        <v>1</v>
      </c>
      <c r="D132" s="218" t="s">
        <v>146</v>
      </c>
      <c r="E132" s="219" t="s">
        <v>1</v>
      </c>
      <c r="F132" s="220" t="s">
        <v>1</v>
      </c>
      <c r="G132" s="221" t="s">
        <v>1</v>
      </c>
      <c r="H132" s="222"/>
      <c r="I132" s="223"/>
      <c r="J132" s="224">
        <f t="shared" si="5"/>
        <v>0</v>
      </c>
      <c r="K132" s="225"/>
      <c r="L132" s="34"/>
      <c r="M132" s="226" t="s">
        <v>1</v>
      </c>
      <c r="N132" s="227" t="s">
        <v>41</v>
      </c>
      <c r="O132" s="62"/>
      <c r="P132" s="62"/>
      <c r="Q132" s="62"/>
      <c r="R132" s="62"/>
      <c r="S132" s="62"/>
      <c r="T132" s="6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6" t="s">
        <v>287</v>
      </c>
      <c r="AU132" s="16" t="s">
        <v>83</v>
      </c>
      <c r="AY132" s="16" t="s">
        <v>287</v>
      </c>
      <c r="BE132" s="102">
        <f>IF(N132="základná",J132,0)</f>
        <v>0</v>
      </c>
      <c r="BF132" s="102">
        <f>IF(N132="znížená",J132,0)</f>
        <v>0</v>
      </c>
      <c r="BG132" s="102">
        <f>IF(N132="zákl. prenesená",J132,0)</f>
        <v>0</v>
      </c>
      <c r="BH132" s="102">
        <f>IF(N132="zníž. prenesená",J132,0)</f>
        <v>0</v>
      </c>
      <c r="BI132" s="102">
        <f>IF(N132="nulová",J132,0)</f>
        <v>0</v>
      </c>
      <c r="BJ132" s="16" t="s">
        <v>98</v>
      </c>
      <c r="BK132" s="102">
        <f>I132*H132</f>
        <v>0</v>
      </c>
    </row>
    <row r="133" spans="1:65" s="2" customFormat="1" ht="16.350000000000001" customHeight="1">
      <c r="A133" s="33"/>
      <c r="B133" s="34"/>
      <c r="C133" s="218" t="s">
        <v>1</v>
      </c>
      <c r="D133" s="218" t="s">
        <v>146</v>
      </c>
      <c r="E133" s="219" t="s">
        <v>1</v>
      </c>
      <c r="F133" s="220" t="s">
        <v>1</v>
      </c>
      <c r="G133" s="221" t="s">
        <v>1</v>
      </c>
      <c r="H133" s="222"/>
      <c r="I133" s="223"/>
      <c r="J133" s="224">
        <f t="shared" si="5"/>
        <v>0</v>
      </c>
      <c r="K133" s="225"/>
      <c r="L133" s="34"/>
      <c r="M133" s="226" t="s">
        <v>1</v>
      </c>
      <c r="N133" s="227" t="s">
        <v>41</v>
      </c>
      <c r="O133" s="62"/>
      <c r="P133" s="62"/>
      <c r="Q133" s="62"/>
      <c r="R133" s="62"/>
      <c r="S133" s="62"/>
      <c r="T133" s="6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287</v>
      </c>
      <c r="AU133" s="16" t="s">
        <v>83</v>
      </c>
      <c r="AY133" s="16" t="s">
        <v>287</v>
      </c>
      <c r="BE133" s="102">
        <f>IF(N133="základná",J133,0)</f>
        <v>0</v>
      </c>
      <c r="BF133" s="102">
        <f>IF(N133="znížená",J133,0)</f>
        <v>0</v>
      </c>
      <c r="BG133" s="102">
        <f>IF(N133="zákl. prenesená",J133,0)</f>
        <v>0</v>
      </c>
      <c r="BH133" s="102">
        <f>IF(N133="zníž. prenesená",J133,0)</f>
        <v>0</v>
      </c>
      <c r="BI133" s="102">
        <f>IF(N133="nulová",J133,0)</f>
        <v>0</v>
      </c>
      <c r="BJ133" s="16" t="s">
        <v>98</v>
      </c>
      <c r="BK133" s="102">
        <f>I133*H133</f>
        <v>0</v>
      </c>
    </row>
    <row r="134" spans="1:65" s="2" customFormat="1" ht="16.350000000000001" customHeight="1">
      <c r="A134" s="33"/>
      <c r="B134" s="34"/>
      <c r="C134" s="218" t="s">
        <v>1</v>
      </c>
      <c r="D134" s="218" t="s">
        <v>146</v>
      </c>
      <c r="E134" s="219" t="s">
        <v>1</v>
      </c>
      <c r="F134" s="220" t="s">
        <v>1</v>
      </c>
      <c r="G134" s="221" t="s">
        <v>1</v>
      </c>
      <c r="H134" s="222"/>
      <c r="I134" s="223"/>
      <c r="J134" s="224">
        <f t="shared" si="5"/>
        <v>0</v>
      </c>
      <c r="K134" s="225"/>
      <c r="L134" s="34"/>
      <c r="M134" s="226" t="s">
        <v>1</v>
      </c>
      <c r="N134" s="227" t="s">
        <v>41</v>
      </c>
      <c r="O134" s="62"/>
      <c r="P134" s="62"/>
      <c r="Q134" s="62"/>
      <c r="R134" s="62"/>
      <c r="S134" s="62"/>
      <c r="T134" s="6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6" t="s">
        <v>287</v>
      </c>
      <c r="AU134" s="16" t="s">
        <v>83</v>
      </c>
      <c r="AY134" s="16" t="s">
        <v>287</v>
      </c>
      <c r="BE134" s="102">
        <f>IF(N134="základná",J134,0)</f>
        <v>0</v>
      </c>
      <c r="BF134" s="102">
        <f>IF(N134="znížená",J134,0)</f>
        <v>0</v>
      </c>
      <c r="BG134" s="102">
        <f>IF(N134="zákl. prenesená",J134,0)</f>
        <v>0</v>
      </c>
      <c r="BH134" s="102">
        <f>IF(N134="zníž. prenesená",J134,0)</f>
        <v>0</v>
      </c>
      <c r="BI134" s="102">
        <f>IF(N134="nulová",J134,0)</f>
        <v>0</v>
      </c>
      <c r="BJ134" s="16" t="s">
        <v>98</v>
      </c>
      <c r="BK134" s="102">
        <f>I134*H134</f>
        <v>0</v>
      </c>
    </row>
    <row r="135" spans="1:65" s="2" customFormat="1" ht="16.350000000000001" customHeight="1">
      <c r="A135" s="33"/>
      <c r="B135" s="34"/>
      <c r="C135" s="218" t="s">
        <v>1</v>
      </c>
      <c r="D135" s="218" t="s">
        <v>146</v>
      </c>
      <c r="E135" s="219" t="s">
        <v>1</v>
      </c>
      <c r="F135" s="220" t="s">
        <v>1</v>
      </c>
      <c r="G135" s="221" t="s">
        <v>1</v>
      </c>
      <c r="H135" s="222"/>
      <c r="I135" s="223"/>
      <c r="J135" s="224">
        <f t="shared" si="5"/>
        <v>0</v>
      </c>
      <c r="K135" s="225"/>
      <c r="L135" s="34"/>
      <c r="M135" s="226" t="s">
        <v>1</v>
      </c>
      <c r="N135" s="227" t="s">
        <v>41</v>
      </c>
      <c r="O135" s="62"/>
      <c r="P135" s="62"/>
      <c r="Q135" s="62"/>
      <c r="R135" s="62"/>
      <c r="S135" s="62"/>
      <c r="T135" s="6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6" t="s">
        <v>287</v>
      </c>
      <c r="AU135" s="16" t="s">
        <v>83</v>
      </c>
      <c r="AY135" s="16" t="s">
        <v>287</v>
      </c>
      <c r="BE135" s="102">
        <f>IF(N135="základná",J135,0)</f>
        <v>0</v>
      </c>
      <c r="BF135" s="102">
        <f>IF(N135="znížená",J135,0)</f>
        <v>0</v>
      </c>
      <c r="BG135" s="102">
        <f>IF(N135="zákl. prenesená",J135,0)</f>
        <v>0</v>
      </c>
      <c r="BH135" s="102">
        <f>IF(N135="zníž. prenesená",J135,0)</f>
        <v>0</v>
      </c>
      <c r="BI135" s="102">
        <f>IF(N135="nulová",J135,0)</f>
        <v>0</v>
      </c>
      <c r="BJ135" s="16" t="s">
        <v>98</v>
      </c>
      <c r="BK135" s="102">
        <f>I135*H135</f>
        <v>0</v>
      </c>
    </row>
    <row r="136" spans="1:65" s="2" customFormat="1" ht="16.350000000000001" customHeight="1">
      <c r="A136" s="33"/>
      <c r="B136" s="34"/>
      <c r="C136" s="218" t="s">
        <v>1</v>
      </c>
      <c r="D136" s="218" t="s">
        <v>146</v>
      </c>
      <c r="E136" s="219" t="s">
        <v>1</v>
      </c>
      <c r="F136" s="220" t="s">
        <v>1</v>
      </c>
      <c r="G136" s="221" t="s">
        <v>1</v>
      </c>
      <c r="H136" s="222"/>
      <c r="I136" s="223"/>
      <c r="J136" s="224">
        <f t="shared" si="5"/>
        <v>0</v>
      </c>
      <c r="K136" s="225"/>
      <c r="L136" s="34"/>
      <c r="M136" s="226" t="s">
        <v>1</v>
      </c>
      <c r="N136" s="227" t="s">
        <v>41</v>
      </c>
      <c r="O136" s="228"/>
      <c r="P136" s="228"/>
      <c r="Q136" s="228"/>
      <c r="R136" s="228"/>
      <c r="S136" s="228"/>
      <c r="T136" s="229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287</v>
      </c>
      <c r="AU136" s="16" t="s">
        <v>83</v>
      </c>
      <c r="AY136" s="16" t="s">
        <v>287</v>
      </c>
      <c r="BE136" s="102">
        <f>IF(N136="základná",J136,0)</f>
        <v>0</v>
      </c>
      <c r="BF136" s="102">
        <f>IF(N136="znížená",J136,0)</f>
        <v>0</v>
      </c>
      <c r="BG136" s="102">
        <f>IF(N136="zákl. prenesená",J136,0)</f>
        <v>0</v>
      </c>
      <c r="BH136" s="102">
        <f>IF(N136="zníž. prenesená",J136,0)</f>
        <v>0</v>
      </c>
      <c r="BI136" s="102">
        <f>IF(N136="nulová",J136,0)</f>
        <v>0</v>
      </c>
      <c r="BJ136" s="16" t="s">
        <v>98</v>
      </c>
      <c r="BK136" s="102">
        <f>I136*H136</f>
        <v>0</v>
      </c>
    </row>
    <row r="137" spans="1:65" s="2" customFormat="1" ht="6.95" customHeight="1">
      <c r="A137" s="33"/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34"/>
      <c r="M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</sheetData>
  <autoFilter ref="C127:K136" xr:uid="{00000000-0009-0000-0000-000002000000}"/>
  <mergeCells count="14">
    <mergeCell ref="D106:F106"/>
    <mergeCell ref="E118:H118"/>
    <mergeCell ref="E120:H120"/>
    <mergeCell ref="L2:V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32:D137" xr:uid="{00000000-0002-0000-0200-000000000000}">
      <formula1>"K, M"</formula1>
    </dataValidation>
    <dataValidation type="list" allowBlank="1" showInputMessage="1" showErrorMessage="1" error="Povolené sú hodnoty základná, znížená, nulová." sqref="N132:N137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7"/>
      <c r="C3" s="18"/>
      <c r="D3" s="18"/>
      <c r="E3" s="18"/>
      <c r="F3" s="18"/>
      <c r="G3" s="18"/>
      <c r="H3" s="19"/>
    </row>
    <row r="4" spans="1:8" s="1" customFormat="1" ht="24.95" customHeight="1">
      <c r="B4" s="19"/>
      <c r="C4" s="20" t="s">
        <v>296</v>
      </c>
      <c r="H4" s="19"/>
    </row>
    <row r="5" spans="1:8" s="1" customFormat="1" ht="12" customHeight="1">
      <c r="B5" s="19"/>
      <c r="C5" s="23" t="s">
        <v>12</v>
      </c>
      <c r="D5" s="258" t="s">
        <v>13</v>
      </c>
      <c r="E5" s="243"/>
      <c r="F5" s="243"/>
      <c r="H5" s="19"/>
    </row>
    <row r="6" spans="1:8" s="1" customFormat="1" ht="36.950000000000003" customHeight="1">
      <c r="B6" s="19"/>
      <c r="C6" s="25" t="s">
        <v>15</v>
      </c>
      <c r="D6" s="255" t="s">
        <v>16</v>
      </c>
      <c r="E6" s="243"/>
      <c r="F6" s="243"/>
      <c r="H6" s="19"/>
    </row>
    <row r="7" spans="1:8" s="1" customFormat="1" ht="24.75" customHeight="1">
      <c r="B7" s="19"/>
      <c r="C7" s="26" t="s">
        <v>21</v>
      </c>
      <c r="D7" s="59" t="str">
        <f>'Rekapitulácia stavby'!AN8</f>
        <v>22. 2. 2022</v>
      </c>
      <c r="H7" s="19"/>
    </row>
    <row r="8" spans="1:8" s="2" customFormat="1" ht="10.9" customHeight="1">
      <c r="A8" s="33"/>
      <c r="B8" s="34"/>
      <c r="C8" s="33"/>
      <c r="D8" s="33"/>
      <c r="E8" s="33"/>
      <c r="F8" s="33"/>
      <c r="G8" s="33"/>
      <c r="H8" s="34"/>
    </row>
    <row r="9" spans="1:8" s="11" customFormat="1" ht="29.25" customHeight="1">
      <c r="A9" s="151"/>
      <c r="B9" s="152"/>
      <c r="C9" s="153" t="s">
        <v>56</v>
      </c>
      <c r="D9" s="154" t="s">
        <v>57</v>
      </c>
      <c r="E9" s="154" t="s">
        <v>132</v>
      </c>
      <c r="F9" s="155" t="s">
        <v>297</v>
      </c>
      <c r="G9" s="151"/>
      <c r="H9" s="152"/>
    </row>
    <row r="10" spans="1:8" s="2" customFormat="1" ht="26.45" customHeight="1">
      <c r="A10" s="33"/>
      <c r="B10" s="34"/>
      <c r="C10" s="230" t="s">
        <v>298</v>
      </c>
      <c r="D10" s="230" t="s">
        <v>81</v>
      </c>
      <c r="E10" s="33"/>
      <c r="F10" s="33"/>
      <c r="G10" s="33"/>
      <c r="H10" s="34"/>
    </row>
    <row r="11" spans="1:8" s="2" customFormat="1" ht="16.899999999999999" customHeight="1">
      <c r="A11" s="33"/>
      <c r="B11" s="34"/>
      <c r="C11" s="231" t="s">
        <v>233</v>
      </c>
      <c r="D11" s="232" t="s">
        <v>1</v>
      </c>
      <c r="E11" s="233" t="s">
        <v>1</v>
      </c>
      <c r="F11" s="234">
        <v>220</v>
      </c>
      <c r="G11" s="33"/>
      <c r="H11" s="34"/>
    </row>
    <row r="12" spans="1:8" s="2" customFormat="1" ht="16.899999999999999" customHeight="1">
      <c r="A12" s="33"/>
      <c r="B12" s="34"/>
      <c r="C12" s="235" t="s">
        <v>233</v>
      </c>
      <c r="D12" s="235" t="s">
        <v>234</v>
      </c>
      <c r="E12" s="16" t="s">
        <v>1</v>
      </c>
      <c r="F12" s="236">
        <v>220</v>
      </c>
      <c r="G12" s="33"/>
      <c r="H12" s="34"/>
    </row>
    <row r="13" spans="1:8" s="2" customFormat="1" ht="16.899999999999999" customHeight="1">
      <c r="A13" s="33"/>
      <c r="B13" s="34"/>
      <c r="C13" s="231" t="s">
        <v>97</v>
      </c>
      <c r="D13" s="232" t="s">
        <v>1</v>
      </c>
      <c r="E13" s="233" t="s">
        <v>1</v>
      </c>
      <c r="F13" s="234">
        <v>0</v>
      </c>
      <c r="G13" s="33"/>
      <c r="H13" s="34"/>
    </row>
    <row r="14" spans="1:8" s="2" customFormat="1" ht="16.899999999999999" customHeight="1">
      <c r="A14" s="33"/>
      <c r="B14" s="34"/>
      <c r="C14" s="235" t="s">
        <v>97</v>
      </c>
      <c r="D14" s="235" t="s">
        <v>232</v>
      </c>
      <c r="E14" s="16" t="s">
        <v>1</v>
      </c>
      <c r="F14" s="236">
        <v>0</v>
      </c>
      <c r="G14" s="33"/>
      <c r="H14" s="34"/>
    </row>
    <row r="15" spans="1:8" s="2" customFormat="1" ht="16.899999999999999" customHeight="1">
      <c r="A15" s="33"/>
      <c r="B15" s="34"/>
      <c r="C15" s="237" t="s">
        <v>299</v>
      </c>
      <c r="D15" s="33"/>
      <c r="E15" s="33"/>
      <c r="F15" s="33"/>
      <c r="G15" s="33"/>
      <c r="H15" s="34"/>
    </row>
    <row r="16" spans="1:8" s="2" customFormat="1" ht="22.5">
      <c r="A16" s="33"/>
      <c r="B16" s="34"/>
      <c r="C16" s="235" t="s">
        <v>229</v>
      </c>
      <c r="D16" s="235" t="s">
        <v>230</v>
      </c>
      <c r="E16" s="16" t="s">
        <v>164</v>
      </c>
      <c r="F16" s="236">
        <v>220</v>
      </c>
      <c r="G16" s="33"/>
      <c r="H16" s="34"/>
    </row>
    <row r="17" spans="1:8" s="2" customFormat="1" ht="16.899999999999999" customHeight="1">
      <c r="A17" s="33"/>
      <c r="B17" s="34"/>
      <c r="C17" s="235" t="s">
        <v>223</v>
      </c>
      <c r="D17" s="235" t="s">
        <v>224</v>
      </c>
      <c r="E17" s="16" t="s">
        <v>164</v>
      </c>
      <c r="F17" s="236">
        <v>140</v>
      </c>
      <c r="G17" s="33"/>
      <c r="H17" s="34"/>
    </row>
    <row r="18" spans="1:8" s="2" customFormat="1" ht="16.899999999999999" customHeight="1">
      <c r="A18" s="33"/>
      <c r="B18" s="34"/>
      <c r="C18" s="231" t="s">
        <v>99</v>
      </c>
      <c r="D18" s="232" t="s">
        <v>1</v>
      </c>
      <c r="E18" s="233" t="s">
        <v>1</v>
      </c>
      <c r="F18" s="234">
        <v>299</v>
      </c>
      <c r="G18" s="33"/>
      <c r="H18" s="34"/>
    </row>
    <row r="19" spans="1:8" s="2" customFormat="1" ht="16.899999999999999" customHeight="1">
      <c r="A19" s="33"/>
      <c r="B19" s="34"/>
      <c r="C19" s="235" t="s">
        <v>99</v>
      </c>
      <c r="D19" s="235" t="s">
        <v>200</v>
      </c>
      <c r="E19" s="16" t="s">
        <v>1</v>
      </c>
      <c r="F19" s="236">
        <v>299</v>
      </c>
      <c r="G19" s="33"/>
      <c r="H19" s="34"/>
    </row>
    <row r="20" spans="1:8" s="2" customFormat="1" ht="16.899999999999999" customHeight="1">
      <c r="A20" s="33"/>
      <c r="B20" s="34"/>
      <c r="C20" s="237" t="s">
        <v>299</v>
      </c>
      <c r="D20" s="33"/>
      <c r="E20" s="33"/>
      <c r="F20" s="33"/>
      <c r="G20" s="33"/>
      <c r="H20" s="34"/>
    </row>
    <row r="21" spans="1:8" s="2" customFormat="1" ht="22.5">
      <c r="A21" s="33"/>
      <c r="B21" s="34"/>
      <c r="C21" s="235" t="s">
        <v>196</v>
      </c>
      <c r="D21" s="235" t="s">
        <v>197</v>
      </c>
      <c r="E21" s="16" t="s">
        <v>149</v>
      </c>
      <c r="F21" s="236">
        <v>299</v>
      </c>
      <c r="G21" s="33"/>
      <c r="H21" s="34"/>
    </row>
    <row r="22" spans="1:8" s="2" customFormat="1" ht="22.5">
      <c r="A22" s="33"/>
      <c r="B22" s="34"/>
      <c r="C22" s="235" t="s">
        <v>191</v>
      </c>
      <c r="D22" s="235" t="s">
        <v>192</v>
      </c>
      <c r="E22" s="16" t="s">
        <v>149</v>
      </c>
      <c r="F22" s="236">
        <v>299</v>
      </c>
      <c r="G22" s="33"/>
      <c r="H22" s="34"/>
    </row>
    <row r="23" spans="1:8" s="2" customFormat="1" ht="22.5">
      <c r="A23" s="33"/>
      <c r="B23" s="34"/>
      <c r="C23" s="235" t="s">
        <v>207</v>
      </c>
      <c r="D23" s="235" t="s">
        <v>208</v>
      </c>
      <c r="E23" s="16" t="s">
        <v>149</v>
      </c>
      <c r="F23" s="236">
        <v>299</v>
      </c>
      <c r="G23" s="33"/>
      <c r="H23" s="34"/>
    </row>
    <row r="24" spans="1:8" s="2" customFormat="1" ht="16.899999999999999" customHeight="1">
      <c r="A24" s="33"/>
      <c r="B24" s="34"/>
      <c r="C24" s="231" t="s">
        <v>102</v>
      </c>
      <c r="D24" s="232" t="s">
        <v>1</v>
      </c>
      <c r="E24" s="233" t="s">
        <v>1</v>
      </c>
      <c r="F24" s="234">
        <v>299</v>
      </c>
      <c r="G24" s="33"/>
      <c r="H24" s="34"/>
    </row>
    <row r="25" spans="1:8" s="2" customFormat="1" ht="16.899999999999999" customHeight="1">
      <c r="A25" s="33"/>
      <c r="B25" s="34"/>
      <c r="C25" s="235" t="s">
        <v>1</v>
      </c>
      <c r="D25" s="235" t="s">
        <v>161</v>
      </c>
      <c r="E25" s="16" t="s">
        <v>1</v>
      </c>
      <c r="F25" s="236">
        <v>299</v>
      </c>
      <c r="G25" s="33"/>
      <c r="H25" s="34"/>
    </row>
    <row r="26" spans="1:8" s="2" customFormat="1" ht="16.899999999999999" customHeight="1">
      <c r="A26" s="33"/>
      <c r="B26" s="34"/>
      <c r="C26" s="235" t="s">
        <v>102</v>
      </c>
      <c r="D26" s="235" t="s">
        <v>153</v>
      </c>
      <c r="E26" s="16" t="s">
        <v>1</v>
      </c>
      <c r="F26" s="236">
        <v>299</v>
      </c>
      <c r="G26" s="33"/>
      <c r="H26" s="34"/>
    </row>
    <row r="27" spans="1:8" s="2" customFormat="1" ht="16.899999999999999" customHeight="1">
      <c r="A27" s="33"/>
      <c r="B27" s="34"/>
      <c r="C27" s="237" t="s">
        <v>299</v>
      </c>
      <c r="D27" s="33"/>
      <c r="E27" s="33"/>
      <c r="F27" s="33"/>
      <c r="G27" s="33"/>
      <c r="H27" s="34"/>
    </row>
    <row r="28" spans="1:8" s="2" customFormat="1" ht="16.899999999999999" customHeight="1">
      <c r="A28" s="33"/>
      <c r="B28" s="34"/>
      <c r="C28" s="235" t="s">
        <v>158</v>
      </c>
      <c r="D28" s="235" t="s">
        <v>159</v>
      </c>
      <c r="E28" s="16" t="s">
        <v>149</v>
      </c>
      <c r="F28" s="236">
        <v>299</v>
      </c>
      <c r="G28" s="33"/>
      <c r="H28" s="34"/>
    </row>
    <row r="29" spans="1:8" s="2" customFormat="1" ht="22.5">
      <c r="A29" s="33"/>
      <c r="B29" s="34"/>
      <c r="C29" s="235" t="s">
        <v>147</v>
      </c>
      <c r="D29" s="235" t="s">
        <v>148</v>
      </c>
      <c r="E29" s="16" t="s">
        <v>149</v>
      </c>
      <c r="F29" s="236">
        <v>299</v>
      </c>
      <c r="G29" s="33"/>
      <c r="H29" s="34"/>
    </row>
    <row r="30" spans="1:8" s="2" customFormat="1" ht="16.899999999999999" customHeight="1">
      <c r="A30" s="33"/>
      <c r="B30" s="34"/>
      <c r="C30" s="235" t="s">
        <v>154</v>
      </c>
      <c r="D30" s="235" t="s">
        <v>155</v>
      </c>
      <c r="E30" s="16" t="s">
        <v>149</v>
      </c>
      <c r="F30" s="236">
        <v>299</v>
      </c>
      <c r="G30" s="33"/>
      <c r="H30" s="34"/>
    </row>
    <row r="31" spans="1:8" s="2" customFormat="1" ht="16.899999999999999" customHeight="1">
      <c r="A31" s="33"/>
      <c r="B31" s="34"/>
      <c r="C31" s="235" t="s">
        <v>186</v>
      </c>
      <c r="D31" s="235" t="s">
        <v>187</v>
      </c>
      <c r="E31" s="16" t="s">
        <v>149</v>
      </c>
      <c r="F31" s="236">
        <v>299</v>
      </c>
      <c r="G31" s="33"/>
      <c r="H31" s="34"/>
    </row>
    <row r="32" spans="1:8" s="2" customFormat="1" ht="16.899999999999999" customHeight="1">
      <c r="A32" s="33"/>
      <c r="B32" s="34"/>
      <c r="C32" s="231" t="s">
        <v>300</v>
      </c>
      <c r="D32" s="232" t="s">
        <v>1</v>
      </c>
      <c r="E32" s="233" t="s">
        <v>1</v>
      </c>
      <c r="F32" s="234">
        <v>290</v>
      </c>
      <c r="G32" s="33"/>
      <c r="H32" s="34"/>
    </row>
    <row r="33" spans="1:8" s="2" customFormat="1" ht="16.899999999999999" customHeight="1">
      <c r="A33" s="33"/>
      <c r="B33" s="34"/>
      <c r="C33" s="231" t="s">
        <v>202</v>
      </c>
      <c r="D33" s="232" t="s">
        <v>1</v>
      </c>
      <c r="E33" s="233" t="s">
        <v>1</v>
      </c>
      <c r="F33" s="234">
        <v>0</v>
      </c>
      <c r="G33" s="33"/>
      <c r="H33" s="34"/>
    </row>
    <row r="34" spans="1:8" s="2" customFormat="1" ht="16.899999999999999" customHeight="1">
      <c r="A34" s="33"/>
      <c r="B34" s="34"/>
      <c r="C34" s="235" t="s">
        <v>202</v>
      </c>
      <c r="D34" s="235" t="s">
        <v>203</v>
      </c>
      <c r="E34" s="16" t="s">
        <v>1</v>
      </c>
      <c r="F34" s="236">
        <v>0</v>
      </c>
      <c r="G34" s="33"/>
      <c r="H34" s="34"/>
    </row>
    <row r="35" spans="1:8" s="2" customFormat="1" ht="16.899999999999999" customHeight="1">
      <c r="A35" s="33"/>
      <c r="B35" s="34"/>
      <c r="C35" s="231" t="s">
        <v>103</v>
      </c>
      <c r="D35" s="232" t="s">
        <v>1</v>
      </c>
      <c r="E35" s="233" t="s">
        <v>1</v>
      </c>
      <c r="F35" s="234">
        <v>0</v>
      </c>
      <c r="G35" s="33"/>
      <c r="H35" s="34"/>
    </row>
    <row r="36" spans="1:8" s="2" customFormat="1" ht="16.899999999999999" customHeight="1">
      <c r="A36" s="33"/>
      <c r="B36" s="34"/>
      <c r="C36" s="235" t="s">
        <v>103</v>
      </c>
      <c r="D36" s="235" t="s">
        <v>201</v>
      </c>
      <c r="E36" s="16" t="s">
        <v>1</v>
      </c>
      <c r="F36" s="236">
        <v>0</v>
      </c>
      <c r="G36" s="33"/>
      <c r="H36" s="34"/>
    </row>
    <row r="37" spans="1:8" s="2" customFormat="1" ht="16.899999999999999" customHeight="1">
      <c r="A37" s="33"/>
      <c r="B37" s="34"/>
      <c r="C37" s="237" t="s">
        <v>299</v>
      </c>
      <c r="D37" s="33"/>
      <c r="E37" s="33"/>
      <c r="F37" s="33"/>
      <c r="G37" s="33"/>
      <c r="H37" s="34"/>
    </row>
    <row r="38" spans="1:8" s="2" customFormat="1" ht="22.5">
      <c r="A38" s="33"/>
      <c r="B38" s="34"/>
      <c r="C38" s="235" t="s">
        <v>196</v>
      </c>
      <c r="D38" s="235" t="s">
        <v>197</v>
      </c>
      <c r="E38" s="16" t="s">
        <v>149</v>
      </c>
      <c r="F38" s="236">
        <v>299</v>
      </c>
      <c r="G38" s="33"/>
      <c r="H38" s="34"/>
    </row>
    <row r="39" spans="1:8" s="2" customFormat="1" ht="16.899999999999999" customHeight="1">
      <c r="A39" s="33"/>
      <c r="B39" s="34"/>
      <c r="C39" s="235" t="s">
        <v>173</v>
      </c>
      <c r="D39" s="235" t="s">
        <v>174</v>
      </c>
      <c r="E39" s="16" t="s">
        <v>149</v>
      </c>
      <c r="F39" s="236">
        <v>70</v>
      </c>
      <c r="G39" s="33"/>
      <c r="H39" s="34"/>
    </row>
    <row r="40" spans="1:8" s="2" customFormat="1" ht="16.899999999999999" customHeight="1">
      <c r="A40" s="33"/>
      <c r="B40" s="34"/>
      <c r="C40" s="231" t="s">
        <v>204</v>
      </c>
      <c r="D40" s="232" t="s">
        <v>1</v>
      </c>
      <c r="E40" s="233" t="s">
        <v>1</v>
      </c>
      <c r="F40" s="234">
        <v>0</v>
      </c>
      <c r="G40" s="33"/>
      <c r="H40" s="34"/>
    </row>
    <row r="41" spans="1:8" s="2" customFormat="1" ht="16.899999999999999" customHeight="1">
      <c r="A41" s="33"/>
      <c r="B41" s="34"/>
      <c r="C41" s="235" t="s">
        <v>204</v>
      </c>
      <c r="D41" s="235" t="s">
        <v>205</v>
      </c>
      <c r="E41" s="16" t="s">
        <v>1</v>
      </c>
      <c r="F41" s="236">
        <v>0</v>
      </c>
      <c r="G41" s="33"/>
      <c r="H41" s="34"/>
    </row>
    <row r="42" spans="1:8" s="2" customFormat="1" ht="16.899999999999999" customHeight="1">
      <c r="A42" s="33"/>
      <c r="B42" s="34"/>
      <c r="C42" s="231" t="s">
        <v>104</v>
      </c>
      <c r="D42" s="232" t="s">
        <v>1</v>
      </c>
      <c r="E42" s="233" t="s">
        <v>1</v>
      </c>
      <c r="F42" s="234">
        <v>0</v>
      </c>
      <c r="G42" s="33"/>
      <c r="H42" s="34"/>
    </row>
    <row r="43" spans="1:8" s="2" customFormat="1" ht="16.899999999999999" customHeight="1">
      <c r="A43" s="33"/>
      <c r="B43" s="34"/>
      <c r="C43" s="235" t="s">
        <v>104</v>
      </c>
      <c r="D43" s="235" t="s">
        <v>199</v>
      </c>
      <c r="E43" s="16" t="s">
        <v>1</v>
      </c>
      <c r="F43" s="236">
        <v>0</v>
      </c>
      <c r="G43" s="33"/>
      <c r="H43" s="34"/>
    </row>
    <row r="44" spans="1:8" s="2" customFormat="1" ht="16.899999999999999" customHeight="1">
      <c r="A44" s="33"/>
      <c r="B44" s="34"/>
      <c r="C44" s="237" t="s">
        <v>299</v>
      </c>
      <c r="D44" s="33"/>
      <c r="E44" s="33"/>
      <c r="F44" s="33"/>
      <c r="G44" s="33"/>
      <c r="H44" s="34"/>
    </row>
    <row r="45" spans="1:8" s="2" customFormat="1" ht="22.5">
      <c r="A45" s="33"/>
      <c r="B45" s="34"/>
      <c r="C45" s="235" t="s">
        <v>196</v>
      </c>
      <c r="D45" s="235" t="s">
        <v>197</v>
      </c>
      <c r="E45" s="16" t="s">
        <v>149</v>
      </c>
      <c r="F45" s="236">
        <v>299</v>
      </c>
      <c r="G45" s="33"/>
      <c r="H45" s="34"/>
    </row>
    <row r="46" spans="1:8" s="2" customFormat="1" ht="16.899999999999999" customHeight="1">
      <c r="A46" s="33"/>
      <c r="B46" s="34"/>
      <c r="C46" s="235" t="s">
        <v>173</v>
      </c>
      <c r="D46" s="235" t="s">
        <v>174</v>
      </c>
      <c r="E46" s="16" t="s">
        <v>149</v>
      </c>
      <c r="F46" s="236">
        <v>70</v>
      </c>
      <c r="G46" s="33"/>
      <c r="H46" s="34"/>
    </row>
    <row r="47" spans="1:8" s="2" customFormat="1" ht="16.899999999999999" customHeight="1">
      <c r="A47" s="33"/>
      <c r="B47" s="34"/>
      <c r="C47" s="231" t="s">
        <v>301</v>
      </c>
      <c r="D47" s="232" t="s">
        <v>1</v>
      </c>
      <c r="E47" s="233" t="s">
        <v>1</v>
      </c>
      <c r="F47" s="234">
        <v>24.12</v>
      </c>
      <c r="G47" s="33"/>
      <c r="H47" s="34"/>
    </row>
    <row r="48" spans="1:8" s="2" customFormat="1" ht="7.35" customHeight="1">
      <c r="A48" s="33"/>
      <c r="B48" s="51"/>
      <c r="C48" s="52"/>
      <c r="D48" s="52"/>
      <c r="E48" s="52"/>
      <c r="F48" s="52"/>
      <c r="G48" s="52"/>
      <c r="H48" s="34"/>
    </row>
    <row r="49" spans="1:8" s="2" customFormat="1">
      <c r="A49" s="33"/>
      <c r="B49" s="33"/>
      <c r="C49" s="33"/>
      <c r="D49" s="33"/>
      <c r="E49" s="33"/>
      <c r="F49" s="33"/>
      <c r="G49" s="33"/>
      <c r="H49" s="33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04a - ČASŤ 04a</vt:lpstr>
      <vt:lpstr>08 - VEDĽAJŠIE ROZPOČTOVÉ...</vt:lpstr>
      <vt:lpstr>Zoznam figúr</vt:lpstr>
      <vt:lpstr>'04a - ČASŤ 04a'!Názvy_tlače</vt:lpstr>
      <vt:lpstr>'08 - VEDĽAJŠIE ROZPOČTOVÉ...'!Názvy_tlače</vt:lpstr>
      <vt:lpstr>'Rekapitulácia stavby'!Názvy_tlače</vt:lpstr>
      <vt:lpstr>'Zoznam figúr'!Názvy_tlače</vt:lpstr>
      <vt:lpstr>'04a - ČASŤ 04a'!Oblasť_tlače</vt:lpstr>
      <vt:lpstr>'08 - VEDĽAJŠIE ROZPOČTOVÉ...'!Oblasť_tlače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DESKTOP-G3GHAK0\Používateľ</dc:creator>
  <cp:lastModifiedBy>Sokolová Eva</cp:lastModifiedBy>
  <dcterms:created xsi:type="dcterms:W3CDTF">2022-03-10T10:32:39Z</dcterms:created>
  <dcterms:modified xsi:type="dcterms:W3CDTF">2023-01-10T13:02:55Z</dcterms:modified>
</cp:coreProperties>
</file>