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lastnik\Desktop\Dotácia žiadosť - Kanalizácia Paľkov I., II. a III. etapa\"/>
    </mc:Choice>
  </mc:AlternateContent>
  <bookViews>
    <workbookView xWindow="0" yWindow="0" windowWidth="24000" windowHeight="10425"/>
  </bookViews>
  <sheets>
    <sheet name="Rekapitulácia stavby" sheetId="1" r:id="rId1"/>
    <sheet name="1 - Rozpočet" sheetId="2" r:id="rId2"/>
    <sheet name="List1" sheetId="3" r:id="rId3"/>
  </sheets>
  <definedNames>
    <definedName name="_xlnm._FilterDatabase" localSheetId="1" hidden="1">'1 - Rozpočet'!$C$122:$K$167</definedName>
    <definedName name="_xlnm.Print_Titles" localSheetId="1">'1 - Rozpočet'!$122:$122</definedName>
    <definedName name="_xlnm.Print_Titles" localSheetId="0">'Rekapitulácia stavby'!$92:$92</definedName>
    <definedName name="_xlnm.Print_Area" localSheetId="1">'1 - Rozpočet'!$C$4:$J$76,'1 - Rozpočet'!$C$82:$J$104,'1 - Rozpočet'!$C$110:$J$167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K89" i="1" l="1"/>
  <c r="J37" i="2" l="1"/>
  <c r="J36" i="2"/>
  <c r="AY95" i="1"/>
  <c r="J35" i="2"/>
  <c r="AX95" i="1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F117" i="2"/>
  <c r="E115" i="2"/>
  <c r="F89" i="2"/>
  <c r="E87" i="2"/>
  <c r="J24" i="2"/>
  <c r="E24" i="2"/>
  <c r="J23" i="2"/>
  <c r="J21" i="2"/>
  <c r="E21" i="2"/>
  <c r="J91" i="2" s="1"/>
  <c r="J20" i="2"/>
  <c r="J18" i="2"/>
  <c r="E18" i="2"/>
  <c r="F120" i="2" s="1"/>
  <c r="J17" i="2"/>
  <c r="J15" i="2"/>
  <c r="E15" i="2"/>
  <c r="J14" i="2"/>
  <c r="E7" i="2"/>
  <c r="E85" i="2" s="1"/>
  <c r="L90" i="1"/>
  <c r="AM89" i="1"/>
  <c r="AM87" i="1"/>
  <c r="L87" i="1"/>
  <c r="L85" i="1"/>
  <c r="BK156" i="2"/>
  <c r="BK150" i="2"/>
  <c r="BK143" i="2"/>
  <c r="BK135" i="2"/>
  <c r="BK167" i="2"/>
  <c r="J158" i="2"/>
  <c r="J137" i="2"/>
  <c r="J163" i="2"/>
  <c r="BK158" i="2"/>
  <c r="J142" i="2"/>
  <c r="J130" i="2"/>
  <c r="BK136" i="2"/>
  <c r="J148" i="2"/>
  <c r="BK149" i="2"/>
  <c r="BK132" i="2"/>
  <c r="J160" i="2"/>
  <c r="BK154" i="2"/>
  <c r="J145" i="2"/>
  <c r="J136" i="2"/>
  <c r="BK166" i="2"/>
  <c r="BK153" i="2"/>
  <c r="BK134" i="2"/>
  <c r="BK144" i="2"/>
  <c r="BK133" i="2"/>
  <c r="J162" i="2"/>
  <c r="J153" i="2"/>
  <c r="J127" i="2"/>
  <c r="J156" i="2"/>
  <c r="J155" i="2"/>
  <c r="J133" i="2"/>
  <c r="J159" i="2"/>
  <c r="J149" i="2"/>
  <c r="BK142" i="2"/>
  <c r="BK130" i="2"/>
  <c r="BK157" i="2"/>
  <c r="J138" i="2"/>
  <c r="J167" i="2"/>
  <c r="BK162" i="2"/>
  <c r="BK145" i="2"/>
  <c r="BK138" i="2"/>
  <c r="AS94" i="1"/>
  <c r="J152" i="2"/>
  <c r="J166" i="2"/>
  <c r="J135" i="2"/>
  <c r="J144" i="2"/>
  <c r="BK155" i="2"/>
  <c r="J147" i="2"/>
  <c r="J139" i="2"/>
  <c r="BK128" i="2"/>
  <c r="BK160" i="2"/>
  <c r="J164" i="2"/>
  <c r="J150" i="2"/>
  <c r="J143" i="2"/>
  <c r="BK137" i="2"/>
  <c r="BK127" i="2"/>
  <c r="J154" i="2"/>
  <c r="BK129" i="2"/>
  <c r="J157" i="2"/>
  <c r="J131" i="2"/>
  <c r="BK139" i="2"/>
  <c r="J126" i="2"/>
  <c r="BK163" i="2"/>
  <c r="BK152" i="2"/>
  <c r="BK141" i="2"/>
  <c r="BK131" i="2"/>
  <c r="BK164" i="2"/>
  <c r="BK148" i="2"/>
  <c r="J128" i="2"/>
  <c r="BK147" i="2"/>
  <c r="J141" i="2"/>
  <c r="J129" i="2"/>
  <c r="BK159" i="2"/>
  <c r="BK126" i="2"/>
  <c r="J132" i="2"/>
  <c r="J134" i="2"/>
  <c r="R125" i="2" l="1"/>
  <c r="R140" i="2"/>
  <c r="R151" i="2"/>
  <c r="BK165" i="2"/>
  <c r="J165" i="2" s="1"/>
  <c r="J103" i="2" s="1"/>
  <c r="P125" i="2"/>
  <c r="T140" i="2"/>
  <c r="BK151" i="2"/>
  <c r="J151" i="2" s="1"/>
  <c r="J101" i="2" s="1"/>
  <c r="R161" i="2"/>
  <c r="BK125" i="2"/>
  <c r="BK140" i="2"/>
  <c r="J140" i="2" s="1"/>
  <c r="J99" i="2" s="1"/>
  <c r="BK146" i="2"/>
  <c r="J146" i="2" s="1"/>
  <c r="J100" i="2" s="1"/>
  <c r="T146" i="2"/>
  <c r="P165" i="2"/>
  <c r="P140" i="2"/>
  <c r="P151" i="2"/>
  <c r="BK161" i="2"/>
  <c r="J161" i="2" s="1"/>
  <c r="J102" i="2" s="1"/>
  <c r="R165" i="2"/>
  <c r="T125" i="2"/>
  <c r="P146" i="2"/>
  <c r="R146" i="2"/>
  <c r="T151" i="2"/>
  <c r="P161" i="2"/>
  <c r="T161" i="2"/>
  <c r="T165" i="2"/>
  <c r="J119" i="2"/>
  <c r="BF129" i="2"/>
  <c r="BF130" i="2"/>
  <c r="BF134" i="2"/>
  <c r="BF135" i="2"/>
  <c r="E113" i="2"/>
  <c r="BF126" i="2"/>
  <c r="BF127" i="2"/>
  <c r="BF136" i="2"/>
  <c r="BF153" i="2"/>
  <c r="BF163" i="2"/>
  <c r="BF145" i="2"/>
  <c r="BF148" i="2"/>
  <c r="BF149" i="2"/>
  <c r="BF154" i="2"/>
  <c r="BF157" i="2"/>
  <c r="BF160" i="2"/>
  <c r="BF166" i="2"/>
  <c r="F92" i="2"/>
  <c r="BF128" i="2"/>
  <c r="BF133" i="2"/>
  <c r="BF137" i="2"/>
  <c r="BF139" i="2"/>
  <c r="BF142" i="2"/>
  <c r="BF143" i="2"/>
  <c r="BF147" i="2"/>
  <c r="BF155" i="2"/>
  <c r="BF131" i="2"/>
  <c r="BF132" i="2"/>
  <c r="BF150" i="2"/>
  <c r="BF152" i="2"/>
  <c r="BF156" i="2"/>
  <c r="BF158" i="2"/>
  <c r="BF159" i="2"/>
  <c r="BF164" i="2"/>
  <c r="BF167" i="2"/>
  <c r="BF138" i="2"/>
  <c r="BF141" i="2"/>
  <c r="BF144" i="2"/>
  <c r="BF162" i="2"/>
  <c r="J33" i="2"/>
  <c r="AV95" i="1" s="1"/>
  <c r="F36" i="2"/>
  <c r="BC95" i="1" s="1"/>
  <c r="BC94" i="1" s="1"/>
  <c r="W32" i="1" s="1"/>
  <c r="F35" i="2"/>
  <c r="BB95" i="1" s="1"/>
  <c r="BB94" i="1" s="1"/>
  <c r="AX94" i="1" s="1"/>
  <c r="F37" i="2"/>
  <c r="BD95" i="1" s="1"/>
  <c r="BD94" i="1" s="1"/>
  <c r="W33" i="1" s="1"/>
  <c r="F33" i="2"/>
  <c r="AZ95" i="1" s="1"/>
  <c r="AZ94" i="1" s="1"/>
  <c r="W29" i="1" s="1"/>
  <c r="BK124" i="2" l="1"/>
  <c r="J124" i="2" s="1"/>
  <c r="J97" i="2" s="1"/>
  <c r="T124" i="2"/>
  <c r="T123" i="2" s="1"/>
  <c r="P124" i="2"/>
  <c r="P123" i="2" s="1"/>
  <c r="AU95" i="1" s="1"/>
  <c r="AU94" i="1" s="1"/>
  <c r="R124" i="2"/>
  <c r="R123" i="2" s="1"/>
  <c r="J125" i="2"/>
  <c r="J98" i="2" s="1"/>
  <c r="AY94" i="1"/>
  <c r="AV94" i="1"/>
  <c r="AK29" i="1" s="1"/>
  <c r="W31" i="1"/>
  <c r="J34" i="2"/>
  <c r="AW95" i="1" s="1"/>
  <c r="AT95" i="1" s="1"/>
  <c r="F34" i="2"/>
  <c r="BA95" i="1" s="1"/>
  <c r="BA94" i="1" s="1"/>
  <c r="AW94" i="1" s="1"/>
  <c r="AK30" i="1" s="1"/>
  <c r="BK123" i="2" l="1"/>
  <c r="J123" i="2" s="1"/>
  <c r="J30" i="2" s="1"/>
  <c r="AG95" i="1" s="1"/>
  <c r="AG94" i="1" s="1"/>
  <c r="AK26" i="1" s="1"/>
  <c r="AK35" i="1" s="1"/>
  <c r="AT94" i="1"/>
  <c r="W30" i="1"/>
  <c r="J39" i="2" l="1"/>
  <c r="J96" i="2"/>
  <c r="AN94" i="1"/>
  <c r="AN95" i="1"/>
</calcChain>
</file>

<file path=xl/sharedStrings.xml><?xml version="1.0" encoding="utf-8"?>
<sst xmlns="http://schemas.openxmlformats.org/spreadsheetml/2006/main" count="814" uniqueCount="255">
  <si>
    <t>Export Komplet</t>
  </si>
  <si>
    <t/>
  </si>
  <si>
    <t>2.0</t>
  </si>
  <si>
    <t>False</t>
  </si>
  <si>
    <t>{78ddde27-fea3-4f29-820c-87d2e826032f}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</si>
  <si>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</si>
  <si>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</si>
  <si>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</si>
  <si>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</si>
  <si>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</si>
  <si>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</si>
  <si>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</si>
  <si>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IMPORT</t>
  </si>
  <si>
    <t>Stavba:</t>
  </si>
  <si>
    <t>197-32 - Kanalizácia Klokočov Paľkov II.etapa - 335 m PP potrubie a 12 šacht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</si>
  <si>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</si>
  <si>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</si>
  <si>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</si>
  <si>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</si>
  <si>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</si>
  <si>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</si>
  <si>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</si>
  <si>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</si>
  <si>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</si>
  <si>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</si>
  <si>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</si>
  <si>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</si>
  <si>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</si>
  <si>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</si>
  <si>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</si>
  <si>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</si>
  <si>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</si>
  <si>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</si>
  <si>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</si>
  <si>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</si>
  <si>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</si>
  <si>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</si>
  <si>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</si>
  <si>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</si>
  <si>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</si>
  <si>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</si>
  <si>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</si>
  <si>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</si>
  <si>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</si>
  <si>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</si>
  <si>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</si>
  <si>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</si>
  <si>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</si>
  <si>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</si>
  <si>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</si>
  <si>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</si>
  <si>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</si>
  <si>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</si>
  <si>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</si>
  <si>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</si>
  <si>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</si>
  <si>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</si>
  <si>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</si>
  <si>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</si>
  <si>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</si>
  <si>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</si>
  <si>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</si>
  <si>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</si>
  <si>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</si>
  <si>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</si>
  <si>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</si>
  <si>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</si>
  <si>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</si>
  <si>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</si>
  <si>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</si>
  <si>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</si>
  <si>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</si>
  <si>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1</t>
  </si>
  <si>
    <t>Rozpočet</t>
  </si>
  <si>
    <t>STA</t>
  </si>
  <si>
    <t>{aa31c4de-cff3-460d-9f1b-e2fb89ac6522}</t>
  </si>
  <si>
    <t>KRYCÍ LIST ROZPOČTU</t>
  </si>
  <si>
    <t>Objekt:</t>
  </si>
  <si>
    <t>1 - Rozpočet</t>
  </si>
  <si>
    <t>REKAPITULÁCIA ROZPOČTU</t>
  </si>
  <si>
    <t>Kód dielu - Popis</t>
  </si>
  <si>
    <t>Cena celkom [EUR]</t>
  </si>
  <si>
    <t>Náklady z rozpočtu</t>
  </si>
  <si>
    <t>-1</t>
  </si>
  <si>
    <t xml:space="preserve">D1 - Práce HSV   </t>
  </si>
  <si>
    <t xml:space="preserve">    D2 - ZEMNÉ PRÁCE   </t>
  </si>
  <si>
    <t xml:space="preserve">    D3 - VODOROVNÉ KONŠTRUKCIE   </t>
  </si>
  <si>
    <t xml:space="preserve">    D4 - SPEVNENÉ PLOCHY   </t>
  </si>
  <si>
    <t xml:space="preserve">    D5 - POTRUBNÉ ROZVODY   </t>
  </si>
  <si>
    <t xml:space="preserve">    D6 - OSTATNÉ PRÁCE   </t>
  </si>
  <si>
    <t xml:space="preserve">    D7 - PRESUNY HMÔT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</si>
  <si>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</si>
  <si>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</si>
  <si>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</si>
  <si>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</si>
  <si>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</si>
  <si>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</si>
  <si>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</si>
  <si>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</si>
  <si>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</si>
  <si>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</si>
  <si>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</si>
  <si>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</si>
  <si>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</si>
  <si>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 xml:space="preserve">Práce HSV   </t>
  </si>
  <si>
    <t>ROZPOCET</t>
  </si>
  <si>
    <t>D2</t>
  </si>
  <si>
    <t xml:space="preserve">ZEMNÉ PRÁCE   </t>
  </si>
  <si>
    <t>K</t>
  </si>
  <si>
    <t>132301203</t>
  </si>
  <si>
    <t>Výkop ryhy šírky 600-2000mm hor 4 nad 1000 do 10000 m3</t>
  </si>
  <si>
    <t>m3</t>
  </si>
  <si>
    <t>4</t>
  </si>
  <si>
    <t>2</t>
  </si>
  <si>
    <t>132301209</t>
  </si>
  <si>
    <t>Príplatok za lepivosť horniny 4</t>
  </si>
  <si>
    <t>3</t>
  </si>
  <si>
    <t>151101101</t>
  </si>
  <si>
    <t>Paženie a rozopretie stien rýh pre podzemné vedenie,príložné do 2 m</t>
  </si>
  <si>
    <t>m2</t>
  </si>
  <si>
    <t>6</t>
  </si>
  <si>
    <t>151101111</t>
  </si>
  <si>
    <t>Odstránenie paženia rýh pre podzemné vedenie,príložné hľbky do 2 m</t>
  </si>
  <si>
    <t>8</t>
  </si>
  <si>
    <t>5</t>
  </si>
  <si>
    <t>151101201</t>
  </si>
  <si>
    <t>Paženie stien bez rozopretia alebo vzopretia,príložné hľbky do 4m</t>
  </si>
  <si>
    <t>10</t>
  </si>
  <si>
    <t>151101211</t>
  </si>
  <si>
    <t>Odstránenie paženia stien príložné hľbky do 4 m</t>
  </si>
  <si>
    <t>12</t>
  </si>
  <si>
    <t>7</t>
  </si>
  <si>
    <t>151101301</t>
  </si>
  <si>
    <t>Rozopretie zapažených stien pri pažení príložnom hľbky do 4 m</t>
  </si>
  <si>
    <t>14</t>
  </si>
  <si>
    <t>151101311</t>
  </si>
  <si>
    <t>Odstránenie rozopretia stien paženia príložného hľbky do 4 m</t>
  </si>
  <si>
    <t>16</t>
  </si>
  <si>
    <t>9</t>
  </si>
  <si>
    <t>161101501</t>
  </si>
  <si>
    <t>Zvislé premiestnenie výkopku z horniny I až IV,nosením za každé 3 m výšky</t>
  </si>
  <si>
    <t>M3</t>
  </si>
  <si>
    <t>18</t>
  </si>
  <si>
    <t>162201102</t>
  </si>
  <si>
    <t>Vodorovné premiestnenie výkopku z horniny 1-4 nad 20-50m</t>
  </si>
  <si>
    <t>11</t>
  </si>
  <si>
    <t>171201101</t>
  </si>
  <si>
    <t>Uloženie sypaniny do násypov s rozprestretím sypaniny vo vrstvách a s hrubým urovnaním nezhutnených</t>
  </si>
  <si>
    <t>22</t>
  </si>
  <si>
    <t>174101003</t>
  </si>
  <si>
    <t>Zásyp sypaninou so zhutnením jám, šachiet, rýh, zárezov alebo okolo objektov nad 1000 do 10000 m3</t>
  </si>
  <si>
    <t>24</t>
  </si>
  <si>
    <t>13</t>
  </si>
  <si>
    <t>175101102</t>
  </si>
  <si>
    <t>Obsyp potrubia sypaninou z vhodných hornín 1 až 4 s prehodenim sypaniny</t>
  </si>
  <si>
    <t>26</t>
  </si>
  <si>
    <t>181301315</t>
  </si>
  <si>
    <t>Rozprestretie ornice na rovine alebo na svahu do sklonu 1:5,plocha nad 500 m2,hr.250 mm</t>
  </si>
  <si>
    <t>28</t>
  </si>
  <si>
    <t>D3</t>
  </si>
  <si>
    <t xml:space="preserve">VODOROVNÉ KONŠTRUKCIE   </t>
  </si>
  <si>
    <t>15</t>
  </si>
  <si>
    <t>451572111</t>
  </si>
  <si>
    <t>Lôžko pod potrubie, stoky a drobné objekty, v otvorenom výkope z kameniva drobného ťaženého 0-4 mm</t>
  </si>
  <si>
    <t>30</t>
  </si>
  <si>
    <t>452311121</t>
  </si>
  <si>
    <t>Dosky z betónu v otvorenom výkope tr.C 8/10</t>
  </si>
  <si>
    <t>32</t>
  </si>
  <si>
    <t>17</t>
  </si>
  <si>
    <t>452311151</t>
  </si>
  <si>
    <t>Dosky z betónu v otvorenom výkope tr.C 25/30</t>
  </si>
  <si>
    <t>34</t>
  </si>
  <si>
    <t>452351101</t>
  </si>
  <si>
    <t>Debnenie v otvorenom výkope dosiek,sedlových lôžok a blokov pod potrubie,stoky a drobné objekty</t>
  </si>
  <si>
    <t>36</t>
  </si>
  <si>
    <t>19</t>
  </si>
  <si>
    <t>452365113</t>
  </si>
  <si>
    <t>Výstuž podkladových dosiek,blokov,podvalov v otvorenom výkope,z betonárskej ocele 10 335</t>
  </si>
  <si>
    <t>t</t>
  </si>
  <si>
    <t>38</t>
  </si>
  <si>
    <t>D4</t>
  </si>
  <si>
    <t xml:space="preserve">SPEVNENÉ PLOCHY   </t>
  </si>
  <si>
    <t>564861111</t>
  </si>
  <si>
    <t>Podklad zo štrkodrviny s rozprestrením a zhutnením,hr.po zhutnení 200 mm</t>
  </si>
  <si>
    <t>40</t>
  </si>
  <si>
    <t>21</t>
  </si>
  <si>
    <t>564871111</t>
  </si>
  <si>
    <t>Podklad zo štrkodrviny s rozprestrením a zhutnením,hr.po zhutnení 250 mm</t>
  </si>
  <si>
    <t>42</t>
  </si>
  <si>
    <t>565173011</t>
  </si>
  <si>
    <t>Podklad z drveného kameniva obaľovaného asfaltom typ OM hr.100 mm</t>
  </si>
  <si>
    <t>44</t>
  </si>
  <si>
    <t>23</t>
  </si>
  <si>
    <t>567115113</t>
  </si>
  <si>
    <t>Podklad z prostého betónu tr. C 8/10 hr.100 mm</t>
  </si>
  <si>
    <t>46</t>
  </si>
  <si>
    <t>D5</t>
  </si>
  <si>
    <t xml:space="preserve">POTRUBNÉ ROZVODY   </t>
  </si>
  <si>
    <t>871370310</t>
  </si>
  <si>
    <t>Montáž kanalizačného potrubia z polypropylénových hladkých rúr SN 10 DN 300 mm</t>
  </si>
  <si>
    <t>m</t>
  </si>
  <si>
    <t>48</t>
  </si>
  <si>
    <t>25</t>
  </si>
  <si>
    <t>M</t>
  </si>
  <si>
    <t>PC- Kanalizačné rúry plnostenné  PP SN10 315x12,1 - 6000 m</t>
  </si>
  <si>
    <t>ks</t>
  </si>
  <si>
    <t>50</t>
  </si>
  <si>
    <t>899623121</t>
  </si>
  <si>
    <t>Obetónovanie potrubia, alebo muriva stôk bet. prostým v otvorenom výkope, betón tr. B 7,5</t>
  </si>
  <si>
    <t>52</t>
  </si>
  <si>
    <t>27</t>
  </si>
  <si>
    <t>899643111</t>
  </si>
  <si>
    <t>Debnenie pre obetónovanie potrubia v otvorenom výkope</t>
  </si>
  <si>
    <t>54</t>
  </si>
  <si>
    <t>892371000</t>
  </si>
  <si>
    <t>Skúška tesnosti kanalizácie D 300</t>
  </si>
  <si>
    <t>56</t>
  </si>
  <si>
    <t>29</t>
  </si>
  <si>
    <t>894431157</t>
  </si>
  <si>
    <t>Montáž kanalizačnej šachty šachty z PVC,  DN 400/200 (DN šachty/DN potr. ved.), tlak 12,5 t, hl. 2400 do 2800mm</t>
  </si>
  <si>
    <t>58</t>
  </si>
  <si>
    <t>Plastová šachta  PP 1000/315  600,šachtová nadstaviteľná</t>
  </si>
  <si>
    <t>60</t>
  </si>
  <si>
    <t>31</t>
  </si>
  <si>
    <t>899304111</t>
  </si>
  <si>
    <t>Osadenie poklopu železobetónového vrátane rámu akejkoľvek hmotnosti</t>
  </si>
  <si>
    <t>62</t>
  </si>
  <si>
    <t>5922585200</t>
  </si>
  <si>
    <t>Prefabrikát betónový -zákrytová doska TBH 20-100 Ms 110x8</t>
  </si>
  <si>
    <t>64</t>
  </si>
  <si>
    <t>D6</t>
  </si>
  <si>
    <t xml:space="preserve">OSTATNÉ PRÁCE   </t>
  </si>
  <si>
    <t>33</t>
  </si>
  <si>
    <t>919735113</t>
  </si>
  <si>
    <t>Rezanie existujúceho asfaltového krytu alebo podkladu hľbky nad 100 do 150 mm</t>
  </si>
  <si>
    <t>66</t>
  </si>
  <si>
    <t>979082213</t>
  </si>
  <si>
    <t>Vodorovná doprava sutiny so zložením a hrubým urovnaním na vzdialenosť do 1 km</t>
  </si>
  <si>
    <t>68</t>
  </si>
  <si>
    <t>35</t>
  </si>
  <si>
    <t>979082219</t>
  </si>
  <si>
    <t>Príplatok k cene za každý ďalší aj začatý 1 km nad 1 km</t>
  </si>
  <si>
    <t>70</t>
  </si>
  <si>
    <t>D7</t>
  </si>
  <si>
    <t xml:space="preserve">PRESUNY HMÔT   </t>
  </si>
  <si>
    <t>998276101</t>
  </si>
  <si>
    <t>Presun hmôt pre rúrové vedenie hĺbené z rúr z plast. hmôt alebo sklolamin. v otvorenom výkope</t>
  </si>
  <si>
    <t>72</t>
  </si>
  <si>
    <t>37</t>
  </si>
  <si>
    <t>998276118</t>
  </si>
  <si>
    <t>Príplatok k cenám za zväčšený presun pre rúrové vedenie hĺbené z rúr z plast., hmôt alebo sklolamin. nad vymedzenú najväčšiu dopravnú vzdialenosť do 5000 m</t>
  </si>
  <si>
    <t>74</t>
  </si>
  <si>
    <t>PONUKA</t>
  </si>
  <si>
    <t>Obec Klokočov</t>
  </si>
  <si>
    <t>Ing. Ján Džuba, Ing. Štefan Ganaj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</si>
</sst>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9"/>
      <color theme="3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6" fillId="0" borderId="0" xfId="0" applyFont="1" applyAlignment="1"/>
    <xf numFmtId="0" fontId="36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>
      <selection activeCell="K19" sqref="K19:AI1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4" t="s">
        <v>5</v>
      </c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71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73" t="s">
        <v>14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20</v>
      </c>
      <c r="K10" s="195" t="s">
        <v>253</v>
      </c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K10" s="23" t="s">
        <v>21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18</v>
      </c>
      <c r="AK11" s="23" t="s">
        <v>22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23</v>
      </c>
      <c r="AK13" s="23" t="s">
        <v>21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18</v>
      </c>
      <c r="AK14" s="23" t="s">
        <v>22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24</v>
      </c>
      <c r="AK16" s="23" t="s">
        <v>21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18</v>
      </c>
      <c r="AK17" s="23" t="s">
        <v>22</v>
      </c>
      <c r="AN17" s="21" t="s">
        <v>1</v>
      </c>
      <c r="AR17" s="17"/>
      <c r="BS17" s="14" t="s">
        <v>25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26</v>
      </c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K19" s="23" t="s">
        <v>21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18</v>
      </c>
      <c r="AK20" s="23" t="s">
        <v>22</v>
      </c>
      <c r="AN20" s="21" t="s">
        <v>1</v>
      </c>
      <c r="AR20" s="17"/>
      <c r="BS20" s="14" t="s">
        <v>25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27</v>
      </c>
      <c r="AR22" s="17"/>
    </row>
    <row r="23" spans="1:71" s="1" customFormat="1" ht="16.5" customHeight="1">
      <c r="B23" s="17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28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5">
        <f>ROUND(AG94,2)</f>
        <v>0</v>
      </c>
      <c r="AL26" s="176"/>
      <c r="AM26" s="176"/>
      <c r="AN26" s="176"/>
      <c r="AO26" s="176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7" t="s">
        <v>29</v>
      </c>
      <c r="M28" s="177"/>
      <c r="N28" s="177"/>
      <c r="O28" s="177"/>
      <c r="P28" s="177"/>
      <c r="Q28" s="26"/>
      <c r="R28" s="26"/>
      <c r="S28" s="26"/>
      <c r="T28" s="26"/>
      <c r="U28" s="26"/>
      <c r="V28" s="26"/>
      <c r="W28" s="177" t="s">
        <v>30</v>
      </c>
      <c r="X28" s="177"/>
      <c r="Y28" s="177"/>
      <c r="Z28" s="177"/>
      <c r="AA28" s="177"/>
      <c r="AB28" s="177"/>
      <c r="AC28" s="177"/>
      <c r="AD28" s="177"/>
      <c r="AE28" s="177"/>
      <c r="AF28" s="26"/>
      <c r="AG28" s="26"/>
      <c r="AH28" s="26"/>
      <c r="AI28" s="26"/>
      <c r="AJ28" s="26"/>
      <c r="AK28" s="177" t="s">
        <v>31</v>
      </c>
      <c r="AL28" s="177"/>
      <c r="AM28" s="177"/>
      <c r="AN28" s="177"/>
      <c r="AO28" s="177"/>
      <c r="AP28" s="26"/>
      <c r="AQ28" s="26"/>
      <c r="AR28" s="27"/>
      <c r="BE28" s="26"/>
    </row>
    <row r="29" spans="1:71" s="3" customFormat="1" ht="14.45" customHeight="1">
      <c r="B29" s="31"/>
      <c r="D29" s="23" t="s">
        <v>32</v>
      </c>
      <c r="F29" s="32" t="s">
        <v>33</v>
      </c>
      <c r="L29" s="183">
        <v>0.2</v>
      </c>
      <c r="M29" s="182"/>
      <c r="N29" s="182"/>
      <c r="O29" s="182"/>
      <c r="P29" s="182"/>
      <c r="Q29" s="33"/>
      <c r="R29" s="33"/>
      <c r="S29" s="33"/>
      <c r="T29" s="33"/>
      <c r="U29" s="33"/>
      <c r="V29" s="33"/>
      <c r="W29" s="181">
        <f>ROUND(AZ94, 2)</f>
        <v>0</v>
      </c>
      <c r="X29" s="182"/>
      <c r="Y29" s="182"/>
      <c r="Z29" s="182"/>
      <c r="AA29" s="182"/>
      <c r="AB29" s="182"/>
      <c r="AC29" s="182"/>
      <c r="AD29" s="182"/>
      <c r="AE29" s="182"/>
      <c r="AF29" s="33"/>
      <c r="AG29" s="33"/>
      <c r="AH29" s="33"/>
      <c r="AI29" s="33"/>
      <c r="AJ29" s="33"/>
      <c r="AK29" s="181">
        <f>ROUND(AV94, 2)</f>
        <v>0</v>
      </c>
      <c r="AL29" s="182"/>
      <c r="AM29" s="182"/>
      <c r="AN29" s="182"/>
      <c r="AO29" s="182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5" customHeight="1">
      <c r="B30" s="31"/>
      <c r="F30" s="32" t="s">
        <v>34</v>
      </c>
      <c r="L30" s="178">
        <v>0.2</v>
      </c>
      <c r="M30" s="179"/>
      <c r="N30" s="179"/>
      <c r="O30" s="179"/>
      <c r="P30" s="179"/>
      <c r="W30" s="180">
        <f>ROUND(BA94, 2)</f>
        <v>0</v>
      </c>
      <c r="X30" s="179"/>
      <c r="Y30" s="179"/>
      <c r="Z30" s="179"/>
      <c r="AA30" s="179"/>
      <c r="AB30" s="179"/>
      <c r="AC30" s="179"/>
      <c r="AD30" s="179"/>
      <c r="AE30" s="179"/>
      <c r="AK30" s="180">
        <f>ROUND(AW94, 2)</f>
        <v>0</v>
      </c>
      <c r="AL30" s="179"/>
      <c r="AM30" s="179"/>
      <c r="AN30" s="179"/>
      <c r="AO30" s="179"/>
      <c r="AR30" s="31"/>
    </row>
    <row r="31" spans="1:71" s="3" customFormat="1" ht="14.45" hidden="1" customHeight="1">
      <c r="B31" s="31"/>
      <c r="F31" s="23" t="s">
        <v>35</v>
      </c>
      <c r="L31" s="178">
        <v>0.2</v>
      </c>
      <c r="M31" s="179"/>
      <c r="N31" s="179"/>
      <c r="O31" s="179"/>
      <c r="P31" s="179"/>
      <c r="W31" s="180">
        <f>ROUND(BB94, 2)</f>
        <v>0</v>
      </c>
      <c r="X31" s="179"/>
      <c r="Y31" s="179"/>
      <c r="Z31" s="179"/>
      <c r="AA31" s="179"/>
      <c r="AB31" s="179"/>
      <c r="AC31" s="179"/>
      <c r="AD31" s="179"/>
      <c r="AE31" s="179"/>
      <c r="AK31" s="180">
        <v>0</v>
      </c>
      <c r="AL31" s="179"/>
      <c r="AM31" s="179"/>
      <c r="AN31" s="179"/>
      <c r="AO31" s="179"/>
      <c r="AR31" s="31"/>
    </row>
    <row r="32" spans="1:71" s="3" customFormat="1" ht="14.45" hidden="1" customHeight="1">
      <c r="B32" s="31"/>
      <c r="F32" s="23" t="s">
        <v>36</v>
      </c>
      <c r="L32" s="178">
        <v>0.2</v>
      </c>
      <c r="M32" s="179"/>
      <c r="N32" s="179"/>
      <c r="O32" s="179"/>
      <c r="P32" s="179"/>
      <c r="W32" s="180">
        <f>ROUND(BC94, 2)</f>
        <v>0</v>
      </c>
      <c r="X32" s="179"/>
      <c r="Y32" s="179"/>
      <c r="Z32" s="179"/>
      <c r="AA32" s="179"/>
      <c r="AB32" s="179"/>
      <c r="AC32" s="179"/>
      <c r="AD32" s="179"/>
      <c r="AE32" s="179"/>
      <c r="AK32" s="180">
        <v>0</v>
      </c>
      <c r="AL32" s="179"/>
      <c r="AM32" s="179"/>
      <c r="AN32" s="179"/>
      <c r="AO32" s="179"/>
      <c r="AR32" s="31"/>
    </row>
    <row r="33" spans="1:57" s="3" customFormat="1" ht="14.45" hidden="1" customHeight="1">
      <c r="B33" s="31"/>
      <c r="F33" s="32" t="s">
        <v>37</v>
      </c>
      <c r="L33" s="183">
        <v>0</v>
      </c>
      <c r="M33" s="182"/>
      <c r="N33" s="182"/>
      <c r="O33" s="182"/>
      <c r="P33" s="182"/>
      <c r="Q33" s="33"/>
      <c r="R33" s="33"/>
      <c r="S33" s="33"/>
      <c r="T33" s="33"/>
      <c r="U33" s="33"/>
      <c r="V33" s="33"/>
      <c r="W33" s="181">
        <f>ROUND(BD94, 2)</f>
        <v>0</v>
      </c>
      <c r="X33" s="182"/>
      <c r="Y33" s="182"/>
      <c r="Z33" s="182"/>
      <c r="AA33" s="182"/>
      <c r="AB33" s="182"/>
      <c r="AC33" s="182"/>
      <c r="AD33" s="182"/>
      <c r="AE33" s="182"/>
      <c r="AF33" s="33"/>
      <c r="AG33" s="33"/>
      <c r="AH33" s="33"/>
      <c r="AI33" s="33"/>
      <c r="AJ33" s="33"/>
      <c r="AK33" s="181">
        <v>0</v>
      </c>
      <c r="AL33" s="182"/>
      <c r="AM33" s="182"/>
      <c r="AN33" s="182"/>
      <c r="AO33" s="182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5"/>
      <c r="D35" s="36" t="s">
        <v>38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39</v>
      </c>
      <c r="U35" s="37"/>
      <c r="V35" s="37"/>
      <c r="W35" s="37"/>
      <c r="X35" s="208" t="s">
        <v>40</v>
      </c>
      <c r="Y35" s="209"/>
      <c r="Z35" s="209"/>
      <c r="AA35" s="209"/>
      <c r="AB35" s="209"/>
      <c r="AC35" s="37"/>
      <c r="AD35" s="37"/>
      <c r="AE35" s="37"/>
      <c r="AF35" s="37"/>
      <c r="AG35" s="37"/>
      <c r="AH35" s="37"/>
      <c r="AI35" s="37"/>
      <c r="AJ35" s="37"/>
      <c r="AK35" s="210">
        <f>SUM(AK26:AK33)</f>
        <v>0</v>
      </c>
      <c r="AL35" s="209"/>
      <c r="AM35" s="209"/>
      <c r="AN35" s="209"/>
      <c r="AO35" s="211"/>
      <c r="AP35" s="35"/>
      <c r="AQ35" s="35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42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42" t="s">
        <v>43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44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43</v>
      </c>
      <c r="AI60" s="29"/>
      <c r="AJ60" s="29"/>
      <c r="AK60" s="29"/>
      <c r="AL60" s="29"/>
      <c r="AM60" s="42" t="s">
        <v>44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40" t="s">
        <v>45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46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42" t="s">
        <v>43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44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43</v>
      </c>
      <c r="AI75" s="29"/>
      <c r="AJ75" s="29"/>
      <c r="AK75" s="29"/>
      <c r="AL75" s="29"/>
      <c r="AM75" s="42" t="s">
        <v>44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5" customHeight="1">
      <c r="A82" s="26"/>
      <c r="B82" s="27"/>
      <c r="C82" s="18" t="s">
        <v>47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8"/>
      <c r="C84" s="23" t="s">
        <v>11</v>
      </c>
      <c r="AR84" s="48"/>
    </row>
    <row r="85" spans="1:91" s="5" customFormat="1" ht="36.950000000000003" customHeight="1">
      <c r="B85" s="49"/>
      <c r="C85" s="50" t="s">
        <v>13</v>
      </c>
      <c r="L85" s="199" t="str">
        <f>K6</f>
        <v>197-32 - Kanalizácia Klokočov Paľkov II.etapa - 335 m PP potrubie a 12 šacht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R85" s="49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201" t="str">
        <f>IF(AN8= "","",AN8)</f>
        <v/>
      </c>
      <c r="AN87" s="201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20</v>
      </c>
      <c r="D89" s="26"/>
      <c r="E89" s="26"/>
      <c r="F89" s="26"/>
      <c r="G89" s="26"/>
      <c r="H89" s="26"/>
      <c r="I89" s="26"/>
      <c r="J89" s="26"/>
      <c r="K89" s="196" t="str">
        <f>K10</f>
        <v>Obec Klokočov</v>
      </c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23" t="s">
        <v>24</v>
      </c>
      <c r="AJ89" s="26"/>
      <c r="AK89" s="26"/>
      <c r="AL89" s="26"/>
      <c r="AM89" s="202" t="str">
        <f>IF(E17="","",E17)</f>
        <v xml:space="preserve"> </v>
      </c>
      <c r="AN89" s="203"/>
      <c r="AO89" s="203"/>
      <c r="AP89" s="203"/>
      <c r="AQ89" s="26"/>
      <c r="AR89" s="27"/>
      <c r="AS89" s="204" t="s">
        <v>48</v>
      </c>
      <c r="AT89" s="205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2" customHeight="1">
      <c r="A90" s="26"/>
      <c r="B90" s="27"/>
      <c r="C90" s="23" t="s">
        <v>23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26</v>
      </c>
      <c r="AJ90" s="197" t="s">
        <v>254</v>
      </c>
      <c r="AK90" s="198"/>
      <c r="AL90" s="198"/>
      <c r="AM90" s="198"/>
      <c r="AN90" s="198"/>
      <c r="AO90" s="198"/>
      <c r="AP90" s="198"/>
      <c r="AQ90" s="26"/>
      <c r="AR90" s="27"/>
      <c r="AS90" s="206"/>
      <c r="AT90" s="207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06"/>
      <c r="AT91" s="207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>
      <c r="A92" s="26"/>
      <c r="B92" s="27"/>
      <c r="C92" s="184" t="s">
        <v>49</v>
      </c>
      <c r="D92" s="185"/>
      <c r="E92" s="185"/>
      <c r="F92" s="185"/>
      <c r="G92" s="185"/>
      <c r="H92" s="57"/>
      <c r="I92" s="186" t="s">
        <v>50</v>
      </c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7" t="s">
        <v>51</v>
      </c>
      <c r="AH92" s="185"/>
      <c r="AI92" s="185"/>
      <c r="AJ92" s="185"/>
      <c r="AK92" s="185"/>
      <c r="AL92" s="185"/>
      <c r="AM92" s="185"/>
      <c r="AN92" s="186" t="s">
        <v>52</v>
      </c>
      <c r="AO92" s="185"/>
      <c r="AP92" s="188"/>
      <c r="AQ92" s="58" t="s">
        <v>53</v>
      </c>
      <c r="AR92" s="27"/>
      <c r="AS92" s="59" t="s">
        <v>54</v>
      </c>
      <c r="AT92" s="60" t="s">
        <v>55</v>
      </c>
      <c r="AU92" s="60" t="s">
        <v>56</v>
      </c>
      <c r="AV92" s="60" t="s">
        <v>57</v>
      </c>
      <c r="AW92" s="60" t="s">
        <v>58</v>
      </c>
      <c r="AX92" s="60" t="s">
        <v>59</v>
      </c>
      <c r="AY92" s="60" t="s">
        <v>60</v>
      </c>
      <c r="AZ92" s="60" t="s">
        <v>61</v>
      </c>
      <c r="BA92" s="60" t="s">
        <v>62</v>
      </c>
      <c r="BB92" s="60" t="s">
        <v>63</v>
      </c>
      <c r="BC92" s="60" t="s">
        <v>64</v>
      </c>
      <c r="BD92" s="61" t="s">
        <v>65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50000000000003" customHeight="1">
      <c r="B94" s="65"/>
      <c r="C94" s="66" t="s">
        <v>66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92">
        <f>ROUND(AG95,2)</f>
        <v>0</v>
      </c>
      <c r="AH94" s="192"/>
      <c r="AI94" s="192"/>
      <c r="AJ94" s="192"/>
      <c r="AK94" s="192"/>
      <c r="AL94" s="192"/>
      <c r="AM94" s="192"/>
      <c r="AN94" s="193">
        <f>SUM(AG94,AT94)</f>
        <v>0</v>
      </c>
      <c r="AO94" s="193"/>
      <c r="AP94" s="193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1794.4624899999999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67</v>
      </c>
      <c r="BT94" s="74" t="s">
        <v>68</v>
      </c>
      <c r="BU94" s="75" t="s">
        <v>69</v>
      </c>
      <c r="BV94" s="74" t="s">
        <v>12</v>
      </c>
      <c r="BW94" s="74" t="s">
        <v>4</v>
      </c>
      <c r="BX94" s="74" t="s">
        <v>70</v>
      </c>
      <c r="CL94" s="74" t="s">
        <v>1</v>
      </c>
    </row>
    <row r="95" spans="1:91" s="7" customFormat="1" ht="16.5" customHeight="1">
      <c r="A95" s="76" t="s">
        <v>71</v>
      </c>
      <c r="B95" s="77"/>
      <c r="C95" s="78"/>
      <c r="D95" s="191" t="s">
        <v>72</v>
      </c>
      <c r="E95" s="191"/>
      <c r="F95" s="191"/>
      <c r="G95" s="191"/>
      <c r="H95" s="191"/>
      <c r="I95" s="79"/>
      <c r="J95" s="191" t="s">
        <v>73</v>
      </c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89">
        <f>'1 - Rozpočet'!J30</f>
        <v>0</v>
      </c>
      <c r="AH95" s="190"/>
      <c r="AI95" s="190"/>
      <c r="AJ95" s="190"/>
      <c r="AK95" s="190"/>
      <c r="AL95" s="190"/>
      <c r="AM95" s="190"/>
      <c r="AN95" s="189">
        <f>SUM(AG95,AT95)</f>
        <v>0</v>
      </c>
      <c r="AO95" s="190"/>
      <c r="AP95" s="190"/>
      <c r="AQ95" s="80" t="s">
        <v>74</v>
      </c>
      <c r="AR95" s="77"/>
      <c r="AS95" s="81">
        <v>0</v>
      </c>
      <c r="AT95" s="82">
        <f>ROUND(SUM(AV95:AW95),2)</f>
        <v>0</v>
      </c>
      <c r="AU95" s="83">
        <f>'1 - Rozpočet'!P123</f>
        <v>1794.4624883000001</v>
      </c>
      <c r="AV95" s="82">
        <f>'1 - Rozpočet'!J33</f>
        <v>0</v>
      </c>
      <c r="AW95" s="82">
        <f>'1 - Rozpočet'!J34</f>
        <v>0</v>
      </c>
      <c r="AX95" s="82">
        <f>'1 - Rozpočet'!J35</f>
        <v>0</v>
      </c>
      <c r="AY95" s="82">
        <f>'1 - Rozpočet'!J36</f>
        <v>0</v>
      </c>
      <c r="AZ95" s="82">
        <f>'1 - Rozpočet'!F33</f>
        <v>0</v>
      </c>
      <c r="BA95" s="82">
        <f>'1 - Rozpočet'!F34</f>
        <v>0</v>
      </c>
      <c r="BB95" s="82">
        <f>'1 - Rozpočet'!F35</f>
        <v>0</v>
      </c>
      <c r="BC95" s="82">
        <f>'1 - Rozpočet'!F36</f>
        <v>0</v>
      </c>
      <c r="BD95" s="84">
        <f>'1 - Rozpočet'!F37</f>
        <v>0</v>
      </c>
      <c r="BT95" s="85" t="s">
        <v>72</v>
      </c>
      <c r="BV95" s="85" t="s">
        <v>12</v>
      </c>
      <c r="BW95" s="85" t="s">
        <v>75</v>
      </c>
      <c r="BX95" s="85" t="s">
        <v>4</v>
      </c>
      <c r="CL95" s="85" t="s">
        <v>1</v>
      </c>
      <c r="CM95" s="85" t="s">
        <v>68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3">
    <mergeCell ref="AR2:BE2"/>
    <mergeCell ref="K10:AI10"/>
    <mergeCell ref="K19:AI19"/>
    <mergeCell ref="K89:AH89"/>
    <mergeCell ref="AJ90:AP90"/>
    <mergeCell ref="L85:AJ85"/>
    <mergeCell ref="AM87:AN87"/>
    <mergeCell ref="AM89:AP89"/>
    <mergeCell ref="AS89:AT91"/>
    <mergeCell ref="W33:AE33"/>
    <mergeCell ref="AK33:AO33"/>
    <mergeCell ref="L33:P33"/>
    <mergeCell ref="X35:AB35"/>
    <mergeCell ref="AK35:AO35"/>
    <mergeCell ref="W31:AE31"/>
    <mergeCell ref="AK31:AO31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1 - Rozpočet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8"/>
  <sheetViews>
    <sheetView showGridLines="0" topLeftCell="A167" workbookViewId="0">
      <selection activeCell="F23" sqref="F2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6"/>
    </row>
    <row r="2" spans="1:46" s="1" customFormat="1" ht="36.950000000000003" customHeight="1">
      <c r="L2" s="194" t="s">
        <v>5</v>
      </c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4" t="s">
        <v>75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68</v>
      </c>
    </row>
    <row r="4" spans="1:46" s="1" customFormat="1" ht="24.95" customHeight="1">
      <c r="B4" s="17"/>
      <c r="D4" s="18" t="s">
        <v>76</v>
      </c>
      <c r="L4" s="17"/>
      <c r="M4" s="87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6.25" customHeight="1">
      <c r="B7" s="17"/>
      <c r="E7" s="213" t="str">
        <f>'Rekapitulácia stavby'!K6</f>
        <v>197-32 - Kanalizácia Klokočov Paľkov II.etapa - 335 m PP potrubie a 12 šacht</v>
      </c>
      <c r="F7" s="214"/>
      <c r="G7" s="214"/>
      <c r="H7" s="214"/>
      <c r="L7" s="17"/>
    </row>
    <row r="8" spans="1:46" s="2" customFormat="1" ht="12" customHeight="1">
      <c r="A8" s="26"/>
      <c r="B8" s="27"/>
      <c r="C8" s="26"/>
      <c r="D8" s="23" t="s">
        <v>77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9" t="s">
        <v>78</v>
      </c>
      <c r="F9" s="212"/>
      <c r="G9" s="212"/>
      <c r="H9" s="212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170" t="s">
        <v>253</v>
      </c>
      <c r="G14" s="26"/>
      <c r="H14" s="26"/>
      <c r="I14" s="23" t="s">
        <v>21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22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1" t="str">
        <f>'Rekapitulácia stavby'!E14</f>
        <v xml:space="preserve"> </v>
      </c>
      <c r="F18" s="171"/>
      <c r="G18" s="171"/>
      <c r="H18" s="171"/>
      <c r="I18" s="23" t="s">
        <v>22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21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22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26</v>
      </c>
      <c r="E23" s="26"/>
      <c r="F23" s="170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22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27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8"/>
      <c r="B27" s="89"/>
      <c r="C27" s="88"/>
      <c r="D27" s="88"/>
      <c r="E27" s="174" t="s">
        <v>1</v>
      </c>
      <c r="F27" s="174"/>
      <c r="G27" s="174"/>
      <c r="H27" s="174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1" t="s">
        <v>28</v>
      </c>
      <c r="E30" s="26"/>
      <c r="F30" s="26"/>
      <c r="G30" s="26"/>
      <c r="H30" s="26"/>
      <c r="I30" s="26"/>
      <c r="J30" s="68">
        <f>ROUND(J123,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30</v>
      </c>
      <c r="G32" s="26"/>
      <c r="H32" s="26"/>
      <c r="I32" s="30" t="s">
        <v>29</v>
      </c>
      <c r="J32" s="30" t="s">
        <v>31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2" t="s">
        <v>32</v>
      </c>
      <c r="E33" s="32" t="s">
        <v>33</v>
      </c>
      <c r="F33" s="93">
        <f>ROUND((SUM(BE123:BE167)),  2)</f>
        <v>0</v>
      </c>
      <c r="G33" s="94"/>
      <c r="H33" s="94"/>
      <c r="I33" s="95">
        <v>0.2</v>
      </c>
      <c r="J33" s="93">
        <f>ROUND(((SUM(BE123:BE167))*I33),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34</v>
      </c>
      <c r="F34" s="96">
        <f>ROUND((SUM(BF123:BF167)),  2)</f>
        <v>0</v>
      </c>
      <c r="G34" s="26"/>
      <c r="H34" s="26"/>
      <c r="I34" s="97">
        <v>0.2</v>
      </c>
      <c r="J34" s="96">
        <f>ROUND(((SUM(BF123:BF167))*I34),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35</v>
      </c>
      <c r="F35" s="96">
        <f>ROUND((SUM(BG123:BG167)),  2)</f>
        <v>0</v>
      </c>
      <c r="G35" s="26"/>
      <c r="H35" s="26"/>
      <c r="I35" s="97">
        <v>0.2</v>
      </c>
      <c r="J35" s="96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36</v>
      </c>
      <c r="F36" s="96">
        <f>ROUND((SUM(BH123:BH167)),  2)</f>
        <v>0</v>
      </c>
      <c r="G36" s="26"/>
      <c r="H36" s="26"/>
      <c r="I36" s="97">
        <v>0.2</v>
      </c>
      <c r="J36" s="96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37</v>
      </c>
      <c r="F37" s="93">
        <f>ROUND((SUM(BI123:BI167)),  2)</f>
        <v>0</v>
      </c>
      <c r="G37" s="94"/>
      <c r="H37" s="94"/>
      <c r="I37" s="95">
        <v>0</v>
      </c>
      <c r="J37" s="93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8"/>
      <c r="D39" s="99" t="s">
        <v>38</v>
      </c>
      <c r="E39" s="57"/>
      <c r="F39" s="57"/>
      <c r="G39" s="100" t="s">
        <v>39</v>
      </c>
      <c r="H39" s="101" t="s">
        <v>40</v>
      </c>
      <c r="I39" s="57"/>
      <c r="J39" s="102">
        <f>SUM(J30:J37)</f>
        <v>0</v>
      </c>
      <c r="K39" s="103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41</v>
      </c>
      <c r="E50" s="41"/>
      <c r="F50" s="41"/>
      <c r="G50" s="40" t="s">
        <v>42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43</v>
      </c>
      <c r="E61" s="29"/>
      <c r="F61" s="104" t="s">
        <v>44</v>
      </c>
      <c r="G61" s="42" t="s">
        <v>43</v>
      </c>
      <c r="H61" s="29"/>
      <c r="I61" s="29"/>
      <c r="J61" s="105" t="s">
        <v>44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45</v>
      </c>
      <c r="E65" s="43"/>
      <c r="F65" s="43"/>
      <c r="G65" s="40" t="s">
        <v>46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43</v>
      </c>
      <c r="E76" s="29"/>
      <c r="F76" s="104" t="s">
        <v>44</v>
      </c>
      <c r="G76" s="42" t="s">
        <v>43</v>
      </c>
      <c r="H76" s="29"/>
      <c r="I76" s="29"/>
      <c r="J76" s="105" t="s">
        <v>44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79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>
      <c r="A85" s="26"/>
      <c r="B85" s="27"/>
      <c r="C85" s="26"/>
      <c r="D85" s="26"/>
      <c r="E85" s="213" t="str">
        <f>E7</f>
        <v>197-32 - Kanalizácia Klokočov Paľkov II.etapa - 335 m PP potrubie a 12 šacht</v>
      </c>
      <c r="F85" s="214"/>
      <c r="G85" s="214"/>
      <c r="H85" s="214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77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9" t="str">
        <f>E9</f>
        <v>1 - Rozpočet</v>
      </c>
      <c r="F87" s="212"/>
      <c r="G87" s="212"/>
      <c r="H87" s="212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20</v>
      </c>
      <c r="D91" s="26"/>
      <c r="E91" s="26"/>
      <c r="F91" s="169" t="s">
        <v>253</v>
      </c>
      <c r="G91" s="26"/>
      <c r="H91" s="26"/>
      <c r="I91" s="23" t="s">
        <v>24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26</v>
      </c>
      <c r="J92" s="168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6" t="s">
        <v>80</v>
      </c>
      <c r="D94" s="98"/>
      <c r="E94" s="98"/>
      <c r="F94" s="98"/>
      <c r="G94" s="98"/>
      <c r="H94" s="98"/>
      <c r="I94" s="98"/>
      <c r="J94" s="107" t="s">
        <v>81</v>
      </c>
      <c r="K94" s="98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8" t="s">
        <v>82</v>
      </c>
      <c r="D96" s="26"/>
      <c r="E96" s="26"/>
      <c r="F96" s="26"/>
      <c r="G96" s="26"/>
      <c r="H96" s="26"/>
      <c r="I96" s="26"/>
      <c r="J96" s="68">
        <f>J123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83</v>
      </c>
    </row>
    <row r="97" spans="1:31" s="9" customFormat="1" ht="24.95" customHeight="1">
      <c r="B97" s="109"/>
      <c r="D97" s="110" t="s">
        <v>84</v>
      </c>
      <c r="E97" s="111"/>
      <c r="F97" s="111"/>
      <c r="G97" s="111"/>
      <c r="H97" s="111"/>
      <c r="I97" s="111"/>
      <c r="J97" s="112">
        <f>J124</f>
        <v>0</v>
      </c>
      <c r="L97" s="109"/>
    </row>
    <row r="98" spans="1:31" s="10" customFormat="1" ht="19.899999999999999" customHeight="1">
      <c r="B98" s="113"/>
      <c r="D98" s="114" t="s">
        <v>85</v>
      </c>
      <c r="E98" s="115"/>
      <c r="F98" s="115"/>
      <c r="G98" s="115"/>
      <c r="H98" s="115"/>
      <c r="I98" s="115"/>
      <c r="J98" s="116">
        <f>J125</f>
        <v>0</v>
      </c>
      <c r="L98" s="113"/>
    </row>
    <row r="99" spans="1:31" s="10" customFormat="1" ht="19.899999999999999" customHeight="1">
      <c r="B99" s="113"/>
      <c r="D99" s="114" t="s">
        <v>86</v>
      </c>
      <c r="E99" s="115"/>
      <c r="F99" s="115"/>
      <c r="G99" s="115"/>
      <c r="H99" s="115"/>
      <c r="I99" s="115"/>
      <c r="J99" s="116">
        <f>J140</f>
        <v>0</v>
      </c>
      <c r="L99" s="113"/>
    </row>
    <row r="100" spans="1:31" s="10" customFormat="1" ht="19.899999999999999" customHeight="1">
      <c r="B100" s="113"/>
      <c r="D100" s="114" t="s">
        <v>87</v>
      </c>
      <c r="E100" s="115"/>
      <c r="F100" s="115"/>
      <c r="G100" s="115"/>
      <c r="H100" s="115"/>
      <c r="I100" s="115"/>
      <c r="J100" s="116">
        <f>J146</f>
        <v>0</v>
      </c>
      <c r="L100" s="113"/>
    </row>
    <row r="101" spans="1:31" s="10" customFormat="1" ht="19.899999999999999" customHeight="1">
      <c r="B101" s="113"/>
      <c r="D101" s="114" t="s">
        <v>88</v>
      </c>
      <c r="E101" s="115"/>
      <c r="F101" s="115"/>
      <c r="G101" s="115"/>
      <c r="H101" s="115"/>
      <c r="I101" s="115"/>
      <c r="J101" s="116">
        <f>J151</f>
        <v>0</v>
      </c>
      <c r="L101" s="113"/>
    </row>
    <row r="102" spans="1:31" s="10" customFormat="1" ht="19.899999999999999" customHeight="1">
      <c r="B102" s="113"/>
      <c r="D102" s="114" t="s">
        <v>89</v>
      </c>
      <c r="E102" s="115"/>
      <c r="F102" s="115"/>
      <c r="G102" s="115"/>
      <c r="H102" s="115"/>
      <c r="I102" s="115"/>
      <c r="J102" s="116">
        <f>J161</f>
        <v>0</v>
      </c>
      <c r="L102" s="113"/>
    </row>
    <row r="103" spans="1:31" s="10" customFormat="1" ht="19.899999999999999" customHeight="1">
      <c r="B103" s="113"/>
      <c r="D103" s="114" t="s">
        <v>90</v>
      </c>
      <c r="E103" s="115"/>
      <c r="F103" s="115"/>
      <c r="G103" s="115"/>
      <c r="H103" s="115"/>
      <c r="I103" s="115"/>
      <c r="J103" s="116">
        <f>J165</f>
        <v>0</v>
      </c>
      <c r="L103" s="113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customHeight="1">
      <c r="A105" s="26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6.95" customHeight="1">
      <c r="A109" s="26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91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26.25" customHeight="1">
      <c r="A113" s="26"/>
      <c r="B113" s="27"/>
      <c r="C113" s="26"/>
      <c r="D113" s="26"/>
      <c r="E113" s="213" t="str">
        <f>E7</f>
        <v>197-32 - Kanalizácia Klokočov Paľkov II.etapa - 335 m PP potrubie a 12 šacht</v>
      </c>
      <c r="F113" s="214"/>
      <c r="G113" s="214"/>
      <c r="H113" s="214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77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99" t="str">
        <f>E9</f>
        <v>1 - Rozpočet</v>
      </c>
      <c r="F115" s="212"/>
      <c r="G115" s="212"/>
      <c r="H115" s="212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17</v>
      </c>
      <c r="D117" s="26"/>
      <c r="E117" s="26"/>
      <c r="F117" s="21" t="str">
        <f>F12</f>
        <v xml:space="preserve"> </v>
      </c>
      <c r="G117" s="26"/>
      <c r="H117" s="26"/>
      <c r="I117" s="23" t="s">
        <v>19</v>
      </c>
      <c r="J117" s="52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20</v>
      </c>
      <c r="D119" s="26"/>
      <c r="E119" s="26"/>
      <c r="F119" s="169" t="s">
        <v>253</v>
      </c>
      <c r="G119" s="26"/>
      <c r="H119" s="26"/>
      <c r="I119" s="23" t="s">
        <v>24</v>
      </c>
      <c r="J119" s="24" t="str">
        <f>E21</f>
        <v xml:space="preserve"> 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23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26</v>
      </c>
      <c r="J120" s="168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7"/>
      <c r="B122" s="118"/>
      <c r="C122" s="119" t="s">
        <v>92</v>
      </c>
      <c r="D122" s="120" t="s">
        <v>53</v>
      </c>
      <c r="E122" s="120" t="s">
        <v>49</v>
      </c>
      <c r="F122" s="120" t="s">
        <v>50</v>
      </c>
      <c r="G122" s="120" t="s">
        <v>93</v>
      </c>
      <c r="H122" s="120" t="s">
        <v>94</v>
      </c>
      <c r="I122" s="120" t="s">
        <v>95</v>
      </c>
      <c r="J122" s="121" t="s">
        <v>81</v>
      </c>
      <c r="K122" s="122" t="s">
        <v>96</v>
      </c>
      <c r="L122" s="123"/>
      <c r="M122" s="59" t="s">
        <v>1</v>
      </c>
      <c r="N122" s="60" t="s">
        <v>32</v>
      </c>
      <c r="O122" s="60" t="s">
        <v>97</v>
      </c>
      <c r="P122" s="60" t="s">
        <v>98</v>
      </c>
      <c r="Q122" s="60" t="s">
        <v>99</v>
      </c>
      <c r="R122" s="60" t="s">
        <v>100</v>
      </c>
      <c r="S122" s="60" t="s">
        <v>101</v>
      </c>
      <c r="T122" s="61" t="s">
        <v>102</v>
      </c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</row>
    <row r="123" spans="1:65" s="2" customFormat="1" ht="22.9" customHeight="1">
      <c r="A123" s="26"/>
      <c r="B123" s="27"/>
      <c r="C123" s="66" t="s">
        <v>82</v>
      </c>
      <c r="D123" s="26"/>
      <c r="E123" s="26"/>
      <c r="F123" s="26"/>
      <c r="G123" s="26"/>
      <c r="H123" s="26"/>
      <c r="I123" s="26"/>
      <c r="J123" s="124">
        <f>BK123</f>
        <v>0</v>
      </c>
      <c r="K123" s="26"/>
      <c r="L123" s="27"/>
      <c r="M123" s="62"/>
      <c r="N123" s="53"/>
      <c r="O123" s="63"/>
      <c r="P123" s="125">
        <f>P124</f>
        <v>1794.4624883000001</v>
      </c>
      <c r="Q123" s="63"/>
      <c r="R123" s="125">
        <f>R124</f>
        <v>165.76083113376498</v>
      </c>
      <c r="S123" s="63"/>
      <c r="T123" s="126">
        <f>T124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67</v>
      </c>
      <c r="AU123" s="14" t="s">
        <v>83</v>
      </c>
      <c r="BK123" s="127">
        <f>BK124</f>
        <v>0</v>
      </c>
    </row>
    <row r="124" spans="1:65" s="12" customFormat="1" ht="25.9" customHeight="1">
      <c r="B124" s="128"/>
      <c r="D124" s="129" t="s">
        <v>67</v>
      </c>
      <c r="E124" s="130" t="s">
        <v>103</v>
      </c>
      <c r="F124" s="130" t="s">
        <v>104</v>
      </c>
      <c r="J124" s="131">
        <f>BK124</f>
        <v>0</v>
      </c>
      <c r="L124" s="128"/>
      <c r="M124" s="132"/>
      <c r="N124" s="133"/>
      <c r="O124" s="133"/>
      <c r="P124" s="134">
        <f>P125+P140+P146+P151+P161+P165</f>
        <v>1794.4624883000001</v>
      </c>
      <c r="Q124" s="133"/>
      <c r="R124" s="134">
        <f>R125+R140+R146+R151+R161+R165</f>
        <v>165.76083113376498</v>
      </c>
      <c r="S124" s="133"/>
      <c r="T124" s="135">
        <f>T125+T140+T146+T151+T161+T165</f>
        <v>0</v>
      </c>
      <c r="AR124" s="129" t="s">
        <v>72</v>
      </c>
      <c r="AT124" s="136" t="s">
        <v>67</v>
      </c>
      <c r="AU124" s="136" t="s">
        <v>68</v>
      </c>
      <c r="AY124" s="129" t="s">
        <v>105</v>
      </c>
      <c r="BK124" s="137">
        <f>BK125+BK140+BK146+BK151+BK161+BK165</f>
        <v>0</v>
      </c>
    </row>
    <row r="125" spans="1:65" s="12" customFormat="1" ht="22.9" customHeight="1">
      <c r="B125" s="128"/>
      <c r="D125" s="129" t="s">
        <v>67</v>
      </c>
      <c r="E125" s="138" t="s">
        <v>106</v>
      </c>
      <c r="F125" s="138" t="s">
        <v>107</v>
      </c>
      <c r="J125" s="139">
        <f>BK125</f>
        <v>0</v>
      </c>
      <c r="L125" s="128"/>
      <c r="M125" s="132"/>
      <c r="N125" s="133"/>
      <c r="O125" s="133"/>
      <c r="P125" s="134">
        <f>SUM(P126:P139)</f>
        <v>742.37535000000003</v>
      </c>
      <c r="Q125" s="133"/>
      <c r="R125" s="134">
        <f>SUM(R126:R139)</f>
        <v>18.161639279999999</v>
      </c>
      <c r="S125" s="133"/>
      <c r="T125" s="135">
        <f>SUM(T126:T139)</f>
        <v>0</v>
      </c>
      <c r="AR125" s="129" t="s">
        <v>72</v>
      </c>
      <c r="AT125" s="136" t="s">
        <v>67</v>
      </c>
      <c r="AU125" s="136" t="s">
        <v>72</v>
      </c>
      <c r="AY125" s="129" t="s">
        <v>105</v>
      </c>
      <c r="BK125" s="137">
        <f>SUM(BK126:BK139)</f>
        <v>0</v>
      </c>
    </row>
    <row r="126" spans="1:65" s="2" customFormat="1" ht="24.2" customHeight="1">
      <c r="A126" s="26"/>
      <c r="B126" s="140"/>
      <c r="C126" s="141" t="s">
        <v>72</v>
      </c>
      <c r="D126" s="141" t="s">
        <v>108</v>
      </c>
      <c r="E126" s="142" t="s">
        <v>109</v>
      </c>
      <c r="F126" s="143" t="s">
        <v>110</v>
      </c>
      <c r="G126" s="144" t="s">
        <v>111</v>
      </c>
      <c r="H126" s="145">
        <v>322.77999999999997</v>
      </c>
      <c r="I126" s="146"/>
      <c r="J126" s="146">
        <f t="shared" ref="J126:J139" si="0">ROUND(I126*H126,2)</f>
        <v>0</v>
      </c>
      <c r="K126" s="147"/>
      <c r="L126" s="27"/>
      <c r="M126" s="148" t="s">
        <v>1</v>
      </c>
      <c r="N126" s="149" t="s">
        <v>34</v>
      </c>
      <c r="O126" s="150">
        <v>0.79200000000000004</v>
      </c>
      <c r="P126" s="150">
        <f t="shared" ref="P126:P139" si="1">O126*H126</f>
        <v>255.64175999999998</v>
      </c>
      <c r="Q126" s="150">
        <v>0</v>
      </c>
      <c r="R126" s="150">
        <f t="shared" ref="R126:R139" si="2">Q126*H126</f>
        <v>0</v>
      </c>
      <c r="S126" s="150">
        <v>0</v>
      </c>
      <c r="T126" s="151">
        <f t="shared" ref="T126:T139" si="3"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2" t="s">
        <v>112</v>
      </c>
      <c r="AT126" s="152" t="s">
        <v>108</v>
      </c>
      <c r="AU126" s="152" t="s">
        <v>113</v>
      </c>
      <c r="AY126" s="14" t="s">
        <v>105</v>
      </c>
      <c r="BE126" s="153">
        <f t="shared" ref="BE126:BE139" si="4">IF(N126="základná",J126,0)</f>
        <v>0</v>
      </c>
      <c r="BF126" s="153">
        <f t="shared" ref="BF126:BF139" si="5">IF(N126="znížená",J126,0)</f>
        <v>0</v>
      </c>
      <c r="BG126" s="153">
        <f t="shared" ref="BG126:BG139" si="6">IF(N126="zákl. prenesená",J126,0)</f>
        <v>0</v>
      </c>
      <c r="BH126" s="153">
        <f t="shared" ref="BH126:BH139" si="7">IF(N126="zníž. prenesená",J126,0)</f>
        <v>0</v>
      </c>
      <c r="BI126" s="153">
        <f t="shared" ref="BI126:BI139" si="8">IF(N126="nulová",J126,0)</f>
        <v>0</v>
      </c>
      <c r="BJ126" s="14" t="s">
        <v>113</v>
      </c>
      <c r="BK126" s="153">
        <f t="shared" ref="BK126:BK139" si="9">ROUND(I126*H126,2)</f>
        <v>0</v>
      </c>
      <c r="BL126" s="14" t="s">
        <v>112</v>
      </c>
      <c r="BM126" s="152" t="s">
        <v>113</v>
      </c>
    </row>
    <row r="127" spans="1:65" s="2" customFormat="1" ht="16.5" customHeight="1">
      <c r="A127" s="26"/>
      <c r="B127" s="140"/>
      <c r="C127" s="141" t="s">
        <v>113</v>
      </c>
      <c r="D127" s="141" t="s">
        <v>108</v>
      </c>
      <c r="E127" s="142" t="s">
        <v>114</v>
      </c>
      <c r="F127" s="143" t="s">
        <v>115</v>
      </c>
      <c r="G127" s="144" t="s">
        <v>111</v>
      </c>
      <c r="H127" s="145">
        <v>322.77999999999997</v>
      </c>
      <c r="I127" s="146"/>
      <c r="J127" s="146">
        <f t="shared" si="0"/>
        <v>0</v>
      </c>
      <c r="K127" s="147"/>
      <c r="L127" s="27"/>
      <c r="M127" s="148" t="s">
        <v>1</v>
      </c>
      <c r="N127" s="149" t="s">
        <v>34</v>
      </c>
      <c r="O127" s="150">
        <v>0.14699999999999999</v>
      </c>
      <c r="P127" s="150">
        <f t="shared" si="1"/>
        <v>47.448659999999997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2" t="s">
        <v>112</v>
      </c>
      <c r="AT127" s="152" t="s">
        <v>108</v>
      </c>
      <c r="AU127" s="152" t="s">
        <v>113</v>
      </c>
      <c r="AY127" s="14" t="s">
        <v>105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4" t="s">
        <v>113</v>
      </c>
      <c r="BK127" s="153">
        <f t="shared" si="9"/>
        <v>0</v>
      </c>
      <c r="BL127" s="14" t="s">
        <v>112</v>
      </c>
      <c r="BM127" s="152" t="s">
        <v>112</v>
      </c>
    </row>
    <row r="128" spans="1:65" s="2" customFormat="1" ht="24.2" customHeight="1">
      <c r="A128" s="26"/>
      <c r="B128" s="140"/>
      <c r="C128" s="141" t="s">
        <v>116</v>
      </c>
      <c r="D128" s="141" t="s">
        <v>108</v>
      </c>
      <c r="E128" s="142" t="s">
        <v>117</v>
      </c>
      <c r="F128" s="143" t="s">
        <v>118</v>
      </c>
      <c r="G128" s="144" t="s">
        <v>119</v>
      </c>
      <c r="H128" s="145">
        <v>651.84</v>
      </c>
      <c r="I128" s="146"/>
      <c r="J128" s="146">
        <f t="shared" si="0"/>
        <v>0</v>
      </c>
      <c r="K128" s="147"/>
      <c r="L128" s="27"/>
      <c r="M128" s="148" t="s">
        <v>1</v>
      </c>
      <c r="N128" s="149" t="s">
        <v>34</v>
      </c>
      <c r="O128" s="150">
        <v>0.249</v>
      </c>
      <c r="P128" s="150">
        <f t="shared" si="1"/>
        <v>162.30816000000002</v>
      </c>
      <c r="Q128" s="150">
        <v>2.6516999999999999E-2</v>
      </c>
      <c r="R128" s="150">
        <f t="shared" si="2"/>
        <v>17.284841279999998</v>
      </c>
      <c r="S128" s="150">
        <v>0</v>
      </c>
      <c r="T128" s="151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2" t="s">
        <v>112</v>
      </c>
      <c r="AT128" s="152" t="s">
        <v>108</v>
      </c>
      <c r="AU128" s="152" t="s">
        <v>113</v>
      </c>
      <c r="AY128" s="14" t="s">
        <v>105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4" t="s">
        <v>113</v>
      </c>
      <c r="BK128" s="153">
        <f t="shared" si="9"/>
        <v>0</v>
      </c>
      <c r="BL128" s="14" t="s">
        <v>112</v>
      </c>
      <c r="BM128" s="152" t="s">
        <v>120</v>
      </c>
    </row>
    <row r="129" spans="1:65" s="2" customFormat="1" ht="24.2" customHeight="1">
      <c r="A129" s="26"/>
      <c r="B129" s="140"/>
      <c r="C129" s="141" t="s">
        <v>112</v>
      </c>
      <c r="D129" s="141" t="s">
        <v>108</v>
      </c>
      <c r="E129" s="142" t="s">
        <v>121</v>
      </c>
      <c r="F129" s="143" t="s">
        <v>122</v>
      </c>
      <c r="G129" s="144" t="s">
        <v>119</v>
      </c>
      <c r="H129" s="145">
        <v>651.84</v>
      </c>
      <c r="I129" s="146"/>
      <c r="J129" s="146">
        <f t="shared" si="0"/>
        <v>0</v>
      </c>
      <c r="K129" s="147"/>
      <c r="L129" s="27"/>
      <c r="M129" s="148" t="s">
        <v>1</v>
      </c>
      <c r="N129" s="149" t="s">
        <v>34</v>
      </c>
      <c r="O129" s="150">
        <v>0.188</v>
      </c>
      <c r="P129" s="150">
        <f t="shared" si="1"/>
        <v>122.54592000000001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2" t="s">
        <v>112</v>
      </c>
      <c r="AT129" s="152" t="s">
        <v>108</v>
      </c>
      <c r="AU129" s="152" t="s">
        <v>113</v>
      </c>
      <c r="AY129" s="14" t="s">
        <v>105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4" t="s">
        <v>113</v>
      </c>
      <c r="BK129" s="153">
        <f t="shared" si="9"/>
        <v>0</v>
      </c>
      <c r="BL129" s="14" t="s">
        <v>112</v>
      </c>
      <c r="BM129" s="152" t="s">
        <v>123</v>
      </c>
    </row>
    <row r="130" spans="1:65" s="2" customFormat="1" ht="24.2" customHeight="1">
      <c r="A130" s="26"/>
      <c r="B130" s="140"/>
      <c r="C130" s="141" t="s">
        <v>124</v>
      </c>
      <c r="D130" s="141" t="s">
        <v>108</v>
      </c>
      <c r="E130" s="142" t="s">
        <v>125</v>
      </c>
      <c r="F130" s="143" t="s">
        <v>126</v>
      </c>
      <c r="G130" s="144" t="s">
        <v>119</v>
      </c>
      <c r="H130" s="145">
        <v>25.5</v>
      </c>
      <c r="I130" s="146"/>
      <c r="J130" s="146">
        <f t="shared" si="0"/>
        <v>0</v>
      </c>
      <c r="K130" s="147"/>
      <c r="L130" s="27"/>
      <c r="M130" s="148" t="s">
        <v>1</v>
      </c>
      <c r="N130" s="149" t="s">
        <v>34</v>
      </c>
      <c r="O130" s="150">
        <v>0.16800000000000001</v>
      </c>
      <c r="P130" s="150">
        <f t="shared" si="1"/>
        <v>4.2840000000000007</v>
      </c>
      <c r="Q130" s="150">
        <v>2.7300000000000001E-2</v>
      </c>
      <c r="R130" s="150">
        <f t="shared" si="2"/>
        <v>0.69615000000000005</v>
      </c>
      <c r="S130" s="150">
        <v>0</v>
      </c>
      <c r="T130" s="151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2" t="s">
        <v>112</v>
      </c>
      <c r="AT130" s="152" t="s">
        <v>108</v>
      </c>
      <c r="AU130" s="152" t="s">
        <v>113</v>
      </c>
      <c r="AY130" s="14" t="s">
        <v>105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4" t="s">
        <v>113</v>
      </c>
      <c r="BK130" s="153">
        <f t="shared" si="9"/>
        <v>0</v>
      </c>
      <c r="BL130" s="14" t="s">
        <v>112</v>
      </c>
      <c r="BM130" s="152" t="s">
        <v>127</v>
      </c>
    </row>
    <row r="131" spans="1:65" s="2" customFormat="1" ht="21.75" customHeight="1">
      <c r="A131" s="26"/>
      <c r="B131" s="140"/>
      <c r="C131" s="141" t="s">
        <v>120</v>
      </c>
      <c r="D131" s="141" t="s">
        <v>108</v>
      </c>
      <c r="E131" s="142" t="s">
        <v>128</v>
      </c>
      <c r="F131" s="143" t="s">
        <v>129</v>
      </c>
      <c r="G131" s="144" t="s">
        <v>119</v>
      </c>
      <c r="H131" s="145">
        <v>25.5</v>
      </c>
      <c r="I131" s="146"/>
      <c r="J131" s="146">
        <f t="shared" si="0"/>
        <v>0</v>
      </c>
      <c r="K131" s="147"/>
      <c r="L131" s="27"/>
      <c r="M131" s="148" t="s">
        <v>1</v>
      </c>
      <c r="N131" s="149" t="s">
        <v>34</v>
      </c>
      <c r="O131" s="150">
        <v>0.09</v>
      </c>
      <c r="P131" s="150">
        <f t="shared" si="1"/>
        <v>2.2949999999999999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2" t="s">
        <v>112</v>
      </c>
      <c r="AT131" s="152" t="s">
        <v>108</v>
      </c>
      <c r="AU131" s="152" t="s">
        <v>113</v>
      </c>
      <c r="AY131" s="14" t="s">
        <v>105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4" t="s">
        <v>113</v>
      </c>
      <c r="BK131" s="153">
        <f t="shared" si="9"/>
        <v>0</v>
      </c>
      <c r="BL131" s="14" t="s">
        <v>112</v>
      </c>
      <c r="BM131" s="152" t="s">
        <v>130</v>
      </c>
    </row>
    <row r="132" spans="1:65" s="2" customFormat="1" ht="24.2" customHeight="1">
      <c r="A132" s="26"/>
      <c r="B132" s="140"/>
      <c r="C132" s="141" t="s">
        <v>131</v>
      </c>
      <c r="D132" s="141" t="s">
        <v>108</v>
      </c>
      <c r="E132" s="142" t="s">
        <v>132</v>
      </c>
      <c r="F132" s="143" t="s">
        <v>133</v>
      </c>
      <c r="G132" s="144" t="s">
        <v>111</v>
      </c>
      <c r="H132" s="145">
        <v>19.5</v>
      </c>
      <c r="I132" s="146"/>
      <c r="J132" s="146">
        <f t="shared" si="0"/>
        <v>0</v>
      </c>
      <c r="K132" s="147"/>
      <c r="L132" s="27"/>
      <c r="M132" s="148" t="s">
        <v>1</v>
      </c>
      <c r="N132" s="149" t="s">
        <v>34</v>
      </c>
      <c r="O132" s="150">
        <v>0.127</v>
      </c>
      <c r="P132" s="150">
        <f t="shared" si="1"/>
        <v>2.4765000000000001</v>
      </c>
      <c r="Q132" s="150">
        <v>9.2639999999999997E-3</v>
      </c>
      <c r="R132" s="150">
        <f t="shared" si="2"/>
        <v>0.180648</v>
      </c>
      <c r="S132" s="150">
        <v>0</v>
      </c>
      <c r="T132" s="151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2" t="s">
        <v>112</v>
      </c>
      <c r="AT132" s="152" t="s">
        <v>108</v>
      </c>
      <c r="AU132" s="152" t="s">
        <v>113</v>
      </c>
      <c r="AY132" s="14" t="s">
        <v>105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4" t="s">
        <v>113</v>
      </c>
      <c r="BK132" s="153">
        <f t="shared" si="9"/>
        <v>0</v>
      </c>
      <c r="BL132" s="14" t="s">
        <v>112</v>
      </c>
      <c r="BM132" s="152" t="s">
        <v>134</v>
      </c>
    </row>
    <row r="133" spans="1:65" s="2" customFormat="1" ht="24.2" customHeight="1">
      <c r="A133" s="26"/>
      <c r="B133" s="140"/>
      <c r="C133" s="141" t="s">
        <v>123</v>
      </c>
      <c r="D133" s="141" t="s">
        <v>108</v>
      </c>
      <c r="E133" s="142" t="s">
        <v>135</v>
      </c>
      <c r="F133" s="143" t="s">
        <v>136</v>
      </c>
      <c r="G133" s="144" t="s">
        <v>111</v>
      </c>
      <c r="H133" s="145">
        <v>19.5</v>
      </c>
      <c r="I133" s="146"/>
      <c r="J133" s="146">
        <f t="shared" si="0"/>
        <v>0</v>
      </c>
      <c r="K133" s="147"/>
      <c r="L133" s="27"/>
      <c r="M133" s="148" t="s">
        <v>1</v>
      </c>
      <c r="N133" s="149" t="s">
        <v>34</v>
      </c>
      <c r="O133" s="150">
        <v>3.5999999999999997E-2</v>
      </c>
      <c r="P133" s="150">
        <f t="shared" si="1"/>
        <v>0.70199999999999996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2" t="s">
        <v>112</v>
      </c>
      <c r="AT133" s="152" t="s">
        <v>108</v>
      </c>
      <c r="AU133" s="152" t="s">
        <v>113</v>
      </c>
      <c r="AY133" s="14" t="s">
        <v>105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4" t="s">
        <v>113</v>
      </c>
      <c r="BK133" s="153">
        <f t="shared" si="9"/>
        <v>0</v>
      </c>
      <c r="BL133" s="14" t="s">
        <v>112</v>
      </c>
      <c r="BM133" s="152" t="s">
        <v>137</v>
      </c>
    </row>
    <row r="134" spans="1:65" s="2" customFormat="1" ht="24.2" customHeight="1">
      <c r="A134" s="26"/>
      <c r="B134" s="140"/>
      <c r="C134" s="141" t="s">
        <v>138</v>
      </c>
      <c r="D134" s="141" t="s">
        <v>108</v>
      </c>
      <c r="E134" s="142" t="s">
        <v>139</v>
      </c>
      <c r="F134" s="143" t="s">
        <v>140</v>
      </c>
      <c r="G134" s="144" t="s">
        <v>141</v>
      </c>
      <c r="H134" s="145">
        <v>9</v>
      </c>
      <c r="I134" s="146"/>
      <c r="J134" s="146">
        <f t="shared" si="0"/>
        <v>0</v>
      </c>
      <c r="K134" s="147"/>
      <c r="L134" s="27"/>
      <c r="M134" s="148" t="s">
        <v>1</v>
      </c>
      <c r="N134" s="149" t="s">
        <v>34</v>
      </c>
      <c r="O134" s="150">
        <v>3.6030000000000002</v>
      </c>
      <c r="P134" s="150">
        <f t="shared" si="1"/>
        <v>32.427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2" t="s">
        <v>112</v>
      </c>
      <c r="AT134" s="152" t="s">
        <v>108</v>
      </c>
      <c r="AU134" s="152" t="s">
        <v>113</v>
      </c>
      <c r="AY134" s="14" t="s">
        <v>105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4" t="s">
        <v>113</v>
      </c>
      <c r="BK134" s="153">
        <f t="shared" si="9"/>
        <v>0</v>
      </c>
      <c r="BL134" s="14" t="s">
        <v>112</v>
      </c>
      <c r="BM134" s="152" t="s">
        <v>142</v>
      </c>
    </row>
    <row r="135" spans="1:65" s="2" customFormat="1" ht="24.2" customHeight="1">
      <c r="A135" s="26"/>
      <c r="B135" s="140"/>
      <c r="C135" s="141" t="s">
        <v>127</v>
      </c>
      <c r="D135" s="141" t="s">
        <v>108</v>
      </c>
      <c r="E135" s="142" t="s">
        <v>143</v>
      </c>
      <c r="F135" s="143" t="s">
        <v>144</v>
      </c>
      <c r="G135" s="144" t="s">
        <v>111</v>
      </c>
      <c r="H135" s="145">
        <v>50.85</v>
      </c>
      <c r="I135" s="146"/>
      <c r="J135" s="146">
        <f t="shared" si="0"/>
        <v>0</v>
      </c>
      <c r="K135" s="147"/>
      <c r="L135" s="27"/>
      <c r="M135" s="148" t="s">
        <v>1</v>
      </c>
      <c r="N135" s="149" t="s">
        <v>34</v>
      </c>
      <c r="O135" s="150">
        <v>6.9000000000000006E-2</v>
      </c>
      <c r="P135" s="150">
        <f t="shared" si="1"/>
        <v>3.5086500000000003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2" t="s">
        <v>112</v>
      </c>
      <c r="AT135" s="152" t="s">
        <v>108</v>
      </c>
      <c r="AU135" s="152" t="s">
        <v>113</v>
      </c>
      <c r="AY135" s="14" t="s">
        <v>105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4" t="s">
        <v>113</v>
      </c>
      <c r="BK135" s="153">
        <f t="shared" si="9"/>
        <v>0</v>
      </c>
      <c r="BL135" s="14" t="s">
        <v>112</v>
      </c>
      <c r="BM135" s="152" t="s">
        <v>7</v>
      </c>
    </row>
    <row r="136" spans="1:65" s="2" customFormat="1" ht="33" customHeight="1">
      <c r="A136" s="26"/>
      <c r="B136" s="140"/>
      <c r="C136" s="141" t="s">
        <v>145</v>
      </c>
      <c r="D136" s="141" t="s">
        <v>108</v>
      </c>
      <c r="E136" s="142" t="s">
        <v>146</v>
      </c>
      <c r="F136" s="143" t="s">
        <v>147</v>
      </c>
      <c r="G136" s="144" t="s">
        <v>111</v>
      </c>
      <c r="H136" s="145">
        <v>50.85</v>
      </c>
      <c r="I136" s="146"/>
      <c r="J136" s="146">
        <f t="shared" si="0"/>
        <v>0</v>
      </c>
      <c r="K136" s="147"/>
      <c r="L136" s="27"/>
      <c r="M136" s="148" t="s">
        <v>1</v>
      </c>
      <c r="N136" s="149" t="s">
        <v>34</v>
      </c>
      <c r="O136" s="150">
        <v>3.1E-2</v>
      </c>
      <c r="P136" s="150">
        <f t="shared" si="1"/>
        <v>1.5763500000000001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2" t="s">
        <v>112</v>
      </c>
      <c r="AT136" s="152" t="s">
        <v>108</v>
      </c>
      <c r="AU136" s="152" t="s">
        <v>113</v>
      </c>
      <c r="AY136" s="14" t="s">
        <v>105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4" t="s">
        <v>113</v>
      </c>
      <c r="BK136" s="153">
        <f t="shared" si="9"/>
        <v>0</v>
      </c>
      <c r="BL136" s="14" t="s">
        <v>112</v>
      </c>
      <c r="BM136" s="152" t="s">
        <v>148</v>
      </c>
    </row>
    <row r="137" spans="1:65" s="2" customFormat="1" ht="33" customHeight="1">
      <c r="A137" s="26"/>
      <c r="B137" s="140"/>
      <c r="C137" s="141" t="s">
        <v>130</v>
      </c>
      <c r="D137" s="141" t="s">
        <v>108</v>
      </c>
      <c r="E137" s="142" t="s">
        <v>149</v>
      </c>
      <c r="F137" s="143" t="s">
        <v>150</v>
      </c>
      <c r="G137" s="144" t="s">
        <v>111</v>
      </c>
      <c r="H137" s="145">
        <v>292.85000000000002</v>
      </c>
      <c r="I137" s="146"/>
      <c r="J137" s="146">
        <f t="shared" si="0"/>
        <v>0</v>
      </c>
      <c r="K137" s="147"/>
      <c r="L137" s="27"/>
      <c r="M137" s="148" t="s">
        <v>1</v>
      </c>
      <c r="N137" s="149" t="s">
        <v>34</v>
      </c>
      <c r="O137" s="150">
        <v>0.216</v>
      </c>
      <c r="P137" s="150">
        <f t="shared" si="1"/>
        <v>63.255600000000001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2" t="s">
        <v>112</v>
      </c>
      <c r="AT137" s="152" t="s">
        <v>108</v>
      </c>
      <c r="AU137" s="152" t="s">
        <v>113</v>
      </c>
      <c r="AY137" s="14" t="s">
        <v>105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4" t="s">
        <v>113</v>
      </c>
      <c r="BK137" s="153">
        <f t="shared" si="9"/>
        <v>0</v>
      </c>
      <c r="BL137" s="14" t="s">
        <v>112</v>
      </c>
      <c r="BM137" s="152" t="s">
        <v>151</v>
      </c>
    </row>
    <row r="138" spans="1:65" s="2" customFormat="1" ht="24.2" customHeight="1">
      <c r="A138" s="26"/>
      <c r="B138" s="140"/>
      <c r="C138" s="141" t="s">
        <v>152</v>
      </c>
      <c r="D138" s="141" t="s">
        <v>108</v>
      </c>
      <c r="E138" s="142" t="s">
        <v>153</v>
      </c>
      <c r="F138" s="143" t="s">
        <v>154</v>
      </c>
      <c r="G138" s="144" t="s">
        <v>111</v>
      </c>
      <c r="H138" s="145">
        <v>13.65</v>
      </c>
      <c r="I138" s="146"/>
      <c r="J138" s="146">
        <f t="shared" si="0"/>
        <v>0</v>
      </c>
      <c r="K138" s="147"/>
      <c r="L138" s="27"/>
      <c r="M138" s="148" t="s">
        <v>1</v>
      </c>
      <c r="N138" s="149" t="s">
        <v>34</v>
      </c>
      <c r="O138" s="150">
        <v>2.39</v>
      </c>
      <c r="P138" s="150">
        <f t="shared" si="1"/>
        <v>32.6235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2" t="s">
        <v>112</v>
      </c>
      <c r="AT138" s="152" t="s">
        <v>108</v>
      </c>
      <c r="AU138" s="152" t="s">
        <v>113</v>
      </c>
      <c r="AY138" s="14" t="s">
        <v>105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4" t="s">
        <v>113</v>
      </c>
      <c r="BK138" s="153">
        <f t="shared" si="9"/>
        <v>0</v>
      </c>
      <c r="BL138" s="14" t="s">
        <v>112</v>
      </c>
      <c r="BM138" s="152" t="s">
        <v>155</v>
      </c>
    </row>
    <row r="139" spans="1:65" s="2" customFormat="1" ht="24.2" customHeight="1">
      <c r="A139" s="26"/>
      <c r="B139" s="140"/>
      <c r="C139" s="141" t="s">
        <v>134</v>
      </c>
      <c r="D139" s="141" t="s">
        <v>108</v>
      </c>
      <c r="E139" s="142" t="s">
        <v>156</v>
      </c>
      <c r="F139" s="143" t="s">
        <v>157</v>
      </c>
      <c r="G139" s="144" t="s">
        <v>119</v>
      </c>
      <c r="H139" s="145">
        <v>230.25</v>
      </c>
      <c r="I139" s="146"/>
      <c r="J139" s="146">
        <f t="shared" si="0"/>
        <v>0</v>
      </c>
      <c r="K139" s="147"/>
      <c r="L139" s="27"/>
      <c r="M139" s="148" t="s">
        <v>1</v>
      </c>
      <c r="N139" s="149" t="s">
        <v>34</v>
      </c>
      <c r="O139" s="150">
        <v>4.9000000000000002E-2</v>
      </c>
      <c r="P139" s="150">
        <f t="shared" si="1"/>
        <v>11.282250000000001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2" t="s">
        <v>112</v>
      </c>
      <c r="AT139" s="152" t="s">
        <v>108</v>
      </c>
      <c r="AU139" s="152" t="s">
        <v>113</v>
      </c>
      <c r="AY139" s="14" t="s">
        <v>105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4" t="s">
        <v>113</v>
      </c>
      <c r="BK139" s="153">
        <f t="shared" si="9"/>
        <v>0</v>
      </c>
      <c r="BL139" s="14" t="s">
        <v>112</v>
      </c>
      <c r="BM139" s="152" t="s">
        <v>158</v>
      </c>
    </row>
    <row r="140" spans="1:65" s="12" customFormat="1" ht="22.9" customHeight="1">
      <c r="B140" s="128"/>
      <c r="D140" s="129" t="s">
        <v>67</v>
      </c>
      <c r="E140" s="138" t="s">
        <v>159</v>
      </c>
      <c r="F140" s="138" t="s">
        <v>160</v>
      </c>
      <c r="J140" s="139">
        <f>BK140</f>
        <v>0</v>
      </c>
      <c r="L140" s="128"/>
      <c r="M140" s="132"/>
      <c r="N140" s="133"/>
      <c r="O140" s="133"/>
      <c r="P140" s="134">
        <f>SUM(P141:P145)</f>
        <v>39.409925099999995</v>
      </c>
      <c r="Q140" s="133"/>
      <c r="R140" s="134">
        <f>SUM(R141:R145)</f>
        <v>44.823600709471002</v>
      </c>
      <c r="S140" s="133"/>
      <c r="T140" s="135">
        <f>SUM(T141:T145)</f>
        <v>0</v>
      </c>
      <c r="AR140" s="129" t="s">
        <v>72</v>
      </c>
      <c r="AT140" s="136" t="s">
        <v>67</v>
      </c>
      <c r="AU140" s="136" t="s">
        <v>72</v>
      </c>
      <c r="AY140" s="129" t="s">
        <v>105</v>
      </c>
      <c r="BK140" s="137">
        <f>SUM(BK141:BK145)</f>
        <v>0</v>
      </c>
    </row>
    <row r="141" spans="1:65" s="2" customFormat="1" ht="37.9" customHeight="1">
      <c r="A141" s="26"/>
      <c r="B141" s="140"/>
      <c r="C141" s="141" t="s">
        <v>161</v>
      </c>
      <c r="D141" s="141" t="s">
        <v>108</v>
      </c>
      <c r="E141" s="142" t="s">
        <v>162</v>
      </c>
      <c r="F141" s="143" t="s">
        <v>163</v>
      </c>
      <c r="G141" s="144" t="s">
        <v>111</v>
      </c>
      <c r="H141" s="145">
        <v>20.132999999999999</v>
      </c>
      <c r="I141" s="146"/>
      <c r="J141" s="146">
        <f>ROUND(I141*H141,2)</f>
        <v>0</v>
      </c>
      <c r="K141" s="147"/>
      <c r="L141" s="27"/>
      <c r="M141" s="148" t="s">
        <v>1</v>
      </c>
      <c r="N141" s="149" t="s">
        <v>34</v>
      </c>
      <c r="O141" s="150">
        <v>1.603</v>
      </c>
      <c r="P141" s="150">
        <f>O141*H141</f>
        <v>32.273198999999998</v>
      </c>
      <c r="Q141" s="150">
        <v>1.8907700000000001</v>
      </c>
      <c r="R141" s="150">
        <f>Q141*H141</f>
        <v>38.066872410000002</v>
      </c>
      <c r="S141" s="150">
        <v>0</v>
      </c>
      <c r="T141" s="151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2" t="s">
        <v>112</v>
      </c>
      <c r="AT141" s="152" t="s">
        <v>108</v>
      </c>
      <c r="AU141" s="152" t="s">
        <v>113</v>
      </c>
      <c r="AY141" s="14" t="s">
        <v>105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4" t="s">
        <v>113</v>
      </c>
      <c r="BK141" s="153">
        <f>ROUND(I141*H141,2)</f>
        <v>0</v>
      </c>
      <c r="BL141" s="14" t="s">
        <v>112</v>
      </c>
      <c r="BM141" s="152" t="s">
        <v>164</v>
      </c>
    </row>
    <row r="142" spans="1:65" s="2" customFormat="1" ht="16.5" customHeight="1">
      <c r="A142" s="26"/>
      <c r="B142" s="140"/>
      <c r="C142" s="141" t="s">
        <v>137</v>
      </c>
      <c r="D142" s="141" t="s">
        <v>108</v>
      </c>
      <c r="E142" s="142" t="s">
        <v>165</v>
      </c>
      <c r="F142" s="143" t="s">
        <v>166</v>
      </c>
      <c r="G142" s="144" t="s">
        <v>111</v>
      </c>
      <c r="H142" s="145">
        <v>2.67</v>
      </c>
      <c r="I142" s="146"/>
      <c r="J142" s="146">
        <f>ROUND(I142*H142,2)</f>
        <v>0</v>
      </c>
      <c r="K142" s="147"/>
      <c r="L142" s="27"/>
      <c r="M142" s="148" t="s">
        <v>1</v>
      </c>
      <c r="N142" s="149" t="s">
        <v>34</v>
      </c>
      <c r="O142" s="150">
        <v>1.4622299999999999</v>
      </c>
      <c r="P142" s="150">
        <f>O142*H142</f>
        <v>3.9041540999999995</v>
      </c>
      <c r="Q142" s="150">
        <v>2.2628461</v>
      </c>
      <c r="R142" s="150">
        <f>Q142*H142</f>
        <v>6.0417990869999993</v>
      </c>
      <c r="S142" s="150">
        <v>0</v>
      </c>
      <c r="T142" s="151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2" t="s">
        <v>112</v>
      </c>
      <c r="AT142" s="152" t="s">
        <v>108</v>
      </c>
      <c r="AU142" s="152" t="s">
        <v>113</v>
      </c>
      <c r="AY142" s="14" t="s">
        <v>105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4" t="s">
        <v>113</v>
      </c>
      <c r="BK142" s="153">
        <f>ROUND(I142*H142,2)</f>
        <v>0</v>
      </c>
      <c r="BL142" s="14" t="s">
        <v>112</v>
      </c>
      <c r="BM142" s="152" t="s">
        <v>167</v>
      </c>
    </row>
    <row r="143" spans="1:65" s="2" customFormat="1" ht="16.5" customHeight="1">
      <c r="A143" s="26"/>
      <c r="B143" s="140"/>
      <c r="C143" s="141" t="s">
        <v>168</v>
      </c>
      <c r="D143" s="141" t="s">
        <v>108</v>
      </c>
      <c r="E143" s="142" t="s">
        <v>169</v>
      </c>
      <c r="F143" s="143" t="s">
        <v>170</v>
      </c>
      <c r="G143" s="144" t="s">
        <v>111</v>
      </c>
      <c r="H143" s="145">
        <v>0.25</v>
      </c>
      <c r="I143" s="146"/>
      <c r="J143" s="146">
        <f>ROUND(I143*H143,2)</f>
        <v>0</v>
      </c>
      <c r="K143" s="147"/>
      <c r="L143" s="27"/>
      <c r="M143" s="148" t="s">
        <v>1</v>
      </c>
      <c r="N143" s="149" t="s">
        <v>34</v>
      </c>
      <c r="O143" s="150">
        <v>1.47475</v>
      </c>
      <c r="P143" s="150">
        <f>O143*H143</f>
        <v>0.3686875</v>
      </c>
      <c r="Q143" s="150">
        <v>2.4064526000000002</v>
      </c>
      <c r="R143" s="150">
        <f>Q143*H143</f>
        <v>0.60161315000000004</v>
      </c>
      <c r="S143" s="150">
        <v>0</v>
      </c>
      <c r="T143" s="151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2" t="s">
        <v>112</v>
      </c>
      <c r="AT143" s="152" t="s">
        <v>108</v>
      </c>
      <c r="AU143" s="152" t="s">
        <v>113</v>
      </c>
      <c r="AY143" s="14" t="s">
        <v>105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4" t="s">
        <v>113</v>
      </c>
      <c r="BK143" s="153">
        <f>ROUND(I143*H143,2)</f>
        <v>0</v>
      </c>
      <c r="BL143" s="14" t="s">
        <v>112</v>
      </c>
      <c r="BM143" s="152" t="s">
        <v>171</v>
      </c>
    </row>
    <row r="144" spans="1:65" s="2" customFormat="1" ht="33" customHeight="1">
      <c r="A144" s="26"/>
      <c r="B144" s="140"/>
      <c r="C144" s="141" t="s">
        <v>142</v>
      </c>
      <c r="D144" s="141" t="s">
        <v>108</v>
      </c>
      <c r="E144" s="142" t="s">
        <v>172</v>
      </c>
      <c r="F144" s="143" t="s">
        <v>173</v>
      </c>
      <c r="G144" s="144" t="s">
        <v>119</v>
      </c>
      <c r="H144" s="145">
        <v>3.67</v>
      </c>
      <c r="I144" s="146"/>
      <c r="J144" s="146">
        <f>ROUND(I144*H144,2)</f>
        <v>0</v>
      </c>
      <c r="K144" s="147"/>
      <c r="L144" s="27"/>
      <c r="M144" s="148" t="s">
        <v>1</v>
      </c>
      <c r="N144" s="149" t="s">
        <v>34</v>
      </c>
      <c r="O144" s="150">
        <v>0.78034999999999999</v>
      </c>
      <c r="P144" s="150">
        <f>O144*H144</f>
        <v>2.8638844999999997</v>
      </c>
      <c r="Q144" s="150">
        <v>3.0876311300000001E-2</v>
      </c>
      <c r="R144" s="150">
        <f>Q144*H144</f>
        <v>0.113316062471</v>
      </c>
      <c r="S144" s="150">
        <v>0</v>
      </c>
      <c r="T144" s="151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2" t="s">
        <v>112</v>
      </c>
      <c r="AT144" s="152" t="s">
        <v>108</v>
      </c>
      <c r="AU144" s="152" t="s">
        <v>113</v>
      </c>
      <c r="AY144" s="14" t="s">
        <v>105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4" t="s">
        <v>113</v>
      </c>
      <c r="BK144" s="153">
        <f>ROUND(I144*H144,2)</f>
        <v>0</v>
      </c>
      <c r="BL144" s="14" t="s">
        <v>112</v>
      </c>
      <c r="BM144" s="152" t="s">
        <v>174</v>
      </c>
    </row>
    <row r="145" spans="1:65" s="2" customFormat="1" ht="24.2" customHeight="1">
      <c r="A145" s="26"/>
      <c r="B145" s="140"/>
      <c r="C145" s="141" t="s">
        <v>175</v>
      </c>
      <c r="D145" s="141" t="s">
        <v>108</v>
      </c>
      <c r="E145" s="142" t="s">
        <v>176</v>
      </c>
      <c r="F145" s="143" t="s">
        <v>177</v>
      </c>
      <c r="G145" s="144" t="s">
        <v>178</v>
      </c>
      <c r="H145" s="145">
        <v>0.44</v>
      </c>
      <c r="I145" s="146"/>
      <c r="J145" s="146">
        <f>ROUND(I145*H145,2)</f>
        <v>0</v>
      </c>
      <c r="K145" s="147"/>
      <c r="L145" s="27"/>
      <c r="M145" s="148" t="s">
        <v>1</v>
      </c>
      <c r="N145" s="149" t="s">
        <v>34</v>
      </c>
      <c r="O145" s="150">
        <v>0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2" t="s">
        <v>112</v>
      </c>
      <c r="AT145" s="152" t="s">
        <v>108</v>
      </c>
      <c r="AU145" s="152" t="s">
        <v>113</v>
      </c>
      <c r="AY145" s="14" t="s">
        <v>105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4" t="s">
        <v>113</v>
      </c>
      <c r="BK145" s="153">
        <f>ROUND(I145*H145,2)</f>
        <v>0</v>
      </c>
      <c r="BL145" s="14" t="s">
        <v>112</v>
      </c>
      <c r="BM145" s="152" t="s">
        <v>179</v>
      </c>
    </row>
    <row r="146" spans="1:65" s="12" customFormat="1" ht="22.9" customHeight="1">
      <c r="B146" s="128"/>
      <c r="D146" s="129" t="s">
        <v>67</v>
      </c>
      <c r="E146" s="138" t="s">
        <v>180</v>
      </c>
      <c r="F146" s="138" t="s">
        <v>181</v>
      </c>
      <c r="J146" s="139">
        <f>BK146</f>
        <v>0</v>
      </c>
      <c r="L146" s="128"/>
      <c r="M146" s="132"/>
      <c r="N146" s="133"/>
      <c r="O146" s="133"/>
      <c r="P146" s="134">
        <f>SUM(P147:P150)</f>
        <v>20.8380996</v>
      </c>
      <c r="Q146" s="133"/>
      <c r="R146" s="134">
        <f>SUM(R147:R150)</f>
        <v>90.438488225000015</v>
      </c>
      <c r="S146" s="133"/>
      <c r="T146" s="135">
        <f>SUM(T147:T150)</f>
        <v>0</v>
      </c>
      <c r="AR146" s="129" t="s">
        <v>72</v>
      </c>
      <c r="AT146" s="136" t="s">
        <v>67</v>
      </c>
      <c r="AU146" s="136" t="s">
        <v>72</v>
      </c>
      <c r="AY146" s="129" t="s">
        <v>105</v>
      </c>
      <c r="BK146" s="137">
        <f>SUM(BK147:BK150)</f>
        <v>0</v>
      </c>
    </row>
    <row r="147" spans="1:65" s="2" customFormat="1" ht="24.2" customHeight="1">
      <c r="A147" s="26"/>
      <c r="B147" s="140"/>
      <c r="C147" s="141" t="s">
        <v>7</v>
      </c>
      <c r="D147" s="141" t="s">
        <v>108</v>
      </c>
      <c r="E147" s="142" t="s">
        <v>182</v>
      </c>
      <c r="F147" s="143" t="s">
        <v>183</v>
      </c>
      <c r="G147" s="144" t="s">
        <v>119</v>
      </c>
      <c r="H147" s="145">
        <v>77.540000000000006</v>
      </c>
      <c r="I147" s="146"/>
      <c r="J147" s="146">
        <f>ROUND(I147*H147,2)</f>
        <v>0</v>
      </c>
      <c r="K147" s="147"/>
      <c r="L147" s="27"/>
      <c r="M147" s="148" t="s">
        <v>1</v>
      </c>
      <c r="N147" s="149" t="s">
        <v>34</v>
      </c>
      <c r="O147" s="150">
        <v>2.7119999999999998E-2</v>
      </c>
      <c r="P147" s="150">
        <f>O147*H147</f>
        <v>2.1028848</v>
      </c>
      <c r="Q147" s="150">
        <v>0.37080000000000002</v>
      </c>
      <c r="R147" s="150">
        <f>Q147*H147</f>
        <v>28.751832000000004</v>
      </c>
      <c r="S147" s="150">
        <v>0</v>
      </c>
      <c r="T147" s="151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2" t="s">
        <v>112</v>
      </c>
      <c r="AT147" s="152" t="s">
        <v>108</v>
      </c>
      <c r="AU147" s="152" t="s">
        <v>113</v>
      </c>
      <c r="AY147" s="14" t="s">
        <v>105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4" t="s">
        <v>113</v>
      </c>
      <c r="BK147" s="153">
        <f>ROUND(I147*H147,2)</f>
        <v>0</v>
      </c>
      <c r="BL147" s="14" t="s">
        <v>112</v>
      </c>
      <c r="BM147" s="152" t="s">
        <v>184</v>
      </c>
    </row>
    <row r="148" spans="1:65" s="2" customFormat="1" ht="24.2" customHeight="1">
      <c r="A148" s="26"/>
      <c r="B148" s="140"/>
      <c r="C148" s="141" t="s">
        <v>185</v>
      </c>
      <c r="D148" s="141" t="s">
        <v>108</v>
      </c>
      <c r="E148" s="142" t="s">
        <v>186</v>
      </c>
      <c r="F148" s="143" t="s">
        <v>187</v>
      </c>
      <c r="G148" s="144" t="s">
        <v>119</v>
      </c>
      <c r="H148" s="145">
        <v>77.540000000000006</v>
      </c>
      <c r="I148" s="146"/>
      <c r="J148" s="146">
        <f>ROUND(I148*H148,2)</f>
        <v>0</v>
      </c>
      <c r="K148" s="147"/>
      <c r="L148" s="27"/>
      <c r="M148" s="148" t="s">
        <v>1</v>
      </c>
      <c r="N148" s="149" t="s">
        <v>34</v>
      </c>
      <c r="O148" s="150">
        <v>3.0120000000000001E-2</v>
      </c>
      <c r="P148" s="150">
        <f>O148*H148</f>
        <v>2.3355048000000003</v>
      </c>
      <c r="Q148" s="150">
        <v>0.46166000000000001</v>
      </c>
      <c r="R148" s="150">
        <f>Q148*H148</f>
        <v>35.797116400000007</v>
      </c>
      <c r="S148" s="150">
        <v>0</v>
      </c>
      <c r="T148" s="151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2" t="s">
        <v>112</v>
      </c>
      <c r="AT148" s="152" t="s">
        <v>108</v>
      </c>
      <c r="AU148" s="152" t="s">
        <v>113</v>
      </c>
      <c r="AY148" s="14" t="s">
        <v>105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4" t="s">
        <v>113</v>
      </c>
      <c r="BK148" s="153">
        <f>ROUND(I148*H148,2)</f>
        <v>0</v>
      </c>
      <c r="BL148" s="14" t="s">
        <v>112</v>
      </c>
      <c r="BM148" s="152" t="s">
        <v>188</v>
      </c>
    </row>
    <row r="149" spans="1:65" s="2" customFormat="1" ht="24.2" customHeight="1">
      <c r="A149" s="26"/>
      <c r="B149" s="140"/>
      <c r="C149" s="141" t="s">
        <v>148</v>
      </c>
      <c r="D149" s="141" t="s">
        <v>108</v>
      </c>
      <c r="E149" s="142" t="s">
        <v>189</v>
      </c>
      <c r="F149" s="143" t="s">
        <v>190</v>
      </c>
      <c r="G149" s="144" t="s">
        <v>119</v>
      </c>
      <c r="H149" s="145">
        <v>77.540000000000006</v>
      </c>
      <c r="I149" s="146"/>
      <c r="J149" s="146">
        <f>ROUND(I149*H149,2)</f>
        <v>0</v>
      </c>
      <c r="K149" s="147"/>
      <c r="L149" s="27"/>
      <c r="M149" s="148" t="s">
        <v>1</v>
      </c>
      <c r="N149" s="149" t="s">
        <v>34</v>
      </c>
      <c r="O149" s="150">
        <v>6.0499999999999998E-2</v>
      </c>
      <c r="P149" s="150">
        <f>O149*H149</f>
        <v>4.6911700000000005</v>
      </c>
      <c r="Q149" s="150">
        <v>0.10548</v>
      </c>
      <c r="R149" s="150">
        <f>Q149*H149</f>
        <v>8.1789192000000011</v>
      </c>
      <c r="S149" s="150">
        <v>0</v>
      </c>
      <c r="T149" s="151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2" t="s">
        <v>112</v>
      </c>
      <c r="AT149" s="152" t="s">
        <v>108</v>
      </c>
      <c r="AU149" s="152" t="s">
        <v>113</v>
      </c>
      <c r="AY149" s="14" t="s">
        <v>105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4" t="s">
        <v>113</v>
      </c>
      <c r="BK149" s="153">
        <f>ROUND(I149*H149,2)</f>
        <v>0</v>
      </c>
      <c r="BL149" s="14" t="s">
        <v>112</v>
      </c>
      <c r="BM149" s="152" t="s">
        <v>191</v>
      </c>
    </row>
    <row r="150" spans="1:65" s="2" customFormat="1" ht="21.75" customHeight="1">
      <c r="A150" s="26"/>
      <c r="B150" s="140"/>
      <c r="C150" s="141" t="s">
        <v>192</v>
      </c>
      <c r="D150" s="141" t="s">
        <v>108</v>
      </c>
      <c r="E150" s="142" t="s">
        <v>193</v>
      </c>
      <c r="F150" s="143" t="s">
        <v>194</v>
      </c>
      <c r="G150" s="144" t="s">
        <v>119</v>
      </c>
      <c r="H150" s="145">
        <v>77.540000000000006</v>
      </c>
      <c r="I150" s="146"/>
      <c r="J150" s="146">
        <f>ROUND(I150*H150,2)</f>
        <v>0</v>
      </c>
      <c r="K150" s="147"/>
      <c r="L150" s="27"/>
      <c r="M150" s="148" t="s">
        <v>1</v>
      </c>
      <c r="N150" s="149" t="s">
        <v>34</v>
      </c>
      <c r="O150" s="150">
        <v>0.151</v>
      </c>
      <c r="P150" s="150">
        <f>O150*H150</f>
        <v>11.708540000000001</v>
      </c>
      <c r="Q150" s="150">
        <v>0.22840625000000001</v>
      </c>
      <c r="R150" s="150">
        <f>Q150*H150</f>
        <v>17.710620625000001</v>
      </c>
      <c r="S150" s="150">
        <v>0</v>
      </c>
      <c r="T150" s="151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2" t="s">
        <v>112</v>
      </c>
      <c r="AT150" s="152" t="s">
        <v>108</v>
      </c>
      <c r="AU150" s="152" t="s">
        <v>113</v>
      </c>
      <c r="AY150" s="14" t="s">
        <v>105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4" t="s">
        <v>113</v>
      </c>
      <c r="BK150" s="153">
        <f>ROUND(I150*H150,2)</f>
        <v>0</v>
      </c>
      <c r="BL150" s="14" t="s">
        <v>112</v>
      </c>
      <c r="BM150" s="152" t="s">
        <v>195</v>
      </c>
    </row>
    <row r="151" spans="1:65" s="12" customFormat="1" ht="22.9" customHeight="1">
      <c r="B151" s="128"/>
      <c r="D151" s="129" t="s">
        <v>67</v>
      </c>
      <c r="E151" s="138" t="s">
        <v>196</v>
      </c>
      <c r="F151" s="138" t="s">
        <v>197</v>
      </c>
      <c r="J151" s="139">
        <f>BK151</f>
        <v>0</v>
      </c>
      <c r="L151" s="128"/>
      <c r="M151" s="132"/>
      <c r="N151" s="133"/>
      <c r="O151" s="133"/>
      <c r="P151" s="134">
        <f>SUM(P152:P160)</f>
        <v>276.57332159999999</v>
      </c>
      <c r="Q151" s="133"/>
      <c r="R151" s="134">
        <f>SUM(R152:R160)</f>
        <v>12.337089419293999</v>
      </c>
      <c r="S151" s="133"/>
      <c r="T151" s="135">
        <f>SUM(T152:T160)</f>
        <v>0</v>
      </c>
      <c r="AR151" s="129" t="s">
        <v>72</v>
      </c>
      <c r="AT151" s="136" t="s">
        <v>67</v>
      </c>
      <c r="AU151" s="136" t="s">
        <v>72</v>
      </c>
      <c r="AY151" s="129" t="s">
        <v>105</v>
      </c>
      <c r="BK151" s="137">
        <f>SUM(BK152:BK160)</f>
        <v>0</v>
      </c>
    </row>
    <row r="152" spans="1:65" s="2" customFormat="1" ht="33" customHeight="1">
      <c r="A152" s="26"/>
      <c r="B152" s="140"/>
      <c r="C152" s="141" t="s">
        <v>151</v>
      </c>
      <c r="D152" s="141" t="s">
        <v>108</v>
      </c>
      <c r="E152" s="142" t="s">
        <v>198</v>
      </c>
      <c r="F152" s="143" t="s">
        <v>199</v>
      </c>
      <c r="G152" s="144" t="s">
        <v>200</v>
      </c>
      <c r="H152" s="145">
        <v>335</v>
      </c>
      <c r="I152" s="146"/>
      <c r="J152" s="146">
        <f t="shared" ref="J152:J160" si="10">ROUND(I152*H152,2)</f>
        <v>0</v>
      </c>
      <c r="K152" s="147"/>
      <c r="L152" s="27"/>
      <c r="M152" s="148" t="s">
        <v>1</v>
      </c>
      <c r="N152" s="149" t="s">
        <v>34</v>
      </c>
      <c r="O152" s="150">
        <v>0.06</v>
      </c>
      <c r="P152" s="150">
        <f t="shared" ref="P152:P160" si="11">O152*H152</f>
        <v>20.099999999999998</v>
      </c>
      <c r="Q152" s="150">
        <v>1.7E-5</v>
      </c>
      <c r="R152" s="150">
        <f t="shared" ref="R152:R160" si="12">Q152*H152</f>
        <v>5.6949999999999995E-3</v>
      </c>
      <c r="S152" s="150">
        <v>0</v>
      </c>
      <c r="T152" s="151">
        <f t="shared" ref="T152:T160" si="13"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2" t="s">
        <v>112</v>
      </c>
      <c r="AT152" s="152" t="s">
        <v>108</v>
      </c>
      <c r="AU152" s="152" t="s">
        <v>113</v>
      </c>
      <c r="AY152" s="14" t="s">
        <v>105</v>
      </c>
      <c r="BE152" s="153">
        <f t="shared" ref="BE152:BE160" si="14">IF(N152="základná",J152,0)</f>
        <v>0</v>
      </c>
      <c r="BF152" s="153">
        <f t="shared" ref="BF152:BF160" si="15">IF(N152="znížená",J152,0)</f>
        <v>0</v>
      </c>
      <c r="BG152" s="153">
        <f t="shared" ref="BG152:BG160" si="16">IF(N152="zákl. prenesená",J152,0)</f>
        <v>0</v>
      </c>
      <c r="BH152" s="153">
        <f t="shared" ref="BH152:BH160" si="17">IF(N152="zníž. prenesená",J152,0)</f>
        <v>0</v>
      </c>
      <c r="BI152" s="153">
        <f t="shared" ref="BI152:BI160" si="18">IF(N152="nulová",J152,0)</f>
        <v>0</v>
      </c>
      <c r="BJ152" s="14" t="s">
        <v>113</v>
      </c>
      <c r="BK152" s="153">
        <f t="shared" ref="BK152:BK160" si="19">ROUND(I152*H152,2)</f>
        <v>0</v>
      </c>
      <c r="BL152" s="14" t="s">
        <v>112</v>
      </c>
      <c r="BM152" s="152" t="s">
        <v>201</v>
      </c>
    </row>
    <row r="153" spans="1:65" s="2" customFormat="1" ht="24.2" customHeight="1">
      <c r="A153" s="26"/>
      <c r="B153" s="140"/>
      <c r="C153" s="162" t="s">
        <v>202</v>
      </c>
      <c r="D153" s="162" t="s">
        <v>203</v>
      </c>
      <c r="E153" s="163" t="s">
        <v>252</v>
      </c>
      <c r="F153" s="164" t="s">
        <v>204</v>
      </c>
      <c r="G153" s="165" t="s">
        <v>205</v>
      </c>
      <c r="H153" s="166">
        <v>56</v>
      </c>
      <c r="I153" s="167"/>
      <c r="J153" s="167">
        <f t="shared" si="10"/>
        <v>0</v>
      </c>
      <c r="K153" s="154"/>
      <c r="L153" s="155"/>
      <c r="M153" s="156" t="s">
        <v>1</v>
      </c>
      <c r="N153" s="157" t="s">
        <v>34</v>
      </c>
      <c r="O153" s="150">
        <v>0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2" t="s">
        <v>123</v>
      </c>
      <c r="AT153" s="152" t="s">
        <v>203</v>
      </c>
      <c r="AU153" s="152" t="s">
        <v>113</v>
      </c>
      <c r="AY153" s="14" t="s">
        <v>105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4" t="s">
        <v>113</v>
      </c>
      <c r="BK153" s="153">
        <f t="shared" si="19"/>
        <v>0</v>
      </c>
      <c r="BL153" s="14" t="s">
        <v>112</v>
      </c>
      <c r="BM153" s="152" t="s">
        <v>206</v>
      </c>
    </row>
    <row r="154" spans="1:65" s="2" customFormat="1" ht="24.2" customHeight="1">
      <c r="A154" s="26"/>
      <c r="B154" s="140"/>
      <c r="C154" s="141" t="s">
        <v>155</v>
      </c>
      <c r="D154" s="141" t="s">
        <v>108</v>
      </c>
      <c r="E154" s="142" t="s">
        <v>207</v>
      </c>
      <c r="F154" s="143" t="s">
        <v>208</v>
      </c>
      <c r="G154" s="144" t="s">
        <v>111</v>
      </c>
      <c r="H154" s="145">
        <v>58.26</v>
      </c>
      <c r="I154" s="146"/>
      <c r="J154" s="146">
        <f t="shared" si="10"/>
        <v>0</v>
      </c>
      <c r="K154" s="147"/>
      <c r="L154" s="27"/>
      <c r="M154" s="148" t="s">
        <v>1</v>
      </c>
      <c r="N154" s="149" t="s">
        <v>34</v>
      </c>
      <c r="O154" s="150">
        <v>0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2" t="s">
        <v>112</v>
      </c>
      <c r="AT154" s="152" t="s">
        <v>108</v>
      </c>
      <c r="AU154" s="152" t="s">
        <v>113</v>
      </c>
      <c r="AY154" s="14" t="s">
        <v>105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4" t="s">
        <v>113</v>
      </c>
      <c r="BK154" s="153">
        <f t="shared" si="19"/>
        <v>0</v>
      </c>
      <c r="BL154" s="14" t="s">
        <v>112</v>
      </c>
      <c r="BM154" s="152" t="s">
        <v>209</v>
      </c>
    </row>
    <row r="155" spans="1:65" s="2" customFormat="1" ht="24.2" customHeight="1">
      <c r="A155" s="26"/>
      <c r="B155" s="140"/>
      <c r="C155" s="141" t="s">
        <v>210</v>
      </c>
      <c r="D155" s="141" t="s">
        <v>108</v>
      </c>
      <c r="E155" s="142" t="s">
        <v>211</v>
      </c>
      <c r="F155" s="143" t="s">
        <v>212</v>
      </c>
      <c r="G155" s="144" t="s">
        <v>119</v>
      </c>
      <c r="H155" s="145">
        <v>170.38</v>
      </c>
      <c r="I155" s="146"/>
      <c r="J155" s="146">
        <f t="shared" si="10"/>
        <v>0</v>
      </c>
      <c r="K155" s="147"/>
      <c r="L155" s="27"/>
      <c r="M155" s="148" t="s">
        <v>1</v>
      </c>
      <c r="N155" s="149" t="s">
        <v>34</v>
      </c>
      <c r="O155" s="150">
        <v>0.91032000000000002</v>
      </c>
      <c r="P155" s="150">
        <f t="shared" si="11"/>
        <v>155.1003216</v>
      </c>
      <c r="Q155" s="150">
        <v>2.3051311299999998E-2</v>
      </c>
      <c r="R155" s="150">
        <f t="shared" si="12"/>
        <v>3.9274824192939994</v>
      </c>
      <c r="S155" s="150">
        <v>0</v>
      </c>
      <c r="T155" s="151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2" t="s">
        <v>112</v>
      </c>
      <c r="AT155" s="152" t="s">
        <v>108</v>
      </c>
      <c r="AU155" s="152" t="s">
        <v>113</v>
      </c>
      <c r="AY155" s="14" t="s">
        <v>105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4" t="s">
        <v>113</v>
      </c>
      <c r="BK155" s="153">
        <f t="shared" si="19"/>
        <v>0</v>
      </c>
      <c r="BL155" s="14" t="s">
        <v>112</v>
      </c>
      <c r="BM155" s="152" t="s">
        <v>213</v>
      </c>
    </row>
    <row r="156" spans="1:65" s="2" customFormat="1" ht="16.5" customHeight="1">
      <c r="A156" s="26"/>
      <c r="B156" s="140"/>
      <c r="C156" s="141" t="s">
        <v>158</v>
      </c>
      <c r="D156" s="141" t="s">
        <v>108</v>
      </c>
      <c r="E156" s="142" t="s">
        <v>214</v>
      </c>
      <c r="F156" s="143" t="s">
        <v>215</v>
      </c>
      <c r="G156" s="144" t="s">
        <v>200</v>
      </c>
      <c r="H156" s="145">
        <v>335</v>
      </c>
      <c r="I156" s="146"/>
      <c r="J156" s="146">
        <f t="shared" si="10"/>
        <v>0</v>
      </c>
      <c r="K156" s="147"/>
      <c r="L156" s="27"/>
      <c r="M156" s="148" t="s">
        <v>1</v>
      </c>
      <c r="N156" s="149" t="s">
        <v>34</v>
      </c>
      <c r="O156" s="150">
        <v>8.6999999999999994E-2</v>
      </c>
      <c r="P156" s="150">
        <f t="shared" si="11"/>
        <v>29.145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2" t="s">
        <v>112</v>
      </c>
      <c r="AT156" s="152" t="s">
        <v>108</v>
      </c>
      <c r="AU156" s="152" t="s">
        <v>113</v>
      </c>
      <c r="AY156" s="14" t="s">
        <v>105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4" t="s">
        <v>113</v>
      </c>
      <c r="BK156" s="153">
        <f t="shared" si="19"/>
        <v>0</v>
      </c>
      <c r="BL156" s="14" t="s">
        <v>112</v>
      </c>
      <c r="BM156" s="152" t="s">
        <v>216</v>
      </c>
    </row>
    <row r="157" spans="1:65" s="2" customFormat="1" ht="37.9" customHeight="1">
      <c r="A157" s="26"/>
      <c r="B157" s="140"/>
      <c r="C157" s="141" t="s">
        <v>217</v>
      </c>
      <c r="D157" s="141" t="s">
        <v>108</v>
      </c>
      <c r="E157" s="142" t="s">
        <v>218</v>
      </c>
      <c r="F157" s="143" t="s">
        <v>219</v>
      </c>
      <c r="G157" s="144" t="s">
        <v>205</v>
      </c>
      <c r="H157" s="145">
        <v>12</v>
      </c>
      <c r="I157" s="146"/>
      <c r="J157" s="146">
        <f t="shared" si="10"/>
        <v>0</v>
      </c>
      <c r="K157" s="147"/>
      <c r="L157" s="27"/>
      <c r="M157" s="148" t="s">
        <v>1</v>
      </c>
      <c r="N157" s="149" t="s">
        <v>34</v>
      </c>
      <c r="O157" s="150">
        <v>4.43</v>
      </c>
      <c r="P157" s="150">
        <f t="shared" si="11"/>
        <v>53.16</v>
      </c>
      <c r="Q157" s="150">
        <v>2.5999999999999998E-5</v>
      </c>
      <c r="R157" s="150">
        <f t="shared" si="12"/>
        <v>3.1199999999999999E-4</v>
      </c>
      <c r="S157" s="150">
        <v>0</v>
      </c>
      <c r="T157" s="151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2" t="s">
        <v>112</v>
      </c>
      <c r="AT157" s="152" t="s">
        <v>108</v>
      </c>
      <c r="AU157" s="152" t="s">
        <v>113</v>
      </c>
      <c r="AY157" s="14" t="s">
        <v>105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4" t="s">
        <v>113</v>
      </c>
      <c r="BK157" s="153">
        <f t="shared" si="19"/>
        <v>0</v>
      </c>
      <c r="BL157" s="14" t="s">
        <v>112</v>
      </c>
      <c r="BM157" s="152" t="s">
        <v>220</v>
      </c>
    </row>
    <row r="158" spans="1:65" s="2" customFormat="1" ht="24.2" customHeight="1">
      <c r="A158" s="26"/>
      <c r="B158" s="140"/>
      <c r="C158" s="162" t="s">
        <v>164</v>
      </c>
      <c r="D158" s="162" t="s">
        <v>203</v>
      </c>
      <c r="E158" s="163" t="s">
        <v>252</v>
      </c>
      <c r="F158" s="164" t="s">
        <v>221</v>
      </c>
      <c r="G158" s="165" t="s">
        <v>205</v>
      </c>
      <c r="H158" s="166">
        <v>12</v>
      </c>
      <c r="I158" s="167"/>
      <c r="J158" s="167">
        <f t="shared" si="10"/>
        <v>0</v>
      </c>
      <c r="K158" s="147"/>
      <c r="L158" s="27"/>
      <c r="M158" s="148" t="s">
        <v>1</v>
      </c>
      <c r="N158" s="149" t="s">
        <v>34</v>
      </c>
      <c r="O158" s="150">
        <v>0</v>
      </c>
      <c r="P158" s="150">
        <f t="shared" si="11"/>
        <v>0</v>
      </c>
      <c r="Q158" s="150">
        <v>0.36</v>
      </c>
      <c r="R158" s="150">
        <f t="shared" si="12"/>
        <v>4.32</v>
      </c>
      <c r="S158" s="150">
        <v>0</v>
      </c>
      <c r="T158" s="151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2" t="s">
        <v>112</v>
      </c>
      <c r="AT158" s="152" t="s">
        <v>108</v>
      </c>
      <c r="AU158" s="152" t="s">
        <v>113</v>
      </c>
      <c r="AY158" s="14" t="s">
        <v>105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4" t="s">
        <v>113</v>
      </c>
      <c r="BK158" s="153">
        <f t="shared" si="19"/>
        <v>0</v>
      </c>
      <c r="BL158" s="14" t="s">
        <v>112</v>
      </c>
      <c r="BM158" s="152" t="s">
        <v>222</v>
      </c>
    </row>
    <row r="159" spans="1:65" s="2" customFormat="1" ht="24.2" customHeight="1">
      <c r="A159" s="26"/>
      <c r="B159" s="140"/>
      <c r="C159" s="141" t="s">
        <v>223</v>
      </c>
      <c r="D159" s="141" t="s">
        <v>108</v>
      </c>
      <c r="E159" s="142" t="s">
        <v>224</v>
      </c>
      <c r="F159" s="143" t="s">
        <v>225</v>
      </c>
      <c r="G159" s="144" t="s">
        <v>205</v>
      </c>
      <c r="H159" s="145">
        <v>12</v>
      </c>
      <c r="I159" s="146"/>
      <c r="J159" s="146">
        <f t="shared" si="10"/>
        <v>0</v>
      </c>
      <c r="K159" s="147"/>
      <c r="L159" s="27"/>
      <c r="M159" s="148" t="s">
        <v>1</v>
      </c>
      <c r="N159" s="149" t="s">
        <v>34</v>
      </c>
      <c r="O159" s="150">
        <v>1.589</v>
      </c>
      <c r="P159" s="150">
        <f t="shared" si="11"/>
        <v>19.067999999999998</v>
      </c>
      <c r="Q159" s="150">
        <v>6.3E-3</v>
      </c>
      <c r="R159" s="150">
        <f t="shared" si="12"/>
        <v>7.5600000000000001E-2</v>
      </c>
      <c r="S159" s="150">
        <v>0</v>
      </c>
      <c r="T159" s="151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2" t="s">
        <v>112</v>
      </c>
      <c r="AT159" s="152" t="s">
        <v>108</v>
      </c>
      <c r="AU159" s="152" t="s">
        <v>113</v>
      </c>
      <c r="AY159" s="14" t="s">
        <v>105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4" t="s">
        <v>113</v>
      </c>
      <c r="BK159" s="153">
        <f t="shared" si="19"/>
        <v>0</v>
      </c>
      <c r="BL159" s="14" t="s">
        <v>112</v>
      </c>
      <c r="BM159" s="152" t="s">
        <v>226</v>
      </c>
    </row>
    <row r="160" spans="1:65" s="2" customFormat="1" ht="24.2" customHeight="1">
      <c r="A160" s="26"/>
      <c r="B160" s="140"/>
      <c r="C160" s="141" t="s">
        <v>167</v>
      </c>
      <c r="D160" s="141" t="s">
        <v>108</v>
      </c>
      <c r="E160" s="142" t="s">
        <v>227</v>
      </c>
      <c r="F160" s="143" t="s">
        <v>228</v>
      </c>
      <c r="G160" s="144" t="s">
        <v>205</v>
      </c>
      <c r="H160" s="145">
        <v>12</v>
      </c>
      <c r="I160" s="146"/>
      <c r="J160" s="146">
        <f t="shared" si="10"/>
        <v>0</v>
      </c>
      <c r="K160" s="147"/>
      <c r="L160" s="27"/>
      <c r="M160" s="148" t="s">
        <v>1</v>
      </c>
      <c r="N160" s="149" t="s">
        <v>34</v>
      </c>
      <c r="O160" s="150">
        <v>0</v>
      </c>
      <c r="P160" s="150">
        <f t="shared" si="11"/>
        <v>0</v>
      </c>
      <c r="Q160" s="150">
        <v>0.33400000000000002</v>
      </c>
      <c r="R160" s="150">
        <f t="shared" si="12"/>
        <v>4.008</v>
      </c>
      <c r="S160" s="150">
        <v>0</v>
      </c>
      <c r="T160" s="151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2" t="s">
        <v>112</v>
      </c>
      <c r="AT160" s="152" t="s">
        <v>108</v>
      </c>
      <c r="AU160" s="152" t="s">
        <v>113</v>
      </c>
      <c r="AY160" s="14" t="s">
        <v>105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4" t="s">
        <v>113</v>
      </c>
      <c r="BK160" s="153">
        <f t="shared" si="19"/>
        <v>0</v>
      </c>
      <c r="BL160" s="14" t="s">
        <v>112</v>
      </c>
      <c r="BM160" s="152" t="s">
        <v>229</v>
      </c>
    </row>
    <row r="161" spans="1:65" s="12" customFormat="1" ht="22.9" customHeight="1">
      <c r="B161" s="128"/>
      <c r="D161" s="129" t="s">
        <v>67</v>
      </c>
      <c r="E161" s="138" t="s">
        <v>230</v>
      </c>
      <c r="F161" s="138" t="s">
        <v>231</v>
      </c>
      <c r="J161" s="139">
        <f>BK161</f>
        <v>0</v>
      </c>
      <c r="L161" s="128"/>
      <c r="M161" s="132"/>
      <c r="N161" s="133"/>
      <c r="O161" s="133"/>
      <c r="P161" s="134">
        <f>SUM(P162:P164)</f>
        <v>16.041339999999998</v>
      </c>
      <c r="Q161" s="133"/>
      <c r="R161" s="134">
        <f>SUM(R162:R164)</f>
        <v>1.3499999999999999E-5</v>
      </c>
      <c r="S161" s="133"/>
      <c r="T161" s="135">
        <f>SUM(T162:T164)</f>
        <v>0</v>
      </c>
      <c r="AR161" s="129" t="s">
        <v>72</v>
      </c>
      <c r="AT161" s="136" t="s">
        <v>67</v>
      </c>
      <c r="AU161" s="136" t="s">
        <v>72</v>
      </c>
      <c r="AY161" s="129" t="s">
        <v>105</v>
      </c>
      <c r="BK161" s="137">
        <f>SUM(BK162:BK164)</f>
        <v>0</v>
      </c>
    </row>
    <row r="162" spans="1:65" s="2" customFormat="1" ht="24.2" customHeight="1">
      <c r="A162" s="26"/>
      <c r="B162" s="140"/>
      <c r="C162" s="141" t="s">
        <v>232</v>
      </c>
      <c r="D162" s="141" t="s">
        <v>108</v>
      </c>
      <c r="E162" s="142" t="s">
        <v>233</v>
      </c>
      <c r="F162" s="143" t="s">
        <v>234</v>
      </c>
      <c r="G162" s="144" t="s">
        <v>200</v>
      </c>
      <c r="H162" s="145">
        <v>45</v>
      </c>
      <c r="I162" s="146"/>
      <c r="J162" s="146">
        <f>ROUND(I162*H162,2)</f>
        <v>0</v>
      </c>
      <c r="K162" s="147"/>
      <c r="L162" s="27"/>
      <c r="M162" s="148" t="s">
        <v>1</v>
      </c>
      <c r="N162" s="149" t="s">
        <v>34</v>
      </c>
      <c r="O162" s="150">
        <v>0.29499999999999998</v>
      </c>
      <c r="P162" s="150">
        <f>O162*H162</f>
        <v>13.274999999999999</v>
      </c>
      <c r="Q162" s="150">
        <v>2.9999999999999999E-7</v>
      </c>
      <c r="R162" s="150">
        <f>Q162*H162</f>
        <v>1.3499999999999999E-5</v>
      </c>
      <c r="S162" s="150">
        <v>0</v>
      </c>
      <c r="T162" s="151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2" t="s">
        <v>112</v>
      </c>
      <c r="AT162" s="152" t="s">
        <v>108</v>
      </c>
      <c r="AU162" s="152" t="s">
        <v>113</v>
      </c>
      <c r="AY162" s="14" t="s">
        <v>105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4" t="s">
        <v>113</v>
      </c>
      <c r="BK162" s="153">
        <f>ROUND(I162*H162,2)</f>
        <v>0</v>
      </c>
      <c r="BL162" s="14" t="s">
        <v>112</v>
      </c>
      <c r="BM162" s="152" t="s">
        <v>235</v>
      </c>
    </row>
    <row r="163" spans="1:65" s="2" customFormat="1" ht="24.2" customHeight="1">
      <c r="A163" s="26"/>
      <c r="B163" s="140"/>
      <c r="C163" s="141" t="s">
        <v>171</v>
      </c>
      <c r="D163" s="141" t="s">
        <v>108</v>
      </c>
      <c r="E163" s="142" t="s">
        <v>236</v>
      </c>
      <c r="F163" s="143" t="s">
        <v>237</v>
      </c>
      <c r="G163" s="144" t="s">
        <v>178</v>
      </c>
      <c r="H163" s="145">
        <v>30.4</v>
      </c>
      <c r="I163" s="146"/>
      <c r="J163" s="146">
        <f>ROUND(I163*H163,2)</f>
        <v>0</v>
      </c>
      <c r="K163" s="147"/>
      <c r="L163" s="27"/>
      <c r="M163" s="148" t="s">
        <v>1</v>
      </c>
      <c r="N163" s="149" t="s">
        <v>34</v>
      </c>
      <c r="O163" s="150">
        <v>3.1E-2</v>
      </c>
      <c r="P163" s="150">
        <f>O163*H163</f>
        <v>0.9423999999999999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2" t="s">
        <v>112</v>
      </c>
      <c r="AT163" s="152" t="s">
        <v>108</v>
      </c>
      <c r="AU163" s="152" t="s">
        <v>113</v>
      </c>
      <c r="AY163" s="14" t="s">
        <v>105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4" t="s">
        <v>113</v>
      </c>
      <c r="BK163" s="153">
        <f>ROUND(I163*H163,2)</f>
        <v>0</v>
      </c>
      <c r="BL163" s="14" t="s">
        <v>112</v>
      </c>
      <c r="BM163" s="152" t="s">
        <v>238</v>
      </c>
    </row>
    <row r="164" spans="1:65" s="2" customFormat="1" ht="21.75" customHeight="1">
      <c r="A164" s="26"/>
      <c r="B164" s="140"/>
      <c r="C164" s="141" t="s">
        <v>239</v>
      </c>
      <c r="D164" s="141" t="s">
        <v>108</v>
      </c>
      <c r="E164" s="142" t="s">
        <v>240</v>
      </c>
      <c r="F164" s="143" t="s">
        <v>241</v>
      </c>
      <c r="G164" s="144" t="s">
        <v>178</v>
      </c>
      <c r="H164" s="145">
        <v>303.99</v>
      </c>
      <c r="I164" s="146"/>
      <c r="J164" s="146">
        <f>ROUND(I164*H164,2)</f>
        <v>0</v>
      </c>
      <c r="K164" s="147"/>
      <c r="L164" s="27"/>
      <c r="M164" s="148" t="s">
        <v>1</v>
      </c>
      <c r="N164" s="149" t="s">
        <v>34</v>
      </c>
      <c r="O164" s="150">
        <v>6.0000000000000001E-3</v>
      </c>
      <c r="P164" s="150">
        <f>O164*H164</f>
        <v>1.8239400000000001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2" t="s">
        <v>112</v>
      </c>
      <c r="AT164" s="152" t="s">
        <v>108</v>
      </c>
      <c r="AU164" s="152" t="s">
        <v>113</v>
      </c>
      <c r="AY164" s="14" t="s">
        <v>105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4" t="s">
        <v>113</v>
      </c>
      <c r="BK164" s="153">
        <f>ROUND(I164*H164,2)</f>
        <v>0</v>
      </c>
      <c r="BL164" s="14" t="s">
        <v>112</v>
      </c>
      <c r="BM164" s="152" t="s">
        <v>242</v>
      </c>
    </row>
    <row r="165" spans="1:65" s="12" customFormat="1" ht="22.9" customHeight="1">
      <c r="B165" s="128"/>
      <c r="D165" s="129" t="s">
        <v>67</v>
      </c>
      <c r="E165" s="138" t="s">
        <v>243</v>
      </c>
      <c r="F165" s="138" t="s">
        <v>244</v>
      </c>
      <c r="J165" s="139">
        <f>BK165</f>
        <v>0</v>
      </c>
      <c r="L165" s="128"/>
      <c r="M165" s="132"/>
      <c r="N165" s="133"/>
      <c r="O165" s="133"/>
      <c r="P165" s="134">
        <f>SUM(P166:P167)</f>
        <v>699.22445200000004</v>
      </c>
      <c r="Q165" s="133"/>
      <c r="R165" s="134">
        <f>SUM(R166:R167)</f>
        <v>0</v>
      </c>
      <c r="S165" s="133"/>
      <c r="T165" s="135">
        <f>SUM(T166:T167)</f>
        <v>0</v>
      </c>
      <c r="AR165" s="129" t="s">
        <v>72</v>
      </c>
      <c r="AT165" s="136" t="s">
        <v>67</v>
      </c>
      <c r="AU165" s="136" t="s">
        <v>72</v>
      </c>
      <c r="AY165" s="129" t="s">
        <v>105</v>
      </c>
      <c r="BK165" s="137">
        <f>SUM(BK166:BK167)</f>
        <v>0</v>
      </c>
    </row>
    <row r="166" spans="1:65" s="2" customFormat="1" ht="33" customHeight="1">
      <c r="A166" s="26"/>
      <c r="B166" s="140"/>
      <c r="C166" s="141" t="s">
        <v>174</v>
      </c>
      <c r="D166" s="141" t="s">
        <v>108</v>
      </c>
      <c r="E166" s="142" t="s">
        <v>245</v>
      </c>
      <c r="F166" s="143" t="s">
        <v>246</v>
      </c>
      <c r="G166" s="144" t="s">
        <v>178</v>
      </c>
      <c r="H166" s="145">
        <v>256.50200000000001</v>
      </c>
      <c r="I166" s="146"/>
      <c r="J166" s="146">
        <f>ROUND(I166*H166,2)</f>
        <v>0</v>
      </c>
      <c r="K166" s="147"/>
      <c r="L166" s="27"/>
      <c r="M166" s="148" t="s">
        <v>1</v>
      </c>
      <c r="N166" s="149" t="s">
        <v>34</v>
      </c>
      <c r="O166" s="150">
        <v>1.2889999999999999</v>
      </c>
      <c r="P166" s="150">
        <f>O166*H166</f>
        <v>330.631078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2" t="s">
        <v>112</v>
      </c>
      <c r="AT166" s="152" t="s">
        <v>108</v>
      </c>
      <c r="AU166" s="152" t="s">
        <v>113</v>
      </c>
      <c r="AY166" s="14" t="s">
        <v>105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4" t="s">
        <v>113</v>
      </c>
      <c r="BK166" s="153">
        <f>ROUND(I166*H166,2)</f>
        <v>0</v>
      </c>
      <c r="BL166" s="14" t="s">
        <v>112</v>
      </c>
      <c r="BM166" s="152" t="s">
        <v>247</v>
      </c>
    </row>
    <row r="167" spans="1:65" s="2" customFormat="1" ht="49.15" customHeight="1">
      <c r="A167" s="26"/>
      <c r="B167" s="140"/>
      <c r="C167" s="141" t="s">
        <v>248</v>
      </c>
      <c r="D167" s="141" t="s">
        <v>108</v>
      </c>
      <c r="E167" s="142" t="s">
        <v>249</v>
      </c>
      <c r="F167" s="143" t="s">
        <v>250</v>
      </c>
      <c r="G167" s="144" t="s">
        <v>178</v>
      </c>
      <c r="H167" s="145">
        <v>256.50200000000001</v>
      </c>
      <c r="I167" s="146"/>
      <c r="J167" s="146">
        <f>ROUND(I167*H167,2)</f>
        <v>0</v>
      </c>
      <c r="K167" s="147"/>
      <c r="L167" s="27"/>
      <c r="M167" s="158" t="s">
        <v>1</v>
      </c>
      <c r="N167" s="159" t="s">
        <v>34</v>
      </c>
      <c r="O167" s="160">
        <v>1.4370000000000001</v>
      </c>
      <c r="P167" s="160">
        <f>O167*H167</f>
        <v>368.59337400000004</v>
      </c>
      <c r="Q167" s="160">
        <v>0</v>
      </c>
      <c r="R167" s="160">
        <f>Q167*H167</f>
        <v>0</v>
      </c>
      <c r="S167" s="160">
        <v>0</v>
      </c>
      <c r="T167" s="161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2" t="s">
        <v>112</v>
      </c>
      <c r="AT167" s="152" t="s">
        <v>108</v>
      </c>
      <c r="AU167" s="152" t="s">
        <v>113</v>
      </c>
      <c r="AY167" s="14" t="s">
        <v>105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4" t="s">
        <v>113</v>
      </c>
      <c r="BK167" s="153">
        <f>ROUND(I167*H167,2)</f>
        <v>0</v>
      </c>
      <c r="BL167" s="14" t="s">
        <v>112</v>
      </c>
      <c r="BM167" s="152" t="s">
        <v>251</v>
      </c>
    </row>
    <row r="168" spans="1:65" s="2" customFormat="1" ht="6.95" customHeight="1">
      <c r="A168" s="26"/>
      <c r="B168" s="44"/>
      <c r="C168" s="45"/>
      <c r="D168" s="45"/>
      <c r="E168" s="45"/>
      <c r="F168" s="45"/>
      <c r="G168" s="45"/>
      <c r="H168" s="45"/>
      <c r="I168" s="45"/>
      <c r="J168" s="45"/>
      <c r="K168" s="45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</row>
  </sheetData>
  <autoFilter ref="C122:K16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4</vt:i4>
      </vt:variant>
    </vt:vector>
  </HeadingPairs>
  <TitlesOfParts>
    <vt:vector size="7" baseType="lpstr">
      <vt:lpstr>Rekapitulácia stavby</vt:lpstr>
      <vt:lpstr>1 - Rozpočet</vt:lpstr>
      <vt:lpstr>List1</vt:lpstr>
      <vt:lpstr>'1 - Rozpočet'!Názvy_tlače</vt:lpstr>
      <vt:lpstr>'Rekapitulácia stavby'!Názvy_tlače</vt:lpstr>
      <vt:lpstr>'1 - Rozpočet'!Oblasť_tlače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DESKTOP-TGQHBCC\PC</dc:creator>
  <cp:lastModifiedBy>Vlastnik</cp:lastModifiedBy>
  <cp:lastPrinted>2023-01-24T09:32:13Z</cp:lastPrinted>
  <dcterms:created xsi:type="dcterms:W3CDTF">2023-01-24T07:36:48Z</dcterms:created>
  <dcterms:modified xsi:type="dcterms:W3CDTF">2023-01-24T13:49:45Z</dcterms:modified>
</cp:coreProperties>
</file>