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500" activeTab="0"/>
  </bookViews>
  <sheets>
    <sheet name="VV" sheetId="1" r:id="rId1"/>
  </sheets>
  <definedNames/>
  <calcPr fullCalcOnLoad="1"/>
</workbook>
</file>

<file path=xl/sharedStrings.xml><?xml version="1.0" encoding="utf-8"?>
<sst xmlns="http://schemas.openxmlformats.org/spreadsheetml/2006/main" count="482" uniqueCount="276">
  <si>
    <t>1</t>
  </si>
  <si>
    <t>HSV</t>
  </si>
  <si>
    <t>2</t>
  </si>
  <si>
    <t>3</t>
  </si>
  <si>
    <t>4</t>
  </si>
  <si>
    <t>5</t>
  </si>
  <si>
    <t>6</t>
  </si>
  <si>
    <t>HZS</t>
  </si>
  <si>
    <t xml:space="preserve">Stavba:  </t>
  </si>
  <si>
    <t xml:space="preserve">Objekt:  </t>
  </si>
  <si>
    <t xml:space="preserve">Objednávateľ:   </t>
  </si>
  <si>
    <t xml:space="preserve">Miesto:  </t>
  </si>
  <si>
    <t>Dátum</t>
  </si>
  <si>
    <t>Č.</t>
  </si>
  <si>
    <t>Kód položky</t>
  </si>
  <si>
    <t>Popis</t>
  </si>
  <si>
    <t>MJ</t>
  </si>
  <si>
    <t>Množstvo celkom</t>
  </si>
  <si>
    <t>Cena jednotková</t>
  </si>
  <si>
    <t>Cena dodávky</t>
  </si>
  <si>
    <t>Cena montáže</t>
  </si>
  <si>
    <t xml:space="preserve">Práce a dodávky HSV   </t>
  </si>
  <si>
    <t>Ostatné konštrukcie a práce búracie</t>
  </si>
  <si>
    <t>Vysekanie rýh v akomkoľvek murive tehlovom na akúkoľvek maltu do hĺbky 50 mm a š. do 70 mm,  -0,00600t</t>
  </si>
  <si>
    <t>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</si>
  <si>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</si>
  <si>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</si>
  <si>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</si>
  <si>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Odvoz sutiny a vybúraných hmôt na skládku do 1 km</t>
  </si>
  <si>
    <t>Odvoz sutiny a vybúraných hmôt na skládku za  ďalší 1km</t>
  </si>
  <si>
    <t>Poplatok za skladovanie - betón, tehly, dlaždice (17 01 ), ostatné</t>
  </si>
  <si>
    <t>M</t>
  </si>
  <si>
    <t xml:space="preserve">Práce a dodávky M   </t>
  </si>
  <si>
    <t>21-M</t>
  </si>
  <si>
    <t xml:space="preserve">Elektromontáže   </t>
  </si>
  <si>
    <t xml:space="preserve">Krabica prístrojová bez zapojenia </t>
  </si>
  <si>
    <t>ks</t>
  </si>
  <si>
    <t>Krabica plast. 300x300x120;IP 54</t>
  </si>
  <si>
    <t xml:space="preserve">Ukončenie vodičov v rozvádzač. vrátane zapojenia a vodičovej koncovky do 16 mm2   </t>
  </si>
  <si>
    <t xml:space="preserve">Ukončenie vodičov v rozvádzač. vrátane zapojenia a vodičovej koncovky do 25 mm2   </t>
  </si>
  <si>
    <t xml:space="preserve">Ukončenie celoplastových káblov zmrašť. záklopkou alebo páskou do 5 x 4 mm2   </t>
  </si>
  <si>
    <t xml:space="preserve">Ukončenie celoplastových káblov zmrašť. záklopkou alebo páskou do 5 x 10 mm2   </t>
  </si>
  <si>
    <t>kg</t>
  </si>
  <si>
    <t>Svorka FeZn skúšobná</t>
  </si>
  <si>
    <t>210220280</t>
  </si>
  <si>
    <t>Uzemňovacia tyč ZT</t>
  </si>
  <si>
    <t>Tyč uzemňovacia ZT 2</t>
  </si>
  <si>
    <t xml:space="preserve">Ochranné pospájanie, voľne ulož.,alebo v omietke Cu 4-16mm2   </t>
  </si>
  <si>
    <t>Vodič medený pevne</t>
  </si>
  <si>
    <t>Vodič CY  25 – zelenožltý</t>
  </si>
  <si>
    <t>Kábel medený uložený pevne CYKY 0,6/1 kV 2x1,5</t>
  </si>
  <si>
    <t>spolu</t>
  </si>
  <si>
    <t>Podružný materiál</t>
  </si>
  <si>
    <t>%</t>
  </si>
  <si>
    <t>PPV</t>
  </si>
  <si>
    <t>Presun</t>
  </si>
  <si>
    <t>Elektromontáže celkom</t>
  </si>
  <si>
    <t xml:space="preserve">  Rozvádzače</t>
  </si>
  <si>
    <t>P.č.</t>
  </si>
  <si>
    <t>Položka č.</t>
  </si>
  <si>
    <t xml:space="preserve">   Názov položky</t>
  </si>
  <si>
    <t>m.j.</t>
  </si>
  <si>
    <t>Počet</t>
  </si>
  <si>
    <t>cena</t>
  </si>
  <si>
    <t>Dodávka</t>
  </si>
  <si>
    <t>montáž</t>
  </si>
  <si>
    <t>Rozvodnica RH</t>
  </si>
  <si>
    <t xml:space="preserve"> cena</t>
  </si>
  <si>
    <t>Istič IJ B/10/1;10 A</t>
  </si>
  <si>
    <t>Istič IJ B/16/1;16 A</t>
  </si>
  <si>
    <t xml:space="preserve">Istič IT B/20/3; 20 A   </t>
  </si>
  <si>
    <t xml:space="preserve">Istič IT B/32/3; 32 A   </t>
  </si>
  <si>
    <t>Prúd. chránič 25/4P/0,03</t>
  </si>
  <si>
    <t xml:space="preserve">Istič IT B/25/3; 25 A   </t>
  </si>
  <si>
    <t xml:space="preserve">Hodinové zúčtovacie sadzby   </t>
  </si>
  <si>
    <t>HZS000113</t>
  </si>
  <si>
    <t xml:space="preserve">Stavebno montážne práce - demontáže   </t>
  </si>
  <si>
    <t>hod</t>
  </si>
  <si>
    <t>HZS000114</t>
  </si>
  <si>
    <t xml:space="preserve">Revízie  </t>
  </si>
  <si>
    <t>Celkom</t>
  </si>
  <si>
    <t>Domov sociálnych služieb, Čeláre-Kírť 189, 991 22 Bušince</t>
  </si>
  <si>
    <t>Čeláre-Kirť</t>
  </si>
  <si>
    <t>Elektroinštalácia</t>
  </si>
  <si>
    <t>Rekonštrukcia kuchyne DSS Čeláre-Kirť</t>
  </si>
  <si>
    <t xml:space="preserve">Konštrukcia oceľoplechová 800x2 000x400   </t>
  </si>
  <si>
    <t xml:space="preserve">Dolný kryt š. 800   </t>
  </si>
  <si>
    <t xml:space="preserve">Zadný kryt š. 800   </t>
  </si>
  <si>
    <t xml:space="preserve">Horný kryt   </t>
  </si>
  <si>
    <t xml:space="preserve">Dvere   </t>
  </si>
  <si>
    <t xml:space="preserve">Bočný kryt hl. 400   </t>
  </si>
  <si>
    <t xml:space="preserve">Obal na výkresy   </t>
  </si>
  <si>
    <t xml:space="preserve">Zákryt z plechu   </t>
  </si>
  <si>
    <t xml:space="preserve">Prístrojový rošt   </t>
  </si>
  <si>
    <t xml:space="preserve">Zámok   </t>
  </si>
  <si>
    <t xml:space="preserve">Prípojnica Cu 80/10   </t>
  </si>
  <si>
    <t xml:space="preserve">Nulová prípojnica Cu 80/10   </t>
  </si>
  <si>
    <t>Istič MC 2 ; 250 A</t>
  </si>
  <si>
    <t>Ovládač SB,10 A.230 V s hríb.</t>
  </si>
  <si>
    <t>Zvodič prepätia 275V/4</t>
  </si>
  <si>
    <t xml:space="preserve">Istič IT B/10/3; 10 A   </t>
  </si>
  <si>
    <t xml:space="preserve">Istič IT B/16/3; 16 A   </t>
  </si>
  <si>
    <t>Prúd. chránič 40/4P/0,03</t>
  </si>
  <si>
    <t>Stýkač KM 20-20,20 A,230 V</t>
  </si>
  <si>
    <t>Relé impulzné 230 V,16 A</t>
  </si>
  <si>
    <t xml:space="preserve">Svorka RS 6   </t>
  </si>
  <si>
    <t>Svorka RS 16</t>
  </si>
  <si>
    <t>Krabica rozvodná IP 55</t>
  </si>
  <si>
    <t xml:space="preserve">Krabica rozvodná IP 55 </t>
  </si>
  <si>
    <t>210100256</t>
  </si>
  <si>
    <t xml:space="preserve">Ukončenie celoplastových káblov zmrašť. záklopkou alebo páskou do 4 x 185 mm2   </t>
  </si>
  <si>
    <t xml:space="preserve">Zmršťovacia káblová koncovka 4 x 150 - 4 x 240 mm2 </t>
  </si>
  <si>
    <t xml:space="preserve">Spínač nástenný  vrátane zapojenia sériový prepínač-radenie 5   </t>
  </si>
  <si>
    <t>Spínač č. 5,10 A,230 V;IP 44</t>
  </si>
  <si>
    <t>210110025</t>
  </si>
  <si>
    <t xml:space="preserve">Spínač nástenný  vrátane zapojenia sériový prepínač-radenie 7   </t>
  </si>
  <si>
    <t>Spínač č. 7,10 A,230 V;IP 44</t>
  </si>
  <si>
    <t>210110041</t>
  </si>
  <si>
    <t xml:space="preserve">Spínače polozapustené a zapustené vrátane zapojenia jednopólový - radenie 1   </t>
  </si>
  <si>
    <t>Spínač č. 1,10 A,230 V;IP 20</t>
  </si>
  <si>
    <t>210110043</t>
  </si>
  <si>
    <t xml:space="preserve">Spínač polozapustený a zapustený vrátane zapojenia sériový prep.stried. - radenie 5 A   </t>
  </si>
  <si>
    <t>Spínač č. 5,10 A,230 V;IP 20</t>
  </si>
  <si>
    <t>210110044</t>
  </si>
  <si>
    <t xml:space="preserve">Spínač polozapustený a zapustený vrátane zapojenia dvojitý prep.stried. - radenie 5 B   </t>
  </si>
  <si>
    <t>Spínač č. 6+6,10 A,230 V;IP 20</t>
  </si>
  <si>
    <t>210110045</t>
  </si>
  <si>
    <t xml:space="preserve">Spínač polozapustený a zapustený vrátane zapojenia stried.prep.- radenie 6   </t>
  </si>
  <si>
    <t>Spínač č. 6,10 A,230 V;IP 20</t>
  </si>
  <si>
    <t>210110046</t>
  </si>
  <si>
    <t xml:space="preserve">Spínač polozapustený a zapustený vrátane zapojenia krížový prep.- radenie 7   </t>
  </si>
  <si>
    <t>Spínač č. 7,10 A,230 V;IP 20</t>
  </si>
  <si>
    <t>210110511</t>
  </si>
  <si>
    <t xml:space="preserve">Prepínač vačkový v kryte S 25 VP, VL 01, 02   </t>
  </si>
  <si>
    <t>210110513</t>
  </si>
  <si>
    <t xml:space="preserve">Prepínač vačkový v kryte S 63 VP, VL 01,02,   </t>
  </si>
  <si>
    <t>210111012</t>
  </si>
  <si>
    <t xml:space="preserve">Domová zásuvka polozapustená alebo zapustená, 10/16 A 250 V 2P + Z 2 x zapojenie   </t>
  </si>
  <si>
    <t xml:space="preserve">Zásuvka 16 A,230 V;IP 20 -  dvojitá   </t>
  </si>
  <si>
    <t xml:space="preserve">Domová zásuvka v krabici obyč. alebo do vlhka, vrátane zapojenia 10/16 A 250 V 2P + Z   </t>
  </si>
  <si>
    <t>Zásuvka 16 A,230 V,IP 44</t>
  </si>
  <si>
    <t xml:space="preserve">Ovládač pomocných obvodov v skrinke vrátane zapojenia jednotlačidlový   </t>
  </si>
  <si>
    <t xml:space="preserve">Tlačítko TOTALSTOP,IP 44;230 V  - skrinka so sklom </t>
  </si>
  <si>
    <t xml:space="preserve">Montáž rozvádzača skriňového, panelového za l pole - delený rozvádzač do váhy 200 kg   </t>
  </si>
  <si>
    <t>Zapojnie svietidla</t>
  </si>
  <si>
    <t>Montáž svietidla</t>
  </si>
  <si>
    <t>210200111</t>
  </si>
  <si>
    <t>Núdzové svietidlá nástenne, stropné, 1x8 W, núdzový režim</t>
  </si>
  <si>
    <t>Núdzové svietidlá LED1x1W/1hod;IP20   - „N“</t>
  </si>
  <si>
    <t>Svorkovnica ekvipotenciálová</t>
  </si>
  <si>
    <t>Svorkovnica EPS 1</t>
  </si>
  <si>
    <t>Svorka FeZn skúšobná SZ</t>
  </si>
  <si>
    <t xml:space="preserve">Uzemňovacie vedenie v zemi FeZn   </t>
  </si>
  <si>
    <t>Územňovací vodič  FeZn D 10 mm</t>
  </si>
  <si>
    <t>210220245</t>
  </si>
  <si>
    <t xml:space="preserve">Svorka FeZn pripojovacia SP   </t>
  </si>
  <si>
    <t>Svorka  pripojovacia SP 1</t>
  </si>
  <si>
    <t xml:space="preserve">Svorka Bernard na potrubie   </t>
  </si>
  <si>
    <t>Svorka  Bernard</t>
  </si>
  <si>
    <t>Páska Cu</t>
  </si>
  <si>
    <t>Uzemňovacia tyč FeZn ZT</t>
  </si>
  <si>
    <t>Zemniaca  tyč    ZT 2 m</t>
  </si>
  <si>
    <t>Svorka FeZn k uzemňovacej tyči  SJ</t>
  </si>
  <si>
    <t xml:space="preserve">Svorka  k zemniacej tyči  SJ 02 </t>
  </si>
  <si>
    <t>Kábel medený uložený pevne CYKY 0,6/1 kV 3x1,5</t>
  </si>
  <si>
    <t>Kábel  CYKY-J 3x1,5</t>
  </si>
  <si>
    <t>Kábel medený H07V-U 6 mm2</t>
  </si>
  <si>
    <t>Kábel medený H07V-U 10 mm2</t>
  </si>
  <si>
    <t>Kábel medený uložený pevne CYKY 0,6/1 kV 5x1,5</t>
  </si>
  <si>
    <t>Kábel  CYKY-J 5x1,5</t>
  </si>
  <si>
    <t>Kábel medený uložený pevne CYKY 0,6/1 kV 5x2,5</t>
  </si>
  <si>
    <t>Kábel  CYKY-J 5x2,5</t>
  </si>
  <si>
    <t>Kábel medený uložený pevne CYKY 0,6/1 kV 5x6</t>
  </si>
  <si>
    <t>Kábel  CYKY-J 5x6</t>
  </si>
  <si>
    <t>Kábel medený uložený pevne CYKY 0,6/1 kV 5x10</t>
  </si>
  <si>
    <t>Kábel  CYKY-J 5x10</t>
  </si>
  <si>
    <t>Kábel hliníkový uložený pevne AYKY 0,6/1 kV 3x180+95</t>
  </si>
  <si>
    <t>Kábel  AYKY-J 3x180+95</t>
  </si>
  <si>
    <t xml:space="preserve">Rúrka FX P 20  </t>
  </si>
  <si>
    <t>Rúrka plastová D 20</t>
  </si>
  <si>
    <t>Rúrka plastová D 40</t>
  </si>
  <si>
    <t>210800147</t>
  </si>
  <si>
    <t>Kábel medený uložený pevne CYKY 450/750 V 3x2,5</t>
  </si>
  <si>
    <t>Kábel medený CYKY 3x2,5 mm2</t>
  </si>
  <si>
    <t>Kábel  CYKY-O 2x1,5</t>
  </si>
  <si>
    <t xml:space="preserve">Krabica odbočná s viečkom, svorkovnicou vrátane zapojenia (KR 97) kruhová   </t>
  </si>
  <si>
    <t>Krabica  KR 97</t>
  </si>
  <si>
    <t>210010321</t>
  </si>
  <si>
    <t xml:space="preserve">Krabica odbočná s viečkom, svorkovnicou vrátane zapojenia (1903, KR 68) kruhová   </t>
  </si>
  <si>
    <t xml:space="preserve">Krabica  KU 68-1903   </t>
  </si>
  <si>
    <t xml:space="preserve">Krabica prístrojová bez zapojenia (1901, KP 68, KZ 3)   </t>
  </si>
  <si>
    <t xml:space="preserve">Krabica  KU 68-1901   </t>
  </si>
  <si>
    <t>210800146</t>
  </si>
  <si>
    <t>210800158</t>
  </si>
  <si>
    <t>Montáž  ventilátora do 1.5 kW, bez zapojenia</t>
  </si>
  <si>
    <t>Ventilátor 230 V,30 W,IP 44</t>
  </si>
  <si>
    <t>Núdzové svietidlá LED1x1W/1hod;IP44   - „M“</t>
  </si>
  <si>
    <t>Rúrka plastová D 32</t>
  </si>
  <si>
    <t>Rúrka FX P 32</t>
  </si>
  <si>
    <t xml:space="preserve">Rúrka FX P 40  </t>
  </si>
  <si>
    <t>Rúrka plastová D 160</t>
  </si>
  <si>
    <t xml:space="preserve">Rúrka Kopoflex DN 160  </t>
  </si>
  <si>
    <t>LED 11 W,230 V,&lt;3 500 K, 810 lm,IP 20 - „A“</t>
  </si>
  <si>
    <t>LED 18 W,230 V,&lt;3 500 K, 1440 lm,IP 20 - „B“</t>
  </si>
  <si>
    <t>LED 26 W,230 V,&lt;4 000 K, 1800 lm,IP 20 - „C“</t>
  </si>
  <si>
    <t>LED 36 W,230 V,&lt;4 000 K, 3400 lm,IP 20 - „D“</t>
  </si>
  <si>
    <t>LED 36 W,230 V,&gt;4 000 K, 3400 lm,IP 65 - „E“</t>
  </si>
  <si>
    <t>LED 36 W,230 V,&gt;4 000 K, 3400 lm,IP 65 - „F“ - multikunkčné</t>
  </si>
  <si>
    <t>LED 11 W,230 V,&lt;3 500 K, 810 lm,IP 54 - „G“</t>
  </si>
  <si>
    <t>LED 18 W,230 V,&lt;3 500 K, 1440 lm,IP 20 - „H“</t>
  </si>
  <si>
    <t>LED 18 W,230 V,&lt;3 500 K, 1440 lm,IP 54 - „I“</t>
  </si>
  <si>
    <t>Spínač č. 1/0,10 A,230 V;IP 44</t>
  </si>
  <si>
    <t>Spínač č. 6,10 A,230 V;IP 44</t>
  </si>
  <si>
    <t xml:space="preserve">Spínač nástenný  vrátane zapojenia sériový prepínač-radenie 6   </t>
  </si>
  <si>
    <t xml:space="preserve">Spínač 400 V,16 A;IP 54 </t>
  </si>
  <si>
    <t xml:space="preserve">Spínač 400 V,25 A;IP 54 </t>
  </si>
  <si>
    <t xml:space="preserve">Spínač 400 V,32 A;IP 54 </t>
  </si>
  <si>
    <t>Montáž poistkovej skrine</t>
  </si>
  <si>
    <t>Skriňa poistková pilierová PSR 2.1</t>
  </si>
  <si>
    <t>Rúrka plastová D 63</t>
  </si>
  <si>
    <t xml:space="preserve">Rúrka FX P 63  </t>
  </si>
  <si>
    <t xml:space="preserve">Stavebno montážne práce - nešpecif.   </t>
  </si>
  <si>
    <t>Vypínacia cievka MC 2</t>
  </si>
  <si>
    <t>Prúd. chránič 16B/1N/0,03</t>
  </si>
  <si>
    <t>210220021</t>
  </si>
  <si>
    <t>Uzemňovacie vedenie v zemi FeZn vrátane izolácie spojov D 10mm</t>
  </si>
  <si>
    <t>Územňovací vodič FeZn D 10 mm</t>
  </si>
  <si>
    <t>210220001</t>
  </si>
  <si>
    <t>Uzemňovacie vedenie na povrchu FeZn do 120 mm2</t>
  </si>
  <si>
    <t>Územňovací vodič FeZn D 8 mm</t>
  </si>
  <si>
    <t>210220050</t>
  </si>
  <si>
    <t>Označenie zvodov číselnými štítkami</t>
  </si>
  <si>
    <t>210220105</t>
  </si>
  <si>
    <t>Podpery vedenia FeZn do muriva PV 01h a PV01-03</t>
  </si>
  <si>
    <t>210220102</t>
  </si>
  <si>
    <t>Podpery vedenia FeZn vo vrchole strechy PV 15</t>
  </si>
  <si>
    <t xml:space="preserve">Podpera vedenia  PV 15  </t>
  </si>
  <si>
    <t>210220243</t>
  </si>
  <si>
    <t>Svorka FeZn spojovacia SS</t>
  </si>
  <si>
    <t xml:space="preserve">Svorka  spojovacia   SS s p. 2 skr  </t>
  </si>
  <si>
    <t>210220246</t>
  </si>
  <si>
    <t>Svorka FeZn na odkvapový žľab SO</t>
  </si>
  <si>
    <t xml:space="preserve">Svorka  okapová   SO  </t>
  </si>
  <si>
    <t>210220247</t>
  </si>
  <si>
    <t xml:space="preserve">Svorka  skušobná   SZ  </t>
  </si>
  <si>
    <t>210220249</t>
  </si>
  <si>
    <t>Svorka FeZn na odkvapové potrubie ST10-11</t>
  </si>
  <si>
    <t>Svorka  na potrubia- okapové rúry  ST 10</t>
  </si>
  <si>
    <t>210220260</t>
  </si>
  <si>
    <t>Ochranný uholník FeZn   OU</t>
  </si>
  <si>
    <t>Ochranný uholník  OU 1,7 m</t>
  </si>
  <si>
    <t>210220261</t>
  </si>
  <si>
    <t xml:space="preserve">Držiak ochranného uholníka FeZn   DU-Z,D a DOU </t>
  </si>
  <si>
    <t xml:space="preserve">Uzemňovacia  tyč   ocelová žiarovo zinkovaná  ZT 2 m </t>
  </si>
  <si>
    <t>210220293</t>
  </si>
  <si>
    <t xml:space="preserve">Tvarovanie vedenia na povrchu,ochrannej rúrky, uholníka  </t>
  </si>
  <si>
    <t>46-M</t>
  </si>
  <si>
    <t xml:space="preserve">Zemné práce pri extr.mont.prácach   </t>
  </si>
  <si>
    <t>460200163</t>
  </si>
  <si>
    <t xml:space="preserve">Hĺbenie káblovej ryhy 35 cm širokej a 80 cm hlbokej, v zemine triedy 3   </t>
  </si>
  <si>
    <t xml:space="preserve">Ručný zásyp nezap. káblovej ryhy bez zhutn. zeminy, 35 cm širokej, 80 cm hlbokej v zemine tr. 3   </t>
  </si>
  <si>
    <t>460620013</t>
  </si>
  <si>
    <t xml:space="preserve">Proviz. úprava terénu v zemine tr. 3, aby nerovnosti terénu neboli väčšie ako 2 cm od vodor.hladiny   </t>
  </si>
  <si>
    <t>m2</t>
  </si>
  <si>
    <t xml:space="preserve">Elektromontáže - Bleskozvod  </t>
  </si>
  <si>
    <t>Štítok č.4</t>
  </si>
  <si>
    <t xml:space="preserve">Podpera vedenia do muriva   PV 01  </t>
  </si>
  <si>
    <t>Držiak ochranného uholníka    DU Z,DU D</t>
  </si>
  <si>
    <t>Základový modul ZM</t>
  </si>
  <si>
    <t xml:space="preserve">Ovládač USS 1-0-2,6 A.230 V </t>
  </si>
  <si>
    <t>Spínacie hodiny SHT</t>
  </si>
  <si>
    <t>Istič IJ B/2/1;2 A</t>
  </si>
  <si>
    <t>p. c.</t>
  </si>
  <si>
    <t>Montáž fotovoltaického setu</t>
  </si>
  <si>
    <t>Fotovoltaický set ohrevu TÚV 1,5 kWp</t>
  </si>
  <si>
    <t>Výkaz výmer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</si>
</sst>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;\-#"/>
    <numFmt numFmtId="175" formatCode="0.00%;\-0.00%"/>
    <numFmt numFmtId="176" formatCode="#,##0.000;\-#,##0.000"/>
    <numFmt numFmtId="177" formatCode="0.000"/>
    <numFmt numFmtId="178" formatCode="#,##0.000"/>
    <numFmt numFmtId="179" formatCode="0.000;\-0.000"/>
    <numFmt numFmtId="180" formatCode="#,##0.000_ ;\-#,##0.000\ "/>
    <numFmt numFmtId="181" formatCode="[$-41B]d\.\ mmmm\ yyyy"/>
  </numFmts>
  <fonts count="78">
    <font>
      <sz val="8"/>
      <name val="MS Sans Serif"/>
      <family val="2"/>
    </font>
    <font>
      <sz val="10"/>
      <name val="Arial"/>
      <family val="0"/>
    </font>
    <font>
      <sz val="10"/>
      <color indexed="9"/>
      <name val="MS Sans Serif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sz val="18"/>
      <color indexed="8"/>
      <name val="MS Sans Serif"/>
      <family val="2"/>
    </font>
    <font>
      <sz val="12"/>
      <color indexed="8"/>
      <name val="MS Sans Serif"/>
      <family val="2"/>
    </font>
    <font>
      <b/>
      <sz val="24"/>
      <color indexed="8"/>
      <name val="MS Sans Serif"/>
      <family val="2"/>
    </font>
    <font>
      <u val="single"/>
      <sz val="10"/>
      <color indexed="39"/>
      <name val="MS Sans Serif"/>
      <family val="2"/>
    </font>
    <font>
      <sz val="10"/>
      <color indexed="19"/>
      <name val="MS Sans Serif"/>
      <family val="2"/>
    </font>
    <font>
      <sz val="10"/>
      <color indexed="63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MS Sans Serif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8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2"/>
      <name val="Arial CE"/>
      <family val="2"/>
    </font>
    <font>
      <i/>
      <sz val="8"/>
      <color indexed="12"/>
      <name val="Arial CE"/>
      <family val="2"/>
    </font>
    <font>
      <sz val="8.25"/>
      <color indexed="8"/>
      <name val="Arial CE"/>
      <family val="2"/>
    </font>
    <font>
      <sz val="8.25"/>
      <color indexed="62"/>
      <name val="Arial CE"/>
      <family val="2"/>
    </font>
    <font>
      <i/>
      <sz val="8"/>
      <color indexed="8"/>
      <name val="Arial CE"/>
      <family val="2"/>
    </font>
    <font>
      <b/>
      <sz val="15"/>
      <name val="Arial"/>
      <family val="2"/>
    </font>
    <font>
      <sz val="11"/>
      <color indexed="32"/>
      <name val="Arial"/>
      <family val="2"/>
    </font>
    <font>
      <b/>
      <sz val="11"/>
      <name val="Arial"/>
      <family val="2"/>
    </font>
    <font>
      <b/>
      <sz val="9"/>
      <color indexed="18"/>
      <name val="Arial CE"/>
      <family val="2"/>
    </font>
    <font>
      <b/>
      <sz val="7"/>
      <color indexed="1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b/>
      <sz val="8"/>
      <color indexed="62"/>
      <name val="Arial CE"/>
      <family val="2"/>
    </font>
    <font>
      <sz val="8"/>
      <color indexed="12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" fillId="20" borderId="0" applyNumberFormat="0" applyBorder="0">
      <alignment vertical="top" wrapText="1"/>
      <protection locked="0"/>
    </xf>
    <xf numFmtId="0" fontId="2" fillId="21" borderId="0" applyNumberFormat="0" applyBorder="0">
      <alignment vertical="top" wrapText="1"/>
      <protection locked="0"/>
    </xf>
    <xf numFmtId="0" fontId="3" fillId="22" borderId="0" applyNumberFormat="0" applyBorder="0">
      <alignment vertical="top" wrapText="1"/>
      <protection locked="0"/>
    </xf>
    <xf numFmtId="0" fontId="3" fillId="0" borderId="0" applyNumberFormat="0" applyFill="0" applyBorder="0">
      <alignment vertical="top" wrapText="1"/>
      <protection locked="0"/>
    </xf>
    <xf numFmtId="0" fontId="4" fillId="23" borderId="0" applyNumberFormat="0" applyBorder="0">
      <alignment vertical="top" wrapText="1"/>
      <protection locked="0"/>
    </xf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3" fillId="24" borderId="0" applyNumberFormat="0" applyBorder="0" applyAlignment="0" applyProtection="0"/>
    <xf numFmtId="0" fontId="5" fillId="25" borderId="0" applyNumberFormat="0" applyBorder="0">
      <alignment vertical="top" wrapText="1"/>
      <protection locked="0"/>
    </xf>
    <xf numFmtId="0" fontId="6" fillId="0" borderId="0" applyNumberFormat="0" applyFill="0" applyBorder="0">
      <alignment vertical="top" wrapText="1"/>
      <protection locked="0"/>
    </xf>
    <xf numFmtId="0" fontId="7" fillId="26" borderId="0" applyNumberFormat="0" applyBorder="0">
      <alignment vertical="top" wrapText="1"/>
      <protection locked="0"/>
    </xf>
    <xf numFmtId="0" fontId="8" fillId="0" borderId="0" applyNumberFormat="0" applyFill="0" applyBorder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0" fillId="0" borderId="0" applyNumberFormat="0" applyFill="0" applyBorder="0">
      <alignment vertical="top" wrapText="1"/>
      <protection locked="0"/>
    </xf>
    <xf numFmtId="0" fontId="11" fillId="0" borderId="0" applyNumberFormat="0" applyFill="0" applyBorder="0">
      <alignment vertical="top" wrapText="1"/>
      <protection locked="0"/>
    </xf>
    <xf numFmtId="0" fontId="64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12" fillId="28" borderId="0" applyNumberFormat="0" applyBorder="0">
      <alignment vertical="top" wrapText="1"/>
      <protection locked="0"/>
    </xf>
    <xf numFmtId="0" fontId="68" fillId="29" borderId="0" applyNumberFormat="0" applyBorder="0" applyAlignment="0" applyProtection="0"/>
    <xf numFmtId="0" fontId="13" fillId="28" borderId="5" applyNumberFormat="0">
      <alignment vertical="top" wrapText="1"/>
      <protection locked="0"/>
    </xf>
    <xf numFmtId="9" fontId="1" fillId="0" borderId="0" applyFill="0" applyBorder="0" applyAlignment="0" applyProtection="0"/>
    <xf numFmtId="0" fontId="0" fillId="30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0" fillId="0" borderId="0" applyNumberFormat="0" applyFill="0" applyBorder="0">
      <alignment vertical="top" wrapText="1"/>
      <protection locked="0"/>
    </xf>
    <xf numFmtId="0" fontId="0" fillId="0" borderId="0" applyNumberFormat="0" applyFill="0" applyBorder="0">
      <alignment vertical="top" wrapText="1"/>
      <protection locked="0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1" borderId="9" applyNumberFormat="0" applyAlignment="0" applyProtection="0"/>
    <xf numFmtId="0" fontId="74" fillId="32" borderId="9" applyNumberFormat="0" applyAlignment="0" applyProtection="0"/>
    <xf numFmtId="0" fontId="75" fillId="32" borderId="10" applyNumberFormat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>
      <alignment vertical="top" wrapText="1"/>
      <protection locked="0"/>
    </xf>
    <xf numFmtId="0" fontId="77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</cellStyleXfs>
  <cellXfs count="268"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wrapText="1"/>
      <protection/>
    </xf>
    <xf numFmtId="0" fontId="22" fillId="0" borderId="0" xfId="0" applyFont="1" applyAlignment="1">
      <alignment horizontal="left"/>
    </xf>
    <xf numFmtId="0" fontId="1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/>
      <protection/>
    </xf>
    <xf numFmtId="39" fontId="16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0" fontId="23" fillId="40" borderId="11" xfId="0" applyFont="1" applyFill="1" applyBorder="1" applyAlignment="1" applyProtection="1">
      <alignment horizontal="center" wrapText="1"/>
      <protection/>
    </xf>
    <xf numFmtId="37" fontId="16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176" fontId="24" fillId="0" borderId="0" xfId="0" applyNumberFormat="1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 wrapText="1"/>
    </xf>
    <xf numFmtId="176" fontId="26" fillId="0" borderId="0" xfId="0" applyNumberFormat="1" applyFont="1" applyAlignment="1">
      <alignment horizontal="right"/>
    </xf>
    <xf numFmtId="176" fontId="25" fillId="0" borderId="0" xfId="0" applyNumberFormat="1" applyFont="1" applyAlignment="1">
      <alignment horizontal="center"/>
    </xf>
    <xf numFmtId="37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 applyProtection="1">
      <alignment horizontal="center"/>
      <protection/>
    </xf>
    <xf numFmtId="177" fontId="18" fillId="0" borderId="12" xfId="0" applyNumberFormat="1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right"/>
      <protection/>
    </xf>
    <xf numFmtId="176" fontId="16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left" wrapText="1"/>
    </xf>
    <xf numFmtId="176" fontId="28" fillId="0" borderId="12" xfId="0" applyNumberFormat="1" applyFont="1" applyBorder="1" applyAlignment="1">
      <alignment horizontal="right"/>
    </xf>
    <xf numFmtId="176" fontId="28" fillId="0" borderId="12" xfId="0" applyNumberFormat="1" applyFont="1" applyBorder="1" applyAlignment="1">
      <alignment/>
    </xf>
    <xf numFmtId="176" fontId="27" fillId="0" borderId="12" xfId="0" applyNumberFormat="1" applyFont="1" applyBorder="1" applyAlignment="1">
      <alignment horizontal="right"/>
    </xf>
    <xf numFmtId="176" fontId="28" fillId="0" borderId="11" xfId="0" applyNumberFormat="1" applyFont="1" applyBorder="1" applyAlignment="1">
      <alignment horizontal="right"/>
    </xf>
    <xf numFmtId="49" fontId="29" fillId="40" borderId="12" xfId="0" applyNumberFormat="1" applyFont="1" applyFill="1" applyBorder="1" applyAlignment="1" applyProtection="1">
      <alignment horizontal="center" vertical="center"/>
      <protection/>
    </xf>
    <xf numFmtId="178" fontId="29" fillId="40" borderId="12" xfId="0" applyNumberFormat="1" applyFont="1" applyFill="1" applyBorder="1" applyAlignment="1" applyProtection="1">
      <alignment vertical="center"/>
      <protection/>
    </xf>
    <xf numFmtId="49" fontId="30" fillId="40" borderId="12" xfId="0" applyNumberFormat="1" applyFont="1" applyFill="1" applyBorder="1" applyAlignment="1" applyProtection="1">
      <alignment horizontal="center" vertical="center"/>
      <protection/>
    </xf>
    <xf numFmtId="178" fontId="30" fillId="40" borderId="12" xfId="0" applyNumberFormat="1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>
      <alignment horizontal="right"/>
    </xf>
    <xf numFmtId="0" fontId="31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right"/>
    </xf>
    <xf numFmtId="4" fontId="28" fillId="0" borderId="0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 wrapText="1"/>
    </xf>
    <xf numFmtId="4" fontId="16" fillId="0" borderId="13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176" fontId="28" fillId="0" borderId="0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8" fontId="15" fillId="0" borderId="12" xfId="0" applyNumberFormat="1" applyFont="1" applyBorder="1" applyAlignment="1">
      <alignment horizontal="center" vertical="center"/>
    </xf>
    <xf numFmtId="178" fontId="15" fillId="0" borderId="12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 indent="1"/>
    </xf>
    <xf numFmtId="178" fontId="15" fillId="0" borderId="0" xfId="0" applyNumberFormat="1" applyFont="1" applyBorder="1" applyAlignment="1">
      <alignment horizontal="right" vertical="center"/>
    </xf>
    <xf numFmtId="176" fontId="35" fillId="0" borderId="0" xfId="0" applyNumberFormat="1" applyFont="1" applyAlignment="1">
      <alignment horizontal="right"/>
    </xf>
    <xf numFmtId="176" fontId="36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 wrapText="1"/>
    </xf>
    <xf numFmtId="178" fontId="37" fillId="0" borderId="1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176" fontId="28" fillId="0" borderId="15" xfId="0" applyNumberFormat="1" applyFont="1" applyBorder="1" applyAlignment="1">
      <alignment horizontal="right"/>
    </xf>
    <xf numFmtId="176" fontId="27" fillId="0" borderId="15" xfId="0" applyNumberFormat="1" applyFont="1" applyBorder="1" applyAlignment="1">
      <alignment horizontal="center"/>
    </xf>
    <xf numFmtId="176" fontId="16" fillId="0" borderId="15" xfId="0" applyNumberFormat="1" applyFont="1" applyBorder="1" applyAlignment="1">
      <alignment horizontal="right"/>
    </xf>
    <xf numFmtId="176" fontId="27" fillId="0" borderId="0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176" fontId="16" fillId="0" borderId="14" xfId="0" applyNumberFormat="1" applyFont="1" applyBorder="1" applyAlignment="1">
      <alignment horizontal="right"/>
    </xf>
    <xf numFmtId="176" fontId="27" fillId="0" borderId="14" xfId="0" applyNumberFormat="1" applyFont="1" applyBorder="1" applyAlignment="1">
      <alignment horizontal="center"/>
    </xf>
    <xf numFmtId="0" fontId="31" fillId="0" borderId="12" xfId="0" applyFont="1" applyBorder="1" applyAlignment="1">
      <alignment horizontal="left" wrapText="1"/>
    </xf>
    <xf numFmtId="4" fontId="16" fillId="0" borderId="12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24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8" fillId="0" borderId="12" xfId="0" applyFont="1" applyBorder="1" applyAlignment="1" applyProtection="1">
      <alignment vertical="top" wrapText="1"/>
      <protection/>
    </xf>
    <xf numFmtId="0" fontId="28" fillId="0" borderId="12" xfId="0" applyFont="1" applyBorder="1" applyAlignment="1">
      <alignment vertical="top" wrapText="1"/>
    </xf>
    <xf numFmtId="49" fontId="29" fillId="40" borderId="12" xfId="0" applyNumberFormat="1" applyFont="1" applyFill="1" applyBorder="1" applyAlignment="1" applyProtection="1">
      <alignment vertical="top" wrapText="1"/>
      <protection/>
    </xf>
    <xf numFmtId="49" fontId="30" fillId="40" borderId="12" xfId="0" applyNumberFormat="1" applyFont="1" applyFill="1" applyBorder="1" applyAlignment="1" applyProtection="1">
      <alignment vertical="top" wrapText="1"/>
      <protection/>
    </xf>
    <xf numFmtId="0" fontId="28" fillId="0" borderId="15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38" fillId="40" borderId="12" xfId="0" applyNumberFormat="1" applyFont="1" applyFill="1" applyBorder="1" applyAlignment="1" applyProtection="1">
      <alignment horizontal="center" vertical="center" readingOrder="1"/>
      <protection/>
    </xf>
    <xf numFmtId="49" fontId="38" fillId="40" borderId="12" xfId="0" applyNumberFormat="1" applyFont="1" applyFill="1" applyBorder="1" applyAlignment="1" applyProtection="1">
      <alignment horizontal="left" vertical="center" wrapText="1" readingOrder="1"/>
      <protection/>
    </xf>
    <xf numFmtId="178" fontId="38" fillId="40" borderId="12" xfId="0" applyNumberFormat="1" applyFont="1" applyFill="1" applyBorder="1" applyAlignment="1" applyProtection="1">
      <alignment horizontal="right" vertical="center" readingOrder="1"/>
      <protection/>
    </xf>
    <xf numFmtId="176" fontId="27" fillId="0" borderId="12" xfId="0" applyNumberFormat="1" applyFont="1" applyBorder="1" applyAlignment="1">
      <alignment horizontal="right"/>
    </xf>
    <xf numFmtId="176" fontId="16" fillId="0" borderId="12" xfId="0" applyNumberFormat="1" applyFont="1" applyBorder="1" applyAlignment="1">
      <alignment horizontal="right"/>
    </xf>
    <xf numFmtId="49" fontId="39" fillId="40" borderId="12" xfId="0" applyNumberFormat="1" applyFont="1" applyFill="1" applyBorder="1" applyAlignment="1" applyProtection="1">
      <alignment horizontal="center" vertical="center" readingOrder="1"/>
      <protection/>
    </xf>
    <xf numFmtId="49" fontId="39" fillId="40" borderId="12" xfId="0" applyNumberFormat="1" applyFont="1" applyFill="1" applyBorder="1" applyAlignment="1" applyProtection="1">
      <alignment horizontal="left" vertical="center" wrapText="1" readingOrder="1"/>
      <protection/>
    </xf>
    <xf numFmtId="178" fontId="39" fillId="40" borderId="12" xfId="0" applyNumberFormat="1" applyFont="1" applyFill="1" applyBorder="1" applyAlignment="1" applyProtection="1">
      <alignment horizontal="right" vertical="center" readingOrder="1"/>
      <protection/>
    </xf>
    <xf numFmtId="0" fontId="16" fillId="0" borderId="12" xfId="0" applyFont="1" applyBorder="1" applyAlignment="1">
      <alignment horizontal="left" wrapText="1"/>
    </xf>
    <xf numFmtId="0" fontId="40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vertical="center" wrapText="1"/>
    </xf>
    <xf numFmtId="37" fontId="16" fillId="0" borderId="12" xfId="0" applyNumberFormat="1" applyFont="1" applyBorder="1" applyAlignment="1">
      <alignment vertical="center"/>
    </xf>
    <xf numFmtId="176" fontId="28" fillId="0" borderId="12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7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176" fontId="35" fillId="0" borderId="0" xfId="0" applyNumberFormat="1" applyFont="1" applyAlignment="1">
      <alignment horizontal="right"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right"/>
    </xf>
    <xf numFmtId="37" fontId="16" fillId="0" borderId="12" xfId="0" applyNumberFormat="1" applyFont="1" applyBorder="1" applyAlignment="1">
      <alignment horizontal="center"/>
    </xf>
    <xf numFmtId="49" fontId="29" fillId="40" borderId="12" xfId="0" applyNumberFormat="1" applyFont="1" applyFill="1" applyBorder="1" applyAlignment="1" applyProtection="1">
      <alignment horizontal="center" vertical="center"/>
      <protection/>
    </xf>
    <xf numFmtId="49" fontId="29" fillId="40" borderId="12" xfId="0" applyNumberFormat="1" applyFont="1" applyFill="1" applyBorder="1" applyAlignment="1" applyProtection="1">
      <alignment horizontal="left" vertical="center" wrapText="1"/>
      <protection/>
    </xf>
    <xf numFmtId="178" fontId="29" fillId="40" borderId="12" xfId="0" applyNumberFormat="1" applyFont="1" applyFill="1" applyBorder="1" applyAlignment="1" applyProtection="1">
      <alignment horizontal="center" vertical="center"/>
      <protection/>
    </xf>
    <xf numFmtId="178" fontId="29" fillId="40" borderId="12" xfId="0" applyNumberFormat="1" applyFont="1" applyFill="1" applyBorder="1" applyAlignment="1" applyProtection="1">
      <alignment horizontal="right" vertical="center"/>
      <protection/>
    </xf>
    <xf numFmtId="176" fontId="41" fillId="0" borderId="12" xfId="0" applyNumberFormat="1" applyFont="1" applyBorder="1" applyAlignment="1">
      <alignment horizontal="right"/>
    </xf>
    <xf numFmtId="49" fontId="30" fillId="40" borderId="12" xfId="0" applyNumberFormat="1" applyFont="1" applyFill="1" applyBorder="1" applyAlignment="1" applyProtection="1">
      <alignment horizontal="left" vertical="center" wrapText="1"/>
      <protection/>
    </xf>
    <xf numFmtId="49" fontId="30" fillId="40" borderId="12" xfId="0" applyNumberFormat="1" applyFont="1" applyFill="1" applyBorder="1" applyAlignment="1" applyProtection="1">
      <alignment horizontal="center" vertical="center"/>
      <protection/>
    </xf>
    <xf numFmtId="178" fontId="30" fillId="40" borderId="12" xfId="0" applyNumberFormat="1" applyFont="1" applyFill="1" applyBorder="1" applyAlignment="1" applyProtection="1">
      <alignment horizontal="center" vertical="center"/>
      <protection/>
    </xf>
    <xf numFmtId="178" fontId="30" fillId="40" borderId="12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176" fontId="16" fillId="0" borderId="12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176" fontId="16" fillId="0" borderId="0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76" fontId="16" fillId="0" borderId="13" xfId="0" applyNumberFormat="1" applyFont="1" applyBorder="1" applyAlignment="1">
      <alignment horizontal="right"/>
    </xf>
    <xf numFmtId="176" fontId="28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left" vertical="top" wrapText="1"/>
    </xf>
    <xf numFmtId="176" fontId="17" fillId="0" borderId="0" xfId="0" applyNumberFormat="1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left" vertical="top" wrapText="1"/>
    </xf>
    <xf numFmtId="176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right" wrapText="1"/>
      <protection/>
    </xf>
    <xf numFmtId="0" fontId="16" fillId="0" borderId="0" xfId="0" applyFont="1" applyBorder="1" applyAlignment="1" applyProtection="1">
      <alignment horizontal="right"/>
      <protection/>
    </xf>
    <xf numFmtId="176" fontId="28" fillId="0" borderId="12" xfId="0" applyNumberFormat="1" applyFont="1" applyBorder="1" applyAlignment="1">
      <alignment horizontal="right" vertical="center"/>
    </xf>
    <xf numFmtId="178" fontId="29" fillId="40" borderId="12" xfId="0" applyNumberFormat="1" applyFont="1" applyFill="1" applyBorder="1" applyAlignment="1" applyProtection="1">
      <alignment horizontal="right" vertical="center"/>
      <protection/>
    </xf>
    <xf numFmtId="178" fontId="38" fillId="40" borderId="12" xfId="0" applyNumberFormat="1" applyFont="1" applyFill="1" applyBorder="1" applyAlignment="1" applyProtection="1">
      <alignment horizontal="right" vertical="center"/>
      <protection/>
    </xf>
    <xf numFmtId="178" fontId="39" fillId="40" borderId="12" xfId="0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 vertical="center"/>
    </xf>
    <xf numFmtId="178" fontId="14" fillId="0" borderId="12" xfId="0" applyNumberFormat="1" applyFont="1" applyBorder="1" applyAlignment="1">
      <alignment horizontal="right" vertical="center"/>
    </xf>
    <xf numFmtId="178" fontId="15" fillId="0" borderId="0" xfId="0" applyNumberFormat="1" applyFont="1" applyAlignment="1" applyProtection="1">
      <alignment horizontal="right" vertical="center"/>
      <protection locked="0"/>
    </xf>
    <xf numFmtId="178" fontId="37" fillId="0" borderId="12" xfId="0" applyNumberFormat="1" applyFont="1" applyBorder="1" applyAlignment="1">
      <alignment horizontal="right"/>
    </xf>
    <xf numFmtId="178" fontId="15" fillId="0" borderId="14" xfId="0" applyNumberFormat="1" applyFont="1" applyBorder="1" applyAlignment="1">
      <alignment horizontal="right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vertical="center"/>
    </xf>
    <xf numFmtId="37" fontId="16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vertical="center" wrapText="1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right" vertical="center"/>
      <protection/>
    </xf>
    <xf numFmtId="0" fontId="23" fillId="40" borderId="11" xfId="0" applyFont="1" applyFill="1" applyBorder="1" applyAlignment="1" applyProtection="1">
      <alignment horizontal="center" vertical="center" wrapText="1"/>
      <protection/>
    </xf>
    <xf numFmtId="0" fontId="23" fillId="40" borderId="11" xfId="0" applyFont="1" applyFill="1" applyBorder="1" applyAlignment="1" applyProtection="1">
      <alignment horizontal="center" vertical="top" wrapText="1"/>
      <protection/>
    </xf>
    <xf numFmtId="37" fontId="16" fillId="0" borderId="17" xfId="0" applyNumberFormat="1" applyFont="1" applyBorder="1" applyAlignment="1">
      <alignment horizontal="center"/>
    </xf>
    <xf numFmtId="37" fontId="16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6" xfId="0" applyFont="1" applyBorder="1" applyAlignment="1">
      <alignment vertical="top" wrapText="1"/>
    </xf>
    <xf numFmtId="176" fontId="16" fillId="0" borderId="16" xfId="0" applyNumberFormat="1" applyFont="1" applyBorder="1" applyAlignment="1">
      <alignment horizontal="right"/>
    </xf>
    <xf numFmtId="176" fontId="27" fillId="0" borderId="16" xfId="0" applyNumberFormat="1" applyFont="1" applyBorder="1" applyAlignment="1">
      <alignment horizontal="center"/>
    </xf>
    <xf numFmtId="37" fontId="16" fillId="0" borderId="18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 wrapText="1"/>
    </xf>
    <xf numFmtId="0" fontId="28" fillId="0" borderId="18" xfId="0" applyFont="1" applyBorder="1" applyAlignment="1">
      <alignment vertical="top" wrapText="1"/>
    </xf>
    <xf numFmtId="176" fontId="28" fillId="0" borderId="18" xfId="0" applyNumberFormat="1" applyFont="1" applyBorder="1" applyAlignment="1">
      <alignment horizontal="right"/>
    </xf>
    <xf numFmtId="176" fontId="27" fillId="0" borderId="18" xfId="0" applyNumberFormat="1" applyFont="1" applyBorder="1" applyAlignment="1">
      <alignment horizontal="center"/>
    </xf>
    <xf numFmtId="176" fontId="16" fillId="0" borderId="18" xfId="0" applyNumberFormat="1" applyFont="1" applyBorder="1" applyAlignment="1">
      <alignment horizontal="right"/>
    </xf>
    <xf numFmtId="37" fontId="16" fillId="0" borderId="14" xfId="0" applyNumberFormat="1" applyFont="1" applyBorder="1" applyAlignment="1">
      <alignment horizontal="center"/>
    </xf>
    <xf numFmtId="37" fontId="16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28" fillId="0" borderId="19" xfId="0" applyFont="1" applyBorder="1" applyAlignment="1">
      <alignment vertical="top" wrapText="1"/>
    </xf>
    <xf numFmtId="176" fontId="28" fillId="0" borderId="19" xfId="0" applyNumberFormat="1" applyFont="1" applyBorder="1" applyAlignment="1">
      <alignment horizontal="right"/>
    </xf>
    <xf numFmtId="176" fontId="27" fillId="0" borderId="19" xfId="0" applyNumberFormat="1" applyFont="1" applyBorder="1" applyAlignment="1">
      <alignment horizontal="center"/>
    </xf>
    <xf numFmtId="176" fontId="16" fillId="0" borderId="19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center" wrapText="1"/>
    </xf>
    <xf numFmtId="178" fontId="37" fillId="0" borderId="16" xfId="0" applyNumberFormat="1" applyFont="1" applyBorder="1" applyAlignment="1">
      <alignment horizontal="center"/>
    </xf>
    <xf numFmtId="178" fontId="37" fillId="0" borderId="16" xfId="0" applyNumberFormat="1" applyFont="1" applyBorder="1" applyAlignment="1">
      <alignment horizontal="right"/>
    </xf>
    <xf numFmtId="178" fontId="15" fillId="0" borderId="1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wrapText="1"/>
    </xf>
    <xf numFmtId="178" fontId="37" fillId="0" borderId="0" xfId="0" applyNumberFormat="1" applyFont="1" applyBorder="1" applyAlignment="1">
      <alignment horizontal="center"/>
    </xf>
    <xf numFmtId="178" fontId="37" fillId="0" borderId="0" xfId="0" applyNumberFormat="1" applyFont="1" applyBorder="1" applyAlignment="1">
      <alignment horizontal="right"/>
    </xf>
    <xf numFmtId="37" fontId="16" fillId="0" borderId="17" xfId="0" applyNumberFormat="1" applyFont="1" applyBorder="1" applyAlignment="1">
      <alignment horizontal="center"/>
    </xf>
    <xf numFmtId="49" fontId="29" fillId="40" borderId="17" xfId="0" applyNumberFormat="1" applyFont="1" applyFill="1" applyBorder="1" applyAlignment="1" applyProtection="1">
      <alignment horizontal="center" vertical="center"/>
      <protection/>
    </xf>
    <xf numFmtId="49" fontId="30" fillId="40" borderId="17" xfId="0" applyNumberFormat="1" applyFont="1" applyFill="1" applyBorder="1" applyAlignment="1" applyProtection="1">
      <alignment horizontal="left" vertical="center" wrapText="1"/>
      <protection/>
    </xf>
    <xf numFmtId="49" fontId="30" fillId="40" borderId="17" xfId="0" applyNumberFormat="1" applyFont="1" applyFill="1" applyBorder="1" applyAlignment="1" applyProtection="1">
      <alignment horizontal="center" vertical="center"/>
      <protection/>
    </xf>
    <xf numFmtId="178" fontId="30" fillId="40" borderId="17" xfId="0" applyNumberFormat="1" applyFont="1" applyFill="1" applyBorder="1" applyAlignment="1" applyProtection="1">
      <alignment horizontal="center" vertical="center"/>
      <protection/>
    </xf>
    <xf numFmtId="178" fontId="30" fillId="40" borderId="17" xfId="0" applyNumberFormat="1" applyFont="1" applyFill="1" applyBorder="1" applyAlignment="1" applyProtection="1">
      <alignment horizontal="right" vertical="center"/>
      <protection/>
    </xf>
    <xf numFmtId="176" fontId="27" fillId="0" borderId="17" xfId="0" applyNumberFormat="1" applyFont="1" applyBorder="1" applyAlignment="1">
      <alignment horizontal="right"/>
    </xf>
    <xf numFmtId="176" fontId="16" fillId="0" borderId="17" xfId="0" applyNumberFormat="1" applyFont="1" applyBorder="1" applyAlignment="1">
      <alignment horizontal="right"/>
    </xf>
    <xf numFmtId="37" fontId="16" fillId="0" borderId="16" xfId="0" applyNumberFormat="1" applyFont="1" applyBorder="1" applyAlignment="1">
      <alignment horizontal="center"/>
    </xf>
    <xf numFmtId="49" fontId="29" fillId="40" borderId="16" xfId="0" applyNumberFormat="1" applyFont="1" applyFill="1" applyBorder="1" applyAlignment="1" applyProtection="1">
      <alignment horizontal="center" vertical="center"/>
      <protection/>
    </xf>
    <xf numFmtId="49" fontId="29" fillId="40" borderId="16" xfId="0" applyNumberFormat="1" applyFont="1" applyFill="1" applyBorder="1" applyAlignment="1" applyProtection="1">
      <alignment horizontal="left" vertical="center" wrapText="1"/>
      <protection/>
    </xf>
    <xf numFmtId="178" fontId="29" fillId="40" borderId="16" xfId="0" applyNumberFormat="1" applyFont="1" applyFill="1" applyBorder="1" applyAlignment="1" applyProtection="1">
      <alignment horizontal="center" vertical="center"/>
      <protection/>
    </xf>
    <xf numFmtId="178" fontId="29" fillId="40" borderId="16" xfId="0" applyNumberFormat="1" applyFont="1" applyFill="1" applyBorder="1" applyAlignment="1" applyProtection="1">
      <alignment horizontal="right" vertical="center"/>
      <protection/>
    </xf>
    <xf numFmtId="176" fontId="27" fillId="0" borderId="16" xfId="0" applyNumberFormat="1" applyFont="1" applyBorder="1" applyAlignment="1">
      <alignment horizontal="right"/>
    </xf>
    <xf numFmtId="176" fontId="16" fillId="0" borderId="16" xfId="0" applyNumberFormat="1" applyFont="1" applyBorder="1" applyAlignment="1">
      <alignment horizontal="right"/>
    </xf>
    <xf numFmtId="49" fontId="29" fillId="40" borderId="0" xfId="0" applyNumberFormat="1" applyFont="1" applyFill="1" applyBorder="1" applyAlignment="1" applyProtection="1">
      <alignment horizontal="center" vertical="center"/>
      <protection/>
    </xf>
    <xf numFmtId="49" fontId="30" fillId="40" borderId="0" xfId="0" applyNumberFormat="1" applyFont="1" applyFill="1" applyBorder="1" applyAlignment="1" applyProtection="1">
      <alignment horizontal="left" vertical="center" wrapText="1"/>
      <protection/>
    </xf>
    <xf numFmtId="49" fontId="30" fillId="40" borderId="0" xfId="0" applyNumberFormat="1" applyFont="1" applyFill="1" applyBorder="1" applyAlignment="1" applyProtection="1">
      <alignment horizontal="center" vertical="center"/>
      <protection/>
    </xf>
    <xf numFmtId="178" fontId="30" fillId="40" borderId="0" xfId="0" applyNumberFormat="1" applyFont="1" applyFill="1" applyBorder="1" applyAlignment="1" applyProtection="1">
      <alignment horizontal="center" vertical="center"/>
      <protection/>
    </xf>
    <xf numFmtId="178" fontId="30" fillId="40" borderId="0" xfId="0" applyNumberFormat="1" applyFont="1" applyFill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top" wrapText="1"/>
    </xf>
    <xf numFmtId="0" fontId="37" fillId="0" borderId="20" xfId="0" applyFont="1" applyBorder="1" applyAlignment="1">
      <alignment horizontal="center" wrapText="1"/>
    </xf>
    <xf numFmtId="178" fontId="37" fillId="0" borderId="20" xfId="0" applyNumberFormat="1" applyFont="1" applyBorder="1" applyAlignment="1">
      <alignment horizontal="center"/>
    </xf>
    <xf numFmtId="178" fontId="37" fillId="0" borderId="20" xfId="0" applyNumberFormat="1" applyFont="1" applyBorder="1" applyAlignment="1">
      <alignment horizontal="right"/>
    </xf>
    <xf numFmtId="178" fontId="15" fillId="0" borderId="20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center"/>
    </xf>
    <xf numFmtId="0" fontId="42" fillId="0" borderId="0" xfId="0" applyFont="1" applyAlignment="1">
      <alignment vertical="top" wrapText="1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vertical="top" wrapText="1"/>
      <protection/>
    </xf>
    <xf numFmtId="0" fontId="43" fillId="0" borderId="0" xfId="0" applyFont="1" applyAlignment="1">
      <alignment vertical="top" wrapText="1"/>
    </xf>
    <xf numFmtId="0" fontId="21" fillId="0" borderId="0" xfId="0" applyFont="1" applyBorder="1" applyAlignment="1" applyProtection="1">
      <alignment horizontal="center"/>
      <protection/>
    </xf>
    <xf numFmtId="4" fontId="33" fillId="0" borderId="0" xfId="0" applyNumberFormat="1" applyFont="1" applyBorder="1" applyAlignment="1">
      <alignment horizontal="right" vertical="center"/>
    </xf>
    <xf numFmtId="176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 1 1" xfId="33"/>
    <cellStyle name="Accent 2 1" xfId="34"/>
    <cellStyle name="Accent 3 1" xfId="35"/>
    <cellStyle name="Accent 4" xfId="36"/>
    <cellStyle name="Bad 1" xfId="37"/>
    <cellStyle name="Comma" xfId="38"/>
    <cellStyle name="Comma [0]" xfId="39"/>
    <cellStyle name="Dobrá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Hyperlink 1" xfId="47"/>
    <cellStyle name="Kontrolná bun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eutral 1" xfId="55"/>
    <cellStyle name="Neutrálna" xfId="56"/>
    <cellStyle name="Note 1" xfId="57"/>
    <cellStyle name="Percent" xfId="58"/>
    <cellStyle name="Poznámka" xfId="59"/>
    <cellStyle name="Prepojená bunka" xfId="60"/>
    <cellStyle name="Spolu" xfId="61"/>
    <cellStyle name="Status 1" xfId="62"/>
    <cellStyle name="Text 1" xfId="63"/>
    <cellStyle name="Text upozornenia" xfId="64"/>
    <cellStyle name="Titul" xfId="65"/>
    <cellStyle name="Vstup" xfId="66"/>
    <cellStyle name="Výpočet" xfId="67"/>
    <cellStyle name="Výstup" xfId="68"/>
    <cellStyle name="Vysvetľujúci text" xfId="69"/>
    <cellStyle name="Warning 1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99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showGridLines="0" tabSelected="1" defaultGridColor="0" zoomScale="130" zoomScaleNormal="130" colorId="8" workbookViewId="0" topLeftCell="A1">
      <selection activeCell="J8" sqref="J8"/>
    </sheetView>
  </sheetViews>
  <sheetFormatPr defaultColWidth="10.5" defaultRowHeight="10.5"/>
  <cols>
    <col min="1" max="1" width="3.83203125" style="1" customWidth="1"/>
    <col min="2" max="2" width="10.83203125" style="1" customWidth="1"/>
    <col min="3" max="3" width="45.5" style="124" customWidth="1"/>
    <col min="4" max="4" width="4.5" style="1" customWidth="1"/>
    <col min="5" max="5" width="8.66015625" style="2" customWidth="1"/>
    <col min="6" max="6" width="9.83203125" style="4" customWidth="1"/>
    <col min="7" max="7" width="10.66015625" style="4" customWidth="1"/>
    <col min="8" max="8" width="10.5" style="2" customWidth="1"/>
    <col min="9" max="16384" width="10.5" style="5" customWidth="1"/>
  </cols>
  <sheetData>
    <row r="1" spans="1:8" s="2" customFormat="1" ht="18">
      <c r="A1" s="264" t="s">
        <v>275</v>
      </c>
      <c r="B1" s="264"/>
      <c r="C1" s="264"/>
      <c r="D1" s="264"/>
      <c r="E1" s="264"/>
      <c r="F1" s="264"/>
      <c r="G1" s="264"/>
      <c r="H1" s="264"/>
    </row>
    <row r="2" spans="1:8" s="9" customFormat="1" ht="12.75">
      <c r="A2" s="6" t="s">
        <v>8</v>
      </c>
      <c r="B2" s="7"/>
      <c r="C2" s="102" t="s">
        <v>84</v>
      </c>
      <c r="D2" s="8"/>
      <c r="E2" s="8"/>
      <c r="F2" s="178"/>
      <c r="G2" s="8"/>
      <c r="H2" s="8"/>
    </row>
    <row r="3" spans="1:8" s="2" customFormat="1" ht="12.75">
      <c r="A3" s="10" t="s">
        <v>9</v>
      </c>
      <c r="B3" s="11"/>
      <c r="C3" s="263" t="s">
        <v>83</v>
      </c>
      <c r="D3" s="11"/>
      <c r="E3" s="12"/>
      <c r="F3" s="13"/>
      <c r="G3" s="13"/>
      <c r="H3" s="12"/>
    </row>
    <row r="4" spans="1:8" s="2" customFormat="1" ht="12.75">
      <c r="A4" s="12" t="s">
        <v>10</v>
      </c>
      <c r="B4" s="11"/>
      <c r="C4" s="261" t="s">
        <v>81</v>
      </c>
      <c r="D4" s="11"/>
      <c r="E4" s="12"/>
      <c r="F4" s="13"/>
      <c r="G4" s="13"/>
      <c r="H4" s="12"/>
    </row>
    <row r="5" spans="1:8" s="2" customFormat="1" ht="12.75">
      <c r="A5" s="12" t="s">
        <v>11</v>
      </c>
      <c r="B5" s="11"/>
      <c r="C5" s="102" t="s">
        <v>82</v>
      </c>
      <c r="D5" s="11"/>
      <c r="E5" s="14"/>
      <c r="F5" s="14"/>
      <c r="G5" s="15"/>
      <c r="H5" s="12"/>
    </row>
    <row r="6" spans="1:8" s="2" customFormat="1" ht="12.75">
      <c r="A6" s="12" t="s">
        <v>12</v>
      </c>
      <c r="B6" s="11"/>
      <c r="C6" s="262"/>
      <c r="D6" s="11"/>
      <c r="E6" s="14"/>
      <c r="F6" s="179"/>
      <c r="G6" s="15"/>
      <c r="H6" s="12"/>
    </row>
    <row r="7" spans="1:8" s="2" customFormat="1" ht="11.25">
      <c r="A7" s="16"/>
      <c r="B7" s="16"/>
      <c r="C7" s="103"/>
      <c r="D7" s="16"/>
      <c r="E7" s="17"/>
      <c r="F7" s="18"/>
      <c r="G7" s="18"/>
      <c r="H7" s="17"/>
    </row>
    <row r="8" spans="1:8" s="2" customFormat="1" ht="22.5">
      <c r="A8" s="19" t="s">
        <v>13</v>
      </c>
      <c r="B8" s="19" t="s">
        <v>14</v>
      </c>
      <c r="C8" s="198" t="s">
        <v>15</v>
      </c>
      <c r="D8" s="19" t="s">
        <v>16</v>
      </c>
      <c r="E8" s="19" t="s">
        <v>17</v>
      </c>
      <c r="F8" s="19" t="s">
        <v>18</v>
      </c>
      <c r="G8" s="19" t="s">
        <v>19</v>
      </c>
      <c r="H8" s="19" t="s">
        <v>20</v>
      </c>
    </row>
    <row r="9" spans="1:8" s="2" customFormat="1" ht="11.25">
      <c r="A9" s="19" t="s">
        <v>0</v>
      </c>
      <c r="B9" s="19" t="s">
        <v>2</v>
      </c>
      <c r="C9" s="197" t="s">
        <v>3</v>
      </c>
      <c r="D9" s="19" t="s">
        <v>4</v>
      </c>
      <c r="E9" s="19" t="s">
        <v>5</v>
      </c>
      <c r="F9" s="19" t="s">
        <v>6</v>
      </c>
      <c r="G9" s="19">
        <v>7</v>
      </c>
      <c r="H9" s="19">
        <v>8</v>
      </c>
    </row>
    <row r="10" spans="1:8" s="2" customFormat="1" ht="11.25">
      <c r="A10" s="16"/>
      <c r="B10" s="16"/>
      <c r="C10" s="103"/>
      <c r="D10" s="16"/>
      <c r="E10" s="17"/>
      <c r="F10" s="18"/>
      <c r="G10" s="18"/>
      <c r="H10" s="17"/>
    </row>
    <row r="11" spans="1:8" s="2" customFormat="1" ht="15">
      <c r="A11" s="20"/>
      <c r="B11" s="21" t="s">
        <v>1</v>
      </c>
      <c r="C11" s="104" t="s">
        <v>21</v>
      </c>
      <c r="D11" s="21"/>
      <c r="E11" s="22"/>
      <c r="F11" s="22"/>
      <c r="G11" s="22"/>
      <c r="H11" s="23">
        <f>H12</f>
        <v>0</v>
      </c>
    </row>
    <row r="12" spans="1:8" s="2" customFormat="1" ht="12.75">
      <c r="A12" s="20"/>
      <c r="B12" s="24">
        <v>9</v>
      </c>
      <c r="C12" s="105" t="s">
        <v>22</v>
      </c>
      <c r="D12" s="24"/>
      <c r="E12" s="25"/>
      <c r="F12" s="25"/>
      <c r="G12" s="23"/>
      <c r="H12" s="26">
        <f>SUM(H13:H18)</f>
        <v>0</v>
      </c>
    </row>
    <row r="13" spans="1:8" s="2" customFormat="1" ht="33.75">
      <c r="A13" s="27">
        <v>1</v>
      </c>
      <c r="B13" s="28">
        <v>974031132</v>
      </c>
      <c r="C13" s="106" t="s">
        <v>23</v>
      </c>
      <c r="D13" s="28" t="s">
        <v>24</v>
      </c>
      <c r="E13" s="29">
        <v>95</v>
      </c>
      <c r="F13" s="29"/>
      <c r="G13" s="31"/>
      <c r="H13" s="29">
        <f aca="true" t="shared" si="0" ref="H13:H18">E13*F13</f>
        <v>0</v>
      </c>
    </row>
    <row r="14" spans="1:8" s="2" customFormat="1" ht="19.5">
      <c r="A14" s="27">
        <v>1</v>
      </c>
      <c r="B14" s="32">
        <v>979011111</v>
      </c>
      <c r="C14" s="107" t="s">
        <v>25</v>
      </c>
      <c r="D14" s="32" t="s">
        <v>26</v>
      </c>
      <c r="E14" s="33">
        <f>E13*0.006</f>
        <v>0.5700000000000001</v>
      </c>
      <c r="F14" s="34"/>
      <c r="G14" s="34"/>
      <c r="H14" s="35">
        <f t="shared" si="0"/>
        <v>0</v>
      </c>
    </row>
    <row r="15" spans="1:8" s="2" customFormat="1" ht="19.5">
      <c r="A15" s="27">
        <f>A14+1</f>
        <v>2</v>
      </c>
      <c r="B15" s="32">
        <v>979011121</v>
      </c>
      <c r="C15" s="107" t="s">
        <v>27</v>
      </c>
      <c r="D15" s="32" t="s">
        <v>26</v>
      </c>
      <c r="E15" s="33">
        <f>E14</f>
        <v>0.5700000000000001</v>
      </c>
      <c r="F15" s="34"/>
      <c r="G15" s="34"/>
      <c r="H15" s="35">
        <f t="shared" si="0"/>
        <v>0</v>
      </c>
    </row>
    <row r="16" spans="1:8" s="2" customFormat="1" ht="11.25">
      <c r="A16" s="27">
        <f>A15+1</f>
        <v>3</v>
      </c>
      <c r="B16" s="32">
        <v>979081111</v>
      </c>
      <c r="C16" s="107" t="s">
        <v>28</v>
      </c>
      <c r="D16" s="32" t="s">
        <v>26</v>
      </c>
      <c r="E16" s="33">
        <f>E14</f>
        <v>0.5700000000000001</v>
      </c>
      <c r="F16" s="34"/>
      <c r="G16" s="34"/>
      <c r="H16" s="35">
        <f t="shared" si="0"/>
        <v>0</v>
      </c>
    </row>
    <row r="17" spans="1:8" s="2" customFormat="1" ht="11.25">
      <c r="A17" s="27">
        <f>A16+1</f>
        <v>4</v>
      </c>
      <c r="B17" s="32">
        <v>979081121</v>
      </c>
      <c r="C17" s="107" t="s">
        <v>29</v>
      </c>
      <c r="D17" s="32" t="s">
        <v>26</v>
      </c>
      <c r="E17" s="33">
        <f>E14</f>
        <v>0.5700000000000001</v>
      </c>
      <c r="F17" s="34"/>
      <c r="G17" s="34"/>
      <c r="H17" s="35">
        <f t="shared" si="0"/>
        <v>0</v>
      </c>
    </row>
    <row r="18" spans="1:8" s="2" customFormat="1" ht="13.5" customHeight="1">
      <c r="A18" s="192">
        <f>A17+1</f>
        <v>5</v>
      </c>
      <c r="B18" s="193">
        <v>979089012</v>
      </c>
      <c r="C18" s="194" t="s">
        <v>30</v>
      </c>
      <c r="D18" s="193" t="s">
        <v>26</v>
      </c>
      <c r="E18" s="195">
        <f>E14</f>
        <v>0.5700000000000001</v>
      </c>
      <c r="F18" s="196"/>
      <c r="G18" s="196"/>
      <c r="H18" s="29">
        <f t="shared" si="0"/>
        <v>0</v>
      </c>
    </row>
    <row r="19" spans="1:8" s="2" customFormat="1" ht="11.25">
      <c r="A19" s="16"/>
      <c r="B19" s="16"/>
      <c r="C19" s="103"/>
      <c r="D19" s="16"/>
      <c r="E19" s="17"/>
      <c r="F19" s="18"/>
      <c r="G19" s="18"/>
      <c r="H19" s="17"/>
    </row>
    <row r="20" spans="1:9" s="2" customFormat="1" ht="15">
      <c r="A20" s="20"/>
      <c r="B20" s="21" t="s">
        <v>31</v>
      </c>
      <c r="C20" s="104" t="s">
        <v>32</v>
      </c>
      <c r="D20" s="21"/>
      <c r="E20" s="22"/>
      <c r="F20" s="22"/>
      <c r="G20" s="22"/>
      <c r="H20" s="23">
        <f>G21+H21+G209+H209+H252</f>
        <v>0</v>
      </c>
      <c r="I20" s="3"/>
    </row>
    <row r="21" spans="1:8" s="2" customFormat="1" ht="12.75">
      <c r="A21" s="20"/>
      <c r="B21" s="24" t="s">
        <v>33</v>
      </c>
      <c r="C21" s="105" t="s">
        <v>34</v>
      </c>
      <c r="D21" s="24"/>
      <c r="E21" s="25"/>
      <c r="F21" s="25"/>
      <c r="G21" s="26">
        <f>G154</f>
        <v>0</v>
      </c>
      <c r="H21" s="26">
        <f>H154</f>
        <v>0</v>
      </c>
    </row>
    <row r="22" spans="1:8" s="2" customFormat="1" ht="11.25">
      <c r="A22" s="27">
        <v>1</v>
      </c>
      <c r="B22" s="36">
        <v>210010025</v>
      </c>
      <c r="C22" s="106" t="s">
        <v>179</v>
      </c>
      <c r="D22" s="36" t="s">
        <v>24</v>
      </c>
      <c r="E22" s="35">
        <f>20+235</f>
        <v>255</v>
      </c>
      <c r="F22" s="35"/>
      <c r="G22" s="35"/>
      <c r="H22" s="35">
        <f>E22*F22</f>
        <v>0</v>
      </c>
    </row>
    <row r="23" spans="1:8" s="2" customFormat="1" ht="11.25">
      <c r="A23" s="27">
        <f>A13+1</f>
        <v>2</v>
      </c>
      <c r="B23" s="37"/>
      <c r="C23" s="108" t="s">
        <v>178</v>
      </c>
      <c r="D23" s="37" t="s">
        <v>24</v>
      </c>
      <c r="E23" s="39">
        <f>1.05*E22</f>
        <v>267.75</v>
      </c>
      <c r="F23" s="39"/>
      <c r="G23" s="41">
        <f>E23*F23</f>
        <v>0</v>
      </c>
      <c r="H23" s="35"/>
    </row>
    <row r="24" spans="1:8" s="2" customFormat="1" ht="11.25">
      <c r="A24" s="27">
        <f aca="true" t="shared" si="1" ref="A24:A87">A23+1</f>
        <v>3</v>
      </c>
      <c r="B24" s="36">
        <v>210010027</v>
      </c>
      <c r="C24" s="106" t="s">
        <v>197</v>
      </c>
      <c r="D24" s="36" t="s">
        <v>24</v>
      </c>
      <c r="E24" s="35">
        <v>80</v>
      </c>
      <c r="F24" s="35"/>
      <c r="G24" s="35"/>
      <c r="H24" s="35">
        <f>E24*F24</f>
        <v>0</v>
      </c>
    </row>
    <row r="25" spans="1:8" s="2" customFormat="1" ht="11.25">
      <c r="A25" s="27">
        <f t="shared" si="1"/>
        <v>4</v>
      </c>
      <c r="B25" s="37"/>
      <c r="C25" s="108" t="s">
        <v>198</v>
      </c>
      <c r="D25" s="37" t="s">
        <v>24</v>
      </c>
      <c r="E25" s="39">
        <f>1.05*E24</f>
        <v>84</v>
      </c>
      <c r="F25" s="39"/>
      <c r="G25" s="41">
        <f>E25*F25</f>
        <v>0</v>
      </c>
      <c r="H25" s="35"/>
    </row>
    <row r="26" spans="1:8" s="2" customFormat="1" ht="11.25">
      <c r="A26" s="27">
        <f t="shared" si="1"/>
        <v>5</v>
      </c>
      <c r="B26" s="36">
        <v>210010028</v>
      </c>
      <c r="C26" s="106" t="s">
        <v>180</v>
      </c>
      <c r="D26" s="36" t="s">
        <v>24</v>
      </c>
      <c r="E26" s="35">
        <v>250</v>
      </c>
      <c r="F26" s="35"/>
      <c r="G26" s="35"/>
      <c r="H26" s="35">
        <f>E26*F26</f>
        <v>0</v>
      </c>
    </row>
    <row r="27" spans="1:8" s="2" customFormat="1" ht="11.25">
      <c r="A27" s="27">
        <f t="shared" si="1"/>
        <v>6</v>
      </c>
      <c r="B27" s="37"/>
      <c r="C27" s="108" t="s">
        <v>199</v>
      </c>
      <c r="D27" s="37" t="s">
        <v>24</v>
      </c>
      <c r="E27" s="39">
        <f>1.05*E26</f>
        <v>262.5</v>
      </c>
      <c r="F27" s="39"/>
      <c r="G27" s="41">
        <f>E27*F27</f>
        <v>0</v>
      </c>
      <c r="H27" s="35"/>
    </row>
    <row r="28" spans="1:8" s="2" customFormat="1" ht="11.25">
      <c r="A28" s="27">
        <f t="shared" si="1"/>
        <v>7</v>
      </c>
      <c r="B28" s="36">
        <v>210010028</v>
      </c>
      <c r="C28" s="106" t="s">
        <v>219</v>
      </c>
      <c r="D28" s="36" t="s">
        <v>24</v>
      </c>
      <c r="E28" s="35">
        <v>75</v>
      </c>
      <c r="F28" s="35"/>
      <c r="G28" s="35"/>
      <c r="H28" s="35">
        <f>E28*F28</f>
        <v>0</v>
      </c>
    </row>
    <row r="29" spans="1:8" s="2" customFormat="1" ht="11.25">
      <c r="A29" s="27">
        <f t="shared" si="1"/>
        <v>8</v>
      </c>
      <c r="B29" s="37"/>
      <c r="C29" s="108" t="s">
        <v>220</v>
      </c>
      <c r="D29" s="37" t="s">
        <v>24</v>
      </c>
      <c r="E29" s="39">
        <f>1.05*E28</f>
        <v>78.75</v>
      </c>
      <c r="F29" s="39"/>
      <c r="G29" s="41">
        <f>E29*F29</f>
        <v>0</v>
      </c>
      <c r="H29" s="35"/>
    </row>
    <row r="30" spans="1:8" s="2" customFormat="1" ht="11.25">
      <c r="A30" s="27">
        <f t="shared" si="1"/>
        <v>9</v>
      </c>
      <c r="B30" s="36">
        <v>210010156</v>
      </c>
      <c r="C30" s="106" t="s">
        <v>200</v>
      </c>
      <c r="D30" s="36" t="s">
        <v>24</v>
      </c>
      <c r="E30" s="35">
        <v>5</v>
      </c>
      <c r="F30" s="35"/>
      <c r="G30" s="35"/>
      <c r="H30" s="35">
        <f>E30*F30</f>
        <v>0</v>
      </c>
    </row>
    <row r="31" spans="1:8" s="2" customFormat="1" ht="11.25">
      <c r="A31" s="27">
        <f t="shared" si="1"/>
        <v>10</v>
      </c>
      <c r="B31" s="37"/>
      <c r="C31" s="108" t="s">
        <v>201</v>
      </c>
      <c r="D31" s="37" t="s">
        <v>24</v>
      </c>
      <c r="E31" s="39">
        <f>1.05*E30</f>
        <v>5.25</v>
      </c>
      <c r="F31" s="39"/>
      <c r="G31" s="41">
        <f>E31*F31</f>
        <v>0</v>
      </c>
      <c r="H31" s="35"/>
    </row>
    <row r="32" spans="1:8" s="2" customFormat="1" ht="11.25">
      <c r="A32" s="27">
        <f t="shared" si="1"/>
        <v>11</v>
      </c>
      <c r="B32" s="36">
        <v>210010301</v>
      </c>
      <c r="C32" s="133" t="s">
        <v>190</v>
      </c>
      <c r="D32" s="36" t="s">
        <v>36</v>
      </c>
      <c r="E32" s="35">
        <f>33</f>
        <v>33</v>
      </c>
      <c r="F32" s="35"/>
      <c r="G32" s="41"/>
      <c r="H32" s="35">
        <f>E32*F32</f>
        <v>0</v>
      </c>
    </row>
    <row r="33" spans="1:8" s="2" customFormat="1" ht="11.25">
      <c r="A33" s="27">
        <f t="shared" si="1"/>
        <v>12</v>
      </c>
      <c r="B33" s="37"/>
      <c r="C33" s="38" t="s">
        <v>191</v>
      </c>
      <c r="D33" s="37" t="s">
        <v>36</v>
      </c>
      <c r="E33" s="42">
        <f>E32</f>
        <v>33</v>
      </c>
      <c r="F33" s="39"/>
      <c r="G33" s="41">
        <f>E33*F33</f>
        <v>0</v>
      </c>
      <c r="H33" s="35"/>
    </row>
    <row r="34" spans="1:8" s="2" customFormat="1" ht="22.5">
      <c r="A34" s="27">
        <f t="shared" si="1"/>
        <v>13</v>
      </c>
      <c r="B34" s="36" t="s">
        <v>187</v>
      </c>
      <c r="C34" s="133" t="s">
        <v>188</v>
      </c>
      <c r="D34" s="36" t="s">
        <v>36</v>
      </c>
      <c r="E34" s="35">
        <f>11+12</f>
        <v>23</v>
      </c>
      <c r="F34" s="35"/>
      <c r="G34" s="41"/>
      <c r="H34" s="35">
        <f>E34*F34</f>
        <v>0</v>
      </c>
    </row>
    <row r="35" spans="1:8" s="2" customFormat="1" ht="11.25">
      <c r="A35" s="27">
        <f t="shared" si="1"/>
        <v>14</v>
      </c>
      <c r="B35" s="37"/>
      <c r="C35" s="38" t="s">
        <v>189</v>
      </c>
      <c r="D35" s="37" t="s">
        <v>36</v>
      </c>
      <c r="E35" s="42">
        <f>E34</f>
        <v>23</v>
      </c>
      <c r="F35" s="39"/>
      <c r="G35" s="41">
        <f>E35*F35</f>
        <v>0</v>
      </c>
      <c r="H35" s="35"/>
    </row>
    <row r="36" spans="1:8" s="2" customFormat="1" ht="22.5">
      <c r="A36" s="27">
        <f t="shared" si="1"/>
        <v>15</v>
      </c>
      <c r="B36" s="36">
        <v>210010322</v>
      </c>
      <c r="C36" s="133" t="s">
        <v>185</v>
      </c>
      <c r="D36" s="36" t="s">
        <v>36</v>
      </c>
      <c r="E36" s="35">
        <v>5</v>
      </c>
      <c r="F36" s="35"/>
      <c r="G36" s="41"/>
      <c r="H36" s="35">
        <f>E36*F36</f>
        <v>0</v>
      </c>
    </row>
    <row r="37" spans="1:8" s="2" customFormat="1" ht="11.25">
      <c r="A37" s="27">
        <f t="shared" si="1"/>
        <v>16</v>
      </c>
      <c r="B37" s="37"/>
      <c r="C37" s="38" t="s">
        <v>186</v>
      </c>
      <c r="D37" s="37" t="s">
        <v>36</v>
      </c>
      <c r="E37" s="42">
        <f>E36</f>
        <v>5</v>
      </c>
      <c r="F37" s="39"/>
      <c r="G37" s="41">
        <f>E37*F37</f>
        <v>0</v>
      </c>
      <c r="H37" s="35"/>
    </row>
    <row r="38" spans="1:8" s="2" customFormat="1" ht="11.25">
      <c r="A38" s="27">
        <f t="shared" si="1"/>
        <v>17</v>
      </c>
      <c r="B38" s="36">
        <v>210010351</v>
      </c>
      <c r="C38" s="106" t="s">
        <v>107</v>
      </c>
      <c r="D38" s="36" t="s">
        <v>36</v>
      </c>
      <c r="E38" s="35">
        <f>39+20</f>
        <v>59</v>
      </c>
      <c r="F38" s="35"/>
      <c r="G38" s="90"/>
      <c r="H38" s="35">
        <f>E38*F38</f>
        <v>0</v>
      </c>
    </row>
    <row r="39" spans="1:8" s="2" customFormat="1" ht="11.25">
      <c r="A39" s="27">
        <f t="shared" si="1"/>
        <v>18</v>
      </c>
      <c r="B39" s="37"/>
      <c r="C39" s="108" t="s">
        <v>108</v>
      </c>
      <c r="D39" s="37" t="s">
        <v>36</v>
      </c>
      <c r="E39" s="39">
        <f>E38</f>
        <v>59</v>
      </c>
      <c r="F39" s="39"/>
      <c r="G39" s="90">
        <f>E39*F39</f>
        <v>0</v>
      </c>
      <c r="H39" s="35"/>
    </row>
    <row r="40" spans="1:8" s="2" customFormat="1" ht="11.25">
      <c r="A40" s="27">
        <f t="shared" si="1"/>
        <v>19</v>
      </c>
      <c r="B40" s="36">
        <v>210010353</v>
      </c>
      <c r="C40" s="133" t="s">
        <v>35</v>
      </c>
      <c r="D40" s="36" t="s">
        <v>36</v>
      </c>
      <c r="E40" s="35">
        <v>5</v>
      </c>
      <c r="F40" s="35"/>
      <c r="G40" s="41"/>
      <c r="H40" s="35">
        <f>E40*F40</f>
        <v>0</v>
      </c>
    </row>
    <row r="41" spans="1:8" s="2" customFormat="1" ht="11.25">
      <c r="A41" s="27">
        <f t="shared" si="1"/>
        <v>20</v>
      </c>
      <c r="B41" s="37"/>
      <c r="C41" s="38" t="s">
        <v>37</v>
      </c>
      <c r="D41" s="37" t="s">
        <v>36</v>
      </c>
      <c r="E41" s="42">
        <f>E40</f>
        <v>5</v>
      </c>
      <c r="F41" s="39"/>
      <c r="G41" s="41">
        <f>E41*F41</f>
        <v>0</v>
      </c>
      <c r="H41" s="35"/>
    </row>
    <row r="42" spans="1:8" s="2" customFormat="1" ht="22.5">
      <c r="A42" s="27">
        <f t="shared" si="1"/>
        <v>21</v>
      </c>
      <c r="B42" s="36">
        <v>210100003</v>
      </c>
      <c r="C42" s="106" t="s">
        <v>38</v>
      </c>
      <c r="D42" s="36" t="s">
        <v>36</v>
      </c>
      <c r="E42" s="35">
        <v>16</v>
      </c>
      <c r="F42" s="35"/>
      <c r="G42" s="41"/>
      <c r="H42" s="35">
        <f>E42*F42</f>
        <v>0</v>
      </c>
    </row>
    <row r="43" spans="1:8" s="2" customFormat="1" ht="22.5">
      <c r="A43" s="27">
        <f t="shared" si="1"/>
        <v>22</v>
      </c>
      <c r="B43" s="36">
        <v>210100004</v>
      </c>
      <c r="C43" s="106" t="s">
        <v>39</v>
      </c>
      <c r="D43" s="36" t="s">
        <v>36</v>
      </c>
      <c r="E43" s="35">
        <v>2</v>
      </c>
      <c r="F43" s="35"/>
      <c r="G43" s="41"/>
      <c r="H43" s="35">
        <f>E43*F43</f>
        <v>0</v>
      </c>
    </row>
    <row r="44" spans="1:8" s="2" customFormat="1" ht="22.5">
      <c r="A44" s="27">
        <f t="shared" si="1"/>
        <v>23</v>
      </c>
      <c r="B44" s="36">
        <v>210100258</v>
      </c>
      <c r="C44" s="106" t="s">
        <v>40</v>
      </c>
      <c r="D44" s="36" t="s">
        <v>36</v>
      </c>
      <c r="E44" s="35">
        <v>27</v>
      </c>
      <c r="F44" s="35"/>
      <c r="G44" s="41"/>
      <c r="H44" s="35">
        <f>E44*F44</f>
        <v>0</v>
      </c>
    </row>
    <row r="45" spans="1:8" s="2" customFormat="1" ht="22.5">
      <c r="A45" s="27">
        <f t="shared" si="1"/>
        <v>24</v>
      </c>
      <c r="B45" s="36">
        <v>210100259</v>
      </c>
      <c r="C45" s="106" t="s">
        <v>41</v>
      </c>
      <c r="D45" s="36" t="s">
        <v>36</v>
      </c>
      <c r="E45" s="35">
        <v>14</v>
      </c>
      <c r="F45" s="35"/>
      <c r="G45" s="41"/>
      <c r="H45" s="35">
        <f>E45*F45</f>
        <v>0</v>
      </c>
    </row>
    <row r="46" spans="1:8" s="2" customFormat="1" ht="22.5">
      <c r="A46" s="27">
        <f t="shared" si="1"/>
        <v>25</v>
      </c>
      <c r="B46" s="36" t="s">
        <v>109</v>
      </c>
      <c r="C46" s="106" t="s">
        <v>110</v>
      </c>
      <c r="D46" s="36" t="s">
        <v>36</v>
      </c>
      <c r="E46" s="35">
        <v>2</v>
      </c>
      <c r="F46" s="35"/>
      <c r="G46" s="90"/>
      <c r="H46" s="35">
        <f>E46*F46</f>
        <v>0</v>
      </c>
    </row>
    <row r="47" spans="1:8" s="2" customFormat="1" ht="14.25" customHeight="1">
      <c r="A47" s="27">
        <f t="shared" si="1"/>
        <v>26</v>
      </c>
      <c r="B47" s="37"/>
      <c r="C47" s="108" t="s">
        <v>111</v>
      </c>
      <c r="D47" s="37" t="s">
        <v>36</v>
      </c>
      <c r="E47" s="39">
        <f>E46</f>
        <v>2</v>
      </c>
      <c r="F47" s="39"/>
      <c r="G47" s="90">
        <f>E47*F47</f>
        <v>0</v>
      </c>
      <c r="H47" s="35"/>
    </row>
    <row r="48" spans="1:8" s="2" customFormat="1" ht="11.25">
      <c r="A48" s="27">
        <f t="shared" si="1"/>
        <v>27</v>
      </c>
      <c r="B48" s="48" t="s">
        <v>272</v>
      </c>
      <c r="C48" s="133" t="s">
        <v>273</v>
      </c>
      <c r="D48" s="36" t="s">
        <v>36</v>
      </c>
      <c r="E48" s="35">
        <v>2</v>
      </c>
      <c r="F48" s="259"/>
      <c r="G48" s="90"/>
      <c r="H48" s="35">
        <f>E48*F48</f>
        <v>0</v>
      </c>
    </row>
    <row r="49" spans="1:8" s="2" customFormat="1" ht="11.25">
      <c r="A49" s="199">
        <f t="shared" si="1"/>
        <v>28</v>
      </c>
      <c r="B49" s="37"/>
      <c r="C49" s="260" t="s">
        <v>274</v>
      </c>
      <c r="D49" s="36" t="s">
        <v>36</v>
      </c>
      <c r="E49" s="42">
        <f>E48</f>
        <v>2</v>
      </c>
      <c r="F49" s="39"/>
      <c r="G49" s="90">
        <f>E49*F49</f>
        <v>0</v>
      </c>
      <c r="H49" s="35"/>
    </row>
    <row r="50" spans="1:8" s="2" customFormat="1" ht="11.25">
      <c r="A50" s="205"/>
      <c r="B50" s="206"/>
      <c r="C50" s="207"/>
      <c r="D50" s="206"/>
      <c r="E50" s="208"/>
      <c r="F50" s="208"/>
      <c r="G50" s="209"/>
      <c r="H50" s="210"/>
    </row>
    <row r="51" spans="1:8" s="2" customFormat="1" ht="11.25">
      <c r="A51" s="20"/>
      <c r="B51" s="54"/>
      <c r="C51" s="112"/>
      <c r="D51" s="54"/>
      <c r="E51" s="55"/>
      <c r="F51" s="55"/>
      <c r="G51" s="95"/>
      <c r="H51" s="47"/>
    </row>
    <row r="52" spans="1:8" s="2" customFormat="1" ht="11.25">
      <c r="A52" s="20"/>
      <c r="B52" s="54"/>
      <c r="C52" s="112"/>
      <c r="D52" s="54"/>
      <c r="E52" s="55"/>
      <c r="F52" s="55"/>
      <c r="G52" s="95"/>
      <c r="H52" s="47"/>
    </row>
    <row r="53" spans="1:8" s="2" customFormat="1" ht="11.25">
      <c r="A53" s="20"/>
      <c r="B53" s="54"/>
      <c r="C53" s="112"/>
      <c r="D53" s="54"/>
      <c r="E53" s="55"/>
      <c r="F53" s="55"/>
      <c r="G53" s="95"/>
      <c r="H53" s="47"/>
    </row>
    <row r="54" spans="1:8" s="2" customFormat="1" ht="11.25">
      <c r="A54" s="20"/>
      <c r="B54" s="54"/>
      <c r="C54" s="112"/>
      <c r="D54" s="54"/>
      <c r="E54" s="55"/>
      <c r="F54" s="55"/>
      <c r="G54" s="95"/>
      <c r="H54" s="47"/>
    </row>
    <row r="55" spans="1:8" s="2" customFormat="1" ht="11.25">
      <c r="A55" s="20"/>
      <c r="B55" s="54"/>
      <c r="C55" s="112"/>
      <c r="D55" s="54"/>
      <c r="E55" s="55"/>
      <c r="F55" s="55"/>
      <c r="G55" s="95"/>
      <c r="H55" s="47"/>
    </row>
    <row r="56" spans="1:8" s="2" customFormat="1" ht="22.5">
      <c r="A56" s="211">
        <f>A49+1</f>
        <v>29</v>
      </c>
      <c r="B56" s="96">
        <v>210110023</v>
      </c>
      <c r="C56" s="113" t="s">
        <v>112</v>
      </c>
      <c r="D56" s="96" t="s">
        <v>36</v>
      </c>
      <c r="E56" s="97">
        <v>3</v>
      </c>
      <c r="F56" s="97"/>
      <c r="G56" s="98"/>
      <c r="H56" s="97">
        <f>E56*F56</f>
        <v>0</v>
      </c>
    </row>
    <row r="57" spans="1:8" s="2" customFormat="1" ht="11.25">
      <c r="A57" s="27">
        <f t="shared" si="1"/>
        <v>30</v>
      </c>
      <c r="B57" s="37"/>
      <c r="C57" s="108" t="s">
        <v>113</v>
      </c>
      <c r="D57" s="37" t="s">
        <v>36</v>
      </c>
      <c r="E57" s="39">
        <f>E56</f>
        <v>3</v>
      </c>
      <c r="F57" s="39"/>
      <c r="G57" s="90">
        <f>E57*F57</f>
        <v>0</v>
      </c>
      <c r="H57" s="35"/>
    </row>
    <row r="58" spans="1:8" s="2" customFormat="1" ht="22.5">
      <c r="A58" s="27">
        <f t="shared" si="1"/>
        <v>31</v>
      </c>
      <c r="B58" s="36">
        <v>210110023</v>
      </c>
      <c r="C58" s="106" t="s">
        <v>213</v>
      </c>
      <c r="D58" s="36" t="s">
        <v>36</v>
      </c>
      <c r="E58" s="35">
        <v>8</v>
      </c>
      <c r="F58" s="35"/>
      <c r="G58" s="90"/>
      <c r="H58" s="35">
        <f>E58*F58</f>
        <v>0</v>
      </c>
    </row>
    <row r="59" spans="1:8" s="2" customFormat="1" ht="11.25">
      <c r="A59" s="27">
        <f t="shared" si="1"/>
        <v>32</v>
      </c>
      <c r="B59" s="37"/>
      <c r="C59" s="108" t="s">
        <v>212</v>
      </c>
      <c r="D59" s="37" t="s">
        <v>36</v>
      </c>
      <c r="E59" s="39">
        <f>E58</f>
        <v>8</v>
      </c>
      <c r="F59" s="39"/>
      <c r="G59" s="90">
        <f>E59*F59</f>
        <v>0</v>
      </c>
      <c r="H59" s="35"/>
    </row>
    <row r="60" spans="1:8" s="2" customFormat="1" ht="22.5">
      <c r="A60" s="27">
        <f t="shared" si="1"/>
        <v>33</v>
      </c>
      <c r="B60" s="36" t="s">
        <v>114</v>
      </c>
      <c r="C60" s="106" t="s">
        <v>115</v>
      </c>
      <c r="D60" s="36" t="s">
        <v>36</v>
      </c>
      <c r="E60" s="35">
        <v>3</v>
      </c>
      <c r="F60" s="35"/>
      <c r="G60" s="90"/>
      <c r="H60" s="35">
        <f>E60*F60</f>
        <v>0</v>
      </c>
    </row>
    <row r="61" spans="1:8" s="2" customFormat="1" ht="11.25">
      <c r="A61" s="27">
        <f t="shared" si="1"/>
        <v>34</v>
      </c>
      <c r="B61" s="37"/>
      <c r="C61" s="108" t="s">
        <v>116</v>
      </c>
      <c r="D61" s="37" t="s">
        <v>36</v>
      </c>
      <c r="E61" s="39">
        <f>E60</f>
        <v>3</v>
      </c>
      <c r="F61" s="39"/>
      <c r="G61" s="90">
        <f>E61*F61</f>
        <v>0</v>
      </c>
      <c r="H61" s="35"/>
    </row>
    <row r="62" spans="1:8" s="2" customFormat="1" ht="22.5">
      <c r="A62" s="27">
        <f t="shared" si="1"/>
        <v>35</v>
      </c>
      <c r="B62" s="36" t="s">
        <v>117</v>
      </c>
      <c r="C62" s="106" t="s">
        <v>118</v>
      </c>
      <c r="D62" s="36" t="s">
        <v>36</v>
      </c>
      <c r="E62" s="35">
        <f>SUM(E63:E64)</f>
        <v>8</v>
      </c>
      <c r="F62" s="35"/>
      <c r="G62" s="90"/>
      <c r="H62" s="35">
        <f>E62*F62</f>
        <v>0</v>
      </c>
    </row>
    <row r="63" spans="1:8" s="2" customFormat="1" ht="11.25">
      <c r="A63" s="27">
        <f t="shared" si="1"/>
        <v>36</v>
      </c>
      <c r="B63" s="36"/>
      <c r="C63" s="108" t="s">
        <v>119</v>
      </c>
      <c r="D63" s="37" t="s">
        <v>36</v>
      </c>
      <c r="E63" s="39">
        <v>3</v>
      </c>
      <c r="F63" s="39"/>
      <c r="G63" s="90">
        <f>E63*F63</f>
        <v>0</v>
      </c>
      <c r="H63" s="35"/>
    </row>
    <row r="64" spans="1:8" s="2" customFormat="1" ht="11.25">
      <c r="A64" s="27">
        <f t="shared" si="1"/>
        <v>37</v>
      </c>
      <c r="B64" s="37"/>
      <c r="C64" s="108" t="s">
        <v>211</v>
      </c>
      <c r="D64" s="37" t="s">
        <v>36</v>
      </c>
      <c r="E64" s="39">
        <v>5</v>
      </c>
      <c r="F64" s="39"/>
      <c r="G64" s="90">
        <f>E64*F64</f>
        <v>0</v>
      </c>
      <c r="H64" s="35"/>
    </row>
    <row r="65" spans="1:8" s="2" customFormat="1" ht="22.5">
      <c r="A65" s="27">
        <f t="shared" si="1"/>
        <v>38</v>
      </c>
      <c r="B65" s="36" t="s">
        <v>120</v>
      </c>
      <c r="C65" s="106" t="s">
        <v>121</v>
      </c>
      <c r="D65" s="36" t="s">
        <v>36</v>
      </c>
      <c r="E65" s="35">
        <v>4</v>
      </c>
      <c r="F65" s="35"/>
      <c r="G65" s="90"/>
      <c r="H65" s="35">
        <f>E65*F65</f>
        <v>0</v>
      </c>
    </row>
    <row r="66" spans="1:8" s="2" customFormat="1" ht="11.25">
      <c r="A66" s="27">
        <f t="shared" si="1"/>
        <v>39</v>
      </c>
      <c r="B66" s="37"/>
      <c r="C66" s="108" t="s">
        <v>122</v>
      </c>
      <c r="D66" s="37" t="s">
        <v>36</v>
      </c>
      <c r="E66" s="39">
        <f>E65</f>
        <v>4</v>
      </c>
      <c r="F66" s="39"/>
      <c r="G66" s="90">
        <f>E66*F66</f>
        <v>0</v>
      </c>
      <c r="H66" s="35"/>
    </row>
    <row r="67" spans="1:8" s="2" customFormat="1" ht="22.5">
      <c r="A67" s="27">
        <f t="shared" si="1"/>
        <v>40</v>
      </c>
      <c r="B67" s="36" t="s">
        <v>123</v>
      </c>
      <c r="C67" s="106" t="s">
        <v>124</v>
      </c>
      <c r="D67" s="36" t="s">
        <v>36</v>
      </c>
      <c r="E67" s="35">
        <v>2</v>
      </c>
      <c r="F67" s="35"/>
      <c r="G67" s="90"/>
      <c r="H67" s="35">
        <f>E67*F67</f>
        <v>0</v>
      </c>
    </row>
    <row r="68" spans="1:8" s="2" customFormat="1" ht="11.25">
      <c r="A68" s="27">
        <f t="shared" si="1"/>
        <v>41</v>
      </c>
      <c r="B68" s="37"/>
      <c r="C68" s="108" t="s">
        <v>125</v>
      </c>
      <c r="D68" s="37" t="s">
        <v>36</v>
      </c>
      <c r="E68" s="39">
        <f>E67</f>
        <v>2</v>
      </c>
      <c r="F68" s="39"/>
      <c r="G68" s="90">
        <f>E68*F68</f>
        <v>0</v>
      </c>
      <c r="H68" s="35"/>
    </row>
    <row r="69" spans="1:8" s="2" customFormat="1" ht="22.5">
      <c r="A69" s="27">
        <f t="shared" si="1"/>
        <v>42</v>
      </c>
      <c r="B69" s="36" t="s">
        <v>126</v>
      </c>
      <c r="C69" s="106" t="s">
        <v>127</v>
      </c>
      <c r="D69" s="36" t="s">
        <v>36</v>
      </c>
      <c r="E69" s="35">
        <v>5</v>
      </c>
      <c r="F69" s="35"/>
      <c r="G69" s="90"/>
      <c r="H69" s="35">
        <f>E69*F69</f>
        <v>0</v>
      </c>
    </row>
    <row r="70" spans="1:8" s="2" customFormat="1" ht="11.25">
      <c r="A70" s="27">
        <f t="shared" si="1"/>
        <v>43</v>
      </c>
      <c r="B70" s="37"/>
      <c r="C70" s="108" t="s">
        <v>128</v>
      </c>
      <c r="D70" s="37" t="s">
        <v>36</v>
      </c>
      <c r="E70" s="39">
        <f>E69+7</f>
        <v>12</v>
      </c>
      <c r="F70" s="39"/>
      <c r="G70" s="90">
        <f>E70*F70</f>
        <v>0</v>
      </c>
      <c r="H70" s="35"/>
    </row>
    <row r="71" spans="1:8" s="2" customFormat="1" ht="22.5">
      <c r="A71" s="27">
        <f t="shared" si="1"/>
        <v>44</v>
      </c>
      <c r="B71" s="36" t="s">
        <v>129</v>
      </c>
      <c r="C71" s="106" t="s">
        <v>130</v>
      </c>
      <c r="D71" s="36" t="s">
        <v>36</v>
      </c>
      <c r="E71" s="35"/>
      <c r="F71" s="35"/>
      <c r="G71" s="90"/>
      <c r="H71" s="35">
        <f>E71*F71</f>
        <v>0</v>
      </c>
    </row>
    <row r="72" spans="1:8" s="2" customFormat="1" ht="11.25">
      <c r="A72" s="27">
        <f t="shared" si="1"/>
        <v>45</v>
      </c>
      <c r="B72" s="37"/>
      <c r="C72" s="108" t="s">
        <v>131</v>
      </c>
      <c r="D72" s="37" t="s">
        <v>36</v>
      </c>
      <c r="E72" s="39">
        <f>E71</f>
        <v>0</v>
      </c>
      <c r="F72" s="39"/>
      <c r="G72" s="90">
        <f>E72*F72</f>
        <v>0</v>
      </c>
      <c r="H72" s="35"/>
    </row>
    <row r="73" spans="1:8" s="2" customFormat="1" ht="11.25">
      <c r="A73" s="27">
        <f t="shared" si="1"/>
        <v>46</v>
      </c>
      <c r="B73" s="36" t="s">
        <v>132</v>
      </c>
      <c r="C73" s="106" t="s">
        <v>133</v>
      </c>
      <c r="D73" s="36" t="s">
        <v>36</v>
      </c>
      <c r="E73" s="35">
        <f>SUM(E74:E75)</f>
        <v>12</v>
      </c>
      <c r="F73" s="35"/>
      <c r="G73" s="90"/>
      <c r="H73" s="35">
        <f>E73*F73</f>
        <v>0</v>
      </c>
    </row>
    <row r="74" spans="1:8" s="2" customFormat="1" ht="11.25">
      <c r="A74" s="27">
        <f t="shared" si="1"/>
        <v>47</v>
      </c>
      <c r="B74" s="91"/>
      <c r="C74" s="111" t="s">
        <v>214</v>
      </c>
      <c r="D74" s="91" t="s">
        <v>36</v>
      </c>
      <c r="E74" s="92">
        <v>4</v>
      </c>
      <c r="F74" s="92"/>
      <c r="G74" s="93">
        <f>E74*F74</f>
        <v>0</v>
      </c>
      <c r="H74" s="94"/>
    </row>
    <row r="75" spans="1:8" s="2" customFormat="1" ht="11.25">
      <c r="A75" s="27">
        <f t="shared" si="1"/>
        <v>48</v>
      </c>
      <c r="B75" s="91"/>
      <c r="C75" s="111" t="s">
        <v>215</v>
      </c>
      <c r="D75" s="91" t="s">
        <v>36</v>
      </c>
      <c r="E75" s="92">
        <v>8</v>
      </c>
      <c r="F75" s="92"/>
      <c r="G75" s="93">
        <f>E75*F75</f>
        <v>0</v>
      </c>
      <c r="H75" s="94"/>
    </row>
    <row r="76" spans="1:8" s="2" customFormat="1" ht="11.25">
      <c r="A76" s="27">
        <f t="shared" si="1"/>
        <v>49</v>
      </c>
      <c r="B76" s="96" t="s">
        <v>134</v>
      </c>
      <c r="C76" s="113" t="s">
        <v>135</v>
      </c>
      <c r="D76" s="96" t="s">
        <v>36</v>
      </c>
      <c r="E76" s="97">
        <v>2</v>
      </c>
      <c r="F76" s="97"/>
      <c r="G76" s="98"/>
      <c r="H76" s="97">
        <f>E76*F76</f>
        <v>0</v>
      </c>
    </row>
    <row r="77" spans="1:8" s="2" customFormat="1" ht="11.25">
      <c r="A77" s="27">
        <f t="shared" si="1"/>
        <v>50</v>
      </c>
      <c r="B77" s="37"/>
      <c r="C77" s="108" t="s">
        <v>216</v>
      </c>
      <c r="D77" s="37" t="s">
        <v>36</v>
      </c>
      <c r="E77" s="39">
        <f>E76</f>
        <v>2</v>
      </c>
      <c r="F77" s="39"/>
      <c r="G77" s="90">
        <f>E77*F77</f>
        <v>0</v>
      </c>
      <c r="H77" s="35"/>
    </row>
    <row r="78" spans="1:8" s="2" customFormat="1" ht="22.5">
      <c r="A78" s="27">
        <f t="shared" si="1"/>
        <v>51</v>
      </c>
      <c r="B78" s="36" t="s">
        <v>136</v>
      </c>
      <c r="C78" s="106" t="s">
        <v>137</v>
      </c>
      <c r="D78" s="36" t="s">
        <v>36</v>
      </c>
      <c r="E78" s="35">
        <v>10</v>
      </c>
      <c r="F78" s="35"/>
      <c r="G78" s="90"/>
      <c r="H78" s="35">
        <f>E78*F78</f>
        <v>0</v>
      </c>
    </row>
    <row r="79" spans="1:8" s="2" customFormat="1" ht="11.25">
      <c r="A79" s="27">
        <f t="shared" si="1"/>
        <v>52</v>
      </c>
      <c r="B79" s="37"/>
      <c r="C79" s="108" t="s">
        <v>138</v>
      </c>
      <c r="D79" s="37" t="s">
        <v>36</v>
      </c>
      <c r="E79" s="39">
        <f>E78</f>
        <v>10</v>
      </c>
      <c r="F79" s="39"/>
      <c r="G79" s="90">
        <f>E79*F79</f>
        <v>0</v>
      </c>
      <c r="H79" s="35"/>
    </row>
    <row r="80" spans="1:8" s="2" customFormat="1" ht="22.5">
      <c r="A80" s="27">
        <f t="shared" si="1"/>
        <v>53</v>
      </c>
      <c r="B80" s="36">
        <v>210111021</v>
      </c>
      <c r="C80" s="106" t="s">
        <v>139</v>
      </c>
      <c r="D80" s="36" t="s">
        <v>36</v>
      </c>
      <c r="E80" s="35">
        <v>20</v>
      </c>
      <c r="F80" s="35"/>
      <c r="G80" s="90"/>
      <c r="H80" s="35">
        <f>E80*F80</f>
        <v>0</v>
      </c>
    </row>
    <row r="81" spans="1:8" s="2" customFormat="1" ht="11.25">
      <c r="A81" s="27">
        <f t="shared" si="1"/>
        <v>54</v>
      </c>
      <c r="B81" s="37"/>
      <c r="C81" s="108" t="s">
        <v>140</v>
      </c>
      <c r="D81" s="37" t="s">
        <v>36</v>
      </c>
      <c r="E81" s="39">
        <f>E80</f>
        <v>20</v>
      </c>
      <c r="F81" s="39"/>
      <c r="G81" s="90">
        <f>E81*F81</f>
        <v>0</v>
      </c>
      <c r="H81" s="35"/>
    </row>
    <row r="82" spans="1:8" s="2" customFormat="1" ht="22.5">
      <c r="A82" s="27">
        <f t="shared" si="1"/>
        <v>55</v>
      </c>
      <c r="B82" s="36">
        <v>210110096</v>
      </c>
      <c r="C82" s="106" t="s">
        <v>141</v>
      </c>
      <c r="D82" s="36" t="s">
        <v>36</v>
      </c>
      <c r="E82" s="35">
        <v>1</v>
      </c>
      <c r="F82" s="35"/>
      <c r="G82" s="90"/>
      <c r="H82" s="35">
        <f>E82*F82</f>
        <v>0</v>
      </c>
    </row>
    <row r="83" spans="1:10" s="2" customFormat="1" ht="14.25" customHeight="1">
      <c r="A83" s="136">
        <f t="shared" si="1"/>
        <v>56</v>
      </c>
      <c r="B83" s="135"/>
      <c r="C83" s="135" t="s">
        <v>142</v>
      </c>
      <c r="D83" s="135" t="s">
        <v>36</v>
      </c>
      <c r="E83" s="137">
        <f>E82</f>
        <v>1</v>
      </c>
      <c r="F83" s="180"/>
      <c r="G83" s="138">
        <f>E83*F83</f>
        <v>0</v>
      </c>
      <c r="H83" s="30"/>
      <c r="I83" s="139"/>
      <c r="J83" s="139"/>
    </row>
    <row r="84" spans="1:8" s="2" customFormat="1" ht="11.25">
      <c r="A84" s="27">
        <f t="shared" si="1"/>
        <v>57</v>
      </c>
      <c r="B84" s="36">
        <v>210290751</v>
      </c>
      <c r="C84" s="133" t="s">
        <v>194</v>
      </c>
      <c r="D84" s="36" t="s">
        <v>36</v>
      </c>
      <c r="E84" s="35">
        <v>2</v>
      </c>
      <c r="F84" s="35"/>
      <c r="G84" s="41"/>
      <c r="H84" s="35">
        <f>E84*F84</f>
        <v>0</v>
      </c>
    </row>
    <row r="85" spans="1:8" s="2" customFormat="1" ht="11.25">
      <c r="A85" s="27">
        <f t="shared" si="1"/>
        <v>58</v>
      </c>
      <c r="B85" s="37"/>
      <c r="C85" s="38" t="s">
        <v>195</v>
      </c>
      <c r="D85" s="37" t="s">
        <v>36</v>
      </c>
      <c r="E85" s="40">
        <f>E84</f>
        <v>2</v>
      </c>
      <c r="F85" s="39"/>
      <c r="G85" s="41">
        <f>E85*F85</f>
        <v>0</v>
      </c>
      <c r="H85" s="35"/>
    </row>
    <row r="86" spans="1:8" s="2" customFormat="1" ht="11.25">
      <c r="A86" s="27">
        <f t="shared" si="1"/>
        <v>59</v>
      </c>
      <c r="B86" s="48">
        <v>210193003</v>
      </c>
      <c r="C86" s="106" t="s">
        <v>217</v>
      </c>
      <c r="D86" s="36" t="s">
        <v>36</v>
      </c>
      <c r="E86" s="35">
        <v>1</v>
      </c>
      <c r="F86" s="35"/>
      <c r="G86" s="90"/>
      <c r="H86" s="35">
        <f>E86*F86</f>
        <v>0</v>
      </c>
    </row>
    <row r="87" spans="1:8" s="2" customFormat="1" ht="11.25">
      <c r="A87" s="27">
        <f t="shared" si="1"/>
        <v>60</v>
      </c>
      <c r="B87" s="48"/>
      <c r="C87" s="38" t="s">
        <v>218</v>
      </c>
      <c r="D87" s="37" t="s">
        <v>36</v>
      </c>
      <c r="E87" s="40">
        <f>E86</f>
        <v>1</v>
      </c>
      <c r="F87" s="35"/>
      <c r="G87" s="41">
        <f>E87*F87</f>
        <v>0</v>
      </c>
      <c r="H87" s="35"/>
    </row>
    <row r="88" spans="1:8" s="2" customFormat="1" ht="22.5">
      <c r="A88" s="27">
        <f aca="true" t="shared" si="2" ref="A88:A102">A87+1</f>
        <v>61</v>
      </c>
      <c r="B88" s="36">
        <v>210190004</v>
      </c>
      <c r="C88" s="106" t="s">
        <v>143</v>
      </c>
      <c r="D88" s="36" t="s">
        <v>36</v>
      </c>
      <c r="E88" s="35">
        <v>1</v>
      </c>
      <c r="F88" s="35"/>
      <c r="G88" s="90"/>
      <c r="H88" s="35">
        <f>E88*F88</f>
        <v>0</v>
      </c>
    </row>
    <row r="89" spans="1:8" s="2" customFormat="1" ht="11.25">
      <c r="A89" s="27">
        <f t="shared" si="2"/>
        <v>62</v>
      </c>
      <c r="B89" s="36">
        <v>210201080</v>
      </c>
      <c r="C89" s="106" t="s">
        <v>144</v>
      </c>
      <c r="D89" s="36" t="s">
        <v>36</v>
      </c>
      <c r="E89" s="35">
        <v>53</v>
      </c>
      <c r="F89" s="35"/>
      <c r="G89" s="90"/>
      <c r="H89" s="35">
        <f>E89*F89</f>
        <v>0</v>
      </c>
    </row>
    <row r="90" spans="1:8" s="2" customFormat="1" ht="11.25">
      <c r="A90" s="27">
        <f t="shared" si="2"/>
        <v>63</v>
      </c>
      <c r="B90" s="99">
        <v>210201910</v>
      </c>
      <c r="C90" s="106" t="s">
        <v>145</v>
      </c>
      <c r="D90" s="36" t="s">
        <v>36</v>
      </c>
      <c r="E90" s="35">
        <f>SUM(E91:E99)</f>
        <v>40</v>
      </c>
      <c r="F90" s="35"/>
      <c r="G90" s="100"/>
      <c r="H90" s="35"/>
    </row>
    <row r="91" spans="1:8" s="2" customFormat="1" ht="11.25">
      <c r="A91" s="27">
        <f t="shared" si="2"/>
        <v>64</v>
      </c>
      <c r="B91" s="38"/>
      <c r="C91" s="108" t="s">
        <v>202</v>
      </c>
      <c r="D91" s="37" t="s">
        <v>36</v>
      </c>
      <c r="E91" s="39">
        <v>3</v>
      </c>
      <c r="F91" s="39"/>
      <c r="G91" s="101">
        <f>ROUND(E91*F91,2)</f>
        <v>0</v>
      </c>
      <c r="H91" s="35"/>
    </row>
    <row r="92" spans="1:8" s="2" customFormat="1" ht="11.25">
      <c r="A92" s="27">
        <f t="shared" si="2"/>
        <v>65</v>
      </c>
      <c r="B92" s="38"/>
      <c r="C92" s="108" t="s">
        <v>203</v>
      </c>
      <c r="D92" s="37" t="s">
        <v>36</v>
      </c>
      <c r="E92" s="39">
        <v>3</v>
      </c>
      <c r="F92" s="39"/>
      <c r="G92" s="101">
        <f aca="true" t="shared" si="3" ref="G92:G98">ROUND(E92*F92,2)</f>
        <v>0</v>
      </c>
      <c r="H92" s="35"/>
    </row>
    <row r="93" spans="1:8" s="2" customFormat="1" ht="11.25">
      <c r="A93" s="27">
        <f t="shared" si="2"/>
        <v>66</v>
      </c>
      <c r="B93" s="38"/>
      <c r="C93" s="108" t="s">
        <v>204</v>
      </c>
      <c r="D93" s="37" t="s">
        <v>36</v>
      </c>
      <c r="E93" s="39">
        <v>1</v>
      </c>
      <c r="F93" s="39"/>
      <c r="G93" s="101">
        <f t="shared" si="3"/>
        <v>0</v>
      </c>
      <c r="H93" s="35"/>
    </row>
    <row r="94" spans="1:8" s="2" customFormat="1" ht="11.25">
      <c r="A94" s="27">
        <f t="shared" si="2"/>
        <v>67</v>
      </c>
      <c r="B94" s="38"/>
      <c r="C94" s="108" t="s">
        <v>205</v>
      </c>
      <c r="D94" s="37" t="s">
        <v>36</v>
      </c>
      <c r="E94" s="39">
        <v>2</v>
      </c>
      <c r="F94" s="39"/>
      <c r="G94" s="101">
        <f t="shared" si="3"/>
        <v>0</v>
      </c>
      <c r="H94" s="35"/>
    </row>
    <row r="95" spans="1:8" s="2" customFormat="1" ht="11.25">
      <c r="A95" s="27">
        <f t="shared" si="2"/>
        <v>68</v>
      </c>
      <c r="B95" s="38"/>
      <c r="C95" s="108" t="s">
        <v>206</v>
      </c>
      <c r="D95" s="37" t="s">
        <v>36</v>
      </c>
      <c r="E95" s="39">
        <v>9</v>
      </c>
      <c r="F95" s="39"/>
      <c r="G95" s="101">
        <f t="shared" si="3"/>
        <v>0</v>
      </c>
      <c r="H95" s="35"/>
    </row>
    <row r="96" spans="1:8" s="2" customFormat="1" ht="22.5">
      <c r="A96" s="27">
        <f t="shared" si="2"/>
        <v>69</v>
      </c>
      <c r="B96" s="38"/>
      <c r="C96" s="108" t="s">
        <v>207</v>
      </c>
      <c r="D96" s="37" t="s">
        <v>36</v>
      </c>
      <c r="E96" s="39">
        <v>7</v>
      </c>
      <c r="F96" s="39"/>
      <c r="G96" s="101">
        <f t="shared" si="3"/>
        <v>0</v>
      </c>
      <c r="H96" s="35"/>
    </row>
    <row r="97" spans="1:8" s="2" customFormat="1" ht="11.25">
      <c r="A97" s="27">
        <f t="shared" si="2"/>
        <v>70</v>
      </c>
      <c r="B97" s="38"/>
      <c r="C97" s="108" t="s">
        <v>208</v>
      </c>
      <c r="D97" s="37" t="s">
        <v>36</v>
      </c>
      <c r="E97" s="39">
        <v>7</v>
      </c>
      <c r="F97" s="39"/>
      <c r="G97" s="101">
        <f t="shared" si="3"/>
        <v>0</v>
      </c>
      <c r="H97" s="35"/>
    </row>
    <row r="98" spans="1:8" s="2" customFormat="1" ht="11.25">
      <c r="A98" s="27">
        <f t="shared" si="2"/>
        <v>71</v>
      </c>
      <c r="B98" s="38"/>
      <c r="C98" s="108" t="s">
        <v>209</v>
      </c>
      <c r="D98" s="37" t="s">
        <v>36</v>
      </c>
      <c r="E98" s="39">
        <v>7</v>
      </c>
      <c r="F98" s="39"/>
      <c r="G98" s="101">
        <f t="shared" si="3"/>
        <v>0</v>
      </c>
      <c r="H98" s="35"/>
    </row>
    <row r="99" spans="1:8" s="2" customFormat="1" ht="11.25">
      <c r="A99" s="27">
        <f t="shared" si="2"/>
        <v>72</v>
      </c>
      <c r="B99" s="38"/>
      <c r="C99" s="108" t="s">
        <v>210</v>
      </c>
      <c r="D99" s="37" t="s">
        <v>36</v>
      </c>
      <c r="E99" s="39">
        <v>1</v>
      </c>
      <c r="F99" s="39"/>
      <c r="G99" s="101">
        <f>ROUND(E99*F99,2)</f>
        <v>0</v>
      </c>
      <c r="H99" s="35"/>
    </row>
    <row r="100" spans="1:8" s="2" customFormat="1" ht="22.5">
      <c r="A100" s="27">
        <f t="shared" si="2"/>
        <v>73</v>
      </c>
      <c r="B100" s="36" t="s">
        <v>146</v>
      </c>
      <c r="C100" s="106" t="s">
        <v>147</v>
      </c>
      <c r="D100" s="36" t="s">
        <v>36</v>
      </c>
      <c r="E100" s="35">
        <f>SUM(E101:E102)</f>
        <v>13</v>
      </c>
      <c r="F100" s="35"/>
      <c r="G100" s="90"/>
      <c r="H100" s="35">
        <f>E100*F100</f>
        <v>0</v>
      </c>
    </row>
    <row r="101" spans="1:8" s="2" customFormat="1" ht="11.25">
      <c r="A101" s="27">
        <f t="shared" si="2"/>
        <v>74</v>
      </c>
      <c r="B101" s="36"/>
      <c r="C101" s="108" t="s">
        <v>148</v>
      </c>
      <c r="D101" s="36" t="s">
        <v>36</v>
      </c>
      <c r="E101" s="35">
        <v>6</v>
      </c>
      <c r="F101" s="39"/>
      <c r="G101" s="90">
        <f>E101*F101</f>
        <v>0</v>
      </c>
      <c r="H101" s="35"/>
    </row>
    <row r="102" spans="1:8" s="2" customFormat="1" ht="11.25">
      <c r="A102" s="27">
        <f t="shared" si="2"/>
        <v>75</v>
      </c>
      <c r="B102" s="36"/>
      <c r="C102" s="108" t="s">
        <v>196</v>
      </c>
      <c r="D102" s="36" t="s">
        <v>36</v>
      </c>
      <c r="E102" s="35">
        <v>7</v>
      </c>
      <c r="F102" s="39"/>
      <c r="G102" s="90">
        <f>E102*F102</f>
        <v>0</v>
      </c>
      <c r="H102" s="35"/>
    </row>
    <row r="103" spans="1:8" s="2" customFormat="1" ht="11.25">
      <c r="A103" s="205"/>
      <c r="B103" s="206"/>
      <c r="C103" s="207"/>
      <c r="D103" s="206"/>
      <c r="E103" s="208"/>
      <c r="F103" s="208"/>
      <c r="G103" s="209"/>
      <c r="H103" s="210"/>
    </row>
    <row r="104" spans="1:8" s="2" customFormat="1" ht="11.25">
      <c r="A104" s="20"/>
      <c r="B104" s="54"/>
      <c r="C104" s="112"/>
      <c r="D104" s="54"/>
      <c r="E104" s="55"/>
      <c r="F104" s="55"/>
      <c r="G104" s="95"/>
      <c r="H104" s="47"/>
    </row>
    <row r="105" spans="1:8" s="2" customFormat="1" ht="11.25">
      <c r="A105" s="20"/>
      <c r="B105" s="54"/>
      <c r="C105" s="112"/>
      <c r="D105" s="54"/>
      <c r="E105" s="55"/>
      <c r="F105" s="55"/>
      <c r="G105" s="95"/>
      <c r="H105" s="47"/>
    </row>
    <row r="106" spans="1:8" s="2" customFormat="1" ht="11.25">
      <c r="A106" s="20"/>
      <c r="B106" s="54"/>
      <c r="C106" s="112"/>
      <c r="D106" s="54"/>
      <c r="E106" s="55"/>
      <c r="F106" s="55"/>
      <c r="G106" s="95"/>
      <c r="H106" s="47"/>
    </row>
    <row r="107" spans="1:8" s="2" customFormat="1" ht="11.25">
      <c r="A107" s="20"/>
      <c r="B107" s="54"/>
      <c r="C107" s="112"/>
      <c r="D107" s="54"/>
      <c r="E107" s="55"/>
      <c r="F107" s="55"/>
      <c r="G107" s="95"/>
      <c r="H107" s="47"/>
    </row>
    <row r="108" spans="1:8" s="2" customFormat="1" ht="11.25">
      <c r="A108" s="20"/>
      <c r="B108" s="49"/>
      <c r="C108" s="114"/>
      <c r="D108" s="49"/>
      <c r="E108" s="47"/>
      <c r="F108" s="47"/>
      <c r="G108" s="95"/>
      <c r="H108" s="47"/>
    </row>
    <row r="109" spans="1:8" s="2" customFormat="1" ht="11.25">
      <c r="A109" s="212"/>
      <c r="B109" s="213"/>
      <c r="C109" s="214"/>
      <c r="D109" s="213"/>
      <c r="E109" s="215"/>
      <c r="F109" s="215"/>
      <c r="G109" s="216"/>
      <c r="H109" s="217"/>
    </row>
    <row r="110" spans="1:8" s="2" customFormat="1" ht="11.25">
      <c r="A110" s="200">
        <f>A102+1</f>
        <v>76</v>
      </c>
      <c r="B110" s="201">
        <v>210220031</v>
      </c>
      <c r="C110" s="202" t="s">
        <v>149</v>
      </c>
      <c r="D110" s="201" t="s">
        <v>36</v>
      </c>
      <c r="E110" s="203">
        <v>3</v>
      </c>
      <c r="F110" s="203"/>
      <c r="G110" s="204"/>
      <c r="H110" s="203">
        <f>E110*F110</f>
        <v>0</v>
      </c>
    </row>
    <row r="111" spans="1:8" s="2" customFormat="1" ht="11.25">
      <c r="A111" s="27">
        <f aca="true" t="shared" si="4" ref="A111:A148">A110+1</f>
        <v>77</v>
      </c>
      <c r="B111" s="37"/>
      <c r="C111" s="108" t="s">
        <v>150</v>
      </c>
      <c r="D111" s="37" t="s">
        <v>36</v>
      </c>
      <c r="E111" s="39">
        <f>E110</f>
        <v>3</v>
      </c>
      <c r="F111" s="39"/>
      <c r="G111" s="90">
        <f>E111*F111</f>
        <v>0</v>
      </c>
      <c r="H111" s="35"/>
    </row>
    <row r="112" spans="1:8" s="2" customFormat="1" ht="11.25">
      <c r="A112" s="27">
        <f t="shared" si="4"/>
        <v>78</v>
      </c>
      <c r="B112" s="36">
        <v>210220247</v>
      </c>
      <c r="C112" s="106" t="s">
        <v>43</v>
      </c>
      <c r="D112" s="36" t="s">
        <v>36</v>
      </c>
      <c r="E112" s="35">
        <v>1</v>
      </c>
      <c r="F112" s="35"/>
      <c r="G112" s="90"/>
      <c r="H112" s="35">
        <f>E112*F112</f>
        <v>0</v>
      </c>
    </row>
    <row r="113" spans="1:8" s="2" customFormat="1" ht="11.25">
      <c r="A113" s="27">
        <f t="shared" si="4"/>
        <v>79</v>
      </c>
      <c r="B113" s="37"/>
      <c r="C113" s="108" t="s">
        <v>151</v>
      </c>
      <c r="D113" s="37" t="s">
        <v>36</v>
      </c>
      <c r="E113" s="39">
        <f>E112</f>
        <v>1</v>
      </c>
      <c r="F113" s="39"/>
      <c r="G113" s="90">
        <f>E113*F113</f>
        <v>0</v>
      </c>
      <c r="H113" s="35"/>
    </row>
    <row r="114" spans="1:8" s="2" customFormat="1" ht="11.25">
      <c r="A114" s="27">
        <f t="shared" si="4"/>
        <v>80</v>
      </c>
      <c r="B114" s="36">
        <v>210220021</v>
      </c>
      <c r="C114" s="106" t="s">
        <v>152</v>
      </c>
      <c r="D114" s="36" t="s">
        <v>24</v>
      </c>
      <c r="E114" s="35">
        <v>5</v>
      </c>
      <c r="F114" s="35"/>
      <c r="G114" s="90"/>
      <c r="H114" s="35">
        <f>E114*F114</f>
        <v>0</v>
      </c>
    </row>
    <row r="115" spans="1:8" s="2" customFormat="1" ht="11.25">
      <c r="A115" s="27">
        <f t="shared" si="4"/>
        <v>81</v>
      </c>
      <c r="B115" s="37"/>
      <c r="C115" s="108" t="s">
        <v>153</v>
      </c>
      <c r="D115" s="37" t="s">
        <v>42</v>
      </c>
      <c r="E115" s="39">
        <f>E114</f>
        <v>5</v>
      </c>
      <c r="F115" s="39"/>
      <c r="G115" s="90">
        <f>E115*F115</f>
        <v>0</v>
      </c>
      <c r="H115" s="35"/>
    </row>
    <row r="116" spans="1:8" s="2" customFormat="1" ht="11.25">
      <c r="A116" s="27">
        <f t="shared" si="4"/>
        <v>82</v>
      </c>
      <c r="B116" s="36" t="s">
        <v>154</v>
      </c>
      <c r="C116" s="106" t="s">
        <v>155</v>
      </c>
      <c r="D116" s="36" t="s">
        <v>36</v>
      </c>
      <c r="E116" s="35">
        <v>1</v>
      </c>
      <c r="F116" s="35"/>
      <c r="G116" s="90"/>
      <c r="H116" s="35">
        <f>E116*F116</f>
        <v>0</v>
      </c>
    </row>
    <row r="117" spans="1:8" s="2" customFormat="1" ht="11.25">
      <c r="A117" s="27">
        <f t="shared" si="4"/>
        <v>83</v>
      </c>
      <c r="B117" s="37"/>
      <c r="C117" s="108" t="s">
        <v>156</v>
      </c>
      <c r="D117" s="37" t="s">
        <v>36</v>
      </c>
      <c r="E117" s="39">
        <f>E116</f>
        <v>1</v>
      </c>
      <c r="F117" s="39"/>
      <c r="G117" s="90">
        <f>E117*F117</f>
        <v>0</v>
      </c>
      <c r="H117" s="35"/>
    </row>
    <row r="118" spans="1:8" s="2" customFormat="1" ht="11.25">
      <c r="A118" s="27">
        <f t="shared" si="4"/>
        <v>84</v>
      </c>
      <c r="B118" s="36">
        <v>210220040</v>
      </c>
      <c r="C118" s="106" t="s">
        <v>157</v>
      </c>
      <c r="D118" s="36" t="s">
        <v>36</v>
      </c>
      <c r="E118" s="35">
        <v>50</v>
      </c>
      <c r="F118" s="35"/>
      <c r="G118" s="90"/>
      <c r="H118" s="35">
        <f>E118*F118</f>
        <v>0</v>
      </c>
    </row>
    <row r="119" spans="1:8" s="2" customFormat="1" ht="11.25">
      <c r="A119" s="27">
        <f t="shared" si="4"/>
        <v>85</v>
      </c>
      <c r="B119" s="37"/>
      <c r="C119" s="108" t="s">
        <v>158</v>
      </c>
      <c r="D119" s="37" t="s">
        <v>36</v>
      </c>
      <c r="E119" s="39">
        <f>E118</f>
        <v>50</v>
      </c>
      <c r="F119" s="39"/>
      <c r="G119" s="90">
        <f>E119*F119</f>
        <v>0</v>
      </c>
      <c r="H119" s="35"/>
    </row>
    <row r="120" spans="1:8" s="2" customFormat="1" ht="11.25">
      <c r="A120" s="27">
        <f t="shared" si="4"/>
        <v>86</v>
      </c>
      <c r="B120" s="37"/>
      <c r="C120" s="108" t="s">
        <v>159</v>
      </c>
      <c r="D120" s="37" t="s">
        <v>36</v>
      </c>
      <c r="E120" s="39">
        <f>E119</f>
        <v>50</v>
      </c>
      <c r="F120" s="39"/>
      <c r="G120" s="90">
        <f>E120*F120</f>
        <v>0</v>
      </c>
      <c r="H120" s="35"/>
    </row>
    <row r="121" spans="1:8" s="2" customFormat="1" ht="11.25">
      <c r="A121" s="27">
        <f t="shared" si="4"/>
        <v>87</v>
      </c>
      <c r="B121" s="36">
        <v>210220280</v>
      </c>
      <c r="C121" s="106" t="s">
        <v>160</v>
      </c>
      <c r="D121" s="36" t="s">
        <v>36</v>
      </c>
      <c r="E121" s="35">
        <v>1</v>
      </c>
      <c r="F121" s="35"/>
      <c r="G121" s="90"/>
      <c r="H121" s="35">
        <f>E121*F121</f>
        <v>0</v>
      </c>
    </row>
    <row r="122" spans="1:8" s="2" customFormat="1" ht="11.25">
      <c r="A122" s="27">
        <f t="shared" si="4"/>
        <v>88</v>
      </c>
      <c r="B122" s="37"/>
      <c r="C122" s="108" t="s">
        <v>161</v>
      </c>
      <c r="D122" s="37" t="s">
        <v>36</v>
      </c>
      <c r="E122" s="39">
        <f>E121</f>
        <v>1</v>
      </c>
      <c r="F122" s="39"/>
      <c r="G122" s="90">
        <f>E122*F122</f>
        <v>0</v>
      </c>
      <c r="H122" s="35"/>
    </row>
    <row r="123" spans="1:8" s="2" customFormat="1" ht="11.25">
      <c r="A123" s="27">
        <f t="shared" si="4"/>
        <v>89</v>
      </c>
      <c r="B123" s="36">
        <v>210220240</v>
      </c>
      <c r="C123" s="106" t="s">
        <v>162</v>
      </c>
      <c r="D123" s="36" t="s">
        <v>36</v>
      </c>
      <c r="E123" s="35">
        <v>2</v>
      </c>
      <c r="F123" s="35"/>
      <c r="G123" s="90"/>
      <c r="H123" s="35">
        <f>E123*F123</f>
        <v>0</v>
      </c>
    </row>
    <row r="124" spans="1:8" s="2" customFormat="1" ht="11.25">
      <c r="A124" s="27">
        <f t="shared" si="4"/>
        <v>90</v>
      </c>
      <c r="B124" s="37"/>
      <c r="C124" s="108" t="s">
        <v>163</v>
      </c>
      <c r="D124" s="37" t="s">
        <v>36</v>
      </c>
      <c r="E124" s="39">
        <f>E123</f>
        <v>2</v>
      </c>
      <c r="F124" s="39"/>
      <c r="G124" s="90">
        <f>E124*F124</f>
        <v>0</v>
      </c>
      <c r="H124" s="35"/>
    </row>
    <row r="125" spans="1:8" s="2" customFormat="1" ht="11.25">
      <c r="A125" s="27">
        <f t="shared" si="4"/>
        <v>91</v>
      </c>
      <c r="B125" s="43" t="s">
        <v>44</v>
      </c>
      <c r="C125" s="109" t="s">
        <v>45</v>
      </c>
      <c r="D125" s="43" t="s">
        <v>36</v>
      </c>
      <c r="E125" s="44">
        <v>1</v>
      </c>
      <c r="F125" s="181"/>
      <c r="G125" s="41"/>
      <c r="H125" s="35">
        <f>E125*F125</f>
        <v>0</v>
      </c>
    </row>
    <row r="126" spans="1:8" s="2" customFormat="1" ht="11.25">
      <c r="A126" s="27">
        <f t="shared" si="4"/>
        <v>92</v>
      </c>
      <c r="B126" s="43"/>
      <c r="C126" s="110" t="s">
        <v>46</v>
      </c>
      <c r="D126" s="45" t="s">
        <v>36</v>
      </c>
      <c r="E126" s="46">
        <f>E125</f>
        <v>1</v>
      </c>
      <c r="F126" s="46"/>
      <c r="G126" s="41">
        <f>E126*F126</f>
        <v>0</v>
      </c>
      <c r="H126" s="35"/>
    </row>
    <row r="127" spans="1:8" s="2" customFormat="1" ht="22.5">
      <c r="A127" s="27">
        <f t="shared" si="4"/>
        <v>93</v>
      </c>
      <c r="B127" s="36">
        <v>210220301</v>
      </c>
      <c r="C127" s="106" t="s">
        <v>47</v>
      </c>
      <c r="D127" s="36" t="s">
        <v>24</v>
      </c>
      <c r="E127" s="35">
        <v>190</v>
      </c>
      <c r="F127" s="35"/>
      <c r="G127" s="41"/>
      <c r="H127" s="35">
        <f>E127*F127</f>
        <v>0</v>
      </c>
    </row>
    <row r="128" spans="1:8" s="2" customFormat="1" ht="11.25">
      <c r="A128" s="27">
        <f t="shared" si="4"/>
        <v>94</v>
      </c>
      <c r="B128" s="37"/>
      <c r="C128" s="108" t="s">
        <v>166</v>
      </c>
      <c r="D128" s="37" t="s">
        <v>24</v>
      </c>
      <c r="E128" s="39">
        <f>1.05*E127</f>
        <v>199.5</v>
      </c>
      <c r="F128" s="39"/>
      <c r="G128" s="41">
        <f>E128*F128</f>
        <v>0</v>
      </c>
      <c r="H128" s="35"/>
    </row>
    <row r="129" spans="1:8" s="2" customFormat="1" ht="22.5">
      <c r="A129" s="27">
        <f t="shared" si="4"/>
        <v>95</v>
      </c>
      <c r="B129" s="36">
        <v>210220301</v>
      </c>
      <c r="C129" s="106" t="s">
        <v>47</v>
      </c>
      <c r="D129" s="36" t="s">
        <v>24</v>
      </c>
      <c r="E129" s="35">
        <v>40</v>
      </c>
      <c r="F129" s="35"/>
      <c r="G129" s="41"/>
      <c r="H129" s="35">
        <f>E129*F129</f>
        <v>0</v>
      </c>
    </row>
    <row r="130" spans="1:8" s="2" customFormat="1" ht="11.25">
      <c r="A130" s="27">
        <f t="shared" si="4"/>
        <v>96</v>
      </c>
      <c r="B130" s="37"/>
      <c r="C130" s="108" t="s">
        <v>167</v>
      </c>
      <c r="D130" s="37" t="s">
        <v>24</v>
      </c>
      <c r="E130" s="39">
        <f>1.05*E129</f>
        <v>42</v>
      </c>
      <c r="F130" s="39"/>
      <c r="G130" s="41">
        <f>E130*F130</f>
        <v>0</v>
      </c>
      <c r="H130" s="35"/>
    </row>
    <row r="131" spans="1:8" s="2" customFormat="1" ht="11.25">
      <c r="A131" s="27">
        <f t="shared" si="4"/>
        <v>97</v>
      </c>
      <c r="B131" s="36">
        <v>210800631</v>
      </c>
      <c r="C131" s="106" t="s">
        <v>48</v>
      </c>
      <c r="D131" s="36" t="s">
        <v>24</v>
      </c>
      <c r="E131" s="35">
        <v>5</v>
      </c>
      <c r="F131" s="35"/>
      <c r="G131" s="41"/>
      <c r="H131" s="35">
        <f>E131*F131</f>
        <v>0</v>
      </c>
    </row>
    <row r="132" spans="1:8" s="2" customFormat="1" ht="11.25">
      <c r="A132" s="27">
        <f t="shared" si="4"/>
        <v>98</v>
      </c>
      <c r="B132" s="37"/>
      <c r="C132" s="108" t="s">
        <v>49</v>
      </c>
      <c r="D132" s="37" t="s">
        <v>24</v>
      </c>
      <c r="E132" s="39">
        <f>1.05*E131</f>
        <v>5.25</v>
      </c>
      <c r="F132" s="39"/>
      <c r="G132" s="41">
        <f>E132*F132</f>
        <v>0</v>
      </c>
      <c r="H132" s="35"/>
    </row>
    <row r="133" spans="1:8" s="2" customFormat="1" ht="11.25">
      <c r="A133" s="27">
        <f t="shared" si="4"/>
        <v>99</v>
      </c>
      <c r="B133" s="36">
        <v>210800140</v>
      </c>
      <c r="C133" s="106" t="s">
        <v>50</v>
      </c>
      <c r="D133" s="36" t="s">
        <v>24</v>
      </c>
      <c r="E133" s="35">
        <f>99+5</f>
        <v>104</v>
      </c>
      <c r="F133" s="35"/>
      <c r="G133" s="41"/>
      <c r="H133" s="35">
        <f>E133*F133</f>
        <v>0</v>
      </c>
    </row>
    <row r="134" spans="1:8" s="2" customFormat="1" ht="11.25">
      <c r="A134" s="27">
        <f t="shared" si="4"/>
        <v>100</v>
      </c>
      <c r="B134" s="37"/>
      <c r="C134" s="108" t="s">
        <v>184</v>
      </c>
      <c r="D134" s="37" t="s">
        <v>24</v>
      </c>
      <c r="E134" s="39">
        <f>1.05*E133</f>
        <v>109.2</v>
      </c>
      <c r="F134" s="39"/>
      <c r="G134" s="41">
        <f>E134*F134</f>
        <v>0</v>
      </c>
      <c r="H134" s="35"/>
    </row>
    <row r="135" spans="1:8" s="2" customFormat="1" ht="11.25">
      <c r="A135" s="27">
        <f t="shared" si="4"/>
        <v>101</v>
      </c>
      <c r="B135" s="36" t="s">
        <v>192</v>
      </c>
      <c r="C135" s="106" t="s">
        <v>164</v>
      </c>
      <c r="D135" s="36" t="s">
        <v>24</v>
      </c>
      <c r="E135" s="35">
        <f>185+66</f>
        <v>251</v>
      </c>
      <c r="F135" s="35"/>
      <c r="G135" s="41"/>
      <c r="H135" s="35">
        <f>E135*F135</f>
        <v>0</v>
      </c>
    </row>
    <row r="136" spans="1:8" s="2" customFormat="1" ht="11.25">
      <c r="A136" s="27">
        <f t="shared" si="4"/>
        <v>102</v>
      </c>
      <c r="B136" s="37"/>
      <c r="C136" s="108" t="s">
        <v>165</v>
      </c>
      <c r="D136" s="37" t="s">
        <v>24</v>
      </c>
      <c r="E136" s="39">
        <f>1.05*E135</f>
        <v>263.55</v>
      </c>
      <c r="F136" s="39"/>
      <c r="G136" s="41">
        <f>E136*F136</f>
        <v>0</v>
      </c>
      <c r="H136" s="35"/>
    </row>
    <row r="137" spans="1:8" s="2" customFormat="1" ht="11.25">
      <c r="A137" s="27">
        <f t="shared" si="4"/>
        <v>103</v>
      </c>
      <c r="B137" s="36" t="s">
        <v>181</v>
      </c>
      <c r="C137" s="126" t="s">
        <v>182</v>
      </c>
      <c r="D137" s="125" t="s">
        <v>24</v>
      </c>
      <c r="E137" s="127">
        <v>345</v>
      </c>
      <c r="F137" s="182"/>
      <c r="G137" s="128"/>
      <c r="H137" s="129">
        <f>E137*F137</f>
        <v>0</v>
      </c>
    </row>
    <row r="138" spans="1:8" s="2" customFormat="1" ht="11.25">
      <c r="A138" s="27">
        <f t="shared" si="4"/>
        <v>104</v>
      </c>
      <c r="B138" s="37"/>
      <c r="C138" s="131" t="s">
        <v>183</v>
      </c>
      <c r="D138" s="130" t="s">
        <v>24</v>
      </c>
      <c r="E138" s="132">
        <f>1.05*E137</f>
        <v>362.25</v>
      </c>
      <c r="F138" s="183"/>
      <c r="G138" s="128">
        <f>E138*F138</f>
        <v>0</v>
      </c>
      <c r="H138" s="129"/>
    </row>
    <row r="139" spans="1:8" s="2" customFormat="1" ht="11.25">
      <c r="A139" s="27">
        <f t="shared" si="4"/>
        <v>105</v>
      </c>
      <c r="B139" s="36" t="s">
        <v>193</v>
      </c>
      <c r="C139" s="106" t="s">
        <v>168</v>
      </c>
      <c r="D139" s="36" t="s">
        <v>24</v>
      </c>
      <c r="E139" s="35">
        <f>115+90</f>
        <v>205</v>
      </c>
      <c r="F139" s="35"/>
      <c r="G139" s="41"/>
      <c r="H139" s="35">
        <f>E139*F139</f>
        <v>0</v>
      </c>
    </row>
    <row r="140" spans="1:8" s="2" customFormat="1" ht="11.25">
      <c r="A140" s="27">
        <f t="shared" si="4"/>
        <v>106</v>
      </c>
      <c r="B140" s="37"/>
      <c r="C140" s="108" t="s">
        <v>169</v>
      </c>
      <c r="D140" s="37" t="s">
        <v>24</v>
      </c>
      <c r="E140" s="39">
        <f>1.05*E139</f>
        <v>215.25</v>
      </c>
      <c r="F140" s="39"/>
      <c r="G140" s="41">
        <f>E140*F140</f>
        <v>0</v>
      </c>
      <c r="H140" s="35"/>
    </row>
    <row r="141" spans="1:8" s="2" customFormat="1" ht="11.25">
      <c r="A141" s="27">
        <f t="shared" si="4"/>
        <v>107</v>
      </c>
      <c r="B141" s="37"/>
      <c r="C141" s="106" t="s">
        <v>170</v>
      </c>
      <c r="D141" s="36" t="s">
        <v>24</v>
      </c>
      <c r="E141" s="35"/>
      <c r="F141" s="35"/>
      <c r="G141" s="41"/>
      <c r="H141" s="35">
        <f>E141*F141</f>
        <v>0</v>
      </c>
    </row>
    <row r="142" spans="1:8" s="2" customFormat="1" ht="11.25">
      <c r="A142" s="27">
        <f t="shared" si="4"/>
        <v>108</v>
      </c>
      <c r="B142" s="37"/>
      <c r="C142" s="108" t="s">
        <v>171</v>
      </c>
      <c r="D142" s="37" t="s">
        <v>24</v>
      </c>
      <c r="E142" s="39">
        <f>1.05*E141</f>
        <v>0</v>
      </c>
      <c r="F142" s="39"/>
      <c r="G142" s="41">
        <f>E142*F142</f>
        <v>0</v>
      </c>
      <c r="H142" s="35"/>
    </row>
    <row r="143" spans="1:8" s="2" customFormat="1" ht="11.25">
      <c r="A143" s="27">
        <f t="shared" si="4"/>
        <v>109</v>
      </c>
      <c r="B143" s="36">
        <v>210800161</v>
      </c>
      <c r="C143" s="106" t="s">
        <v>172</v>
      </c>
      <c r="D143" s="36" t="s">
        <v>24</v>
      </c>
      <c r="E143" s="35">
        <v>250</v>
      </c>
      <c r="F143" s="35"/>
      <c r="G143" s="41"/>
      <c r="H143" s="35">
        <f>E143*F143</f>
        <v>0</v>
      </c>
    </row>
    <row r="144" spans="1:8" s="2" customFormat="1" ht="11.25">
      <c r="A144" s="27">
        <f t="shared" si="4"/>
        <v>110</v>
      </c>
      <c r="B144" s="37"/>
      <c r="C144" s="108" t="s">
        <v>173</v>
      </c>
      <c r="D144" s="37" t="s">
        <v>24</v>
      </c>
      <c r="E144" s="39">
        <f>1.05*E143</f>
        <v>262.5</v>
      </c>
      <c r="F144" s="39"/>
      <c r="G144" s="41">
        <f>E144*F144</f>
        <v>0</v>
      </c>
      <c r="H144" s="35"/>
    </row>
    <row r="145" spans="1:8" s="2" customFormat="1" ht="11.25">
      <c r="A145" s="27">
        <f t="shared" si="4"/>
        <v>111</v>
      </c>
      <c r="B145" s="36">
        <v>210800162</v>
      </c>
      <c r="C145" s="106" t="s">
        <v>174</v>
      </c>
      <c r="D145" s="36" t="s">
        <v>24</v>
      </c>
      <c r="E145" s="35">
        <v>75</v>
      </c>
      <c r="F145" s="35"/>
      <c r="G145" s="41"/>
      <c r="H145" s="35">
        <f>E145*F145</f>
        <v>0</v>
      </c>
    </row>
    <row r="146" spans="1:8" s="2" customFormat="1" ht="11.25">
      <c r="A146" s="27">
        <f t="shared" si="4"/>
        <v>112</v>
      </c>
      <c r="B146" s="37"/>
      <c r="C146" s="108" t="s">
        <v>175</v>
      </c>
      <c r="D146" s="37" t="s">
        <v>24</v>
      </c>
      <c r="E146" s="39">
        <f>1.05*E145</f>
        <v>78.75</v>
      </c>
      <c r="F146" s="39"/>
      <c r="G146" s="41">
        <f>E146*F146</f>
        <v>0</v>
      </c>
      <c r="H146" s="35"/>
    </row>
    <row r="147" spans="1:8" s="2" customFormat="1" ht="22.5">
      <c r="A147" s="27">
        <f t="shared" si="4"/>
        <v>113</v>
      </c>
      <c r="B147" s="134">
        <v>210902148</v>
      </c>
      <c r="C147" s="106" t="s">
        <v>176</v>
      </c>
      <c r="D147" s="36" t="s">
        <v>24</v>
      </c>
      <c r="E147" s="35">
        <v>5</v>
      </c>
      <c r="F147" s="35"/>
      <c r="G147" s="41"/>
      <c r="H147" s="35">
        <f>E147*F147</f>
        <v>0</v>
      </c>
    </row>
    <row r="148" spans="1:16" s="2" customFormat="1" ht="11.25">
      <c r="A148" s="27">
        <f t="shared" si="4"/>
        <v>114</v>
      </c>
      <c r="B148" s="37"/>
      <c r="C148" s="108" t="s">
        <v>177</v>
      </c>
      <c r="D148" s="37" t="s">
        <v>24</v>
      </c>
      <c r="E148" s="39">
        <f>1.05*E147</f>
        <v>5.25</v>
      </c>
      <c r="F148" s="39"/>
      <c r="G148" s="41">
        <f>E148*F148</f>
        <v>0</v>
      </c>
      <c r="H148" s="35"/>
      <c r="P148" s="1"/>
    </row>
    <row r="149" spans="1:8" s="2" customFormat="1" ht="11.25">
      <c r="A149" s="20"/>
      <c r="B149" s="49"/>
      <c r="C149" s="114" t="s">
        <v>51</v>
      </c>
      <c r="D149" s="49"/>
      <c r="E149" s="50"/>
      <c r="F149" s="50"/>
      <c r="G149" s="50">
        <f>SUM(G22:G148)</f>
        <v>0</v>
      </c>
      <c r="H149" s="50">
        <f>SUM(H22:H148)</f>
        <v>0</v>
      </c>
    </row>
    <row r="150" spans="1:8" s="2" customFormat="1" ht="11.25">
      <c r="A150" s="20"/>
      <c r="B150" s="49"/>
      <c r="C150" s="114"/>
      <c r="D150" s="49"/>
      <c r="E150" s="50"/>
      <c r="F150" s="50"/>
      <c r="G150" s="50"/>
      <c r="H150" s="50"/>
    </row>
    <row r="151" spans="1:8" s="2" customFormat="1" ht="11.25">
      <c r="A151" s="20"/>
      <c r="B151" s="49"/>
      <c r="C151" s="114" t="s">
        <v>52</v>
      </c>
      <c r="D151" s="49" t="s">
        <v>53</v>
      </c>
      <c r="E151" s="50">
        <v>3</v>
      </c>
      <c r="F151" s="184">
        <f>G149</f>
        <v>0</v>
      </c>
      <c r="G151" s="51">
        <f>ROUND(E151*F151/100,2)</f>
        <v>0</v>
      </c>
      <c r="H151" s="50"/>
    </row>
    <row r="152" spans="1:8" s="2" customFormat="1" ht="11.25">
      <c r="A152" s="20"/>
      <c r="B152" s="49"/>
      <c r="C152" s="114" t="s">
        <v>54</v>
      </c>
      <c r="D152" s="49" t="s">
        <v>53</v>
      </c>
      <c r="E152" s="50">
        <v>1</v>
      </c>
      <c r="F152" s="184">
        <f>G149</f>
        <v>0</v>
      </c>
      <c r="G152" s="51">
        <f>ROUND(E152*F152/100,2)</f>
        <v>0</v>
      </c>
      <c r="H152" s="50"/>
    </row>
    <row r="153" spans="1:8" s="2" customFormat="1" ht="11.25">
      <c r="A153" s="20"/>
      <c r="B153" s="52"/>
      <c r="C153" s="115" t="s">
        <v>55</v>
      </c>
      <c r="D153" s="52" t="s">
        <v>53</v>
      </c>
      <c r="E153" s="53">
        <v>1</v>
      </c>
      <c r="F153" s="53">
        <f>H149</f>
        <v>0</v>
      </c>
      <c r="G153" s="53"/>
      <c r="H153" s="53">
        <f>ROUND(E153*F153/100,2)</f>
        <v>0</v>
      </c>
    </row>
    <row r="154" spans="1:8" s="2" customFormat="1" ht="11.25">
      <c r="A154" s="20"/>
      <c r="B154" s="49"/>
      <c r="C154" s="114" t="s">
        <v>56</v>
      </c>
      <c r="D154" s="49"/>
      <c r="E154" s="50"/>
      <c r="F154" s="50"/>
      <c r="G154" s="51">
        <f>SUM(G149:G153)</f>
        <v>0</v>
      </c>
      <c r="H154" s="51">
        <f>SUM(H149:H153)</f>
        <v>0</v>
      </c>
    </row>
    <row r="155" spans="1:8" s="2" customFormat="1" ht="11.25">
      <c r="A155" s="20"/>
      <c r="B155" s="54"/>
      <c r="C155" s="112"/>
      <c r="D155" s="54"/>
      <c r="E155" s="55"/>
      <c r="F155" s="55"/>
      <c r="G155" s="47"/>
      <c r="H155" s="47"/>
    </row>
    <row r="156" spans="1:8" s="2" customFormat="1" ht="19.5">
      <c r="A156" s="56"/>
      <c r="B156" s="57"/>
      <c r="C156" s="116" t="s">
        <v>57</v>
      </c>
      <c r="D156" s="57"/>
      <c r="E156" s="58"/>
      <c r="F156" s="185"/>
      <c r="G156" s="265">
        <f>G160</f>
        <v>0</v>
      </c>
      <c r="H156" s="265"/>
    </row>
    <row r="157" spans="1:9" ht="12">
      <c r="A157" s="60"/>
      <c r="B157" s="61"/>
      <c r="C157" s="117"/>
      <c r="D157" s="61"/>
      <c r="E157" s="62"/>
      <c r="F157" s="64"/>
      <c r="G157" s="64"/>
      <c r="H157" s="59"/>
      <c r="I157" s="2"/>
    </row>
    <row r="158" spans="1:9" ht="12">
      <c r="A158" s="65" t="s">
        <v>58</v>
      </c>
      <c r="B158" s="66" t="s">
        <v>59</v>
      </c>
      <c r="C158" s="118" t="s">
        <v>60</v>
      </c>
      <c r="D158" s="66" t="s">
        <v>61</v>
      </c>
      <c r="E158" s="67" t="s">
        <v>62</v>
      </c>
      <c r="F158" s="190" t="s">
        <v>63</v>
      </c>
      <c r="G158" s="68" t="s">
        <v>64</v>
      </c>
      <c r="H158" s="68" t="s">
        <v>65</v>
      </c>
      <c r="I158" s="2"/>
    </row>
    <row r="159" spans="1:9" ht="12">
      <c r="A159" s="69">
        <v>1</v>
      </c>
      <c r="B159" s="70"/>
      <c r="C159" s="119" t="str">
        <f>C162</f>
        <v>Rozvodnica RH</v>
      </c>
      <c r="D159" s="70" t="s">
        <v>36</v>
      </c>
      <c r="E159" s="71">
        <v>1</v>
      </c>
      <c r="F159" s="186">
        <f>SUM(G165:G203)</f>
        <v>0</v>
      </c>
      <c r="G159" s="72">
        <f>E159*F159</f>
        <v>0</v>
      </c>
      <c r="H159" s="73"/>
      <c r="I159" s="2"/>
    </row>
    <row r="160" spans="1:8" ht="12">
      <c r="A160" s="75"/>
      <c r="B160" s="61"/>
      <c r="C160" s="117"/>
      <c r="D160" s="61"/>
      <c r="E160" s="76"/>
      <c r="F160" s="81"/>
      <c r="G160" s="77">
        <f>SUM(G159)</f>
        <v>0</v>
      </c>
      <c r="H160" s="63"/>
    </row>
    <row r="161" spans="1:8" ht="12">
      <c r="A161" s="75"/>
      <c r="B161" s="61"/>
      <c r="C161" s="117"/>
      <c r="D161" s="61"/>
      <c r="E161" s="76"/>
      <c r="F161" s="81"/>
      <c r="G161" s="77"/>
      <c r="H161" s="63"/>
    </row>
    <row r="162" spans="1:8" ht="15">
      <c r="A162" s="75"/>
      <c r="B162" s="57"/>
      <c r="C162" s="120" t="s">
        <v>66</v>
      </c>
      <c r="D162" s="57"/>
      <c r="E162" s="78"/>
      <c r="F162" s="187"/>
      <c r="G162" s="79"/>
      <c r="H162" s="59"/>
    </row>
    <row r="163" spans="1:8" ht="12">
      <c r="A163" s="75"/>
      <c r="B163" s="57"/>
      <c r="C163" s="121"/>
      <c r="D163" s="57"/>
      <c r="E163" s="78"/>
      <c r="F163" s="79"/>
      <c r="G163" s="79"/>
      <c r="H163" s="59"/>
    </row>
    <row r="164" spans="1:8" ht="12">
      <c r="A164" s="60" t="s">
        <v>58</v>
      </c>
      <c r="B164" s="61" t="s">
        <v>59</v>
      </c>
      <c r="C164" s="117" t="s">
        <v>60</v>
      </c>
      <c r="D164" s="61" t="s">
        <v>61</v>
      </c>
      <c r="E164" s="76" t="s">
        <v>62</v>
      </c>
      <c r="F164" s="76" t="s">
        <v>67</v>
      </c>
      <c r="G164" s="81" t="s">
        <v>64</v>
      </c>
      <c r="H164" s="64" t="s">
        <v>65</v>
      </c>
    </row>
    <row r="165" spans="1:8" ht="12">
      <c r="A165" s="251">
        <v>1</v>
      </c>
      <c r="B165" s="252"/>
      <c r="C165" s="253" t="s">
        <v>85</v>
      </c>
      <c r="D165" s="254" t="s">
        <v>36</v>
      </c>
      <c r="E165" s="255">
        <v>1</v>
      </c>
      <c r="F165" s="256"/>
      <c r="G165" s="257">
        <f aca="true" t="shared" si="5" ref="G165:G203">E165*F165</f>
        <v>0</v>
      </c>
      <c r="H165" s="258"/>
    </row>
    <row r="166" spans="1:8" ht="12">
      <c r="A166" s="251">
        <f>A165+1</f>
        <v>2</v>
      </c>
      <c r="B166" s="252"/>
      <c r="C166" s="253" t="s">
        <v>86</v>
      </c>
      <c r="D166" s="254" t="s">
        <v>36</v>
      </c>
      <c r="E166" s="255">
        <v>1</v>
      </c>
      <c r="F166" s="256"/>
      <c r="G166" s="257">
        <f>E166*F166</f>
        <v>0</v>
      </c>
      <c r="H166" s="258"/>
    </row>
    <row r="167" spans="1:8" ht="12">
      <c r="A167" s="218">
        <f>A166+1</f>
        <v>3</v>
      </c>
      <c r="B167" s="219"/>
      <c r="C167" s="220" t="s">
        <v>87</v>
      </c>
      <c r="D167" s="221" t="s">
        <v>36</v>
      </c>
      <c r="E167" s="222">
        <v>1</v>
      </c>
      <c r="F167" s="223"/>
      <c r="G167" s="224">
        <f>E167*F167</f>
        <v>0</v>
      </c>
      <c r="H167" s="191"/>
    </row>
    <row r="168" spans="1:8" ht="12">
      <c r="A168" s="75"/>
      <c r="B168" s="61"/>
      <c r="C168" s="225"/>
      <c r="D168" s="226"/>
      <c r="E168" s="227"/>
      <c r="F168" s="228"/>
      <c r="G168" s="76"/>
      <c r="H168" s="63"/>
    </row>
    <row r="169" spans="1:8" ht="12">
      <c r="A169" s="75"/>
      <c r="B169" s="61"/>
      <c r="C169" s="225"/>
      <c r="D169" s="226"/>
      <c r="E169" s="227"/>
      <c r="F169" s="228"/>
      <c r="G169" s="76"/>
      <c r="H169" s="63"/>
    </row>
    <row r="170" spans="1:12" ht="12">
      <c r="A170" s="75"/>
      <c r="B170" s="61"/>
      <c r="C170" s="225"/>
      <c r="D170" s="226"/>
      <c r="E170" s="227"/>
      <c r="F170" s="228"/>
      <c r="G170" s="76"/>
      <c r="H170" s="63"/>
      <c r="I170" s="250"/>
      <c r="J170" s="250"/>
      <c r="K170" s="250"/>
      <c r="L170" s="250"/>
    </row>
    <row r="171" spans="1:12" ht="10.5">
      <c r="A171" s="250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</row>
    <row r="172" spans="1:8" ht="10.5">
      <c r="A172" s="5"/>
      <c r="B172" s="5"/>
      <c r="C172" s="5"/>
      <c r="D172" s="5"/>
      <c r="E172" s="5"/>
      <c r="F172" s="5"/>
      <c r="G172" s="5"/>
      <c r="H172" s="5"/>
    </row>
    <row r="173" spans="1:8" ht="12">
      <c r="A173" s="69">
        <f>A167+1</f>
        <v>4</v>
      </c>
      <c r="B173" s="70"/>
      <c r="C173" s="122" t="s">
        <v>88</v>
      </c>
      <c r="D173" s="85" t="s">
        <v>36</v>
      </c>
      <c r="E173" s="86">
        <v>1</v>
      </c>
      <c r="F173" s="188"/>
      <c r="G173" s="71">
        <f t="shared" si="5"/>
        <v>0</v>
      </c>
      <c r="H173" s="74"/>
    </row>
    <row r="174" spans="1:8" ht="12">
      <c r="A174" s="69">
        <f aca="true" t="shared" si="6" ref="A174:A203">A173+1</f>
        <v>5</v>
      </c>
      <c r="B174" s="70"/>
      <c r="C174" s="122" t="s">
        <v>89</v>
      </c>
      <c r="D174" s="85" t="s">
        <v>36</v>
      </c>
      <c r="E174" s="86">
        <v>1</v>
      </c>
      <c r="F174" s="188"/>
      <c r="G174" s="71">
        <f t="shared" si="5"/>
        <v>0</v>
      </c>
      <c r="H174" s="74"/>
    </row>
    <row r="175" spans="1:8" ht="12">
      <c r="A175" s="69">
        <f t="shared" si="6"/>
        <v>6</v>
      </c>
      <c r="B175" s="70"/>
      <c r="C175" s="122" t="s">
        <v>90</v>
      </c>
      <c r="D175" s="85" t="s">
        <v>36</v>
      </c>
      <c r="E175" s="86">
        <v>2</v>
      </c>
      <c r="F175" s="188"/>
      <c r="G175" s="71">
        <f t="shared" si="5"/>
        <v>0</v>
      </c>
      <c r="H175" s="74"/>
    </row>
    <row r="176" spans="1:8" ht="12">
      <c r="A176" s="69">
        <f t="shared" si="6"/>
        <v>7</v>
      </c>
      <c r="B176" s="70"/>
      <c r="C176" s="122" t="s">
        <v>91</v>
      </c>
      <c r="D176" s="85" t="s">
        <v>36</v>
      </c>
      <c r="E176" s="86">
        <v>1</v>
      </c>
      <c r="F176" s="188"/>
      <c r="G176" s="71">
        <f t="shared" si="5"/>
        <v>0</v>
      </c>
      <c r="H176" s="74"/>
    </row>
    <row r="177" spans="1:8" ht="12">
      <c r="A177" s="69">
        <f t="shared" si="6"/>
        <v>8</v>
      </c>
      <c r="B177" s="70"/>
      <c r="C177" s="122" t="s">
        <v>92</v>
      </c>
      <c r="D177" s="85" t="s">
        <v>36</v>
      </c>
      <c r="E177" s="86">
        <v>1</v>
      </c>
      <c r="F177" s="188"/>
      <c r="G177" s="71">
        <f t="shared" si="5"/>
        <v>0</v>
      </c>
      <c r="H177" s="74"/>
    </row>
    <row r="178" spans="1:8" ht="12">
      <c r="A178" s="69">
        <f t="shared" si="6"/>
        <v>9</v>
      </c>
      <c r="B178" s="70"/>
      <c r="C178" s="122" t="s">
        <v>93</v>
      </c>
      <c r="D178" s="85" t="s">
        <v>36</v>
      </c>
      <c r="E178" s="86">
        <v>2</v>
      </c>
      <c r="F178" s="188"/>
      <c r="G178" s="71">
        <f t="shared" si="5"/>
        <v>0</v>
      </c>
      <c r="H178" s="74"/>
    </row>
    <row r="179" spans="1:8" ht="12">
      <c r="A179" s="69">
        <f t="shared" si="6"/>
        <v>10</v>
      </c>
      <c r="B179" s="70"/>
      <c r="C179" s="122" t="s">
        <v>94</v>
      </c>
      <c r="D179" s="85" t="s">
        <v>36</v>
      </c>
      <c r="E179" s="86">
        <v>2</v>
      </c>
      <c r="F179" s="188"/>
      <c r="G179" s="71">
        <f t="shared" si="5"/>
        <v>0</v>
      </c>
      <c r="H179" s="74"/>
    </row>
    <row r="180" spans="1:8" ht="12">
      <c r="A180" s="69">
        <f t="shared" si="6"/>
        <v>11</v>
      </c>
      <c r="B180" s="70"/>
      <c r="C180" s="122" t="s">
        <v>95</v>
      </c>
      <c r="D180" s="85" t="s">
        <v>36</v>
      </c>
      <c r="E180" s="86">
        <v>3</v>
      </c>
      <c r="F180" s="188"/>
      <c r="G180" s="71">
        <f t="shared" si="5"/>
        <v>0</v>
      </c>
      <c r="H180" s="74"/>
    </row>
    <row r="181" spans="1:8" ht="12">
      <c r="A181" s="69">
        <f t="shared" si="6"/>
        <v>12</v>
      </c>
      <c r="B181" s="70"/>
      <c r="C181" s="122" t="s">
        <v>96</v>
      </c>
      <c r="D181" s="85" t="s">
        <v>36</v>
      </c>
      <c r="E181" s="86">
        <v>3</v>
      </c>
      <c r="F181" s="188"/>
      <c r="G181" s="71">
        <f t="shared" si="5"/>
        <v>0</v>
      </c>
      <c r="H181" s="74"/>
    </row>
    <row r="182" spans="1:8" ht="12">
      <c r="A182" s="69">
        <f t="shared" si="6"/>
        <v>13</v>
      </c>
      <c r="B182" s="70"/>
      <c r="C182" s="122" t="s">
        <v>97</v>
      </c>
      <c r="D182" s="85" t="s">
        <v>36</v>
      </c>
      <c r="E182" s="86">
        <v>1</v>
      </c>
      <c r="F182" s="188"/>
      <c r="G182" s="71">
        <f t="shared" si="5"/>
        <v>0</v>
      </c>
      <c r="H182" s="74"/>
    </row>
    <row r="183" spans="1:8" ht="12">
      <c r="A183" s="69">
        <f t="shared" si="6"/>
        <v>14</v>
      </c>
      <c r="B183" s="70"/>
      <c r="C183" s="122" t="s">
        <v>222</v>
      </c>
      <c r="D183" s="85" t="s">
        <v>36</v>
      </c>
      <c r="E183" s="86">
        <v>1</v>
      </c>
      <c r="F183" s="188"/>
      <c r="G183" s="71">
        <f t="shared" si="5"/>
        <v>0</v>
      </c>
      <c r="H183" s="74"/>
    </row>
    <row r="184" spans="1:8" ht="12">
      <c r="A184" s="69">
        <f t="shared" si="6"/>
        <v>15</v>
      </c>
      <c r="B184" s="70"/>
      <c r="C184" s="119" t="s">
        <v>98</v>
      </c>
      <c r="D184" s="70" t="s">
        <v>36</v>
      </c>
      <c r="E184" s="71">
        <v>1</v>
      </c>
      <c r="F184" s="72"/>
      <c r="G184" s="71">
        <f t="shared" si="5"/>
        <v>0</v>
      </c>
      <c r="H184" s="74"/>
    </row>
    <row r="185" spans="1:8" ht="12">
      <c r="A185" s="69">
        <f t="shared" si="6"/>
        <v>16</v>
      </c>
      <c r="B185" s="87"/>
      <c r="C185" s="123" t="s">
        <v>99</v>
      </c>
      <c r="D185" s="87" t="s">
        <v>36</v>
      </c>
      <c r="E185" s="88">
        <v>1</v>
      </c>
      <c r="F185" s="189"/>
      <c r="G185" s="88">
        <f t="shared" si="5"/>
        <v>0</v>
      </c>
      <c r="H185" s="89"/>
    </row>
    <row r="186" spans="1:8" ht="12">
      <c r="A186" s="69">
        <f t="shared" si="6"/>
        <v>17</v>
      </c>
      <c r="B186" s="70"/>
      <c r="C186" s="119" t="s">
        <v>271</v>
      </c>
      <c r="D186" s="70" t="s">
        <v>36</v>
      </c>
      <c r="E186" s="71">
        <v>1</v>
      </c>
      <c r="F186" s="188"/>
      <c r="G186" s="71">
        <f>E186*F186</f>
        <v>0</v>
      </c>
      <c r="H186" s="191"/>
    </row>
    <row r="187" spans="1:8" ht="12">
      <c r="A187" s="69">
        <f t="shared" si="6"/>
        <v>18</v>
      </c>
      <c r="B187" s="70"/>
      <c r="C187" s="119" t="s">
        <v>68</v>
      </c>
      <c r="D187" s="70" t="s">
        <v>36</v>
      </c>
      <c r="E187" s="71">
        <v>6</v>
      </c>
      <c r="F187" s="188"/>
      <c r="G187" s="71">
        <f t="shared" si="5"/>
        <v>0</v>
      </c>
      <c r="H187" s="74"/>
    </row>
    <row r="188" spans="1:8" ht="12">
      <c r="A188" s="69">
        <f t="shared" si="6"/>
        <v>19</v>
      </c>
      <c r="B188" s="70"/>
      <c r="C188" s="119" t="s">
        <v>69</v>
      </c>
      <c r="D188" s="70" t="s">
        <v>36</v>
      </c>
      <c r="E188" s="71">
        <v>14</v>
      </c>
      <c r="F188" s="188"/>
      <c r="G188" s="71">
        <f t="shared" si="5"/>
        <v>0</v>
      </c>
      <c r="H188" s="74"/>
    </row>
    <row r="189" spans="1:8" ht="12">
      <c r="A189" s="69">
        <f t="shared" si="6"/>
        <v>20</v>
      </c>
      <c r="B189" s="70"/>
      <c r="C189" s="122" t="s">
        <v>100</v>
      </c>
      <c r="D189" s="85" t="s">
        <v>36</v>
      </c>
      <c r="E189" s="86">
        <v>3</v>
      </c>
      <c r="F189" s="188"/>
      <c r="G189" s="71">
        <f t="shared" si="5"/>
        <v>0</v>
      </c>
      <c r="H189" s="74"/>
    </row>
    <row r="190" spans="1:8" ht="12">
      <c r="A190" s="69">
        <f t="shared" si="6"/>
        <v>21</v>
      </c>
      <c r="B190" s="70"/>
      <c r="C190" s="122" t="s">
        <v>101</v>
      </c>
      <c r="D190" s="85" t="s">
        <v>36</v>
      </c>
      <c r="E190" s="86">
        <v>1</v>
      </c>
      <c r="F190" s="188"/>
      <c r="G190" s="71">
        <f t="shared" si="5"/>
        <v>0</v>
      </c>
      <c r="H190" s="74"/>
    </row>
    <row r="191" spans="1:8" ht="12">
      <c r="A191" s="69">
        <f t="shared" si="6"/>
        <v>22</v>
      </c>
      <c r="B191" s="70"/>
      <c r="C191" s="122" t="s">
        <v>70</v>
      </c>
      <c r="D191" s="85" t="s">
        <v>36</v>
      </c>
      <c r="E191" s="86">
        <v>2</v>
      </c>
      <c r="F191" s="188"/>
      <c r="G191" s="71">
        <f t="shared" si="5"/>
        <v>0</v>
      </c>
      <c r="H191" s="74"/>
    </row>
    <row r="192" spans="1:8" ht="12">
      <c r="A192" s="69">
        <f t="shared" si="6"/>
        <v>23</v>
      </c>
      <c r="B192" s="70"/>
      <c r="C192" s="122" t="s">
        <v>73</v>
      </c>
      <c r="D192" s="85" t="s">
        <v>36</v>
      </c>
      <c r="E192" s="86">
        <v>10</v>
      </c>
      <c r="F192" s="188"/>
      <c r="G192" s="71">
        <f t="shared" si="5"/>
        <v>0</v>
      </c>
      <c r="H192" s="74"/>
    </row>
    <row r="193" spans="1:8" ht="12">
      <c r="A193" s="69">
        <f t="shared" si="6"/>
        <v>24</v>
      </c>
      <c r="B193" s="70"/>
      <c r="C193" s="122" t="s">
        <v>71</v>
      </c>
      <c r="D193" s="85" t="s">
        <v>36</v>
      </c>
      <c r="E193" s="86">
        <v>14</v>
      </c>
      <c r="F193" s="188"/>
      <c r="G193" s="71">
        <f t="shared" si="5"/>
        <v>0</v>
      </c>
      <c r="H193" s="74"/>
    </row>
    <row r="194" spans="1:8" ht="12">
      <c r="A194" s="69">
        <f t="shared" si="6"/>
        <v>25</v>
      </c>
      <c r="B194" s="70"/>
      <c r="C194" s="119" t="s">
        <v>223</v>
      </c>
      <c r="D194" s="70" t="s">
        <v>36</v>
      </c>
      <c r="E194" s="71">
        <v>9</v>
      </c>
      <c r="F194" s="72"/>
      <c r="G194" s="71">
        <f t="shared" si="5"/>
        <v>0</v>
      </c>
      <c r="H194" s="74"/>
    </row>
    <row r="195" spans="1:8" ht="12">
      <c r="A195" s="69">
        <f t="shared" si="6"/>
        <v>26</v>
      </c>
      <c r="B195" s="70"/>
      <c r="C195" s="119" t="s">
        <v>72</v>
      </c>
      <c r="D195" s="70" t="s">
        <v>36</v>
      </c>
      <c r="E195" s="71">
        <v>14</v>
      </c>
      <c r="F195" s="72"/>
      <c r="G195" s="71">
        <f t="shared" si="5"/>
        <v>0</v>
      </c>
      <c r="H195" s="74"/>
    </row>
    <row r="196" spans="1:8" ht="12">
      <c r="A196" s="69">
        <f t="shared" si="6"/>
        <v>27</v>
      </c>
      <c r="B196" s="70"/>
      <c r="C196" s="119" t="s">
        <v>102</v>
      </c>
      <c r="D196" s="70" t="s">
        <v>36</v>
      </c>
      <c r="E196" s="71">
        <v>4</v>
      </c>
      <c r="F196" s="72"/>
      <c r="G196" s="71">
        <f t="shared" si="5"/>
        <v>0</v>
      </c>
      <c r="H196" s="74"/>
    </row>
    <row r="197" spans="1:8" ht="12">
      <c r="A197" s="69">
        <f t="shared" si="6"/>
        <v>28</v>
      </c>
      <c r="B197" s="70"/>
      <c r="C197" s="119" t="s">
        <v>103</v>
      </c>
      <c r="D197" s="70" t="s">
        <v>36</v>
      </c>
      <c r="E197" s="71">
        <v>2</v>
      </c>
      <c r="F197" s="72"/>
      <c r="G197" s="71">
        <f t="shared" si="5"/>
        <v>0</v>
      </c>
      <c r="H197" s="74"/>
    </row>
    <row r="198" spans="1:8" ht="12">
      <c r="A198" s="69">
        <f t="shared" si="6"/>
        <v>29</v>
      </c>
      <c r="B198" s="70"/>
      <c r="C198" s="119" t="s">
        <v>270</v>
      </c>
      <c r="D198" s="70" t="s">
        <v>36</v>
      </c>
      <c r="E198" s="71">
        <v>1</v>
      </c>
      <c r="F198" s="72"/>
      <c r="G198" s="71">
        <f t="shared" si="5"/>
        <v>0</v>
      </c>
      <c r="H198" s="74"/>
    </row>
    <row r="199" spans="1:8" ht="12">
      <c r="A199" s="69">
        <f t="shared" si="6"/>
        <v>30</v>
      </c>
      <c r="B199" s="70"/>
      <c r="C199" s="119" t="s">
        <v>104</v>
      </c>
      <c r="D199" s="70" t="s">
        <v>36</v>
      </c>
      <c r="E199" s="71">
        <v>1</v>
      </c>
      <c r="F199" s="72"/>
      <c r="G199" s="71">
        <f t="shared" si="5"/>
        <v>0</v>
      </c>
      <c r="H199" s="74"/>
    </row>
    <row r="200" spans="1:8" ht="12">
      <c r="A200" s="69">
        <f t="shared" si="6"/>
        <v>31</v>
      </c>
      <c r="B200" s="70"/>
      <c r="C200" s="119" t="s">
        <v>269</v>
      </c>
      <c r="D200" s="70" t="s">
        <v>36</v>
      </c>
      <c r="E200" s="71">
        <v>1</v>
      </c>
      <c r="F200" s="72"/>
      <c r="G200" s="71">
        <f t="shared" si="5"/>
        <v>0</v>
      </c>
      <c r="H200" s="74"/>
    </row>
    <row r="201" spans="1:8" ht="12">
      <c r="A201" s="69">
        <f t="shared" si="6"/>
        <v>32</v>
      </c>
      <c r="B201" s="70"/>
      <c r="C201" s="119" t="s">
        <v>268</v>
      </c>
      <c r="D201" s="70" t="s">
        <v>36</v>
      </c>
      <c r="E201" s="71">
        <v>1</v>
      </c>
      <c r="F201" s="72"/>
      <c r="G201" s="71">
        <f t="shared" si="5"/>
        <v>0</v>
      </c>
      <c r="H201" s="74"/>
    </row>
    <row r="202" spans="1:8" ht="12">
      <c r="A202" s="69">
        <f t="shared" si="6"/>
        <v>33</v>
      </c>
      <c r="B202" s="70"/>
      <c r="C202" s="122" t="s">
        <v>105</v>
      </c>
      <c r="D202" s="85" t="s">
        <v>36</v>
      </c>
      <c r="E202" s="86">
        <v>76</v>
      </c>
      <c r="F202" s="188"/>
      <c r="G202" s="71">
        <f t="shared" si="5"/>
        <v>0</v>
      </c>
      <c r="H202" s="74"/>
    </row>
    <row r="203" spans="1:8" ht="12">
      <c r="A203" s="69">
        <f t="shared" si="6"/>
        <v>34</v>
      </c>
      <c r="B203" s="70"/>
      <c r="C203" s="119" t="s">
        <v>106</v>
      </c>
      <c r="D203" s="70" t="s">
        <v>36</v>
      </c>
      <c r="E203" s="71">
        <v>4</v>
      </c>
      <c r="F203" s="72"/>
      <c r="G203" s="71">
        <f t="shared" si="5"/>
        <v>0</v>
      </c>
      <c r="H203" s="74"/>
    </row>
    <row r="204" spans="1:8" ht="12">
      <c r="A204" s="75"/>
      <c r="B204" s="61"/>
      <c r="C204" s="80" t="s">
        <v>51</v>
      </c>
      <c r="D204" s="57"/>
      <c r="E204" s="78"/>
      <c r="F204" s="79"/>
      <c r="G204" s="78">
        <f>SUM(G165:G203)</f>
        <v>0</v>
      </c>
      <c r="H204" s="63"/>
    </row>
    <row r="205" spans="1:8" ht="12">
      <c r="A205" s="75"/>
      <c r="B205" s="61"/>
      <c r="C205" s="117"/>
      <c r="D205" s="61"/>
      <c r="E205" s="76"/>
      <c r="F205" s="81"/>
      <c r="G205" s="76"/>
      <c r="H205" s="63"/>
    </row>
    <row r="206" spans="1:8" ht="12">
      <c r="A206" s="75"/>
      <c r="B206" s="61"/>
      <c r="C206" s="117"/>
      <c r="D206" s="61"/>
      <c r="E206" s="76"/>
      <c r="F206" s="81"/>
      <c r="G206" s="76"/>
      <c r="H206" s="63"/>
    </row>
    <row r="207" spans="1:8" ht="12">
      <c r="A207" s="75"/>
      <c r="B207" s="61"/>
      <c r="C207" s="117"/>
      <c r="D207" s="61"/>
      <c r="E207" s="76"/>
      <c r="F207" s="81"/>
      <c r="G207" s="76"/>
      <c r="H207" s="63"/>
    </row>
    <row r="208" spans="1:8" ht="12">
      <c r="A208" s="140"/>
      <c r="B208" s="141" t="s">
        <v>31</v>
      </c>
      <c r="C208" s="142" t="s">
        <v>32</v>
      </c>
      <c r="D208" s="141"/>
      <c r="E208" s="143"/>
      <c r="F208" s="143"/>
      <c r="G208" s="266">
        <f>G209+H209</f>
        <v>0</v>
      </c>
      <c r="H208" s="266"/>
    </row>
    <row r="209" spans="1:8" ht="11.25">
      <c r="A209" s="144"/>
      <c r="B209" s="145" t="s">
        <v>33</v>
      </c>
      <c r="C209" s="146" t="s">
        <v>264</v>
      </c>
      <c r="D209" s="145"/>
      <c r="E209" s="147"/>
      <c r="F209" s="147"/>
      <c r="G209" s="147">
        <f>SUM(G242:G247)</f>
        <v>0</v>
      </c>
      <c r="H209" s="147">
        <f>SUM(H242:H247)</f>
        <v>0</v>
      </c>
    </row>
    <row r="210" spans="1:8" ht="22.5">
      <c r="A210" s="148">
        <v>1</v>
      </c>
      <c r="B210" s="149" t="s">
        <v>224</v>
      </c>
      <c r="C210" s="150" t="s">
        <v>225</v>
      </c>
      <c r="D210" s="149" t="s">
        <v>24</v>
      </c>
      <c r="E210" s="151">
        <v>5</v>
      </c>
      <c r="F210" s="152"/>
      <c r="G210" s="153"/>
      <c r="H210" s="129">
        <f>E210*F210</f>
        <v>0</v>
      </c>
    </row>
    <row r="211" spans="1:8" ht="11.25">
      <c r="A211" s="148">
        <f aca="true" t="shared" si="7" ref="A211:A229">A210+1</f>
        <v>2</v>
      </c>
      <c r="B211" s="149"/>
      <c r="C211" s="154" t="s">
        <v>226</v>
      </c>
      <c r="D211" s="155" t="s">
        <v>42</v>
      </c>
      <c r="E211" s="156">
        <f>1.05*E210*0.8</f>
        <v>4.2</v>
      </c>
      <c r="F211" s="157"/>
      <c r="G211" s="128">
        <f>E211*F211</f>
        <v>0</v>
      </c>
      <c r="H211" s="129"/>
    </row>
    <row r="212" spans="1:8" ht="11.25">
      <c r="A212" s="148">
        <f t="shared" si="7"/>
        <v>3</v>
      </c>
      <c r="B212" s="149" t="s">
        <v>227</v>
      </c>
      <c r="C212" s="150" t="s">
        <v>228</v>
      </c>
      <c r="D212" s="149" t="s">
        <v>24</v>
      </c>
      <c r="E212" s="151">
        <v>8</v>
      </c>
      <c r="F212" s="152"/>
      <c r="G212" s="128"/>
      <c r="H212" s="129">
        <f>E212*F212</f>
        <v>0</v>
      </c>
    </row>
    <row r="213" spans="1:8" ht="11.25">
      <c r="A213" s="148">
        <f t="shared" si="7"/>
        <v>4</v>
      </c>
      <c r="B213" s="149"/>
      <c r="C213" s="154" t="s">
        <v>229</v>
      </c>
      <c r="D213" s="155" t="s">
        <v>42</v>
      </c>
      <c r="E213" s="156">
        <f>1.05*E212*0.442</f>
        <v>3.7128</v>
      </c>
      <c r="F213" s="157"/>
      <c r="G213" s="128">
        <f>E213*F213</f>
        <v>0</v>
      </c>
      <c r="H213" s="129"/>
    </row>
    <row r="214" spans="1:8" ht="11.25">
      <c r="A214" s="148">
        <f t="shared" si="7"/>
        <v>5</v>
      </c>
      <c r="B214" s="149" t="s">
        <v>230</v>
      </c>
      <c r="C214" s="150" t="s">
        <v>231</v>
      </c>
      <c r="D214" s="149" t="s">
        <v>36</v>
      </c>
      <c r="E214" s="151">
        <v>1</v>
      </c>
      <c r="F214" s="152"/>
      <c r="G214" s="128"/>
      <c r="H214" s="129">
        <f>E214*F214</f>
        <v>0</v>
      </c>
    </row>
    <row r="215" spans="1:8" ht="11.25">
      <c r="A215" s="148">
        <f t="shared" si="7"/>
        <v>6</v>
      </c>
      <c r="B215" s="149"/>
      <c r="C215" s="154" t="s">
        <v>265</v>
      </c>
      <c r="D215" s="155" t="s">
        <v>36</v>
      </c>
      <c r="E215" s="156">
        <f>E214</f>
        <v>1</v>
      </c>
      <c r="F215" s="157"/>
      <c r="G215" s="128">
        <f>E215*F215</f>
        <v>0</v>
      </c>
      <c r="H215" s="129"/>
    </row>
    <row r="216" spans="1:8" ht="11.25">
      <c r="A216" s="148">
        <f t="shared" si="7"/>
        <v>7</v>
      </c>
      <c r="B216" s="149" t="s">
        <v>232</v>
      </c>
      <c r="C216" s="150" t="s">
        <v>233</v>
      </c>
      <c r="D216" s="149" t="s">
        <v>36</v>
      </c>
      <c r="E216" s="151">
        <v>3</v>
      </c>
      <c r="F216" s="152"/>
      <c r="G216" s="128"/>
      <c r="H216" s="129">
        <f>E216*F216</f>
        <v>0</v>
      </c>
    </row>
    <row r="217" spans="1:8" ht="11.25">
      <c r="A217" s="148">
        <f t="shared" si="7"/>
        <v>8</v>
      </c>
      <c r="B217" s="149"/>
      <c r="C217" s="154" t="s">
        <v>266</v>
      </c>
      <c r="D217" s="155" t="s">
        <v>36</v>
      </c>
      <c r="E217" s="156">
        <f>E216</f>
        <v>3</v>
      </c>
      <c r="F217" s="157"/>
      <c r="G217" s="128">
        <f>E217*F217</f>
        <v>0</v>
      </c>
      <c r="H217" s="129"/>
    </row>
    <row r="218" spans="1:8" ht="11.25">
      <c r="A218" s="148">
        <f t="shared" si="7"/>
        <v>9</v>
      </c>
      <c r="B218" s="149" t="s">
        <v>234</v>
      </c>
      <c r="C218" s="150" t="s">
        <v>235</v>
      </c>
      <c r="D218" s="149" t="s">
        <v>36</v>
      </c>
      <c r="E218" s="151">
        <v>9</v>
      </c>
      <c r="F218" s="152"/>
      <c r="G218" s="128">
        <f>E218*F218</f>
        <v>0</v>
      </c>
      <c r="H218" s="129">
        <f>E218*F218</f>
        <v>0</v>
      </c>
    </row>
    <row r="219" spans="1:8" ht="11.25">
      <c r="A219" s="148">
        <f t="shared" si="7"/>
        <v>10</v>
      </c>
      <c r="B219" s="149"/>
      <c r="C219" s="154" t="s">
        <v>236</v>
      </c>
      <c r="D219" s="155" t="s">
        <v>36</v>
      </c>
      <c r="E219" s="156">
        <f>E218</f>
        <v>9</v>
      </c>
      <c r="F219" s="157"/>
      <c r="G219" s="128">
        <f>E219*F219</f>
        <v>0</v>
      </c>
      <c r="H219" s="129"/>
    </row>
    <row r="220" spans="1:8" ht="11.25">
      <c r="A220" s="148">
        <f t="shared" si="7"/>
        <v>11</v>
      </c>
      <c r="B220" s="149" t="s">
        <v>237</v>
      </c>
      <c r="C220" s="150" t="s">
        <v>238</v>
      </c>
      <c r="D220" s="149" t="s">
        <v>36</v>
      </c>
      <c r="E220" s="151">
        <v>5</v>
      </c>
      <c r="F220" s="152"/>
      <c r="G220" s="128"/>
      <c r="H220" s="129">
        <f>E220*F220</f>
        <v>0</v>
      </c>
    </row>
    <row r="221" spans="1:8" ht="11.25">
      <c r="A221" s="148">
        <f t="shared" si="7"/>
        <v>12</v>
      </c>
      <c r="B221" s="149"/>
      <c r="C221" s="154" t="s">
        <v>239</v>
      </c>
      <c r="D221" s="155" t="s">
        <v>36</v>
      </c>
      <c r="E221" s="156">
        <f>E220</f>
        <v>5</v>
      </c>
      <c r="F221" s="157"/>
      <c r="G221" s="128">
        <f>E221*F221</f>
        <v>0</v>
      </c>
      <c r="H221" s="129"/>
    </row>
    <row r="222" spans="1:8" ht="11.25">
      <c r="A222" s="148">
        <f t="shared" si="7"/>
        <v>13</v>
      </c>
      <c r="B222" s="149" t="s">
        <v>240</v>
      </c>
      <c r="C222" s="150" t="s">
        <v>241</v>
      </c>
      <c r="D222" s="149" t="s">
        <v>36</v>
      </c>
      <c r="E222" s="151">
        <v>2</v>
      </c>
      <c r="F222" s="152"/>
      <c r="G222" s="128"/>
      <c r="H222" s="129">
        <f>E222*F222</f>
        <v>0</v>
      </c>
    </row>
    <row r="223" spans="1:8" ht="11.25">
      <c r="A223" s="148">
        <f t="shared" si="7"/>
        <v>14</v>
      </c>
      <c r="B223" s="149"/>
      <c r="C223" s="154" t="s">
        <v>242</v>
      </c>
      <c r="D223" s="155" t="s">
        <v>36</v>
      </c>
      <c r="E223" s="156">
        <f>E222</f>
        <v>2</v>
      </c>
      <c r="F223" s="157"/>
      <c r="G223" s="128">
        <f>E223*F223</f>
        <v>0</v>
      </c>
      <c r="H223" s="129"/>
    </row>
    <row r="224" spans="1:8" ht="11.25">
      <c r="A224" s="148">
        <f t="shared" si="7"/>
        <v>15</v>
      </c>
      <c r="B224" s="149" t="s">
        <v>243</v>
      </c>
      <c r="C224" s="150" t="s">
        <v>151</v>
      </c>
      <c r="D224" s="149" t="s">
        <v>36</v>
      </c>
      <c r="E224" s="151">
        <v>1</v>
      </c>
      <c r="F224" s="152"/>
      <c r="G224" s="128"/>
      <c r="H224" s="129">
        <f>E224*F224</f>
        <v>0</v>
      </c>
    </row>
    <row r="225" spans="1:8" ht="11.25">
      <c r="A225" s="148">
        <f t="shared" si="7"/>
        <v>16</v>
      </c>
      <c r="B225" s="149"/>
      <c r="C225" s="154" t="s">
        <v>244</v>
      </c>
      <c r="D225" s="155" t="s">
        <v>36</v>
      </c>
      <c r="E225" s="156">
        <f>E224</f>
        <v>1</v>
      </c>
      <c r="F225" s="157"/>
      <c r="G225" s="128">
        <f>E225*F225</f>
        <v>0</v>
      </c>
      <c r="H225" s="129"/>
    </row>
    <row r="226" spans="1:8" ht="11.25">
      <c r="A226" s="148">
        <f t="shared" si="7"/>
        <v>17</v>
      </c>
      <c r="B226" s="149" t="s">
        <v>245</v>
      </c>
      <c r="C226" s="150" t="s">
        <v>246</v>
      </c>
      <c r="D226" s="149" t="s">
        <v>36</v>
      </c>
      <c r="E226" s="151">
        <v>1</v>
      </c>
      <c r="F226" s="152"/>
      <c r="G226" s="128"/>
      <c r="H226" s="129">
        <f>E226*F226</f>
        <v>0</v>
      </c>
    </row>
    <row r="227" spans="1:8" ht="11.25">
      <c r="A227" s="148">
        <f t="shared" si="7"/>
        <v>18</v>
      </c>
      <c r="B227" s="149"/>
      <c r="C227" s="154" t="s">
        <v>247</v>
      </c>
      <c r="D227" s="155" t="s">
        <v>36</v>
      </c>
      <c r="E227" s="156">
        <f>E226</f>
        <v>1</v>
      </c>
      <c r="F227" s="157"/>
      <c r="G227" s="128">
        <f>E227*F227</f>
        <v>0</v>
      </c>
      <c r="H227" s="129"/>
    </row>
    <row r="228" spans="1:8" ht="11.25">
      <c r="A228" s="148">
        <f t="shared" si="7"/>
        <v>19</v>
      </c>
      <c r="B228" s="149" t="s">
        <v>248</v>
      </c>
      <c r="C228" s="150" t="s">
        <v>249</v>
      </c>
      <c r="D228" s="149" t="s">
        <v>36</v>
      </c>
      <c r="E228" s="151">
        <v>1</v>
      </c>
      <c r="F228" s="152"/>
      <c r="G228" s="128"/>
      <c r="H228" s="129">
        <f>E228*F228</f>
        <v>0</v>
      </c>
    </row>
    <row r="229" spans="1:8" ht="11.25">
      <c r="A229" s="229">
        <f t="shared" si="7"/>
        <v>20</v>
      </c>
      <c r="B229" s="230"/>
      <c r="C229" s="231" t="s">
        <v>250</v>
      </c>
      <c r="D229" s="232" t="s">
        <v>36</v>
      </c>
      <c r="E229" s="233">
        <f>E228</f>
        <v>1</v>
      </c>
      <c r="F229" s="234"/>
      <c r="G229" s="235">
        <f>E229*F229</f>
        <v>0</v>
      </c>
      <c r="H229" s="236"/>
    </row>
    <row r="230" spans="1:8" ht="11.25">
      <c r="A230" s="237">
        <f>A229+1</f>
        <v>21</v>
      </c>
      <c r="B230" s="238" t="s">
        <v>251</v>
      </c>
      <c r="C230" s="239" t="s">
        <v>252</v>
      </c>
      <c r="D230" s="238" t="s">
        <v>36</v>
      </c>
      <c r="E230" s="240">
        <f>SUM(E231:E231)</f>
        <v>2</v>
      </c>
      <c r="F230" s="241"/>
      <c r="G230" s="242"/>
      <c r="H230" s="243">
        <f>E230*F230</f>
        <v>0</v>
      </c>
    </row>
    <row r="231" spans="1:8" ht="11.25">
      <c r="A231" s="148">
        <f>A230+1</f>
        <v>22</v>
      </c>
      <c r="B231" s="149"/>
      <c r="C231" s="154" t="s">
        <v>267</v>
      </c>
      <c r="D231" s="155" t="s">
        <v>36</v>
      </c>
      <c r="E231" s="156">
        <v>2</v>
      </c>
      <c r="F231" s="157"/>
      <c r="G231" s="128">
        <f>E231*F231</f>
        <v>0</v>
      </c>
      <c r="H231" s="129"/>
    </row>
    <row r="232" spans="1:8" ht="11.25">
      <c r="A232" s="148">
        <f>A231+1</f>
        <v>23</v>
      </c>
      <c r="B232" s="149" t="s">
        <v>44</v>
      </c>
      <c r="C232" s="150" t="s">
        <v>160</v>
      </c>
      <c r="D232" s="149" t="s">
        <v>36</v>
      </c>
      <c r="E232" s="151">
        <v>1</v>
      </c>
      <c r="F232" s="152"/>
      <c r="G232" s="128"/>
      <c r="H232" s="129">
        <f>E232*F232</f>
        <v>0</v>
      </c>
    </row>
    <row r="233" spans="1:8" ht="22.5">
      <c r="A233" s="148">
        <f>A232+1</f>
        <v>24</v>
      </c>
      <c r="B233" s="149"/>
      <c r="C233" s="154" t="s">
        <v>253</v>
      </c>
      <c r="D233" s="155" t="s">
        <v>36</v>
      </c>
      <c r="E233" s="156">
        <f>E232</f>
        <v>1</v>
      </c>
      <c r="F233" s="157"/>
      <c r="G233" s="128">
        <f>E233*F233</f>
        <v>0</v>
      </c>
      <c r="H233" s="129"/>
    </row>
    <row r="234" spans="1:8" ht="11.25">
      <c r="A234" s="165"/>
      <c r="B234" s="244"/>
      <c r="C234" s="245"/>
      <c r="D234" s="246"/>
      <c r="E234" s="247"/>
      <c r="F234" s="248"/>
      <c r="G234" s="249"/>
      <c r="H234" s="164"/>
    </row>
    <row r="235" spans="1:8" ht="11.25">
      <c r="A235" s="165"/>
      <c r="B235" s="244"/>
      <c r="C235" s="245"/>
      <c r="D235" s="246"/>
      <c r="E235" s="247"/>
      <c r="F235" s="248"/>
      <c r="G235" s="249"/>
      <c r="H235" s="164"/>
    </row>
    <row r="236" spans="1:13" ht="11.25">
      <c r="A236" s="165"/>
      <c r="B236" s="244"/>
      <c r="C236" s="245"/>
      <c r="D236" s="246"/>
      <c r="E236" s="247"/>
      <c r="F236" s="248"/>
      <c r="G236" s="249"/>
      <c r="H236" s="164"/>
      <c r="I236" s="250"/>
      <c r="J236" s="250"/>
      <c r="K236" s="250"/>
      <c r="L236" s="250"/>
      <c r="M236" s="250"/>
    </row>
    <row r="237" spans="1:13" ht="10.5">
      <c r="A237" s="250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</row>
    <row r="238" spans="1:8" ht="10.5">
      <c r="A238" s="5"/>
      <c r="B238" s="5"/>
      <c r="C238" s="5"/>
      <c r="D238" s="5"/>
      <c r="E238" s="5"/>
      <c r="F238" s="5"/>
      <c r="G238" s="5"/>
      <c r="H238" s="5"/>
    </row>
    <row r="239" spans="1:8" ht="10.5">
      <c r="A239" s="5"/>
      <c r="B239" s="5"/>
      <c r="C239" s="5"/>
      <c r="D239" s="5"/>
      <c r="E239" s="5"/>
      <c r="F239" s="5"/>
      <c r="G239" s="5"/>
      <c r="H239" s="5"/>
    </row>
    <row r="240" spans="1:8" ht="14.25" customHeight="1">
      <c r="A240" s="5"/>
      <c r="B240" s="5"/>
      <c r="C240" s="5"/>
      <c r="D240" s="5"/>
      <c r="E240" s="5"/>
      <c r="F240" s="5"/>
      <c r="G240" s="5"/>
      <c r="H240" s="5"/>
    </row>
    <row r="241" spans="1:8" ht="22.5">
      <c r="A241" s="148">
        <f>A233+1</f>
        <v>25</v>
      </c>
      <c r="B241" s="158" t="s">
        <v>254</v>
      </c>
      <c r="C241" s="159" t="s">
        <v>255</v>
      </c>
      <c r="D241" s="158" t="s">
        <v>36</v>
      </c>
      <c r="E241" s="160">
        <v>1</v>
      </c>
      <c r="F241" s="161"/>
      <c r="G241" s="161"/>
      <c r="H241" s="161">
        <f>E241*F241</f>
        <v>0</v>
      </c>
    </row>
    <row r="242" spans="1:8" ht="11.25">
      <c r="A242" s="148">
        <f>A241+1</f>
        <v>26</v>
      </c>
      <c r="B242" s="162"/>
      <c r="C242" s="163" t="s">
        <v>51</v>
      </c>
      <c r="D242" s="162"/>
      <c r="E242" s="164"/>
      <c r="F242" s="164"/>
      <c r="G242" s="164">
        <f>SUM(G210:G241)</f>
        <v>0</v>
      </c>
      <c r="H242" s="164">
        <f>SUM(H210:H241)</f>
        <v>0</v>
      </c>
    </row>
    <row r="243" spans="1:8" ht="11.25">
      <c r="A243" s="165"/>
      <c r="B243" s="162"/>
      <c r="C243" s="163"/>
      <c r="D243" s="162"/>
      <c r="E243" s="164"/>
      <c r="F243" s="164"/>
      <c r="G243" s="164"/>
      <c r="H243" s="164"/>
    </row>
    <row r="244" spans="1:8" ht="11.25">
      <c r="A244" s="165"/>
      <c r="B244" s="162"/>
      <c r="C244" s="163"/>
      <c r="D244" s="162"/>
      <c r="E244" s="164"/>
      <c r="F244" s="164"/>
      <c r="G244" s="164"/>
      <c r="H244" s="164"/>
    </row>
    <row r="245" spans="1:8" ht="11.25">
      <c r="A245" s="148">
        <f>A242+1</f>
        <v>27</v>
      </c>
      <c r="B245" s="162"/>
      <c r="C245" s="163" t="s">
        <v>52</v>
      </c>
      <c r="D245" s="162" t="s">
        <v>53</v>
      </c>
      <c r="E245" s="164">
        <v>3</v>
      </c>
      <c r="F245" s="166">
        <f>G242</f>
        <v>0</v>
      </c>
      <c r="G245" s="167">
        <f>E245*F245/100</f>
        <v>0</v>
      </c>
      <c r="H245" s="164"/>
    </row>
    <row r="246" spans="1:8" ht="11.25">
      <c r="A246" s="148">
        <f>A245+1</f>
        <v>28</v>
      </c>
      <c r="B246" s="162"/>
      <c r="C246" s="163" t="s">
        <v>54</v>
      </c>
      <c r="D246" s="162" t="s">
        <v>53</v>
      </c>
      <c r="E246" s="164">
        <v>1</v>
      </c>
      <c r="F246" s="166">
        <f>G242</f>
        <v>0</v>
      </c>
      <c r="G246" s="167">
        <f>E246*F246/100</f>
        <v>0</v>
      </c>
      <c r="H246" s="164"/>
    </row>
    <row r="247" spans="1:8" ht="11.25">
      <c r="A247" s="148">
        <f>A246+1</f>
        <v>29</v>
      </c>
      <c r="B247" s="168"/>
      <c r="C247" s="169" t="s">
        <v>55</v>
      </c>
      <c r="D247" s="168" t="s">
        <v>53</v>
      </c>
      <c r="E247" s="170">
        <v>1</v>
      </c>
      <c r="F247" s="170">
        <f>H242</f>
        <v>0</v>
      </c>
      <c r="G247" s="170"/>
      <c r="H247" s="171">
        <f>F247*E247/100</f>
        <v>0</v>
      </c>
    </row>
    <row r="248" spans="1:8" ht="11.25">
      <c r="A248" s="148">
        <f>A247+1</f>
        <v>30</v>
      </c>
      <c r="B248" s="162"/>
      <c r="C248" s="163" t="s">
        <v>56</v>
      </c>
      <c r="D248" s="162"/>
      <c r="E248" s="164"/>
      <c r="F248" s="164"/>
      <c r="G248" s="167">
        <f>SUM(G242:G247)</f>
        <v>0</v>
      </c>
      <c r="H248" s="167">
        <f>SUM(H242:H247)</f>
        <v>0</v>
      </c>
    </row>
    <row r="249" spans="1:8" ht="11.25">
      <c r="A249" s="165"/>
      <c r="B249" s="162"/>
      <c r="C249" s="163"/>
      <c r="D249" s="162"/>
      <c r="E249" s="164"/>
      <c r="F249" s="164"/>
      <c r="G249" s="164"/>
      <c r="H249" s="164"/>
    </row>
    <row r="250" spans="1:8" ht="12">
      <c r="A250" s="75"/>
      <c r="B250" s="61"/>
      <c r="C250" s="117"/>
      <c r="D250" s="61"/>
      <c r="E250" s="76"/>
      <c r="F250" s="81"/>
      <c r="G250" s="76"/>
      <c r="H250" s="63"/>
    </row>
    <row r="251" spans="1:8" ht="12">
      <c r="A251" s="75"/>
      <c r="B251" s="61"/>
      <c r="C251" s="117"/>
      <c r="D251" s="61"/>
      <c r="E251" s="76"/>
      <c r="F251" s="81"/>
      <c r="G251" s="76"/>
      <c r="H251" s="63"/>
    </row>
    <row r="252" spans="1:8" ht="11.25">
      <c r="A252" s="144"/>
      <c r="B252" s="145" t="s">
        <v>256</v>
      </c>
      <c r="C252" s="172" t="s">
        <v>257</v>
      </c>
      <c r="D252" s="145"/>
      <c r="E252" s="173"/>
      <c r="F252" s="147"/>
      <c r="G252" s="147"/>
      <c r="H252" s="147">
        <f>G256+H256</f>
        <v>0</v>
      </c>
    </row>
    <row r="253" spans="1:8" ht="22.5">
      <c r="A253" s="148">
        <v>1</v>
      </c>
      <c r="B253" s="174" t="s">
        <v>258</v>
      </c>
      <c r="C253" s="175" t="s">
        <v>259</v>
      </c>
      <c r="D253" s="174" t="s">
        <v>24</v>
      </c>
      <c r="E253" s="176">
        <v>6</v>
      </c>
      <c r="F253" s="129"/>
      <c r="G253" s="129"/>
      <c r="H253" s="129">
        <f>E253*F253</f>
        <v>0</v>
      </c>
    </row>
    <row r="254" spans="1:8" ht="22.5">
      <c r="A254" s="148">
        <f>A253+1</f>
        <v>2</v>
      </c>
      <c r="B254" s="174">
        <v>460560163</v>
      </c>
      <c r="C254" s="175" t="s">
        <v>260</v>
      </c>
      <c r="D254" s="174" t="s">
        <v>24</v>
      </c>
      <c r="E254" s="176">
        <v>8</v>
      </c>
      <c r="F254" s="129"/>
      <c r="G254" s="129"/>
      <c r="H254" s="129">
        <f>E254*F254</f>
        <v>0</v>
      </c>
    </row>
    <row r="255" spans="1:8" ht="22.5">
      <c r="A255" s="148">
        <f>A254+1</f>
        <v>3</v>
      </c>
      <c r="B255" s="174" t="s">
        <v>261</v>
      </c>
      <c r="C255" s="175" t="s">
        <v>262</v>
      </c>
      <c r="D255" s="174" t="s">
        <v>263</v>
      </c>
      <c r="E255" s="176">
        <f>E253/2</f>
        <v>3</v>
      </c>
      <c r="F255" s="129"/>
      <c r="G255" s="129"/>
      <c r="H255" s="129">
        <f>E255*F255</f>
        <v>0</v>
      </c>
    </row>
    <row r="256" spans="1:8" ht="11.25">
      <c r="A256" s="165"/>
      <c r="B256" s="162"/>
      <c r="C256" s="177"/>
      <c r="D256" s="162"/>
      <c r="E256" s="164"/>
      <c r="F256" s="164"/>
      <c r="G256" s="164">
        <f>SUM(G253:G255)</f>
        <v>0</v>
      </c>
      <c r="H256" s="164">
        <f>SUM(H253:H255)</f>
        <v>0</v>
      </c>
    </row>
    <row r="257" spans="1:8" ht="12">
      <c r="A257" s="75"/>
      <c r="B257" s="61"/>
      <c r="C257" s="117"/>
      <c r="D257" s="61"/>
      <c r="E257" s="76"/>
      <c r="F257" s="81"/>
      <c r="G257" s="76"/>
      <c r="H257" s="63"/>
    </row>
    <row r="258" spans="1:8" ht="12">
      <c r="A258" s="75"/>
      <c r="B258" s="61"/>
      <c r="C258" s="117"/>
      <c r="D258" s="61"/>
      <c r="E258" s="76"/>
      <c r="F258" s="81"/>
      <c r="G258" s="76"/>
      <c r="H258" s="63"/>
    </row>
    <row r="259" spans="1:8" ht="12">
      <c r="A259" s="75"/>
      <c r="B259" s="61"/>
      <c r="C259" s="117"/>
      <c r="D259" s="61"/>
      <c r="E259" s="76"/>
      <c r="F259" s="81"/>
      <c r="G259" s="76"/>
      <c r="H259" s="63"/>
    </row>
    <row r="260" spans="1:8" ht="15">
      <c r="A260" s="75"/>
      <c r="B260" s="21" t="s">
        <v>7</v>
      </c>
      <c r="C260" s="104" t="s">
        <v>74</v>
      </c>
      <c r="D260" s="21"/>
      <c r="E260" s="22"/>
      <c r="F260" s="22"/>
      <c r="G260" s="82"/>
      <c r="H260" s="83">
        <f>SUM(H261:H263)</f>
        <v>0</v>
      </c>
    </row>
    <row r="261" spans="1:8" ht="11.25">
      <c r="A261" s="75"/>
      <c r="B261" s="36" t="s">
        <v>75</v>
      </c>
      <c r="C261" s="106" t="s">
        <v>76</v>
      </c>
      <c r="D261" s="36" t="s">
        <v>77</v>
      </c>
      <c r="E261" s="84">
        <v>32</v>
      </c>
      <c r="F261" s="84"/>
      <c r="G261" s="84"/>
      <c r="H261" s="84">
        <f>E261*F261</f>
        <v>0</v>
      </c>
    </row>
    <row r="262" spans="1:8" ht="11.25">
      <c r="A262" s="20"/>
      <c r="B262" s="36" t="s">
        <v>75</v>
      </c>
      <c r="C262" s="106" t="s">
        <v>221</v>
      </c>
      <c r="D262" s="36" t="s">
        <v>77</v>
      </c>
      <c r="E262" s="84">
        <v>35</v>
      </c>
      <c r="F262" s="84"/>
      <c r="G262" s="84"/>
      <c r="H262" s="84">
        <f>E262*F262</f>
        <v>0</v>
      </c>
    </row>
    <row r="263" spans="1:8" ht="11.25">
      <c r="A263" s="27">
        <v>1</v>
      </c>
      <c r="B263" s="36" t="s">
        <v>78</v>
      </c>
      <c r="C263" s="106" t="s">
        <v>79</v>
      </c>
      <c r="D263" s="36" t="s">
        <v>77</v>
      </c>
      <c r="E263" s="84">
        <v>14</v>
      </c>
      <c r="F263" s="84"/>
      <c r="G263" s="84"/>
      <c r="H263" s="84">
        <f>E263*F263</f>
        <v>0</v>
      </c>
    </row>
    <row r="264" ht="11.25">
      <c r="A264" s="27">
        <f>A263+1</f>
        <v>2</v>
      </c>
    </row>
    <row r="265" spans="1:8" ht="15">
      <c r="A265" s="27">
        <f>A264+1</f>
        <v>3</v>
      </c>
      <c r="C265" s="104" t="s">
        <v>80</v>
      </c>
      <c r="G265" s="267">
        <f>H11+H20+G156+H260</f>
        <v>0</v>
      </c>
      <c r="H265" s="267"/>
    </row>
  </sheetData>
  <sheetProtection selectLockedCells="1" selectUnlockedCells="1"/>
  <mergeCells count="4">
    <mergeCell ref="A1:H1"/>
    <mergeCell ref="G156:H156"/>
    <mergeCell ref="G208:H208"/>
    <mergeCell ref="G265:H265"/>
  </mergeCells>
  <printOptions/>
  <pageMargins left="0.7479166666666667" right="0.7479166666666667" top="1.1506944444444445" bottom="0" header="0.9840277777777777" footer="0.5118055555555555"/>
  <pageSetup horizontalDpi="300" verticalDpi="300" orientation="portrait" paperSize="9" r:id="rId1"/>
  <headerFooter alignWithMargins="0">
    <oddHeader>&amp;C&amp;"Times New Roman,Normálne"&amp;12-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Parum</dc:creator>
  <cp:keywords/>
  <dc:description/>
  <cp:lastModifiedBy>Kapustová Ľubica</cp:lastModifiedBy>
  <dcterms:created xsi:type="dcterms:W3CDTF">2019-01-22T06:44:56Z</dcterms:created>
  <dcterms:modified xsi:type="dcterms:W3CDTF">2019-05-15T08:26:48Z</dcterms:modified>
  <cp:category/>
  <cp:version/>
  <cp:contentType/>
  <cp:contentStatus/>
</cp:coreProperties>
</file>